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45" windowWidth="15480" windowHeight="11640" tabRatio="917" firstSheet="6" activeTab="59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DKT2" sheetId="30" r:id="rId7"/>
    <sheet name="MKT2_UAH" sheetId="7" r:id="rId8"/>
    <sheet name="MKT2_USD" sheetId="8" r:id="rId9"/>
    <sheet name="MT_UAHD" sheetId="9" state="hidden" r:id="rId10"/>
    <sheet name="MT_USDD" sheetId="10" state="hidden" r:id="rId11"/>
    <sheet name="MT_ALL" sheetId="11" state="hidden" r:id="rId12"/>
    <sheet name="MTM_ALL" sheetId="12" state="hidden" r:id="rId13"/>
    <sheet name="MK_ALL" sheetId="13" state="hidden" r:id="rId14"/>
    <sheet name="SRATED" sheetId="14" state="hidden" r:id="rId15"/>
    <sheet name="RATED" sheetId="15" state="hidden" r:id="rId16"/>
    <sheet name="RATEDS" sheetId="16" state="hidden" r:id="rId17"/>
    <sheet name="SRATE_M" sheetId="17" state="hidden" r:id="rId18"/>
    <sheet name="SRATE" sheetId="18" state="hidden" r:id="rId19"/>
    <sheet name="RATE_M" sheetId="19" r:id="rId20"/>
    <sheet name="RATE" sheetId="20" state="hidden" r:id="rId21"/>
    <sheet name="RATE_CMP" sheetId="21" state="hidden" r:id="rId22"/>
    <sheet name="CURD" sheetId="22" state="hidden" r:id="rId23"/>
    <sheet name="CURDS" sheetId="23" state="hidden" r:id="rId24"/>
    <sheet name="CUR_M" sheetId="24" r:id="rId25"/>
    <sheet name="CUR" sheetId="25" state="hidden" r:id="rId26"/>
    <sheet name="CUR_CMP" sheetId="26" state="hidden" r:id="rId27"/>
    <sheet name="CUR_M_EXT" sheetId="27" state="hidden" r:id="rId28"/>
    <sheet name="CUR_CMP_EXT" sheetId="28" state="hidden" r:id="rId29"/>
    <sheet name="DKT1" sheetId="29" state="hidden" r:id="rId30"/>
    <sheet name="DKRD" sheetId="32" state="hidden" r:id="rId31"/>
    <sheet name="DKR2DSTATE" sheetId="33" state="hidden" r:id="rId32"/>
    <sheet name="DKR2DGUAR" sheetId="34" state="hidden" r:id="rId33"/>
    <sheet name="DKR" sheetId="35" state="hidden" r:id="rId34"/>
    <sheet name="DKR2" sheetId="36" state="hidden" r:id="rId35"/>
    <sheet name="YT_ALL_USD_D" sheetId="37" state="hidden" r:id="rId36"/>
    <sheet name="YT_ALL_UAH_D" sheetId="38" state="hidden" r:id="rId37"/>
    <sheet name="YT_ALL_PER_D" sheetId="39" state="hidden" r:id="rId38"/>
    <sheet name="YT_ALL" sheetId="40" state="hidden" r:id="rId39"/>
    <sheet name="YTM_ALL_UAH_D" sheetId="41" state="hidden" r:id="rId40"/>
    <sheet name="YTM_ALL_USD_D" sheetId="42" state="hidden" r:id="rId41"/>
    <sheet name="YTM_ALL" sheetId="43" state="hidden" r:id="rId42"/>
    <sheet name="YKM_ALL_UAH_D" sheetId="44" state="hidden" r:id="rId43"/>
    <sheet name="YKM_ALL_USD_D" sheetId="45" state="hidden" r:id="rId44"/>
    <sheet name="YKM_ALL" sheetId="46" state="hidden" r:id="rId45"/>
    <sheet name="YK_ALL" sheetId="47" state="hidden" r:id="rId46"/>
    <sheet name="YKT2_UAH" sheetId="48" r:id="rId47"/>
    <sheet name="YKT2_USD" sheetId="49" r:id="rId48"/>
    <sheet name="KINDD" sheetId="50" state="hidden" r:id="rId49"/>
    <sheet name="KIND_CMP" sheetId="51" state="hidden" r:id="rId50"/>
    <sheet name="DTRD" sheetId="52" state="hidden" r:id="rId51"/>
    <sheet name="DTR" sheetId="53" state="hidden" r:id="rId52"/>
    <sheet name="DEBT_TERM1" sheetId="54" state="hidden" r:id="rId53"/>
    <sheet name="DEBT_TERM2" sheetId="55" state="hidden" r:id="rId54"/>
    <sheet name="DEBT_TERM" sheetId="56" state="hidden" r:id="rId55"/>
    <sheet name="K_ALL" sheetId="57" state="hidden" r:id="rId56"/>
    <sheet name="T_ALL" sheetId="58" state="hidden" r:id="rId57"/>
    <sheet name="YKT2_PRC" sheetId="59" state="hidden" r:id="rId58"/>
    <sheet name="TBL1" sheetId="60" state="hidden" r:id="rId59"/>
    <sheet name="DTK2" sheetId="31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5">YK_ALL!$A$18</definedName>
    <definedName name="DTYPERC">YT_ALL!$A$18</definedName>
    <definedName name="DTYUAH" localSheetId="45">YK_ALL!$A$6</definedName>
    <definedName name="DTYUAH">YT_ALL!$A$6</definedName>
    <definedName name="DTYUSD" localSheetId="45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E4" i="61" s="1"/>
  <c r="D6" i="61"/>
  <c r="C6" i="61"/>
  <c r="G4" i="61"/>
  <c r="F4" i="61"/>
  <c r="D4" i="61"/>
  <c r="C4" i="6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23" i="49"/>
  <c r="E123" i="49"/>
  <c r="D123" i="49"/>
  <c r="C123" i="49"/>
  <c r="B123" i="49"/>
  <c r="F120" i="49"/>
  <c r="E120" i="49"/>
  <c r="E98" i="49" s="1"/>
  <c r="D120" i="49"/>
  <c r="C120" i="49"/>
  <c r="B120" i="49"/>
  <c r="F107" i="49"/>
  <c r="E107" i="49"/>
  <c r="D107" i="49"/>
  <c r="C107" i="49"/>
  <c r="B107" i="49"/>
  <c r="B98" i="49" s="1"/>
  <c r="F105" i="49"/>
  <c r="E105" i="49"/>
  <c r="D105" i="49"/>
  <c r="C105" i="49"/>
  <c r="B105" i="49"/>
  <c r="F99" i="49"/>
  <c r="E99" i="49"/>
  <c r="D99" i="49"/>
  <c r="D98" i="49" s="1"/>
  <c r="C99" i="49"/>
  <c r="B99" i="49"/>
  <c r="G98" i="49"/>
  <c r="F98" i="49"/>
  <c r="F96" i="49"/>
  <c r="E96" i="49"/>
  <c r="D96" i="49"/>
  <c r="C96" i="49"/>
  <c r="B96" i="49"/>
  <c r="F92" i="49"/>
  <c r="E92" i="49"/>
  <c r="D92" i="49"/>
  <c r="C92" i="49"/>
  <c r="B92" i="49"/>
  <c r="F82" i="49"/>
  <c r="F81" i="49" s="1"/>
  <c r="F80" i="49" s="1"/>
  <c r="E82" i="49"/>
  <c r="D82" i="49"/>
  <c r="C82" i="49"/>
  <c r="B82" i="49"/>
  <c r="B81" i="49" s="1"/>
  <c r="G81" i="49"/>
  <c r="G80" i="49" s="1"/>
  <c r="F78" i="49"/>
  <c r="E78" i="49"/>
  <c r="D78" i="49"/>
  <c r="C78" i="49"/>
  <c r="B78" i="49"/>
  <c r="F65" i="49"/>
  <c r="E65" i="49"/>
  <c r="D65" i="49"/>
  <c r="C65" i="49"/>
  <c r="B65" i="49"/>
  <c r="F62" i="49"/>
  <c r="E62" i="49"/>
  <c r="D62" i="49"/>
  <c r="C62" i="49"/>
  <c r="B62" i="49"/>
  <c r="F56" i="49"/>
  <c r="E56" i="49"/>
  <c r="D56" i="49"/>
  <c r="C56" i="49"/>
  <c r="B56" i="49"/>
  <c r="F49" i="49"/>
  <c r="E49" i="49"/>
  <c r="D49" i="49"/>
  <c r="C49" i="49"/>
  <c r="B49" i="49"/>
  <c r="G48" i="49"/>
  <c r="F46" i="49"/>
  <c r="E46" i="49"/>
  <c r="D46" i="49"/>
  <c r="C46" i="49"/>
  <c r="B46" i="49"/>
  <c r="F9" i="49"/>
  <c r="F8" i="49" s="1"/>
  <c r="E9" i="49"/>
  <c r="D9" i="49"/>
  <c r="C9" i="49"/>
  <c r="B9" i="49"/>
  <c r="B8" i="49" s="1"/>
  <c r="G8" i="49"/>
  <c r="G7" i="49" s="1"/>
  <c r="D8" i="49"/>
  <c r="C8" i="49"/>
  <c r="A6" i="49"/>
  <c r="G4" i="49"/>
  <c r="A2" i="49"/>
  <c r="F123" i="48"/>
  <c r="E123" i="48"/>
  <c r="D123" i="48"/>
  <c r="C123" i="48"/>
  <c r="B123" i="48"/>
  <c r="F120" i="48"/>
  <c r="E120" i="48"/>
  <c r="D120" i="48"/>
  <c r="C120" i="48"/>
  <c r="B120" i="48"/>
  <c r="F107" i="48"/>
  <c r="E107" i="48"/>
  <c r="D107" i="48"/>
  <c r="C107" i="48"/>
  <c r="B107" i="48"/>
  <c r="F105" i="48"/>
  <c r="E105" i="48"/>
  <c r="D105" i="48"/>
  <c r="C105" i="48"/>
  <c r="B105" i="48"/>
  <c r="F99" i="48"/>
  <c r="E99" i="48"/>
  <c r="D99" i="48"/>
  <c r="C99" i="48"/>
  <c r="B99" i="48"/>
  <c r="G98" i="48"/>
  <c r="F96" i="48"/>
  <c r="E96" i="48"/>
  <c r="D96" i="48"/>
  <c r="C96" i="48"/>
  <c r="B96" i="48"/>
  <c r="F92" i="48"/>
  <c r="E92" i="48"/>
  <c r="D92" i="48"/>
  <c r="C92" i="48"/>
  <c r="B92" i="48"/>
  <c r="F82" i="48"/>
  <c r="E82" i="48"/>
  <c r="E81" i="48" s="1"/>
  <c r="D82" i="48"/>
  <c r="C82" i="48"/>
  <c r="B82" i="48"/>
  <c r="G81" i="48"/>
  <c r="G80" i="48" s="1"/>
  <c r="F78" i="48"/>
  <c r="E78" i="48"/>
  <c r="D78" i="48"/>
  <c r="C78" i="48"/>
  <c r="B78" i="48"/>
  <c r="F65" i="48"/>
  <c r="E65" i="48"/>
  <c r="D65" i="48"/>
  <c r="C65" i="48"/>
  <c r="B65" i="48"/>
  <c r="F62" i="48"/>
  <c r="E62" i="48"/>
  <c r="D62" i="48"/>
  <c r="C62" i="48"/>
  <c r="B62" i="48"/>
  <c r="F56" i="48"/>
  <c r="E56" i="48"/>
  <c r="D56" i="48"/>
  <c r="C56" i="48"/>
  <c r="B56" i="48"/>
  <c r="F49" i="48"/>
  <c r="E49" i="48"/>
  <c r="D49" i="48"/>
  <c r="C49" i="48"/>
  <c r="B49" i="48"/>
  <c r="G48" i="48"/>
  <c r="F46" i="48"/>
  <c r="E46" i="48"/>
  <c r="D46" i="48"/>
  <c r="C46" i="48"/>
  <c r="B46" i="48"/>
  <c r="F9" i="48"/>
  <c r="F8" i="48" s="1"/>
  <c r="E9" i="48"/>
  <c r="D9" i="48"/>
  <c r="D8" i="48" s="1"/>
  <c r="C9" i="48"/>
  <c r="B9" i="48"/>
  <c r="B8" i="48" s="1"/>
  <c r="G8" i="48"/>
  <c r="C8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 s="1"/>
  <c r="F20" i="46"/>
  <c r="E20" i="46"/>
  <c r="D20" i="46"/>
  <c r="C20" i="46"/>
  <c r="C18" i="46" s="1"/>
  <c r="B20" i="46"/>
  <c r="A20" i="46"/>
  <c r="G19" i="46"/>
  <c r="F19" i="46"/>
  <c r="F18" i="46" s="1"/>
  <c r="E19" i="46"/>
  <c r="D19" i="46"/>
  <c r="C19" i="46"/>
  <c r="B19" i="46"/>
  <c r="B18" i="46" s="1"/>
  <c r="A19" i="46"/>
  <c r="E18" i="46"/>
  <c r="D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A8" i="46"/>
  <c r="A7" i="46"/>
  <c r="G5" i="46"/>
  <c r="F5" i="46"/>
  <c r="E5" i="46"/>
  <c r="D5" i="46"/>
  <c r="C5" i="46"/>
  <c r="B5" i="46"/>
  <c r="G20" i="43"/>
  <c r="F20" i="43"/>
  <c r="E20" i="43"/>
  <c r="E18" i="43" s="1"/>
  <c r="D20" i="43"/>
  <c r="C20" i="43"/>
  <c r="B20" i="43"/>
  <c r="A20" i="43"/>
  <c r="G19" i="43"/>
  <c r="F19" i="43"/>
  <c r="E19" i="43"/>
  <c r="D19" i="43"/>
  <c r="D18" i="43" s="1"/>
  <c r="C19" i="43"/>
  <c r="B19" i="43"/>
  <c r="A19" i="43"/>
  <c r="G18" i="43"/>
  <c r="F18" i="43"/>
  <c r="C18" i="43"/>
  <c r="B18" i="43"/>
  <c r="G17" i="43"/>
  <c r="F17" i="43"/>
  <c r="E17" i="43"/>
  <c r="D17" i="43"/>
  <c r="C17" i="43"/>
  <c r="B17" i="43"/>
  <c r="A14" i="43"/>
  <c r="B13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C8" i="36" s="1"/>
  <c r="B9" i="36"/>
  <c r="B8" i="36" s="1"/>
  <c r="A3" i="36"/>
  <c r="A2" i="36"/>
  <c r="A1" i="36"/>
  <c r="D7" i="35"/>
  <c r="C7" i="35"/>
  <c r="B7" i="35"/>
  <c r="A2" i="35"/>
  <c r="C105" i="31"/>
  <c r="B105" i="31"/>
  <c r="C96" i="31"/>
  <c r="B96" i="31"/>
  <c r="C94" i="31"/>
  <c r="C87" i="31" s="1"/>
  <c r="B94" i="31"/>
  <c r="C88" i="31"/>
  <c r="B88" i="31"/>
  <c r="B87" i="31" s="1"/>
  <c r="D87" i="31"/>
  <c r="C85" i="31"/>
  <c r="B85" i="31"/>
  <c r="C78" i="31"/>
  <c r="B78" i="31"/>
  <c r="C75" i="31"/>
  <c r="B75" i="31"/>
  <c r="C69" i="31"/>
  <c r="B69" i="31"/>
  <c r="C62" i="31"/>
  <c r="C61" i="31" s="1"/>
  <c r="C60" i="31" s="1"/>
  <c r="B62" i="31"/>
  <c r="D61" i="31"/>
  <c r="B61" i="31"/>
  <c r="D60" i="31"/>
  <c r="C58" i="31"/>
  <c r="B58" i="31"/>
  <c r="C54" i="31"/>
  <c r="B54" i="31"/>
  <c r="C49" i="31"/>
  <c r="C48" i="31" s="1"/>
  <c r="B49" i="31"/>
  <c r="D48" i="31"/>
  <c r="B48" i="31"/>
  <c r="C46" i="31"/>
  <c r="C9" i="31" s="1"/>
  <c r="C8" i="31" s="1"/>
  <c r="B46" i="31"/>
  <c r="C10" i="31"/>
  <c r="B10" i="31"/>
  <c r="B9" i="31" s="1"/>
  <c r="B8" i="31" s="1"/>
  <c r="D9" i="31"/>
  <c r="D8" i="31"/>
  <c r="A7" i="31"/>
  <c r="C6" i="31"/>
  <c r="B6" i="31"/>
  <c r="A3" i="31"/>
  <c r="A2" i="31"/>
  <c r="C105" i="30"/>
  <c r="B105" i="30"/>
  <c r="C96" i="30"/>
  <c r="B96" i="30"/>
  <c r="C94" i="30"/>
  <c r="B94" i="30"/>
  <c r="C88" i="30"/>
  <c r="B88" i="30"/>
  <c r="B87" i="30" s="1"/>
  <c r="D87" i="30"/>
  <c r="C87" i="30"/>
  <c r="C85" i="30"/>
  <c r="B85" i="30"/>
  <c r="C81" i="30"/>
  <c r="B81" i="30"/>
  <c r="C76" i="30"/>
  <c r="B76" i="30"/>
  <c r="D75" i="30"/>
  <c r="D74" i="30" s="1"/>
  <c r="B75" i="30"/>
  <c r="C72" i="30"/>
  <c r="B72" i="30"/>
  <c r="C65" i="30"/>
  <c r="B65" i="30"/>
  <c r="C62" i="30"/>
  <c r="B62" i="30"/>
  <c r="C56" i="30"/>
  <c r="B56" i="30"/>
  <c r="C49" i="30"/>
  <c r="C48" i="30" s="1"/>
  <c r="B49" i="30"/>
  <c r="D48" i="30"/>
  <c r="D8" i="30" s="1"/>
  <c r="B48" i="30"/>
  <c r="C46" i="30"/>
  <c r="B46" i="30"/>
  <c r="C10" i="30"/>
  <c r="B10" i="30"/>
  <c r="D9" i="30"/>
  <c r="C9" i="30"/>
  <c r="C8" i="30" s="1"/>
  <c r="A7" i="30"/>
  <c r="A3" i="30"/>
  <c r="A2" i="30"/>
  <c r="C23" i="29"/>
  <c r="B23" i="29"/>
  <c r="C19" i="29"/>
  <c r="B19" i="29"/>
  <c r="D18" i="29"/>
  <c r="C18" i="29"/>
  <c r="C12" i="29"/>
  <c r="B12" i="29"/>
  <c r="C9" i="29"/>
  <c r="C8" i="29" s="1"/>
  <c r="B9" i="29"/>
  <c r="D8" i="29"/>
  <c r="B8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E32" i="26"/>
  <c r="D32" i="26"/>
  <c r="C32" i="26"/>
  <c r="B32" i="26"/>
  <c r="G25" i="26"/>
  <c r="G24" i="26" s="1"/>
  <c r="F25" i="26"/>
  <c r="F24" i="26" s="1"/>
  <c r="E25" i="26"/>
  <c r="D25" i="26"/>
  <c r="C25" i="26"/>
  <c r="C24" i="26" s="1"/>
  <c r="B25" i="26"/>
  <c r="B24" i="26" s="1"/>
  <c r="E24" i="26"/>
  <c r="D24" i="26"/>
  <c r="H8" i="26"/>
  <c r="G8" i="26"/>
  <c r="F8" i="26"/>
  <c r="E8" i="26"/>
  <c r="D8" i="26"/>
  <c r="C8" i="26"/>
  <c r="B8" i="26"/>
  <c r="C31" i="25"/>
  <c r="B31" i="25"/>
  <c r="C24" i="25"/>
  <c r="B24" i="25"/>
  <c r="B23" i="25" s="1"/>
  <c r="C23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G26" i="21"/>
  <c r="F26" i="21"/>
  <c r="F20" i="21" s="1"/>
  <c r="E26" i="21"/>
  <c r="D26" i="21"/>
  <c r="C26" i="21"/>
  <c r="B26" i="21"/>
  <c r="B20" i="21" s="1"/>
  <c r="G21" i="21"/>
  <c r="G20" i="21" s="1"/>
  <c r="F21" i="21"/>
  <c r="E21" i="21"/>
  <c r="D21" i="21"/>
  <c r="D20" i="21" s="1"/>
  <c r="C21" i="21"/>
  <c r="C20" i="21" s="1"/>
  <c r="B21" i="21"/>
  <c r="E20" i="21"/>
  <c r="H13" i="21"/>
  <c r="H12" i="21"/>
  <c r="H7" i="21"/>
  <c r="G7" i="21"/>
  <c r="F7" i="21"/>
  <c r="E7" i="21"/>
  <c r="D7" i="21"/>
  <c r="C7" i="21"/>
  <c r="B7" i="21"/>
  <c r="C28" i="20"/>
  <c r="B28" i="20"/>
  <c r="C23" i="20"/>
  <c r="B23" i="20"/>
  <c r="C22" i="20"/>
  <c r="B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C18" i="18"/>
  <c r="B18" i="18"/>
  <c r="C15" i="18"/>
  <c r="C14" i="18" s="1"/>
  <c r="B15" i="18"/>
  <c r="B14" i="18" s="1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D18" i="13"/>
  <c r="C18" i="13"/>
  <c r="B18" i="13"/>
  <c r="D12" i="13"/>
  <c r="C12" i="13"/>
  <c r="B12" i="13"/>
  <c r="D10" i="13"/>
  <c r="A10" i="13" s="1"/>
  <c r="D6" i="13"/>
  <c r="C6" i="13"/>
  <c r="B6" i="13"/>
  <c r="D4" i="13"/>
  <c r="A4" i="13" s="1"/>
  <c r="D20" i="12"/>
  <c r="C20" i="12"/>
  <c r="B20" i="12"/>
  <c r="A20" i="12"/>
  <c r="D19" i="12"/>
  <c r="D18" i="12" s="1"/>
  <c r="C19" i="12"/>
  <c r="B19" i="12"/>
  <c r="A19" i="12"/>
  <c r="A18" i="12"/>
  <c r="D17" i="12"/>
  <c r="C17" i="12"/>
  <c r="B17" i="12"/>
  <c r="A14" i="12"/>
  <c r="A13" i="12"/>
  <c r="A12" i="12"/>
  <c r="D11" i="12"/>
  <c r="C11" i="12"/>
  <c r="B11" i="12"/>
  <c r="A8" i="12"/>
  <c r="A7" i="12"/>
  <c r="A6" i="12"/>
  <c r="D5" i="12"/>
  <c r="C5" i="12"/>
  <c r="B5" i="12"/>
  <c r="D18" i="11"/>
  <c r="C18" i="11"/>
  <c r="B18" i="11"/>
  <c r="D12" i="11"/>
  <c r="C12" i="11"/>
  <c r="B12" i="11"/>
  <c r="D10" i="11"/>
  <c r="A10" i="11" s="1"/>
  <c r="D6" i="11"/>
  <c r="C6" i="11"/>
  <c r="B6" i="11"/>
  <c r="D4" i="11"/>
  <c r="A4" i="11" s="1"/>
  <c r="C104" i="8"/>
  <c r="B104" i="8"/>
  <c r="C95" i="8"/>
  <c r="B95" i="8"/>
  <c r="C93" i="8"/>
  <c r="B93" i="8"/>
  <c r="C87" i="8"/>
  <c r="B87" i="8"/>
  <c r="D86" i="8"/>
  <c r="C84" i="8"/>
  <c r="B84" i="8"/>
  <c r="C80" i="8"/>
  <c r="B80" i="8"/>
  <c r="C75" i="8"/>
  <c r="B75" i="8"/>
  <c r="D74" i="8"/>
  <c r="C71" i="8"/>
  <c r="B71" i="8"/>
  <c r="C64" i="8"/>
  <c r="B64" i="8"/>
  <c r="C61" i="8"/>
  <c r="B61" i="8"/>
  <c r="C55" i="8"/>
  <c r="B55" i="8"/>
  <c r="C48" i="8"/>
  <c r="B48" i="8"/>
  <c r="D47" i="8"/>
  <c r="C45" i="8"/>
  <c r="B45" i="8"/>
  <c r="C9" i="8"/>
  <c r="B9" i="8"/>
  <c r="B8" i="8" s="1"/>
  <c r="D8" i="8"/>
  <c r="A6" i="8"/>
  <c r="D4" i="8"/>
  <c r="A2" i="8"/>
  <c r="C104" i="7"/>
  <c r="B104" i="7"/>
  <c r="C95" i="7"/>
  <c r="B95" i="7"/>
  <c r="C93" i="7"/>
  <c r="B93" i="7"/>
  <c r="C87" i="7"/>
  <c r="B87" i="7"/>
  <c r="D86" i="7"/>
  <c r="C84" i="7"/>
  <c r="B84" i="7"/>
  <c r="C80" i="7"/>
  <c r="B80" i="7"/>
  <c r="C75" i="7"/>
  <c r="B75" i="7"/>
  <c r="D74" i="7"/>
  <c r="C71" i="7"/>
  <c r="B71" i="7"/>
  <c r="C64" i="7"/>
  <c r="B64" i="7"/>
  <c r="C61" i="7"/>
  <c r="B61" i="7"/>
  <c r="C55" i="7"/>
  <c r="B55" i="7"/>
  <c r="C48" i="7"/>
  <c r="B48" i="7"/>
  <c r="D47" i="7"/>
  <c r="C45" i="7"/>
  <c r="B45" i="7"/>
  <c r="C9" i="7"/>
  <c r="B9" i="7"/>
  <c r="D8" i="7"/>
  <c r="A6" i="7"/>
  <c r="D4" i="7"/>
  <c r="A2" i="7"/>
  <c r="C104" i="6"/>
  <c r="B104" i="6"/>
  <c r="C95" i="6"/>
  <c r="B95" i="6"/>
  <c r="C93" i="6"/>
  <c r="B93" i="6"/>
  <c r="C87" i="6"/>
  <c r="B87" i="6"/>
  <c r="D86" i="6"/>
  <c r="C84" i="6"/>
  <c r="B84" i="6"/>
  <c r="C77" i="6"/>
  <c r="B77" i="6"/>
  <c r="C74" i="6"/>
  <c r="B74" i="6"/>
  <c r="C68" i="6"/>
  <c r="B68" i="6"/>
  <c r="C61" i="6"/>
  <c r="B61" i="6"/>
  <c r="D60" i="6"/>
  <c r="C57" i="6"/>
  <c r="B57" i="6"/>
  <c r="C53" i="6"/>
  <c r="B53" i="6"/>
  <c r="C48" i="6"/>
  <c r="B48" i="6"/>
  <c r="D47" i="6"/>
  <c r="C45" i="6"/>
  <c r="B45" i="6"/>
  <c r="C9" i="6"/>
  <c r="B9" i="6"/>
  <c r="D8" i="6"/>
  <c r="D4" i="6"/>
  <c r="C104" i="5"/>
  <c r="B104" i="5"/>
  <c r="C95" i="5"/>
  <c r="B95" i="5"/>
  <c r="C93" i="5"/>
  <c r="B93" i="5"/>
  <c r="C87" i="5"/>
  <c r="B87" i="5"/>
  <c r="D86" i="5"/>
  <c r="C84" i="5"/>
  <c r="B84" i="5"/>
  <c r="C77" i="5"/>
  <c r="B77" i="5"/>
  <c r="C74" i="5"/>
  <c r="B74" i="5"/>
  <c r="C68" i="5"/>
  <c r="B68" i="5"/>
  <c r="C61" i="5"/>
  <c r="B61" i="5"/>
  <c r="D60" i="5"/>
  <c r="C57" i="5"/>
  <c r="B57" i="5"/>
  <c r="C53" i="5"/>
  <c r="B53" i="5"/>
  <c r="C48" i="5"/>
  <c r="B48" i="5"/>
  <c r="D47" i="5"/>
  <c r="C45" i="5"/>
  <c r="B45" i="5"/>
  <c r="C9" i="5"/>
  <c r="C8" i="5" s="1"/>
  <c r="B9" i="5"/>
  <c r="D8" i="5"/>
  <c r="D4" i="5"/>
  <c r="G7" i="48" l="1"/>
  <c r="C48" i="48"/>
  <c r="B98" i="48"/>
  <c r="F98" i="48"/>
  <c r="E98" i="48"/>
  <c r="C81" i="48"/>
  <c r="B81" i="48"/>
  <c r="B80" i="48" s="1"/>
  <c r="F81" i="48"/>
  <c r="F80" i="48" s="1"/>
  <c r="D81" i="48"/>
  <c r="D81" i="49"/>
  <c r="D80" i="49" s="1"/>
  <c r="B48" i="49"/>
  <c r="B7" i="49" s="1"/>
  <c r="F48" i="49"/>
  <c r="F7" i="49" s="1"/>
  <c r="F6" i="49" s="1"/>
  <c r="D48" i="49"/>
  <c r="C48" i="49"/>
  <c r="E81" i="49"/>
  <c r="E80" i="49" s="1"/>
  <c r="C81" i="49"/>
  <c r="C98" i="49"/>
  <c r="C98" i="48"/>
  <c r="D98" i="48"/>
  <c r="D80" i="48" s="1"/>
  <c r="C80" i="48"/>
  <c r="D48" i="48"/>
  <c r="D7" i="48" s="1"/>
  <c r="E8" i="48"/>
  <c r="E48" i="48"/>
  <c r="B48" i="48"/>
  <c r="B7" i="48" s="1"/>
  <c r="B6" i="48" s="1"/>
  <c r="F48" i="48"/>
  <c r="F7" i="48" s="1"/>
  <c r="C8" i="7"/>
  <c r="B74" i="7"/>
  <c r="D7" i="7"/>
  <c r="B47" i="7"/>
  <c r="B86" i="7"/>
  <c r="C74" i="7"/>
  <c r="C86" i="7"/>
  <c r="B8" i="7"/>
  <c r="B7" i="7" s="1"/>
  <c r="C47" i="7"/>
  <c r="C74" i="8"/>
  <c r="C86" i="8"/>
  <c r="C73" i="8" s="1"/>
  <c r="C47" i="8"/>
  <c r="D7" i="8"/>
  <c r="C8" i="8"/>
  <c r="B74" i="8"/>
  <c r="D73" i="8"/>
  <c r="B86" i="8"/>
  <c r="B47" i="8"/>
  <c r="B7" i="8" s="1"/>
  <c r="C18" i="12"/>
  <c r="B18" i="12"/>
  <c r="B86" i="6"/>
  <c r="C60" i="6"/>
  <c r="B47" i="6"/>
  <c r="C86" i="6"/>
  <c r="B8" i="6"/>
  <c r="C8" i="6"/>
  <c r="C47" i="6"/>
  <c r="D7" i="6"/>
  <c r="D59" i="6"/>
  <c r="B60" i="6"/>
  <c r="D59" i="5"/>
  <c r="B60" i="5"/>
  <c r="B47" i="5"/>
  <c r="C86" i="5"/>
  <c r="D7" i="5"/>
  <c r="B8" i="5"/>
  <c r="C60" i="5"/>
  <c r="C47" i="5"/>
  <c r="C7" i="5" s="1"/>
  <c r="B86" i="5"/>
  <c r="N23" i="28"/>
  <c r="N7" i="28" s="1"/>
  <c r="N4" i="28"/>
  <c r="N4" i="27"/>
  <c r="H17" i="21"/>
  <c r="D4" i="17"/>
  <c r="D20" i="20"/>
  <c r="E8" i="56"/>
  <c r="D5" i="35"/>
  <c r="D5" i="29"/>
  <c r="D21" i="25"/>
  <c r="H4" i="21"/>
  <c r="D5" i="20"/>
  <c r="D5" i="19"/>
  <c r="D6" i="36"/>
  <c r="D5" i="31"/>
  <c r="D4" i="53"/>
  <c r="I4" i="51"/>
  <c r="H21" i="26"/>
  <c r="H5" i="26"/>
  <c r="D12" i="18"/>
  <c r="D5" i="18"/>
  <c r="D5" i="30"/>
  <c r="D5" i="24"/>
  <c r="D5" i="25"/>
  <c r="B12" i="43"/>
  <c r="D14" i="46"/>
  <c r="G13" i="46"/>
  <c r="C13" i="46"/>
  <c r="C12" i="46" s="1"/>
  <c r="F8" i="46"/>
  <c r="B8" i="46"/>
  <c r="E7" i="46"/>
  <c r="F14" i="43"/>
  <c r="B14" i="43"/>
  <c r="E13" i="43"/>
  <c r="D8" i="43"/>
  <c r="G7" i="43"/>
  <c r="G6" i="43" s="1"/>
  <c r="C7" i="43"/>
  <c r="G14" i="46"/>
  <c r="C14" i="46"/>
  <c r="F13" i="46"/>
  <c r="F12" i="46" s="1"/>
  <c r="B13" i="46"/>
  <c r="E8" i="46"/>
  <c r="D7" i="46"/>
  <c r="E14" i="43"/>
  <c r="D13" i="43"/>
  <c r="G8" i="43"/>
  <c r="C8" i="43"/>
  <c r="F7" i="43"/>
  <c r="B7" i="43"/>
  <c r="C13" i="12"/>
  <c r="D7" i="12"/>
  <c r="B7" i="12"/>
  <c r="F14" i="46"/>
  <c r="B14" i="46"/>
  <c r="E13" i="46"/>
  <c r="D8" i="46"/>
  <c r="G7" i="46"/>
  <c r="C7" i="46"/>
  <c r="C6" i="46" s="1"/>
  <c r="D14" i="43"/>
  <c r="G13" i="43"/>
  <c r="C13" i="43"/>
  <c r="F8" i="43"/>
  <c r="B8" i="43"/>
  <c r="E7" i="43"/>
  <c r="D13" i="12"/>
  <c r="B13" i="12"/>
  <c r="C8" i="12"/>
  <c r="D13" i="46"/>
  <c r="D12" i="46" s="1"/>
  <c r="C14" i="43"/>
  <c r="E8" i="43"/>
  <c r="D14" i="12"/>
  <c r="D8" i="12"/>
  <c r="F7" i="46"/>
  <c r="F6" i="46" s="1"/>
  <c r="C14" i="12"/>
  <c r="C7" i="12"/>
  <c r="E14" i="46"/>
  <c r="G8" i="46"/>
  <c r="B7" i="46"/>
  <c r="B6" i="46" s="1"/>
  <c r="F13" i="43"/>
  <c r="D7" i="43"/>
  <c r="D6" i="43" s="1"/>
  <c r="D73" i="7"/>
  <c r="G14" i="43"/>
  <c r="B8" i="12"/>
  <c r="B14" i="12"/>
  <c r="C8" i="46"/>
  <c r="C7" i="49"/>
  <c r="C7" i="29"/>
  <c r="B9" i="30"/>
  <c r="B8" i="30" s="1"/>
  <c r="C75" i="30"/>
  <c r="C74" i="30" s="1"/>
  <c r="C7" i="30" s="1"/>
  <c r="C7" i="31"/>
  <c r="E80" i="48"/>
  <c r="D7" i="49"/>
  <c r="D6" i="49" s="1"/>
  <c r="B80" i="49"/>
  <c r="B7" i="29"/>
  <c r="B18" i="29"/>
  <c r="B74" i="30"/>
  <c r="B60" i="31"/>
  <c r="B7" i="31" s="1"/>
  <c r="C7" i="48"/>
  <c r="E8" i="49"/>
  <c r="E48" i="49"/>
  <c r="C6" i="48" l="1"/>
  <c r="D6" i="48"/>
  <c r="B6" i="49"/>
  <c r="C80" i="49"/>
  <c r="C6" i="49" s="1"/>
  <c r="E7" i="48"/>
  <c r="F6" i="48"/>
  <c r="E6" i="48"/>
  <c r="C73" i="7"/>
  <c r="B73" i="7"/>
  <c r="B6" i="7" s="1"/>
  <c r="C7" i="7"/>
  <c r="C7" i="8"/>
  <c r="C6" i="8" s="1"/>
  <c r="B73" i="8"/>
  <c r="B6" i="8" s="1"/>
  <c r="C59" i="6"/>
  <c r="B7" i="6"/>
  <c r="B59" i="6"/>
  <c r="C7" i="6"/>
  <c r="B59" i="5"/>
  <c r="C59" i="5"/>
  <c r="C6" i="5" s="1"/>
  <c r="B7" i="5"/>
  <c r="B6" i="5" s="1"/>
  <c r="E7" i="49"/>
  <c r="E6" i="49" s="1"/>
  <c r="F12" i="43"/>
  <c r="C6" i="12"/>
  <c r="C12" i="43"/>
  <c r="G6" i="46"/>
  <c r="D6" i="12"/>
  <c r="C12" i="12"/>
  <c r="D6" i="46"/>
  <c r="E6" i="46"/>
  <c r="G12" i="46"/>
  <c r="B7" i="30"/>
  <c r="D12" i="12"/>
  <c r="E6" i="43"/>
  <c r="G12" i="43"/>
  <c r="B6" i="12"/>
  <c r="E12" i="43"/>
  <c r="F6" i="43"/>
  <c r="B12" i="12"/>
  <c r="E12" i="46"/>
  <c r="B6" i="43"/>
  <c r="D12" i="43"/>
  <c r="B12" i="46"/>
  <c r="C6" i="43"/>
  <c r="C6" i="7" l="1"/>
  <c r="C6" i="6"/>
  <c r="B6" i="6"/>
</calcChain>
</file>

<file path=xl/sharedStrings.xml><?xml version="1.0" encoding="utf-8"?>
<sst xmlns="http://schemas.openxmlformats.org/spreadsheetml/2006/main" count="1286" uniqueCount="215">
  <si>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</si>
  <si>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</si>
  <si>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</si>
  <si>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</si>
  <si>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</si>
  <si>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</si>
  <si>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</si>
  <si>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</si>
  <si>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</si>
  <si>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</si>
  <si>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</si>
  <si>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</si>
  <si>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</si>
  <si>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</si>
  <si>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</si>
  <si>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Середній термін до погашення, років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</si>
  <si>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</si>
  <si>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</si>
  <si>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</si>
  <si>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</si>
  <si>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</si>
  <si>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</si>
  <si>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</si>
  <si>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</si>
  <si>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</si>
  <si>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</si>
  <si>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</si>
  <si>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</si>
  <si>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</si>
  <si>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</si>
  <si>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</si>
  <si>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</si>
  <si>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</si>
  <si>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</si>
  <si>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</si>
  <si>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</si>
  <si>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ОЗДП 2005 року</t>
  </si>
  <si>
    <t>Облігації ДП "ФІНІНПРО" (5 - річні)</t>
  </si>
  <si>
    <t>Валютна структура боргу на кінець попереднього року та на звітну дату</t>
  </si>
  <si>
    <t>33065190-102d-4187-8cca-03524afaa838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</si>
  <si>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</si>
  <si>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</si>
  <si>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</si>
  <si>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</si>
  <si>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</si>
  <si>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</si>
  <si>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</si>
  <si>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</si>
  <si>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</si>
  <si>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</si>
  <si>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</si>
  <si>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</si>
  <si>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</si>
  <si>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</si>
  <si>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</si>
  <si>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</si>
  <si>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</si>
  <si>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</si>
  <si>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</si>
  <si>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</si>
  <si>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</si>
  <si>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2020-2024</t>
  </si>
  <si>
    <t xml:space="preserve">      Державний зовнішній борг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</si>
  <si>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</si>
  <si>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</si>
  <si>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</si>
  <si>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</si>
  <si>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</si>
  <si>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</si>
  <si>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</si>
  <si>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</si>
  <si>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</si>
  <si>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</si>
  <si>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</si>
  <si>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</si>
  <si>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</si>
  <si>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</si>
  <si>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</si>
  <si>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</si>
  <si>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</si>
  <si>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</si>
  <si>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</si>
  <si>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</si>
  <si>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</si>
  <si>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</si>
  <si>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</si>
  <si>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</si>
  <si>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</si>
  <si>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</si>
  <si>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</si>
  <si>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</si>
  <si>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</si>
  <si>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</si>
  <si>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</si>
  <si>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2019.02.28-2019.12.31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</si>
  <si>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</si>
  <si>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</si>
  <si>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</si>
  <si>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</si>
  <si>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</si>
  <si>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</si>
  <si>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</si>
  <si>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</si>
  <si>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</si>
  <si>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Облігації ДІУ (5 - річні)</t>
  </si>
  <si>
    <t>Сбербанк Росії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</si>
  <si>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</si>
  <si>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</si>
  <si>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</si>
  <si>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</si>
  <si>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</si>
  <si>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</si>
  <si>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ОВДП (21-річні)</t>
  </si>
  <si>
    <t>(в розрізі валют погашеня)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</si>
  <si>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</si>
  <si>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</si>
  <si>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</si>
  <si>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</si>
  <si>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</si>
  <si>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</si>
  <si>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</si>
  <si>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</si>
  <si>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</si>
  <si>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</si>
  <si>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</si>
  <si>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</si>
  <si>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</si>
  <si>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</si>
  <si>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</si>
  <si>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</si>
  <si>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</si>
  <si>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</si>
  <si>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</si>
  <si>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</si>
  <si>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</si>
  <si>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</si>
  <si>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</si>
  <si>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</si>
  <si>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</si>
  <si>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</si>
  <si>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Середній термін обігу, років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</si>
  <si>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</si>
  <si>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</si>
  <si>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</si>
  <si>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</si>
  <si>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</si>
  <si>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</si>
  <si>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</si>
  <si>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</si>
  <si>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</si>
  <si>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</si>
  <si>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</si>
  <si>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</si>
  <si>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</si>
  <si>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</si>
  <si>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</si>
  <si>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</si>
  <si>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</si>
  <si>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</si>
  <si>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</si>
  <si>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</si>
  <si>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</si>
  <si>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</si>
  <si>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</si>
  <si>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</si>
  <si>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</si>
  <si>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</si>
  <si>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</si>
  <si>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</si>
  <si>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</si>
  <si>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</si>
  <si>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</si>
  <si>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</si>
  <si>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</si>
  <si>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</si>
  <si>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</si>
  <si>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</si>
  <si>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</si>
  <si>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</si>
  <si>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</si>
  <si>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</si>
  <si>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</si>
  <si>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</si>
  <si>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</si>
  <si>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</si>
  <si>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</si>
  <si>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</si>
  <si>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</si>
  <si>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2024-31.12.2060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</si>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</sst>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8"/>
      <name val="Arial Cyr"/>
      <charset val="204"/>
    </font>
    <font>
      <i/>
      <sz val="10"/>
      <color indexed="9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83">
    <xf numFmtId="0" fontId="0" fillId="0" borderId="0" xfId="0"/>
    <xf numFmtId="0" fontId="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5" fillId="0" borderId="0" xfId="0" applyFont="1" applyAlignme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/>
    </xf>
    <xf numFmtId="4" fontId="5" fillId="0" borderId="0" xfId="0" applyNumberFormat="1" applyFont="1" applyFill="1" applyAlignment="1"/>
    <xf numFmtId="49" fontId="6" fillId="8" borderId="1" xfId="3" applyNumberFormat="1" applyFont="1" applyFill="1" applyBorder="1" applyAlignment="1">
      <alignment horizontal="left" vertical="center" indent="1"/>
    </xf>
    <xf numFmtId="49" fontId="7" fillId="9" borderId="1" xfId="7" applyNumberFormat="1" applyFont="1" applyFill="1" applyBorder="1" applyAlignment="1">
      <alignment horizontal="left" vertical="center" indent="3"/>
    </xf>
    <xf numFmtId="49" fontId="8" fillId="10" borderId="1" xfId="1" applyNumberFormat="1" applyFont="1" applyFill="1" applyBorder="1" applyAlignment="1">
      <alignment horizontal="center" vertical="center" wrapText="1"/>
    </xf>
    <xf numFmtId="4" fontId="9" fillId="11" borderId="1" xfId="0" applyNumberFormat="1" applyFont="1" applyFill="1" applyBorder="1" applyAlignment="1">
      <alignment horizontal="right" vertical="center"/>
    </xf>
    <xf numFmtId="10" fontId="9" fillId="11" borderId="1" xfId="0" applyNumberFormat="1" applyFont="1" applyFill="1" applyBorder="1" applyAlignment="1">
      <alignment horizontal="right" vertical="center"/>
    </xf>
    <xf numFmtId="4" fontId="10" fillId="9" borderId="1" xfId="0" applyNumberFormat="1" applyFont="1" applyFill="1" applyBorder="1" applyAlignment="1"/>
    <xf numFmtId="10" fontId="10" fillId="9" borderId="1" xfId="0" applyNumberFormat="1" applyFont="1" applyFill="1" applyBorder="1" applyAlignment="1"/>
    <xf numFmtId="10" fontId="10" fillId="9" borderId="1" xfId="13" applyNumberFormat="1" applyFont="1" applyFill="1" applyBorder="1" applyAlignment="1">
      <alignment horizontal="right"/>
    </xf>
    <xf numFmtId="0" fontId="10" fillId="9" borderId="1" xfId="0" applyFont="1" applyFill="1" applyBorder="1" applyAlignment="1">
      <alignment horizontal="left" indent="1"/>
    </xf>
    <xf numFmtId="4" fontId="8" fillId="11" borderId="1" xfId="1" applyNumberFormat="1" applyFont="1" applyFill="1" applyBorder="1" applyAlignment="1"/>
    <xf numFmtId="10" fontId="8" fillId="11" borderId="1" xfId="1" applyNumberFormat="1" applyFont="1" applyFill="1" applyBorder="1" applyAlignment="1"/>
    <xf numFmtId="0" fontId="5" fillId="0" borderId="0" xfId="5" applyNumberFormat="1" applyFont="1" applyAlignment="1">
      <alignment horizontal="center" vertical="center"/>
    </xf>
    <xf numFmtId="164" fontId="13" fillId="6" borderId="1" xfId="11" applyNumberFormat="1" applyFont="1" applyBorder="1" applyAlignment="1">
      <alignment horizontal="right" vertical="center"/>
    </xf>
    <xf numFmtId="0" fontId="8" fillId="0" borderId="0" xfId="1" applyFont="1"/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5" fillId="0" borderId="0" xfId="3" applyNumberFormat="1" applyFont="1" applyAlignment="1">
      <alignment horizontal="center" vertical="center"/>
    </xf>
    <xf numFmtId="0" fontId="6" fillId="11" borderId="1" xfId="0" applyFont="1" applyFill="1" applyBorder="1" applyAlignment="1">
      <alignment horizontal="left" wrapText="1" indent="2"/>
    </xf>
    <xf numFmtId="4" fontId="16" fillId="13" borderId="1" xfId="0" applyNumberFormat="1" applyFont="1" applyFill="1" applyBorder="1" applyAlignment="1"/>
    <xf numFmtId="0" fontId="16" fillId="13" borderId="1" xfId="0" applyFont="1" applyFill="1" applyBorder="1" applyAlignment="1">
      <alignment horizontal="left" indent="1"/>
    </xf>
    <xf numFmtId="0" fontId="14" fillId="0" borderId="0" xfId="0" applyFont="1"/>
    <xf numFmtId="0" fontId="17" fillId="14" borderId="1" xfId="2" applyNumberFormat="1" applyFont="1" applyFill="1" applyBorder="1" applyAlignment="1">
      <alignment horizontal="left" vertical="center" wrapText="1"/>
    </xf>
    <xf numFmtId="0" fontId="18" fillId="0" borderId="0" xfId="2" applyNumberFormat="1" applyFont="1" applyAlignment="1">
      <alignment horizontal="center" vertical="center"/>
    </xf>
    <xf numFmtId="164" fontId="7" fillId="9" borderId="1" xfId="7" applyNumberFormat="1" applyFont="1" applyFill="1" applyBorder="1" applyAlignment="1">
      <alignment horizontal="right" vertical="center"/>
    </xf>
    <xf numFmtId="0" fontId="8" fillId="0" borderId="0" xfId="1" applyNumberFormat="1" applyFont="1" applyAlignment="1">
      <alignment horizontal="center" vertical="center"/>
    </xf>
    <xf numFmtId="0" fontId="6" fillId="8" borderId="1" xfId="0" applyFont="1" applyFill="1" applyBorder="1" applyAlignment="1">
      <alignment horizontal="left" wrapText="1" indent="1"/>
    </xf>
    <xf numFmtId="0" fontId="19" fillId="0" borderId="0" xfId="2" applyNumberFormat="1" applyFont="1" applyFill="1" applyAlignment="1">
      <alignment horizontal="center" vertical="center"/>
    </xf>
    <xf numFmtId="10" fontId="6" fillId="8" borderId="1" xfId="13" applyNumberFormat="1" applyFont="1" applyFill="1" applyBorder="1" applyAlignment="1">
      <alignment horizontal="right" vertical="center"/>
    </xf>
    <xf numFmtId="49" fontId="10" fillId="9" borderId="1" xfId="8" applyNumberFormat="1" applyFont="1" applyFill="1" applyBorder="1" applyAlignment="1">
      <alignment horizontal="left" indent="1"/>
    </xf>
    <xf numFmtId="0" fontId="13" fillId="0" borderId="0" xfId="3" applyNumberFormat="1" applyFont="1" applyAlignment="1">
      <alignment horizontal="center" vertical="center"/>
    </xf>
    <xf numFmtId="4" fontId="5" fillId="0" borderId="0" xfId="0" applyNumberFormat="1" applyFont="1" applyAlignment="1"/>
    <xf numFmtId="0" fontId="5" fillId="0" borderId="0" xfId="0" applyFont="1" applyAlignment="1">
      <alignment wrapText="1"/>
    </xf>
    <xf numFmtId="164" fontId="6" fillId="9" borderId="1" xfId="10" applyNumberFormat="1" applyFont="1" applyFill="1" applyBorder="1" applyAlignment="1">
      <alignment horizontal="right" vertical="center"/>
    </xf>
    <xf numFmtId="4" fontId="5" fillId="11" borderId="1" xfId="5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/>
    </xf>
    <xf numFmtId="0" fontId="14" fillId="0" borderId="0" xfId="0" applyNumberFormat="1" applyFont="1" applyAlignment="1">
      <alignment horizontal="center" vertical="center"/>
    </xf>
    <xf numFmtId="165" fontId="9" fillId="11" borderId="1" xfId="0" applyNumberFormat="1" applyFont="1" applyFill="1" applyBorder="1" applyAlignment="1"/>
    <xf numFmtId="4" fontId="20" fillId="0" borderId="0" xfId="0" applyNumberFormat="1" applyFont="1" applyAlignment="1"/>
    <xf numFmtId="49" fontId="10" fillId="9" borderId="1" xfId="9" applyNumberFormat="1" applyFont="1" applyFill="1" applyBorder="1" applyAlignment="1">
      <alignment horizontal="left" indent="1"/>
    </xf>
    <xf numFmtId="4" fontId="5" fillId="0" borderId="0" xfId="0" applyNumberFormat="1" applyFont="1"/>
    <xf numFmtId="49" fontId="8" fillId="0" borderId="1" xfId="0" applyNumberFormat="1" applyFont="1" applyBorder="1"/>
    <xf numFmtId="0" fontId="5" fillId="0" borderId="0" xfId="0" applyNumberFormat="1" applyFont="1" applyAlignment="1"/>
    <xf numFmtId="4" fontId="9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/>
    <xf numFmtId="0" fontId="21" fillId="0" borderId="0" xfId="2" applyNumberFormat="1" applyFont="1" applyAlignment="1"/>
    <xf numFmtId="49" fontId="16" fillId="13" borderId="1" xfId="12" applyNumberFormat="1" applyFont="1" applyFill="1" applyBorder="1" applyAlignment="1">
      <alignment horizontal="left" vertical="center" wrapText="1" indent="1"/>
    </xf>
    <xf numFmtId="49" fontId="2" fillId="6" borderId="1" xfId="11" applyNumberFormat="1" applyBorder="1" applyAlignment="1">
      <alignment horizontal="left" vertical="center"/>
    </xf>
    <xf numFmtId="10" fontId="5" fillId="0" borderId="0" xfId="0" applyNumberFormat="1" applyFont="1" applyAlignment="1"/>
    <xf numFmtId="4" fontId="7" fillId="15" borderId="1" xfId="0" applyNumberFormat="1" applyFont="1" applyFill="1" applyBorder="1" applyAlignment="1"/>
    <xf numFmtId="49" fontId="8" fillId="11" borderId="1" xfId="1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right"/>
    </xf>
    <xf numFmtId="0" fontId="10" fillId="9" borderId="1" xfId="0" applyFont="1" applyFill="1" applyBorder="1" applyAlignment="1">
      <alignment horizontal="right" indent="1"/>
    </xf>
    <xf numFmtId="10" fontId="8" fillId="11" borderId="1" xfId="1" applyNumberFormat="1" applyFont="1" applyFill="1" applyBorder="1" applyAlignment="1">
      <alignment horizontal="center"/>
    </xf>
    <xf numFmtId="0" fontId="5" fillId="0" borderId="0" xfId="0" applyNumberFormat="1" applyFont="1"/>
    <xf numFmtId="10" fontId="5" fillId="11" borderId="1" xfId="5" applyNumberFormat="1" applyFont="1" applyFill="1" applyBorder="1" applyAlignment="1">
      <alignment horizontal="right" vertical="center"/>
    </xf>
    <xf numFmtId="4" fontId="8" fillId="11" borderId="1" xfId="1" applyNumberFormat="1" applyFont="1" applyFill="1" applyBorder="1" applyAlignment="1">
      <alignment horizontal="center"/>
    </xf>
    <xf numFmtId="4" fontId="13" fillId="6" borderId="1" xfId="11" applyNumberFormat="1" applyFont="1" applyBorder="1"/>
    <xf numFmtId="0" fontId="21" fillId="0" borderId="0" xfId="0" applyFont="1"/>
    <xf numFmtId="49" fontId="17" fillId="14" borderId="1" xfId="2" applyNumberFormat="1" applyFont="1" applyFill="1" applyBorder="1" applyAlignment="1">
      <alignment horizontal="left" vertical="center" wrapText="1"/>
    </xf>
    <xf numFmtId="10" fontId="23" fillId="6" borderId="1" xfId="13" applyNumberFormat="1" applyFont="1" applyFill="1" applyBorder="1" applyAlignment="1">
      <alignment horizontal="right" vertical="center"/>
    </xf>
    <xf numFmtId="0" fontId="21" fillId="0" borderId="0" xfId="2" applyNumberFormat="1" applyFont="1"/>
    <xf numFmtId="10" fontId="7" fillId="9" borderId="1" xfId="13" applyNumberFormat="1" applyFont="1" applyFill="1" applyBorder="1" applyAlignment="1">
      <alignment horizontal="right" vertical="center"/>
    </xf>
    <xf numFmtId="10" fontId="5" fillId="0" borderId="0" xfId="0" applyNumberFormat="1" applyFont="1"/>
    <xf numFmtId="164" fontId="9" fillId="11" borderId="1" xfId="0" applyNumberFormat="1" applyFont="1" applyFill="1" applyBorder="1" applyAlignment="1">
      <alignment horizontal="right"/>
    </xf>
    <xf numFmtId="4" fontId="10" fillId="9" borderId="1" xfId="8" applyNumberFormat="1" applyFont="1" applyFill="1" applyBorder="1" applyAlignment="1">
      <alignment horizontal="right"/>
    </xf>
    <xf numFmtId="49" fontId="9" fillId="11" borderId="1" xfId="0" applyNumberFormat="1" applyFont="1" applyFill="1" applyBorder="1" applyAlignment="1">
      <alignment horizontal="left" indent="2"/>
    </xf>
    <xf numFmtId="4" fontId="12" fillId="12" borderId="1" xfId="0" applyNumberFormat="1" applyFont="1" applyFill="1" applyBorder="1" applyAlignment="1"/>
    <xf numFmtId="4" fontId="2" fillId="16" borderId="1" xfId="12" applyNumberFormat="1" applyFill="1" applyBorder="1" applyAlignment="1">
      <alignment horizontal="right" vertical="center"/>
    </xf>
    <xf numFmtId="49" fontId="2" fillId="16" borderId="1" xfId="12" applyNumberForma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4" fontId="2" fillId="6" borderId="1" xfId="11" applyNumberFormat="1" applyBorder="1" applyAlignment="1">
      <alignment horizontal="right" vertical="center"/>
    </xf>
    <xf numFmtId="10" fontId="2" fillId="6" borderId="1" xfId="11" applyNumberFormat="1" applyBorder="1" applyAlignment="1">
      <alignment horizontal="right" vertical="center"/>
    </xf>
    <xf numFmtId="0" fontId="18" fillId="0" borderId="0" xfId="2" applyNumberFormat="1" applyFont="1" applyAlignment="1">
      <alignment horizontal="right"/>
    </xf>
    <xf numFmtId="0" fontId="8" fillId="0" borderId="0" xfId="0" applyFont="1"/>
    <xf numFmtId="4" fontId="10" fillId="9" borderId="1" xfId="9" applyNumberFormat="1" applyFont="1" applyFill="1" applyBorder="1" applyAlignment="1">
      <alignment horizontal="right"/>
    </xf>
    <xf numFmtId="4" fontId="16" fillId="12" borderId="1" xfId="0" applyNumberFormat="1" applyFont="1" applyFill="1" applyBorder="1" applyAlignment="1"/>
    <xf numFmtId="49" fontId="2" fillId="16" borderId="1" xfId="12" applyNumberFormat="1" applyFont="1" applyFill="1" applyBorder="1" applyAlignment="1">
      <alignment horizontal="left" vertical="center"/>
    </xf>
    <xf numFmtId="10" fontId="9" fillId="11" borderId="1" xfId="13" applyNumberFormat="1" applyFont="1" applyFill="1" applyBorder="1" applyAlignment="1">
      <alignment horizontal="right" vertical="center"/>
    </xf>
    <xf numFmtId="166" fontId="8" fillId="11" borderId="1" xfId="1" applyNumberFormat="1" applyFont="1" applyFill="1" applyBorder="1" applyAlignment="1">
      <alignment horizontal="center" vertical="center"/>
    </xf>
    <xf numFmtId="10" fontId="7" fillId="15" borderId="1" xfId="0" applyNumberFormat="1" applyFont="1" applyFill="1" applyBorder="1" applyAlignment="1"/>
    <xf numFmtId="10" fontId="6" fillId="11" borderId="1" xfId="13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2" fillId="12" borderId="1" xfId="8" applyFont="1" applyFill="1" applyBorder="1" applyAlignment="1"/>
    <xf numFmtId="10" fontId="10" fillId="9" borderId="1" xfId="8" applyNumberFormat="1" applyFont="1" applyFill="1" applyBorder="1" applyAlignment="1">
      <alignment horizontal="right"/>
    </xf>
    <xf numFmtId="49" fontId="16" fillId="12" borderId="1" xfId="11" applyNumberFormat="1" applyFont="1" applyFill="1" applyBorder="1" applyAlignment="1">
      <alignment horizontal="left" vertical="center" wrapText="1" indent="1"/>
    </xf>
    <xf numFmtId="164" fontId="6" fillId="9" borderId="1" xfId="9" applyNumberFormat="1" applyFont="1" applyFill="1" applyBorder="1" applyAlignment="1">
      <alignment horizontal="right" vertical="center"/>
    </xf>
    <xf numFmtId="10" fontId="2" fillId="16" borderId="1" xfId="12" applyNumberFormat="1" applyFill="1" applyBorder="1" applyAlignment="1">
      <alignment horizontal="right" vertical="center"/>
    </xf>
    <xf numFmtId="165" fontId="9" fillId="11" borderId="1" xfId="0" applyNumberFormat="1" applyFont="1" applyFill="1" applyBorder="1" applyAlignment="1">
      <alignment horizontal="right" vertical="center"/>
    </xf>
    <xf numFmtId="0" fontId="8" fillId="0" borderId="1" xfId="1" applyFont="1" applyBorder="1"/>
    <xf numFmtId="49" fontId="8" fillId="11" borderId="1" xfId="4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right"/>
    </xf>
    <xf numFmtId="10" fontId="10" fillId="9" borderId="1" xfId="9" applyNumberFormat="1" applyFont="1" applyFill="1" applyBorder="1" applyAlignment="1">
      <alignment horizontal="right"/>
    </xf>
    <xf numFmtId="49" fontId="5" fillId="0" borderId="0" xfId="0" applyNumberFormat="1" applyFont="1"/>
    <xf numFmtId="165" fontId="10" fillId="9" borderId="1" xfId="0" applyNumberFormat="1" applyFont="1" applyFill="1" applyBorder="1" applyAlignment="1"/>
    <xf numFmtId="165" fontId="8" fillId="11" borderId="1" xfId="1" applyNumberFormat="1" applyFont="1" applyFill="1" applyBorder="1" applyAlignment="1"/>
    <xf numFmtId="4" fontId="13" fillId="6" borderId="1" xfId="11" applyNumberFormat="1" applyFont="1" applyBorder="1" applyAlignment="1">
      <alignment horizontal="right" vertical="center"/>
    </xf>
    <xf numFmtId="166" fontId="0" fillId="0" borderId="0" xfId="0" applyNumberFormat="1"/>
    <xf numFmtId="49" fontId="13" fillId="6" borderId="1" xfId="11" applyNumberFormat="1" applyFont="1" applyBorder="1" applyAlignment="1">
      <alignment horizontal="left" vertical="center"/>
    </xf>
    <xf numFmtId="49" fontId="9" fillId="11" borderId="1" xfId="0" applyNumberFormat="1" applyFont="1" applyFill="1" applyBorder="1" applyAlignment="1">
      <alignment horizontal="left" vertical="center" indent="4"/>
    </xf>
    <xf numFmtId="4" fontId="9" fillId="11" borderId="1" xfId="0" applyNumberFormat="1" applyFont="1" applyFill="1" applyBorder="1" applyAlignment="1">
      <alignment horizontal="center" vertical="center"/>
    </xf>
    <xf numFmtId="10" fontId="23" fillId="17" borderId="1" xfId="13" applyNumberFormat="1" applyFont="1" applyFill="1" applyBorder="1" applyAlignment="1">
      <alignment horizontal="right" vertical="center"/>
    </xf>
    <xf numFmtId="0" fontId="9" fillId="11" borderId="1" xfId="0" applyFont="1" applyFill="1" applyBorder="1" applyAlignment="1">
      <alignment horizontal="left" indent="4"/>
    </xf>
    <xf numFmtId="4" fontId="22" fillId="11" borderId="1" xfId="0" applyNumberFormat="1" applyFont="1" applyFill="1" applyBorder="1" applyAlignment="1">
      <alignment horizontal="center" vertical="center"/>
    </xf>
    <xf numFmtId="164" fontId="23" fillId="6" borderId="1" xfId="11" applyNumberFormat="1" applyFont="1" applyBorder="1" applyAlignment="1">
      <alignment horizontal="right" vertical="center"/>
    </xf>
    <xf numFmtId="49" fontId="13" fillId="6" borderId="1" xfId="11" applyNumberFormat="1" applyFont="1" applyBorder="1"/>
    <xf numFmtId="49" fontId="5" fillId="0" borderId="1" xfId="0" applyNumberFormat="1" applyFont="1" applyBorder="1" applyAlignment="1">
      <alignment horizontal="left" vertical="center" indent="1"/>
    </xf>
    <xf numFmtId="4" fontId="21" fillId="0" borderId="0" xfId="0" applyNumberFormat="1" applyFont="1" applyAlignment="1">
      <alignment horizontal="right"/>
    </xf>
    <xf numFmtId="10" fontId="21" fillId="0" borderId="0" xfId="0" applyNumberFormat="1" applyFont="1" applyAlignment="1">
      <alignment horizontal="right"/>
    </xf>
    <xf numFmtId="0" fontId="5" fillId="11" borderId="1" xfId="0" applyFont="1" applyFill="1" applyBorder="1" applyAlignment="1">
      <alignment horizontal="left" indent="3"/>
    </xf>
    <xf numFmtId="49" fontId="7" fillId="15" borderId="1" xfId="6" applyNumberFormat="1" applyFont="1" applyFill="1" applyBorder="1" applyAlignment="1">
      <alignment horizontal="left" vertical="center" indent="3"/>
    </xf>
    <xf numFmtId="164" fontId="23" fillId="17" borderId="1" xfId="12" applyNumberFormat="1" applyFont="1" applyFill="1" applyBorder="1" applyAlignment="1">
      <alignment horizontal="right" vertical="center"/>
    </xf>
    <xf numFmtId="10" fontId="23" fillId="16" borderId="1" xfId="13" applyNumberFormat="1" applyFont="1" applyFill="1" applyBorder="1" applyAlignment="1">
      <alignment horizontal="right" vertical="center"/>
    </xf>
    <xf numFmtId="0" fontId="5" fillId="0" borderId="0" xfId="3" applyNumberFormat="1" applyFont="1" applyAlignment="1"/>
    <xf numFmtId="0" fontId="5" fillId="0" borderId="0" xfId="0" applyFont="1" applyAlignment="1">
      <alignment horizontal="right"/>
    </xf>
    <xf numFmtId="0" fontId="21" fillId="0" borderId="1" xfId="0" applyFont="1" applyBorder="1"/>
    <xf numFmtId="49" fontId="9" fillId="11" borderId="1" xfId="0" applyNumberFormat="1" applyFont="1" applyFill="1" applyBorder="1" applyAlignment="1">
      <alignment horizontal="left" indent="1"/>
    </xf>
    <xf numFmtId="4" fontId="5" fillId="0" borderId="1" xfId="0" applyNumberFormat="1" applyFont="1" applyBorder="1"/>
    <xf numFmtId="10" fontId="5" fillId="0" borderId="1" xfId="0" applyNumberFormat="1" applyFont="1" applyBorder="1"/>
    <xf numFmtId="165" fontId="5" fillId="0" borderId="0" xfId="0" applyNumberFormat="1" applyFont="1" applyAlignment="1"/>
    <xf numFmtId="164" fontId="23" fillId="16" borderId="1" xfId="12" applyNumberFormat="1" applyFont="1" applyFill="1" applyBorder="1" applyAlignment="1">
      <alignment horizontal="right" vertical="center"/>
    </xf>
    <xf numFmtId="0" fontId="18" fillId="0" borderId="0" xfId="2" applyNumberFormat="1" applyFont="1" applyAlignment="1"/>
    <xf numFmtId="164" fontId="17" fillId="14" borderId="1" xfId="2" applyNumberFormat="1" applyFont="1" applyFill="1" applyBorder="1" applyAlignment="1">
      <alignment horizontal="right" vertical="center"/>
    </xf>
    <xf numFmtId="0" fontId="5" fillId="0" borderId="0" xfId="3" applyNumberFormat="1" applyFont="1"/>
    <xf numFmtId="0" fontId="7" fillId="9" borderId="1" xfId="0" applyFont="1" applyFill="1" applyBorder="1" applyAlignment="1">
      <alignment horizontal="left" indent="3"/>
    </xf>
    <xf numFmtId="0" fontId="8" fillId="0" borderId="0" xfId="1" applyNumberFormat="1" applyFont="1" applyAlignment="1"/>
    <xf numFmtId="165" fontId="5" fillId="0" borderId="0" xfId="0" applyNumberFormat="1" applyFont="1"/>
    <xf numFmtId="0" fontId="18" fillId="0" borderId="0" xfId="2" applyNumberFormat="1" applyFont="1"/>
    <xf numFmtId="10" fontId="2" fillId="17" borderId="1" xfId="13" applyNumberFormat="1" applyFont="1" applyFill="1" applyBorder="1" applyAlignment="1">
      <alignment horizontal="right"/>
    </xf>
    <xf numFmtId="49" fontId="22" fillId="11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0" xfId="1" applyNumberFormat="1" applyFont="1"/>
    <xf numFmtId="49" fontId="21" fillId="0" borderId="0" xfId="0" applyNumberFormat="1" applyFont="1" applyAlignment="1">
      <alignment horizontal="right"/>
    </xf>
    <xf numFmtId="49" fontId="10" fillId="9" borderId="1" xfId="9" applyNumberFormat="1" applyFont="1" applyFill="1" applyBorder="1" applyAlignment="1">
      <alignment horizontal="left" vertical="center" indent="1"/>
    </xf>
    <xf numFmtId="49" fontId="7" fillId="9" borderId="1" xfId="0" applyNumberFormat="1" applyFont="1" applyFill="1" applyBorder="1" applyAlignment="1">
      <alignment horizontal="left" vertical="center" indent="3"/>
    </xf>
    <xf numFmtId="49" fontId="7" fillId="0" borderId="1" xfId="0" applyNumberFormat="1" applyFont="1" applyBorder="1" applyAlignment="1">
      <alignment horizontal="left" vertical="center"/>
    </xf>
    <xf numFmtId="164" fontId="7" fillId="15" borderId="1" xfId="6" applyNumberFormat="1" applyFont="1" applyFill="1" applyBorder="1" applyAlignment="1">
      <alignment horizontal="right" vertical="center"/>
    </xf>
    <xf numFmtId="164" fontId="2" fillId="17" borderId="1" xfId="12" applyNumberFormat="1" applyFont="1" applyFill="1" applyBorder="1" applyAlignment="1">
      <alignment horizontal="right"/>
    </xf>
    <xf numFmtId="49" fontId="8" fillId="8" borderId="1" xfId="3" applyNumberFormat="1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/>
    <xf numFmtId="4" fontId="9" fillId="11" borderId="1" xfId="0" applyNumberFormat="1" applyFont="1" applyFill="1" applyBorder="1" applyAlignment="1">
      <alignment horizontal="right"/>
    </xf>
    <xf numFmtId="164" fontId="16" fillId="13" borderId="1" xfId="12" applyNumberFormat="1" applyFont="1" applyFill="1" applyBorder="1" applyAlignment="1">
      <alignment horizontal="right" vertical="center"/>
    </xf>
    <xf numFmtId="49" fontId="8" fillId="10" borderId="1" xfId="1" applyNumberFormat="1" applyFont="1" applyFill="1" applyBorder="1" applyAlignment="1">
      <alignment horizontal="center" vertical="center"/>
    </xf>
    <xf numFmtId="0" fontId="5" fillId="11" borderId="1" xfId="5" applyNumberFormat="1" applyFont="1" applyFill="1" applyBorder="1" applyAlignment="1">
      <alignment horizontal="left" vertical="center" indent="3"/>
    </xf>
    <xf numFmtId="4" fontId="14" fillId="0" borderId="0" xfId="0" applyNumberFormat="1" applyFont="1"/>
    <xf numFmtId="49" fontId="6" fillId="9" borderId="1" xfId="10" applyNumberFormat="1" applyFont="1" applyFill="1" applyBorder="1" applyAlignment="1">
      <alignment horizontal="left" vertical="center" wrapText="1" indent="2"/>
    </xf>
    <xf numFmtId="164" fontId="6" fillId="11" borderId="1" xfId="4" applyNumberFormat="1" applyFont="1" applyFill="1" applyBorder="1" applyAlignment="1">
      <alignment horizontal="right" vertical="center"/>
    </xf>
    <xf numFmtId="0" fontId="23" fillId="6" borderId="1" xfId="11" applyNumberFormat="1" applyFont="1" applyBorder="1" applyAlignment="1">
      <alignment horizontal="left" vertical="center"/>
    </xf>
    <xf numFmtId="4" fontId="8" fillId="11" borderId="1" xfId="1" applyNumberFormat="1" applyFont="1" applyFill="1" applyBorder="1" applyAlignment="1">
      <alignment horizontal="center" vertical="center"/>
    </xf>
    <xf numFmtId="165" fontId="2" fillId="6" borderId="1" xfId="11" applyNumberFormat="1" applyBorder="1" applyAlignment="1">
      <alignment horizontal="right" vertical="center"/>
    </xf>
    <xf numFmtId="49" fontId="6" fillId="11" borderId="1" xfId="4" applyNumberFormat="1" applyFont="1" applyFill="1" applyBorder="1" applyAlignment="1">
      <alignment horizontal="left" vertical="center" indent="2"/>
    </xf>
    <xf numFmtId="10" fontId="9" fillId="11" borderId="1" xfId="0" applyNumberFormat="1" applyFont="1" applyFill="1" applyBorder="1" applyAlignment="1">
      <alignment horizontal="right"/>
    </xf>
    <xf numFmtId="0" fontId="8" fillId="0" borderId="0" xfId="1" applyFont="1" applyAlignment="1">
      <alignment horizontal="center" vertical="center"/>
    </xf>
    <xf numFmtId="0" fontId="8" fillId="11" borderId="1" xfId="1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left" indent="2"/>
    </xf>
    <xf numFmtId="165" fontId="10" fillId="9" borderId="1" xfId="8" applyNumberFormat="1" applyFont="1" applyFill="1" applyBorder="1" applyAlignment="1">
      <alignment horizontal="right"/>
    </xf>
    <xf numFmtId="0" fontId="6" fillId="11" borderId="1" xfId="0" applyFont="1" applyFill="1" applyBorder="1" applyAlignment="1">
      <alignment horizontal="left" indent="2"/>
    </xf>
    <xf numFmtId="164" fontId="7" fillId="9" borderId="1" xfId="0" applyNumberFormat="1" applyFont="1" applyFill="1" applyBorder="1" applyAlignment="1">
      <alignment horizontal="right" vertical="center"/>
    </xf>
    <xf numFmtId="0" fontId="23" fillId="16" borderId="1" xfId="12" applyNumberFormat="1" applyFont="1" applyFill="1" applyBorder="1" applyAlignment="1">
      <alignment horizontal="left" vertical="center"/>
    </xf>
    <xf numFmtId="49" fontId="8" fillId="11" borderId="1" xfId="1" applyNumberFormat="1" applyFont="1" applyFill="1" applyBorder="1" applyAlignment="1">
      <alignment horizontal="left" vertical="center" wrapText="1"/>
    </xf>
    <xf numFmtId="49" fontId="8" fillId="11" borderId="1" xfId="1" applyNumberFormat="1" applyFont="1" applyFill="1" applyBorder="1" applyAlignment="1">
      <alignment wrapText="1"/>
    </xf>
    <xf numFmtId="10" fontId="7" fillId="15" borderId="1" xfId="13" applyNumberFormat="1" applyFont="1" applyFill="1" applyBorder="1" applyAlignment="1">
      <alignment horizontal="right" vertical="center"/>
    </xf>
    <xf numFmtId="4" fontId="5" fillId="11" borderId="1" xfId="0" applyNumberFormat="1" applyFont="1" applyFill="1" applyBorder="1" applyAlignment="1"/>
    <xf numFmtId="10" fontId="8" fillId="11" borderId="1" xfId="1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/>
    <xf numFmtId="10" fontId="6" fillId="8" borderId="1" xfId="0" applyNumberFormat="1" applyFont="1" applyFill="1" applyBorder="1" applyAlignment="1"/>
    <xf numFmtId="0" fontId="6" fillId="8" borderId="1" xfId="0" applyFont="1" applyFill="1" applyBorder="1" applyAlignment="1">
      <alignment horizontal="left" indent="1"/>
    </xf>
    <xf numFmtId="166" fontId="8" fillId="0" borderId="1" xfId="0" applyNumberFormat="1" applyFont="1" applyBorder="1"/>
    <xf numFmtId="164" fontId="9" fillId="11" borderId="1" xfId="0" applyNumberFormat="1" applyFont="1" applyFill="1" applyBorder="1" applyAlignment="1">
      <alignment horizontal="right" vertical="center"/>
    </xf>
    <xf numFmtId="49" fontId="27" fillId="11" borderId="1" xfId="0" applyNumberFormat="1" applyFont="1" applyFill="1" applyBorder="1" applyAlignment="1">
      <alignment horizontal="left" vertical="center" indent="1"/>
    </xf>
    <xf numFmtId="0" fontId="5" fillId="0" borderId="0" xfId="4" applyNumberFormat="1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49" fontId="5" fillId="11" borderId="1" xfId="5" applyNumberFormat="1" applyFont="1" applyFill="1" applyBorder="1" applyAlignment="1">
      <alignment horizontal="left" vertical="center" indent="3"/>
    </xf>
    <xf numFmtId="49" fontId="28" fillId="8" borderId="1" xfId="2" applyNumberFormat="1" applyFont="1" applyFill="1" applyBorder="1" applyAlignment="1">
      <alignment horizontal="left" vertical="center"/>
    </xf>
    <xf numFmtId="10" fontId="2" fillId="6" borderId="1" xfId="13" applyNumberFormat="1" applyFont="1" applyFill="1" applyBorder="1" applyAlignment="1">
      <alignment horizontal="right" vertical="center"/>
    </xf>
    <xf numFmtId="4" fontId="10" fillId="9" borderId="1" xfId="9" applyNumberFormat="1" applyFont="1" applyFill="1" applyBorder="1" applyAlignment="1">
      <alignment horizontal="right" vertical="center"/>
    </xf>
    <xf numFmtId="49" fontId="23" fillId="6" borderId="1" xfId="11" applyNumberFormat="1" applyFont="1" applyBorder="1" applyAlignment="1">
      <alignment horizontal="left" vertical="center"/>
    </xf>
    <xf numFmtId="4" fontId="12" fillId="12" borderId="1" xfId="8" applyNumberFormat="1" applyFont="1" applyFill="1" applyBorder="1" applyAlignment="1"/>
    <xf numFmtId="0" fontId="20" fillId="0" borderId="0" xfId="0" applyFont="1" applyAlignment="1"/>
    <xf numFmtId="0" fontId="5" fillId="0" borderId="0" xfId="0" applyNumberFormat="1" applyFont="1" applyAlignment="1">
      <alignment horizontal="center" vertical="center"/>
    </xf>
    <xf numFmtId="10" fontId="5" fillId="11" borderId="1" xfId="0" applyNumberFormat="1" applyFont="1" applyFill="1" applyBorder="1" applyAlignment="1"/>
    <xf numFmtId="0" fontId="21" fillId="0" borderId="0" xfId="0" applyFont="1" applyAlignment="1">
      <alignment horizontal="left"/>
    </xf>
    <xf numFmtId="165" fontId="21" fillId="0" borderId="0" xfId="0" applyNumberFormat="1" applyFont="1" applyAlignment="1">
      <alignment horizontal="right"/>
    </xf>
    <xf numFmtId="0" fontId="5" fillId="0" borderId="0" xfId="0" applyFont="1"/>
    <xf numFmtId="0" fontId="21" fillId="0" borderId="0" xfId="2" applyNumberFormat="1" applyFont="1" applyAlignment="1">
      <alignment horizontal="center" vertical="center"/>
    </xf>
    <xf numFmtId="49" fontId="23" fillId="17" borderId="1" xfId="12" applyNumberFormat="1" applyFont="1" applyFill="1" applyBorder="1" applyAlignment="1">
      <alignment horizontal="left" vertical="center"/>
    </xf>
    <xf numFmtId="0" fontId="12" fillId="12" borderId="1" xfId="0" applyFont="1" applyFill="1" applyBorder="1" applyAlignment="1"/>
    <xf numFmtId="164" fontId="16" fillId="12" borderId="1" xfId="11" applyNumberFormat="1" applyFont="1" applyFill="1" applyBorder="1" applyAlignment="1">
      <alignment horizontal="right" vertical="center"/>
    </xf>
    <xf numFmtId="4" fontId="10" fillId="9" borderId="1" xfId="0" applyNumberFormat="1" applyFont="1" applyFill="1" applyBorder="1" applyAlignment="1">
      <alignment horizontal="right"/>
    </xf>
    <xf numFmtId="0" fontId="6" fillId="9" borderId="1" xfId="0" applyFont="1" applyFill="1" applyBorder="1" applyAlignment="1">
      <alignment horizontal="left" indent="2"/>
    </xf>
    <xf numFmtId="0" fontId="20" fillId="0" borderId="0" xfId="0" applyFont="1"/>
    <xf numFmtId="49" fontId="6" fillId="9" borderId="1" xfId="9" applyNumberFormat="1" applyFont="1" applyFill="1" applyBorder="1" applyAlignment="1">
      <alignment horizontal="left" vertical="center" wrapText="1" indent="2"/>
    </xf>
    <xf numFmtId="49" fontId="8" fillId="11" borderId="1" xfId="1" applyNumberFormat="1" applyFont="1" applyFill="1" applyBorder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4" fontId="23" fillId="16" borderId="1" xfId="12" applyNumberFormat="1" applyFont="1" applyFill="1" applyBorder="1" applyAlignment="1">
      <alignment horizontal="right" vertical="center"/>
    </xf>
    <xf numFmtId="164" fontId="6" fillId="8" borderId="1" xfId="3" applyNumberFormat="1" applyFont="1" applyFill="1" applyBorder="1" applyAlignment="1">
      <alignment horizontal="right" vertical="center"/>
    </xf>
    <xf numFmtId="49" fontId="23" fillId="16" borderId="1" xfId="12" applyNumberFormat="1" applyFont="1" applyFill="1" applyBorder="1" applyAlignment="1">
      <alignment horizontal="left" vertical="center"/>
    </xf>
    <xf numFmtId="4" fontId="7" fillId="9" borderId="1" xfId="0" applyNumberFormat="1" applyFont="1" applyFill="1" applyBorder="1" applyAlignment="1"/>
    <xf numFmtId="10" fontId="7" fillId="9" borderId="1" xfId="0" applyNumberFormat="1" applyFont="1" applyFill="1" applyBorder="1" applyAlignment="1"/>
    <xf numFmtId="10" fontId="10" fillId="9" borderId="1" xfId="9" applyNumberFormat="1" applyFont="1" applyFill="1" applyBorder="1" applyAlignment="1">
      <alignment horizontal="right" vertical="center"/>
    </xf>
    <xf numFmtId="4" fontId="23" fillId="6" borderId="1" xfId="11" applyNumberFormat="1" applyFont="1" applyBorder="1" applyAlignment="1">
      <alignment horizontal="right" vertical="center"/>
    </xf>
    <xf numFmtId="49" fontId="13" fillId="6" borderId="1" xfId="11" applyNumberFormat="1" applyFont="1" applyBorder="1" applyAlignment="1">
      <alignment horizontal="left" vertical="center" wrapText="1"/>
    </xf>
    <xf numFmtId="4" fontId="5" fillId="11" borderId="1" xfId="4" applyNumberFormat="1" applyFont="1" applyFill="1" applyBorder="1" applyAlignment="1">
      <alignment horizontal="right" vertical="center"/>
    </xf>
    <xf numFmtId="4" fontId="27" fillId="11" borderId="1" xfId="0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right"/>
    </xf>
    <xf numFmtId="49" fontId="9" fillId="11" borderId="1" xfId="0" applyNumberFormat="1" applyFont="1" applyFill="1" applyBorder="1" applyAlignment="1">
      <alignment horizontal="left" vertical="center" indent="1"/>
    </xf>
    <xf numFmtId="4" fontId="23" fillId="17" borderId="1" xfId="12" applyNumberFormat="1" applyFont="1" applyFill="1" applyBorder="1" applyAlignment="1">
      <alignment horizontal="right" vertical="center"/>
    </xf>
    <xf numFmtId="10" fontId="23" fillId="17" borderId="1" xfId="12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/>
    </xf>
    <xf numFmtId="49" fontId="2" fillId="6" borderId="1" xfId="11" applyNumberFormat="1" applyBorder="1" applyAlignment="1">
      <alignment horizontal="left"/>
    </xf>
    <xf numFmtId="4" fontId="22" fillId="11" borderId="1" xfId="0" applyNumberFormat="1" applyFont="1" applyFill="1" applyBorder="1" applyAlignment="1">
      <alignment horizontal="center" vertical="center" wrapText="1"/>
    </xf>
    <xf numFmtId="4" fontId="9" fillId="11" borderId="1" xfId="0" applyNumberFormat="1" applyFont="1" applyFill="1" applyBorder="1" applyAlignment="1"/>
    <xf numFmtId="10" fontId="9" fillId="11" borderId="1" xfId="0" applyNumberFormat="1" applyFont="1" applyFill="1" applyBorder="1" applyAlignment="1"/>
    <xf numFmtId="4" fontId="6" fillId="11" borderId="1" xfId="0" applyNumberFormat="1" applyFont="1" applyFill="1" applyBorder="1" applyAlignment="1"/>
    <xf numFmtId="10" fontId="6" fillId="11" borderId="1" xfId="0" applyNumberFormat="1" applyFont="1" applyFill="1" applyBorder="1" applyAlignment="1"/>
    <xf numFmtId="10" fontId="9" fillId="11" borderId="1" xfId="13" applyNumberFormat="1" applyFont="1" applyFill="1" applyBorder="1" applyAlignment="1">
      <alignment horizontal="right"/>
    </xf>
    <xf numFmtId="0" fontId="9" fillId="11" borderId="1" xfId="0" applyFont="1" applyFill="1" applyBorder="1" applyAlignment="1">
      <alignment horizontal="left" indent="1"/>
    </xf>
    <xf numFmtId="10" fontId="10" fillId="9" borderId="1" xfId="0" applyNumberFormat="1" applyFont="1" applyFill="1" applyBorder="1" applyAlignment="1">
      <alignment horizontal="right"/>
    </xf>
    <xf numFmtId="10" fontId="2" fillId="16" borderId="1" xfId="1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0" fontId="23" fillId="16" borderId="1" xfId="12" applyNumberFormat="1" applyFont="1" applyFill="1" applyBorder="1" applyAlignment="1">
      <alignment horizontal="right" vertical="center"/>
    </xf>
    <xf numFmtId="4" fontId="2" fillId="17" borderId="1" xfId="12" applyNumberFormat="1" applyFont="1" applyFill="1" applyBorder="1" applyAlignment="1">
      <alignment horizontal="right"/>
    </xf>
    <xf numFmtId="49" fontId="2" fillId="17" borderId="1" xfId="12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15" fillId="0" borderId="0" xfId="0" applyFont="1" applyAlignment="1"/>
    <xf numFmtId="10" fontId="5" fillId="11" borderId="1" xfId="4" applyNumberFormat="1" applyFont="1" applyFill="1" applyBorder="1" applyAlignment="1">
      <alignment horizontal="right" vertical="center"/>
    </xf>
    <xf numFmtId="10" fontId="27" fillId="11" borderId="1" xfId="0" applyNumberFormat="1" applyFont="1" applyFill="1" applyBorder="1" applyAlignment="1">
      <alignment horizontal="right" vertical="center"/>
    </xf>
    <xf numFmtId="165" fontId="9" fillId="11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0" fontId="2" fillId="6" borderId="1" xfId="11" applyNumberFormat="1" applyBorder="1" applyAlignment="1">
      <alignment horizontal="right"/>
    </xf>
    <xf numFmtId="0" fontId="15" fillId="0" borderId="0" xfId="0" applyFont="1"/>
    <xf numFmtId="0" fontId="7" fillId="9" borderId="1" xfId="0" applyFont="1" applyFill="1" applyBorder="1" applyAlignment="1">
      <alignment horizontal="left" wrapText="1" indent="3"/>
    </xf>
    <xf numFmtId="0" fontId="5" fillId="0" borderId="0" xfId="0" applyNumberFormat="1" applyFont="1" applyAlignment="1">
      <alignment horizontal="right"/>
    </xf>
    <xf numFmtId="165" fontId="8" fillId="11" borderId="1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164" fontId="10" fillId="9" borderId="1" xfId="8" applyNumberFormat="1" applyFont="1" applyFill="1" applyBorder="1" applyAlignment="1">
      <alignment horizontal="right"/>
    </xf>
    <xf numFmtId="10" fontId="2" fillId="17" borderId="1" xfId="12" applyNumberFormat="1" applyFont="1" applyFill="1" applyBorder="1" applyAlignment="1">
      <alignment horizontal="right"/>
    </xf>
    <xf numFmtId="49" fontId="22" fillId="11" borderId="1" xfId="0" applyNumberFormat="1" applyFont="1" applyFill="1" applyBorder="1" applyAlignment="1">
      <alignment horizontal="center" vertical="center" wrapText="1"/>
    </xf>
    <xf numFmtId="49" fontId="9" fillId="11" borderId="1" xfId="0" applyNumberFormat="1" applyFont="1" applyFill="1" applyBorder="1" applyAlignment="1">
      <alignment horizontal="left" vertical="center"/>
    </xf>
    <xf numFmtId="164" fontId="2" fillId="6" borderId="1" xfId="11" applyNumberFormat="1" applyBorder="1" applyAlignment="1">
      <alignment horizontal="right" vertical="center"/>
    </xf>
    <xf numFmtId="164" fontId="2" fillId="16" borderId="1" xfId="12" applyNumberFormat="1" applyFont="1" applyFill="1" applyBorder="1" applyAlignment="1">
      <alignment horizontal="right" vertical="center"/>
    </xf>
    <xf numFmtId="4" fontId="6" fillId="9" borderId="1" xfId="0" applyNumberFormat="1" applyFont="1" applyFill="1" applyBorder="1" applyAlignment="1"/>
    <xf numFmtId="164" fontId="10" fillId="9" borderId="1" xfId="9" applyNumberFormat="1" applyFont="1" applyFill="1" applyBorder="1" applyAlignment="1">
      <alignment horizontal="right"/>
    </xf>
    <xf numFmtId="0" fontId="5" fillId="0" borderId="1" xfId="0" applyFont="1" applyBorder="1"/>
    <xf numFmtId="49" fontId="5" fillId="0" borderId="1" xfId="0" applyNumberFormat="1" applyFont="1" applyBorder="1" applyAlignment="1">
      <alignment horizontal="left" indent="1"/>
    </xf>
    <xf numFmtId="166" fontId="8" fillId="0" borderId="1" xfId="1" applyNumberFormat="1" applyFont="1" applyBorder="1" applyAlignment="1">
      <alignment horizontal="center" vertical="center"/>
    </xf>
    <xf numFmtId="0" fontId="7" fillId="15" borderId="1" xfId="0" applyFont="1" applyFill="1" applyBorder="1" applyAlignment="1">
      <alignment horizontal="left" indent="3"/>
    </xf>
    <xf numFmtId="49" fontId="12" fillId="8" borderId="1" xfId="11" applyNumberFormat="1" applyFont="1" applyFill="1" applyBorder="1" applyAlignment="1">
      <alignment horizontal="left" vertical="center"/>
    </xf>
    <xf numFmtId="4" fontId="12" fillId="8" borderId="1" xfId="11" applyNumberFormat="1" applyFont="1" applyFill="1" applyBorder="1" applyAlignment="1">
      <alignment horizontal="right" vertical="center"/>
    </xf>
    <xf numFmtId="164" fontId="12" fillId="8" borderId="1" xfId="0" applyNumberFormat="1" applyFont="1" applyFill="1" applyBorder="1" applyAlignment="1">
      <alignment horizontal="right" vertical="center"/>
    </xf>
    <xf numFmtId="49" fontId="5" fillId="11" borderId="1" xfId="5" applyNumberFormat="1" applyFont="1" applyFill="1" applyBorder="1" applyAlignment="1">
      <alignment horizontal="left" vertical="center" wrapText="1" indent="3"/>
    </xf>
    <xf numFmtId="49" fontId="9" fillId="11" borderId="1" xfId="0" applyNumberFormat="1" applyFont="1" applyFill="1" applyBorder="1" applyAlignment="1">
      <alignment horizontal="left" vertical="center" wrapText="1" indent="4"/>
    </xf>
    <xf numFmtId="0" fontId="9" fillId="11" borderId="1" xfId="0" applyFont="1" applyFill="1" applyBorder="1" applyAlignment="1">
      <alignment horizontal="left" wrapText="1" indent="4"/>
    </xf>
    <xf numFmtId="0" fontId="5" fillId="11" borderId="1" xfId="0" applyFont="1" applyFill="1" applyBorder="1" applyAlignment="1">
      <alignment horizontal="left" wrapText="1" indent="3"/>
    </xf>
    <xf numFmtId="0" fontId="6" fillId="9" borderId="1" xfId="0" applyFont="1" applyFill="1" applyBorder="1" applyAlignment="1">
      <alignment horizontal="left" wrapText="1" indent="2"/>
    </xf>
    <xf numFmtId="0" fontId="16" fillId="13" borderId="1" xfId="0" applyFont="1" applyFill="1" applyBorder="1" applyAlignment="1">
      <alignment horizontal="left" wrapText="1" indent="1"/>
    </xf>
    <xf numFmtId="0" fontId="23" fillId="18" borderId="1" xfId="12" applyNumberFormat="1" applyFont="1" applyFill="1" applyBorder="1" applyAlignment="1">
      <alignment horizontal="left" vertical="center"/>
    </xf>
    <xf numFmtId="164" fontId="23" fillId="18" borderId="1" xfId="12" applyNumberFormat="1" applyFont="1" applyFill="1" applyBorder="1" applyAlignment="1">
      <alignment horizontal="right" vertical="center"/>
    </xf>
    <xf numFmtId="10" fontId="23" fillId="18" borderId="1" xfId="13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>
      <alignment horizontal="left" wrapText="1" indent="1"/>
    </xf>
    <xf numFmtId="0" fontId="7" fillId="15" borderId="1" xfId="0" applyFont="1" applyFill="1" applyBorder="1" applyAlignment="1">
      <alignment horizontal="left" wrapText="1" indent="3"/>
    </xf>
    <xf numFmtId="166" fontId="22" fillId="11" borderId="4" xfId="0" applyNumberFormat="1" applyFont="1" applyFill="1" applyBorder="1" applyAlignment="1">
      <alignment horizontal="center" vertical="center"/>
    </xf>
    <xf numFmtId="166" fontId="22" fillId="11" borderId="2" xfId="0" applyNumberFormat="1" applyFont="1" applyFill="1" applyBorder="1" applyAlignment="1">
      <alignment horizontal="center" vertical="center"/>
    </xf>
    <xf numFmtId="166" fontId="22" fillId="11" borderId="3" xfId="0" applyNumberFormat="1" applyFont="1" applyFill="1" applyBorder="1" applyAlignment="1">
      <alignment horizontal="center" vertical="center"/>
    </xf>
    <xf numFmtId="14" fontId="22" fillId="11" borderId="4" xfId="0" applyNumberFormat="1" applyFont="1" applyFill="1" applyBorder="1" applyAlignment="1">
      <alignment horizontal="center" vertical="center"/>
    </xf>
    <xf numFmtId="14" fontId="22" fillId="11" borderId="2" xfId="0" applyNumberFormat="1" applyFont="1" applyFill="1" applyBorder="1" applyAlignment="1">
      <alignment horizontal="center" vertical="center"/>
    </xf>
    <xf numFmtId="14" fontId="22" fillId="11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20" fillId="0" borderId="0" xfId="0" applyFont="1" applyAlignment="1"/>
    <xf numFmtId="0" fontId="2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worksheet" Target="worksheets/sheet22.xml"/><Relationship Id="rId21" Type="http://schemas.openxmlformats.org/officeDocument/2006/relationships/worksheet" Target="worksheets/sheet12.xml"/><Relationship Id="rId34" Type="http://schemas.openxmlformats.org/officeDocument/2006/relationships/worksheet" Target="worksheets/sheet20.xml"/><Relationship Id="rId42" Type="http://schemas.openxmlformats.org/officeDocument/2006/relationships/worksheet" Target="worksheets/sheet23.xml"/><Relationship Id="rId47" Type="http://schemas.openxmlformats.org/officeDocument/2006/relationships/worksheet" Target="worksheets/sheet26.xml"/><Relationship Id="rId50" Type="http://schemas.openxmlformats.org/officeDocument/2006/relationships/worksheet" Target="worksheets/sheet28.xml"/><Relationship Id="rId55" Type="http://schemas.openxmlformats.org/officeDocument/2006/relationships/worksheet" Target="worksheets/sheet30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3.xml"/><Relationship Id="rId37" Type="http://schemas.openxmlformats.org/officeDocument/2006/relationships/chartsheet" Target="chartsheets/sheet16.xml"/><Relationship Id="rId40" Type="http://schemas.openxmlformats.org/officeDocument/2006/relationships/chartsheet" Target="chartsheets/sheet18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4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0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5.xml"/><Relationship Id="rId49" Type="http://schemas.openxmlformats.org/officeDocument/2006/relationships/chartsheet" Target="chartsheets/sheet22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hartsheet" Target="chartsheets/sheet12.xml"/><Relationship Id="rId44" Type="http://schemas.openxmlformats.org/officeDocument/2006/relationships/chartsheet" Target="chartsheets/sheet21.xml"/><Relationship Id="rId52" Type="http://schemas.openxmlformats.org/officeDocument/2006/relationships/worksheet" Target="worksheets/sheet29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chartsheet" Target="chartsheets/sheet20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3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4.xml"/><Relationship Id="rId38" Type="http://schemas.openxmlformats.org/officeDocument/2006/relationships/chartsheet" Target="chartsheets/sheet17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9.xml"/><Relationship Id="rId54" Type="http://schemas.openxmlformats.org/officeDocument/2006/relationships/chartsheet" Target="chartsheets/sheet25.xml"/><Relationship Id="rId62" Type="http://schemas.openxmlformats.org/officeDocument/2006/relationships/worksheet" Target="worksheets/sheet37.xml"/><Relationship Id="rId70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</c:numCache>
            </c:numRef>
          </c:cat>
          <c:val>
            <c:numRef>
              <c:f>MK_ALL!$B$7:$D$7</c:f>
              <c:numCache>
                <c:formatCode>#,##0.00</c:formatCode>
                <c:ptCount val="3"/>
                <c:pt idx="0">
                  <c:v>1860.29109558508</c:v>
                </c:pt>
                <c:pt idx="1">
                  <c:v>1866.5542963732801</c:v>
                </c:pt>
                <c:pt idx="2">
                  <c:v>1819.8008856092899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5C-491D-B432-E4C5E32109FD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</c:numCache>
            </c:numRef>
          </c:cat>
          <c:val>
            <c:numRef>
              <c:f>MK_ALL!$B$8:$D$8</c:f>
              <c:numCache>
                <c:formatCode>#,##0.00</c:formatCode>
                <c:ptCount val="3"/>
                <c:pt idx="0">
                  <c:v>308.13047207863002</c:v>
                </c:pt>
                <c:pt idx="1">
                  <c:v>305.36252350624</c:v>
                </c:pt>
                <c:pt idx="2">
                  <c:v>292.09758287525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5C-491D-B432-E4C5E3210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7940992"/>
        <c:axId val="213976192"/>
        <c:axId val="0"/>
      </c:bar3DChart>
      <c:dateAx>
        <c:axId val="20794099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1397619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1397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794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28.02.2019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EDB-450E-AAEA-89DB208D4BAB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EDB-450E-AAEA-89DB208D4BAB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EDB-450E-AAEA-89DB208D4BAB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0EDB-450E-AAEA-89DB208D4BA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33.67828955633</c:v>
                </c:pt>
                <c:pt idx="1">
                  <c:v>7.0439479308799999</c:v>
                </c:pt>
                <c:pt idx="2">
                  <c:v>0.30439780084000001</c:v>
                </c:pt>
                <c:pt idx="3">
                  <c:v>12.93016364681</c:v>
                </c:pt>
                <c:pt idx="4">
                  <c:v>23.716457817249999</c:v>
                </c:pt>
                <c:pt idx="5">
                  <c:v>0.56617321110999996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EDB-450E-AAEA-89DB208D4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28.02.2019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20E-487C-98B1-218A8813955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20E-487C-98B1-218A8813955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31.691330123269999</c:v>
                </c:pt>
                <c:pt idx="1">
                  <c:v>6.3371129462600004</c:v>
                </c:pt>
                <c:pt idx="2">
                  <c:v>0.30439780084000001</c:v>
                </c:pt>
                <c:pt idx="3">
                  <c:v>5.1852877050000004</c:v>
                </c:pt>
                <c:pt idx="4">
                  <c:v>23.333799065160001</c:v>
                </c:pt>
                <c:pt idx="5">
                  <c:v>0.56617321110999996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20E-487C-98B1-218A8813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28.02.2019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0C2-4475-A193-A1768DA4336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0C2-4475-A193-A1768DA4336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2-4475-A193-A1768DA4336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27.924151162699999</c:v>
                </c:pt>
                <c:pt idx="1">
                  <c:v>0.24363359087</c:v>
                </c:pt>
                <c:pt idx="2">
                  <c:v>3.5366890000000001E-5</c:v>
                </c:pt>
                <c:pt idx="3">
                  <c:v>22.467272999999999</c:v>
                </c:pt>
                <c:pt idx="4">
                  <c:v>2.2106955943600002</c:v>
                </c:pt>
                <c:pt idx="5">
                  <c:v>21.799525175109999</c:v>
                </c:pt>
                <c:pt idx="6">
                  <c:v>1.7635459684399999</c:v>
                </c:pt>
                <c:pt idx="7">
                  <c:v>1.83057010485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0C2-4475-A193-A1768DA43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28.02.2019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E92-4E37-B0A1-5029FC26419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E92-4E37-B0A1-5029FC264196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2-4E37-B0A1-5029FC26419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27.70186893923</c:v>
                </c:pt>
                <c:pt idx="1">
                  <c:v>8.3292429139999999E-2</c:v>
                </c:pt>
                <c:pt idx="2">
                  <c:v>22.467272999999999</c:v>
                </c:pt>
                <c:pt idx="3">
                  <c:v>0.39778767048000002</c:v>
                </c:pt>
                <c:pt idx="4">
                  <c:v>13.31198810924</c:v>
                </c:pt>
                <c:pt idx="5">
                  <c:v>1.7391765051800001</c:v>
                </c:pt>
                <c:pt idx="6">
                  <c:v>1.7167141983700001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E92-4E37-B0A1-5029FC264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28.02.2019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2F0-4A73-8D75-2279D70420A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2F0-4A73-8D75-2279D70420A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0-4A73-8D75-2279D70420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0.22228222347000001</c:v>
                </c:pt>
                <c:pt idx="1">
                  <c:v>0.16034116172999999</c:v>
                </c:pt>
                <c:pt idx="2">
                  <c:v>3.5366890000000001E-5</c:v>
                </c:pt>
                <c:pt idx="3">
                  <c:v>1.8129079238800001</c:v>
                </c:pt>
                <c:pt idx="4">
                  <c:v>8.4875370658700007</c:v>
                </c:pt>
                <c:pt idx="5">
                  <c:v>2.4369463260000002E-2</c:v>
                </c:pt>
                <c:pt idx="6">
                  <c:v>0.11385590648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F0-4A73-8D75-2279D7042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27.315810366209998</c:v>
                </c:pt>
                <c:pt idx="4">
                  <c:v>27.860560115839998</c:v>
                </c:pt>
                <c:pt idx="5">
                  <c:v>28.16782012046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B7-4E95-AF0D-F75F1EDE64C4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50.071609842759997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B7-4E95-AF0D-F75F1EDE6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8159488"/>
        <c:axId val="228161024"/>
        <c:axId val="0"/>
      </c:bar3DChart>
      <c:dateAx>
        <c:axId val="2281594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816102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8161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8159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766.67894097345004</c:v>
                </c:pt>
                <c:pt idx="4">
                  <c:v>771.41054367649997</c:v>
                </c:pt>
                <c:pt idx="5">
                  <c:v>760.32732089923002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2E-40AE-8479-941888CBD12A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1351.57114758531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2E-40AE-8479-941888CBD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8196352"/>
        <c:axId val="228197888"/>
        <c:axId val="0"/>
      </c:bar3DChart>
      <c:dateAx>
        <c:axId val="2281963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819788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819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8196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0.44408799999999998</c:v>
                </c:pt>
                <c:pt idx="1">
                  <c:v>0.33676800000000001</c:v>
                </c:pt>
                <c:pt idx="2">
                  <c:v>0.357408</c:v>
                </c:pt>
                <c:pt idx="3">
                  <c:v>0.35797800000000002</c:v>
                </c:pt>
                <c:pt idx="4">
                  <c:v>0.35574699999999998</c:v>
                </c:pt>
                <c:pt idx="5">
                  <c:v>0.36002099999999998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B7-4005-86B4-15381ABBE64D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0.55591199999999996</c:v>
                </c:pt>
                <c:pt idx="1">
                  <c:v>0.66323200000000004</c:v>
                </c:pt>
                <c:pt idx="2">
                  <c:v>0.64259200000000005</c:v>
                </c:pt>
                <c:pt idx="3">
                  <c:v>0.64202199999999998</c:v>
                </c:pt>
                <c:pt idx="4">
                  <c:v>0.64425299999999996</c:v>
                </c:pt>
                <c:pt idx="5">
                  <c:v>0.63997899999999996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B7-4005-86B4-15381ABBE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8225024"/>
        <c:axId val="228226560"/>
        <c:axId val="0"/>
      </c:bar3DChart>
      <c:dateAx>
        <c:axId val="2282250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822656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822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822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92-40F5-B48A-DD24F6E1899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92-40F5-B48A-DD24F6E1899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0F5-B48A-DD24F6E1899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2-40F5-B48A-DD24F6E1899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2-40F5-B48A-DD24F6E1899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92-40F5-B48A-DD24F6E1899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1572.1801300194802</c:v>
                </c:pt>
                <c:pt idx="2">
                  <c:v>1929.80880008943</c:v>
                </c:pt>
                <c:pt idx="3">
                  <c:v>2141.6905879996102</c:v>
                </c:pt>
                <c:pt idx="4">
                  <c:v>2168.42156766371</c:v>
                </c:pt>
                <c:pt idx="5">
                  <c:v>2111.89846848454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892-40F5-B48A-DD24F6E18992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92-40F5-B48A-DD24F6E1899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92-40F5-B48A-DD24F6E1899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92-40F5-B48A-DD24F6E1899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92-40F5-B48A-DD24F6E1899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92-40F5-B48A-DD24F6E1899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92-40F5-B48A-DD24F6E1899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766.67894097345004</c:v>
                </c:pt>
                <c:pt idx="4">
                  <c:v>771.41054367649997</c:v>
                </c:pt>
                <c:pt idx="5">
                  <c:v>760.32732089923002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892-40F5-B48A-DD24F6E18992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892-40F5-B48A-DD24F6E1899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92-40F5-B48A-DD24F6E1899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892-40F5-B48A-DD24F6E1899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92-40F5-B48A-DD24F6E1899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892-40F5-B48A-DD24F6E1899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892-40F5-B48A-DD24F6E1899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1351.57114758531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A892-40F5-B48A-DD24F6E18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982208"/>
        <c:axId val="211983744"/>
        <c:axId val="0"/>
      </c:bar3DChart>
      <c:dateAx>
        <c:axId val="2119822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198374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1983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1982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7E-492F-8EC2-D7938F74E9B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7E-492F-8EC2-D7938F74E9B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7E-492F-8EC2-D7938F74E9B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7E-492F-8EC2-D7938F74E9B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7E-492F-8EC2-D7938F74E9B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7E-492F-8EC2-D7938F74E9B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76.305753084309998</c:v>
                </c:pt>
                <c:pt idx="4">
                  <c:v>78.315547975909993</c:v>
                </c:pt>
                <c:pt idx="5">
                  <c:v>78.239429963220005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A7E-492F-8EC2-D7938F74E9B5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7E-492F-8EC2-D7938F74E9B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7E-492F-8EC2-D7938F74E9B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7E-492F-8EC2-D7938F74E9B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7E-492F-8EC2-D7938F74E9B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7E-492F-8EC2-D7938F74E9B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7E-492F-8EC2-D7938F74E9B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27.315810366209998</c:v>
                </c:pt>
                <c:pt idx="4">
                  <c:v>27.860560115839998</c:v>
                </c:pt>
                <c:pt idx="5">
                  <c:v>28.16782012046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A7E-492F-8EC2-D7938F74E9B5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50.071609842759997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DA7E-492F-8EC2-D7938F74E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7930880"/>
        <c:axId val="227932416"/>
        <c:axId val="0"/>
      </c:bar3DChart>
      <c:dateAx>
        <c:axId val="2279308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2793241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793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2793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</c:numCache>
            </c:numRef>
          </c:cat>
          <c:val>
            <c:numRef>
              <c:f>MK_ALL!$B$13:$D$13</c:f>
              <c:numCache>
                <c:formatCode>#,##0.00</c:formatCode>
                <c:ptCount val="3"/>
                <c:pt idx="0">
                  <c:v>67.186989245060005</c:v>
                </c:pt>
                <c:pt idx="1">
                  <c:v>67.249828506910006</c:v>
                </c:pt>
                <c:pt idx="2">
                  <c:v>67.418100851640006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DB-40C6-8CD5-9926FFC5EB74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</c:numCache>
            </c:numRef>
          </c:cat>
          <c:val>
            <c:numRef>
              <c:f>MK_ALL!$B$14:$D$14</c:f>
              <c:numCache>
                <c:formatCode>#,##0.00</c:formatCode>
                <c:ptCount val="3"/>
                <c:pt idx="0">
                  <c:v>11.128558730849999</c:v>
                </c:pt>
                <c:pt idx="1">
                  <c:v>11.001864439809999</c:v>
                </c:pt>
                <c:pt idx="2">
                  <c:v>10.821329111580001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DB-40C6-8CD5-9926FFC5E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039936"/>
        <c:axId val="219108480"/>
        <c:axId val="0"/>
      </c:bar3DChart>
      <c:dateAx>
        <c:axId val="21403993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1910848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1910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4039936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B-4BA0-8846-BFF5788923E5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B-4BA0-8846-BFF5788923E5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0B-4BA0-8846-BFF5788923E5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0B-4BA0-8846-BFF5788923E5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0B-4BA0-8846-BFF5788923E5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B-4BA0-8846-BFF5788923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</c:v>
                </c:pt>
                <c:pt idx="2">
                  <c:v>1929.80880008943</c:v>
                </c:pt>
                <c:pt idx="3">
                  <c:v>2141.6905879996102</c:v>
                </c:pt>
                <c:pt idx="4">
                  <c:v>2168.42156766371</c:v>
                </c:pt>
                <c:pt idx="5">
                  <c:v>2111.89846848454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40B-4BA0-8846-BFF5788923E5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0B-4BA0-8846-BFF5788923E5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0B-4BA0-8846-BFF5788923E5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0B-4BA0-8846-BFF5788923E5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0B-4BA0-8846-BFF5788923E5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0B-4BA0-8846-BFF5788923E5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0B-4BA0-8846-BFF5788923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947.03045011058998</c:v>
                </c:pt>
                <c:pt idx="1">
                  <c:v>1334.27157232031</c:v>
                </c:pt>
                <c:pt idx="2">
                  <c:v>1650.8332522282999</c:v>
                </c:pt>
                <c:pt idx="3">
                  <c:v>1833.70983091682</c:v>
                </c:pt>
                <c:pt idx="4">
                  <c:v>1860.29109558508</c:v>
                </c:pt>
                <c:pt idx="5">
                  <c:v>1819.8008856092899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40B-4BA0-8846-BFF5788923E5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0B-4BA0-8846-BFF5788923E5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40B-4BA0-8846-BFF5788923E5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0B-4BA0-8846-BFF5788923E5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40B-4BA0-8846-BFF5788923E5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0B-4BA0-8846-BFF5788923E5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40B-4BA0-8846-BFF5788923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153.80274755798999</c:v>
                </c:pt>
                <c:pt idx="1">
                  <c:v>237.90855769916999</c:v>
                </c:pt>
                <c:pt idx="2">
                  <c:v>278.97554786113</c:v>
                </c:pt>
                <c:pt idx="3">
                  <c:v>307.98075708278998</c:v>
                </c:pt>
                <c:pt idx="4">
                  <c:v>308.13047207863002</c:v>
                </c:pt>
                <c:pt idx="5">
                  <c:v>292.09758287525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C40B-4BA0-8846-BFF578892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441856"/>
        <c:axId val="226468224"/>
        <c:axId val="0"/>
      </c:bar3DChart>
      <c:dateAx>
        <c:axId val="2264418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646822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646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6441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D7-4BFC-82F8-2CE2CC4A2201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D7-4BFC-82F8-2CE2CC4A2201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D7-4BFC-82F8-2CE2CC4A2201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D7-4BFC-82F8-2CE2CC4A2201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7-4BFC-82F8-2CE2CC4A2201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D7-4BFC-82F8-2CE2CC4A220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76.305753084309998</c:v>
                </c:pt>
                <c:pt idx="4">
                  <c:v>78.315547975910007</c:v>
                </c:pt>
                <c:pt idx="5">
                  <c:v>78.239429963220005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DD7-4BFC-82F8-2CE2CC4A2201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D7-4BFC-82F8-2CE2CC4A2201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D7-4BFC-82F8-2CE2CC4A2201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D7-4BFC-82F8-2CE2CC4A2201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D7-4BFC-82F8-2CE2CC4A2201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D7-4BFC-82F8-2CE2CC4A2201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D7-4BFC-82F8-2CE2CC4A220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60.058159422860001</c:v>
                </c:pt>
                <c:pt idx="1">
                  <c:v>55.593103821630002</c:v>
                </c:pt>
                <c:pt idx="2">
                  <c:v>60.712804731310001</c:v>
                </c:pt>
                <c:pt idx="3">
                  <c:v>65.332784469550006</c:v>
                </c:pt>
                <c:pt idx="4">
                  <c:v>67.186989245060005</c:v>
                </c:pt>
                <c:pt idx="5">
                  <c:v>67.418100851640006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1DD7-4BFC-82F8-2CE2CC4A2201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43524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9.7537623329799992</c:v>
                </c:pt>
                <c:pt idx="1">
                  <c:v>9.9125810835999992</c:v>
                </c:pt>
                <c:pt idx="2">
                  <c:v>10.25990234883</c:v>
                </c:pt>
                <c:pt idx="3">
                  <c:v>10.972968614759999</c:v>
                </c:pt>
                <c:pt idx="4">
                  <c:v>11.128558730849999</c:v>
                </c:pt>
                <c:pt idx="5">
                  <c:v>10.821329111580001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1DD7-4BFC-82F8-2CE2CC4A2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9234176"/>
        <c:axId val="229235712"/>
        <c:axId val="0"/>
      </c:bar3DChart>
      <c:dateAx>
        <c:axId val="2292341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2923571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923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29234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28.02.2019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F94-42B2-85DE-0474EDCB372D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F94-42B2-85DE-0474EDCB372D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94-42B2-85DE-0474EDCB372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1819.8008856092899</c:v>
                </c:pt>
                <c:pt idx="1">
                  <c:v>292.09758287525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94-42B2-85DE-0474EDCB3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B9E-4C63-B6DA-18346DAD4FE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9E-4C63-B6DA-18346DAD4FE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9E-4C63-B6DA-18346DAD4FE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2019.02.28-2019.12.31</c:v>
                </c:pt>
                <c:pt idx="1">
                  <c:v>2020-2024</c:v>
                </c:pt>
                <c:pt idx="2">
                  <c:v>2024-31.12.2060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8.5986609787599999</c:v>
                </c:pt>
                <c:pt idx="1">
                  <c:v>18.437708274959999</c:v>
                </c:pt>
                <c:pt idx="2">
                  <c:v>51.203060709500001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B9E-4C63-B6DA-18346DAD4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7C7-4699-AA18-DC506FCF6A3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7C7-4699-AA18-DC506FCF6A3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7C7-4699-AA18-DC506FCF6A34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7C7-4699-AA18-DC506FCF6A3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(DEBT_TERM!$I$11,DEBT_TERM!$I$61,DEBT_TERM!$I$64,DEBT_TERM!$I$65)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7C7-4699-AA18-DC506FCF6A34}"/>
            </c:ext>
          </c:extLst>
        </c:ser>
        <c:ser>
          <c:idx val="1"/>
          <c:order val="1"/>
          <c:val>
            <c:numRef>
              <c:f>(DEBT_TERM!$J$11,DEBT_TERM!$J$61,DEBT_TERM!$J$64,DEBT_TERM!$J$65)</c:f>
              <c:numCache>
                <c:formatCode>#,##0.00</c:formatCode>
                <c:ptCount val="4"/>
                <c:pt idx="0">
                  <c:v>749998303.50999999</c:v>
                </c:pt>
                <c:pt idx="1">
                  <c:v>1069802582.1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7C7-4699-AA18-DC506FCF6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CB-47CC-BDCD-B18A38BB8F0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DCB-47CC-BDCD-B18A38BB8F0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DCB-47CC-BDCD-B18A38BB8F0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DCB-47CC-BDCD-B18A38BB8F0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1DCB-47CC-BDCD-B18A38BB8F0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1DCB-47CC-BDCD-B18A38BB8F06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1DCB-47CC-BDCD-B18A38BB8F06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1DCB-47CC-BDCD-B18A38BB8F06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1DCB-47CC-BDCD-B18A38BB8F0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DEBT_TERM!$I$13:$I$60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DCB-47CC-BDCD-B18A38BB8F06}"/>
            </c:ext>
          </c:extLst>
        </c:ser>
        <c:ser>
          <c:idx val="1"/>
          <c:order val="1"/>
          <c:val>
            <c:numRef>
              <c:f>DEBT_TERM!$J$13:$J$60</c:f>
              <c:numCache>
                <c:formatCode>#,##0.00</c:formatCode>
                <c:ptCount val="48"/>
                <c:pt idx="0">
                  <c:v>3048832.69</c:v>
                </c:pt>
                <c:pt idx="1">
                  <c:v>61320439</c:v>
                </c:pt>
                <c:pt idx="2">
                  <c:v>19033000</c:v>
                </c:pt>
                <c:pt idx="3">
                  <c:v>23499853.52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36971441.619999997</c:v>
                </c:pt>
                <c:pt idx="11">
                  <c:v>12097744</c:v>
                </c:pt>
                <c:pt idx="12">
                  <c:v>12097744</c:v>
                </c:pt>
                <c:pt idx="13">
                  <c:v>23923962.18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19946277.25</c:v>
                </c:pt>
                <c:pt idx="25">
                  <c:v>62972259.32</c:v>
                </c:pt>
                <c:pt idx="26">
                  <c:v>12097751</c:v>
                </c:pt>
                <c:pt idx="27">
                  <c:v>30000</c:v>
                </c:pt>
                <c:pt idx="28">
                  <c:v>29579085.5</c:v>
                </c:pt>
                <c:pt idx="29">
                  <c:v>8342427.8499999996</c:v>
                </c:pt>
                <c:pt idx="30">
                  <c:v>5800100</c:v>
                </c:pt>
                <c:pt idx="31">
                  <c:v>14759577</c:v>
                </c:pt>
                <c:pt idx="32">
                  <c:v>17500000</c:v>
                </c:pt>
                <c:pt idx="33">
                  <c:v>11404919.710000001</c:v>
                </c:pt>
                <c:pt idx="34">
                  <c:v>18000000</c:v>
                </c:pt>
                <c:pt idx="35">
                  <c:v>0</c:v>
                </c:pt>
                <c:pt idx="36">
                  <c:v>1330000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3283010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1DCB-47CC-BDCD-B18A38BB8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28.02.2019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A5F-4034-800B-C4B44278F16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A5F-4034-800B-C4B44278F16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MK_ALL!$D$19:$D$20</c:f>
              <c:numCache>
                <c:formatCode>0.00%</c:formatCode>
                <c:ptCount val="2"/>
                <c:pt idx="0">
                  <c:v>0.86168999999999996</c:v>
                </c:pt>
                <c:pt idx="1">
                  <c:v>0.13830999999999999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A5F-4034-800B-C4B44278F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28.02.2019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5EF-4E3C-AC2C-CFC4462DD71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5EF-4E3C-AC2C-CFC4462DD71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MT_ALL!$D$19:$D$20</c:f>
              <c:numCache>
                <c:formatCode>0.00%</c:formatCode>
                <c:ptCount val="2"/>
                <c:pt idx="0">
                  <c:v>0.36002099999999998</c:v>
                </c:pt>
                <c:pt idx="1">
                  <c:v>0.63997899999999996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EF-4E3C-AC2C-CFC4462DD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</c:numCache>
            </c:numRef>
          </c:cat>
          <c:val>
            <c:numRef>
              <c:f>MT_ALL!$B$7:$D$7</c:f>
              <c:numCache>
                <c:formatCode>#,##0.00</c:formatCode>
                <c:ptCount val="3"/>
                <c:pt idx="0">
                  <c:v>771.41054367649997</c:v>
                </c:pt>
                <c:pt idx="1">
                  <c:v>774.84945227644005</c:v>
                </c:pt>
                <c:pt idx="2">
                  <c:v>760.32732089923002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E4-4853-80F1-45DD03010CF9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</c:numCache>
            </c:numRef>
          </c:cat>
          <c:val>
            <c:numRef>
              <c:f>MT_ALL!$B$8:$D$8</c:f>
              <c:numCache>
                <c:formatCode>#,##0.00</c:formatCode>
                <c:ptCount val="3"/>
                <c:pt idx="0">
                  <c:v>1397.0110239872099</c:v>
                </c:pt>
                <c:pt idx="1">
                  <c:v>1397.0673676030799</c:v>
                </c:pt>
                <c:pt idx="2">
                  <c:v>1351.57114758531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E4-4853-80F1-45DD03010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242880"/>
        <c:axId val="221244416"/>
        <c:axId val="0"/>
      </c:bar3DChart>
      <c:catAx>
        <c:axId val="22124288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21244416"/>
        <c:crosses val="autoZero"/>
        <c:auto val="0"/>
        <c:lblAlgn val="ctr"/>
        <c:lblOffset val="100"/>
        <c:tickLblSkip val="1"/>
        <c:noMultiLvlLbl val="1"/>
      </c:catAx>
      <c:valAx>
        <c:axId val="22124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1242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</c:numCache>
            </c:numRef>
          </c:cat>
          <c:val>
            <c:numRef>
              <c:f>MT_ALL!$B$13:$D$13</c:f>
              <c:numCache>
                <c:formatCode>#,##0.00</c:formatCode>
                <c:ptCount val="3"/>
                <c:pt idx="0">
                  <c:v>27.860560115839998</c:v>
                </c:pt>
                <c:pt idx="1">
                  <c:v>27.916944546090001</c:v>
                </c:pt>
                <c:pt idx="2">
                  <c:v>28.16782012046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E3-4329-B14D-FA9FCAAC6F08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</c:numCache>
            </c:numRef>
          </c:cat>
          <c:val>
            <c:numRef>
              <c:f>MT_ALL!$B$14:$D$14</c:f>
              <c:numCache>
                <c:formatCode>#,##0.00</c:formatCode>
                <c:ptCount val="3"/>
                <c:pt idx="0">
                  <c:v>50.454987860069998</c:v>
                </c:pt>
                <c:pt idx="1">
                  <c:v>50.334748400629998</c:v>
                </c:pt>
                <c:pt idx="2">
                  <c:v>50.071609842759997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E3-4329-B14D-FA9FCAAC6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3499776"/>
        <c:axId val="223501312"/>
        <c:axId val="0"/>
      </c:bar3DChart>
      <c:catAx>
        <c:axId val="22349977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223501312"/>
        <c:crosses val="autoZero"/>
        <c:auto val="0"/>
        <c:lblAlgn val="ctr"/>
        <c:lblOffset val="100"/>
        <c:tickLblSkip val="1"/>
        <c:noMultiLvlLbl val="1"/>
      </c:catAx>
      <c:valAx>
        <c:axId val="223501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23499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28.02.2019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E86-479F-912B-FEE9FC712B2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E86-479F-912B-FEE9FC712B2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27.241657751030001</c:v>
                </c:pt>
                <c:pt idx="1">
                  <c:v>50.99777221219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86-479F-912B-FEE9FC71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28.02.2019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167-4731-9516-1781025AF71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167-4731-9516-1781025AF71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167-4731-9516-1781025AF71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8.93327737169</c:v>
                </c:pt>
                <c:pt idx="1">
                  <c:v>5.3782167325300003</c:v>
                </c:pt>
                <c:pt idx="2">
                  <c:v>12.93016364681</c:v>
                </c:pt>
                <c:pt idx="3">
                  <c:v>50.99777221219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167-4731-9516-1781025AF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28.02.2019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903-45A4-8B60-C1305776650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6.7027930414099997</c:v>
                </c:pt>
                <c:pt idx="1">
                  <c:v>5.3782167325300003</c:v>
                </c:pt>
                <c:pt idx="2" formatCode="#,##0.00">
                  <c:v>5.1852877050000004</c:v>
                </c:pt>
                <c:pt idx="3" formatCode="#,##0.00">
                  <c:v>50.151803372700002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03-45A4-8B60-C13057766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I180"/>
  <sheetViews>
    <sheetView workbookViewId="0">
      <selection activeCell="D26" sqref="D26"/>
    </sheetView>
  </sheetViews>
  <sheetFormatPr defaultColWidth="9.140625" defaultRowHeight="11.25" outlineLevelRow="3" x14ac:dyDescent="0.2"/>
  <cols>
    <col min="1" max="1" width="52" style="27" customWidth="1"/>
    <col min="2" max="4" width="16.28515625" style="154" customWidth="1"/>
    <col min="5" max="16384" width="9.140625" style="27"/>
  </cols>
  <sheetData>
    <row r="1" spans="1:9" s="194" customFormat="1" ht="12.75" x14ac:dyDescent="0.2">
      <c r="B1" s="46"/>
      <c r="C1" s="46"/>
      <c r="D1" s="46"/>
    </row>
    <row r="2" spans="1:9" s="242" customFormat="1" ht="18.75" x14ac:dyDescent="0.3">
      <c r="A2" s="5" t="s">
        <v>108</v>
      </c>
      <c r="B2" s="5"/>
      <c r="C2" s="5"/>
      <c r="D2" s="5"/>
      <c r="E2" s="22"/>
      <c r="F2" s="22"/>
      <c r="G2" s="22"/>
      <c r="H2" s="22"/>
      <c r="I2" s="22"/>
    </row>
    <row r="3" spans="1:9" s="194" customFormat="1" ht="12.75" x14ac:dyDescent="0.2">
      <c r="B3" s="37"/>
      <c r="C3" s="37"/>
      <c r="D3" s="37"/>
      <c r="E3" s="181"/>
      <c r="F3" s="181"/>
      <c r="G3" s="181"/>
    </row>
    <row r="4" spans="1:9" s="246" customFormat="1" ht="12.75" x14ac:dyDescent="0.2">
      <c r="B4" s="116"/>
      <c r="C4" s="116"/>
      <c r="D4" s="116" t="str">
        <f>VALUAH</f>
        <v>млрд. грн</v>
      </c>
    </row>
    <row r="5" spans="1:9" s="162" customFormat="1" ht="12.75" x14ac:dyDescent="0.2">
      <c r="A5" s="56"/>
      <c r="B5" s="88">
        <v>43465</v>
      </c>
      <c r="C5" s="88">
        <v>43496</v>
      </c>
      <c r="D5" s="88">
        <v>43524</v>
      </c>
    </row>
    <row r="6" spans="1:9" s="195" customFormat="1" ht="31.5" x14ac:dyDescent="0.2">
      <c r="A6" s="65" t="s">
        <v>151</v>
      </c>
      <c r="B6" s="131">
        <f t="shared" ref="B6:C6" si="0">B$59+B$7</f>
        <v>2168.42156766371</v>
      </c>
      <c r="C6" s="131">
        <f t="shared" si="0"/>
        <v>2171.9168198795201</v>
      </c>
      <c r="D6" s="131">
        <v>2111.89846848454</v>
      </c>
    </row>
    <row r="7" spans="1:9" s="36" customFormat="1" ht="15" x14ac:dyDescent="0.2">
      <c r="A7" s="52" t="s">
        <v>50</v>
      </c>
      <c r="B7" s="151">
        <f t="shared" ref="B7:D7" si="1">B$8+B$47</f>
        <v>771.41054367649986</v>
      </c>
      <c r="C7" s="151">
        <f t="shared" si="1"/>
        <v>774.84945227643993</v>
      </c>
      <c r="D7" s="151">
        <f t="shared" si="1"/>
        <v>760.32732089923002</v>
      </c>
    </row>
    <row r="8" spans="1:9" s="180" customFormat="1" ht="15" outlineLevel="1" x14ac:dyDescent="0.2">
      <c r="A8" s="202" t="s">
        <v>68</v>
      </c>
      <c r="B8" s="95">
        <f t="shared" ref="B8:D8" si="2">B$9+B$45</f>
        <v>761.09019182404984</v>
      </c>
      <c r="C8" s="95">
        <f t="shared" si="2"/>
        <v>764.65661187314993</v>
      </c>
      <c r="D8" s="95">
        <f t="shared" si="2"/>
        <v>749.99830351138007</v>
      </c>
    </row>
    <row r="9" spans="1:9" s="18" customFormat="1" ht="12.75" outlineLevel="2" x14ac:dyDescent="0.2">
      <c r="A9" s="183" t="s">
        <v>192</v>
      </c>
      <c r="B9" s="40">
        <f t="shared" ref="B9:C9" si="3">SUM(B$10:B$44)</f>
        <v>758.84189894138979</v>
      </c>
      <c r="C9" s="40">
        <f t="shared" si="3"/>
        <v>762.40831899048987</v>
      </c>
      <c r="D9" s="40">
        <v>747.75001062872002</v>
      </c>
    </row>
    <row r="10" spans="1:9" s="42" customFormat="1" ht="12.75" outlineLevel="3" x14ac:dyDescent="0.2">
      <c r="A10" s="108" t="s">
        <v>52</v>
      </c>
      <c r="B10" s="10">
        <v>11.731711274649999</v>
      </c>
      <c r="C10" s="10">
        <v>0</v>
      </c>
      <c r="D10" s="10">
        <v>3.0488326938000001</v>
      </c>
    </row>
    <row r="11" spans="1:9" ht="12.75" outlineLevel="3" x14ac:dyDescent="0.2">
      <c r="A11" s="111" t="s">
        <v>141</v>
      </c>
      <c r="B11" s="222">
        <v>62.650438999999999</v>
      </c>
      <c r="C11" s="222">
        <v>62.650438999999999</v>
      </c>
      <c r="D11" s="222">
        <v>62.650438999999999</v>
      </c>
      <c r="E11" s="21"/>
      <c r="F11" s="21"/>
      <c r="G11" s="21"/>
    </row>
    <row r="12" spans="1:9" ht="12.75" outlineLevel="3" x14ac:dyDescent="0.2">
      <c r="A12" s="111" t="s">
        <v>200</v>
      </c>
      <c r="B12" s="222">
        <v>19.033000000000001</v>
      </c>
      <c r="C12" s="222">
        <v>19.033000000000001</v>
      </c>
      <c r="D12" s="222">
        <v>19.033000000000001</v>
      </c>
      <c r="E12" s="21"/>
      <c r="F12" s="21"/>
      <c r="G12" s="21"/>
    </row>
    <row r="13" spans="1:9" ht="12.75" outlineLevel="3" x14ac:dyDescent="0.2">
      <c r="A13" s="111" t="s">
        <v>30</v>
      </c>
      <c r="B13" s="222">
        <v>19.159217458000001</v>
      </c>
      <c r="C13" s="222">
        <v>17.98596826839</v>
      </c>
      <c r="D13" s="222">
        <v>23.499853516249999</v>
      </c>
      <c r="E13" s="21"/>
      <c r="F13" s="21"/>
      <c r="G13" s="21"/>
    </row>
    <row r="14" spans="1:9" ht="12.75" outlineLevel="3" x14ac:dyDescent="0.2">
      <c r="A14" s="111" t="s">
        <v>34</v>
      </c>
      <c r="B14" s="222">
        <v>36.5</v>
      </c>
      <c r="C14" s="222">
        <v>36.5</v>
      </c>
      <c r="D14" s="222">
        <v>36.5</v>
      </c>
      <c r="E14" s="21"/>
      <c r="F14" s="21"/>
      <c r="G14" s="21"/>
    </row>
    <row r="15" spans="1:9" ht="12.75" outlineLevel="3" x14ac:dyDescent="0.2">
      <c r="A15" s="111" t="s">
        <v>83</v>
      </c>
      <c r="B15" s="222">
        <v>28.700001</v>
      </c>
      <c r="C15" s="222">
        <v>28.700001</v>
      </c>
      <c r="D15" s="222">
        <v>28.700001</v>
      </c>
      <c r="E15" s="21"/>
      <c r="F15" s="21"/>
      <c r="G15" s="21"/>
    </row>
    <row r="16" spans="1:9" ht="12.75" outlineLevel="3" x14ac:dyDescent="0.2">
      <c r="A16" s="111" t="s">
        <v>131</v>
      </c>
      <c r="B16" s="222">
        <v>46.9</v>
      </c>
      <c r="C16" s="222">
        <v>46.9</v>
      </c>
      <c r="D16" s="222">
        <v>46.9</v>
      </c>
      <c r="E16" s="21"/>
      <c r="F16" s="21"/>
      <c r="G16" s="21"/>
    </row>
    <row r="17" spans="1:7" ht="12.75" outlineLevel="3" x14ac:dyDescent="0.2">
      <c r="A17" s="111" t="s">
        <v>193</v>
      </c>
      <c r="B17" s="222">
        <v>93.438657000000006</v>
      </c>
      <c r="C17" s="222">
        <v>93.438657000000006</v>
      </c>
      <c r="D17" s="222">
        <v>93.438657000000006</v>
      </c>
      <c r="E17" s="21"/>
      <c r="F17" s="21"/>
      <c r="G17" s="21"/>
    </row>
    <row r="18" spans="1:7" ht="12.75" outlineLevel="3" x14ac:dyDescent="0.2">
      <c r="A18" s="111" t="s">
        <v>26</v>
      </c>
      <c r="B18" s="222">
        <v>12.097744</v>
      </c>
      <c r="C18" s="222">
        <v>12.097744</v>
      </c>
      <c r="D18" s="222">
        <v>12.097744</v>
      </c>
      <c r="E18" s="21"/>
      <c r="F18" s="21"/>
      <c r="G18" s="21"/>
    </row>
    <row r="19" spans="1:7" ht="12.75" outlineLevel="3" x14ac:dyDescent="0.2">
      <c r="A19" s="111" t="s">
        <v>78</v>
      </c>
      <c r="B19" s="222">
        <v>12.097744</v>
      </c>
      <c r="C19" s="222">
        <v>12.097744</v>
      </c>
      <c r="D19" s="222">
        <v>12.097744</v>
      </c>
      <c r="E19" s="21"/>
      <c r="F19" s="21"/>
      <c r="G19" s="21"/>
    </row>
    <row r="20" spans="1:7" ht="12.75" outlineLevel="3" x14ac:dyDescent="0.2">
      <c r="A20" s="111" t="s">
        <v>170</v>
      </c>
      <c r="B20" s="222">
        <v>37.421561873549997</v>
      </c>
      <c r="C20" s="222">
        <v>37.716767139650003</v>
      </c>
      <c r="D20" s="222">
        <v>36.971441615659998</v>
      </c>
      <c r="E20" s="21"/>
      <c r="F20" s="21"/>
      <c r="G20" s="21"/>
    </row>
    <row r="21" spans="1:7" ht="12.75" outlineLevel="3" x14ac:dyDescent="0.2">
      <c r="A21" s="111" t="s">
        <v>127</v>
      </c>
      <c r="B21" s="222">
        <v>12.097744</v>
      </c>
      <c r="C21" s="222">
        <v>12.097744</v>
      </c>
      <c r="D21" s="222">
        <v>12.097744</v>
      </c>
      <c r="E21" s="21"/>
      <c r="F21" s="21"/>
      <c r="G21" s="21"/>
    </row>
    <row r="22" spans="1:7" ht="12.75" outlineLevel="3" x14ac:dyDescent="0.2">
      <c r="A22" s="111" t="s">
        <v>190</v>
      </c>
      <c r="B22" s="222">
        <v>12.097744</v>
      </c>
      <c r="C22" s="222">
        <v>12.097744</v>
      </c>
      <c r="D22" s="222">
        <v>12.097744</v>
      </c>
      <c r="E22" s="21"/>
      <c r="F22" s="21"/>
      <c r="G22" s="21"/>
    </row>
    <row r="23" spans="1:7" ht="12.75" outlineLevel="3" x14ac:dyDescent="0.2">
      <c r="A23" s="111" t="s">
        <v>211</v>
      </c>
      <c r="B23" s="222">
        <v>19.184152653999998</v>
      </c>
      <c r="C23" s="222">
        <v>22.059128236700001</v>
      </c>
      <c r="D23" s="222">
        <v>23.923962178770001</v>
      </c>
      <c r="E23" s="21"/>
      <c r="F23" s="21"/>
      <c r="G23" s="21"/>
    </row>
    <row r="24" spans="1:7" ht="12.75" outlineLevel="3" x14ac:dyDescent="0.2">
      <c r="A24" s="111" t="s">
        <v>150</v>
      </c>
      <c r="B24" s="222">
        <v>12.097744</v>
      </c>
      <c r="C24" s="222">
        <v>12.097744</v>
      </c>
      <c r="D24" s="222">
        <v>12.097744</v>
      </c>
      <c r="E24" s="21"/>
      <c r="F24" s="21"/>
      <c r="G24" s="21"/>
    </row>
    <row r="25" spans="1:7" ht="12.75" outlineLevel="3" x14ac:dyDescent="0.2">
      <c r="A25" s="111" t="s">
        <v>112</v>
      </c>
      <c r="B25" s="222">
        <v>12.097744</v>
      </c>
      <c r="C25" s="222">
        <v>12.097744</v>
      </c>
      <c r="D25" s="222">
        <v>12.097744</v>
      </c>
      <c r="E25" s="21"/>
      <c r="F25" s="21"/>
      <c r="G25" s="21"/>
    </row>
    <row r="26" spans="1:7" ht="12.75" outlineLevel="3" x14ac:dyDescent="0.2">
      <c r="A26" s="111" t="s">
        <v>174</v>
      </c>
      <c r="B26" s="222">
        <v>12.097744</v>
      </c>
      <c r="C26" s="222">
        <v>12.097744</v>
      </c>
      <c r="D26" s="222">
        <v>12.097744</v>
      </c>
      <c r="E26" s="21"/>
      <c r="F26" s="21"/>
      <c r="G26" s="21"/>
    </row>
    <row r="27" spans="1:7" ht="12.75" outlineLevel="3" x14ac:dyDescent="0.2">
      <c r="A27" s="111" t="s">
        <v>6</v>
      </c>
      <c r="B27" s="222">
        <v>12.097744</v>
      </c>
      <c r="C27" s="222">
        <v>12.097744</v>
      </c>
      <c r="D27" s="222">
        <v>12.097744</v>
      </c>
      <c r="E27" s="21"/>
      <c r="F27" s="21"/>
      <c r="G27" s="21"/>
    </row>
    <row r="28" spans="1:7" ht="12.75" outlineLevel="3" x14ac:dyDescent="0.2">
      <c r="A28" s="111" t="s">
        <v>53</v>
      </c>
      <c r="B28" s="222">
        <v>12.097744</v>
      </c>
      <c r="C28" s="222">
        <v>12.097744</v>
      </c>
      <c r="D28" s="222">
        <v>12.097744</v>
      </c>
      <c r="E28" s="21"/>
      <c r="F28" s="21"/>
      <c r="G28" s="21"/>
    </row>
    <row r="29" spans="1:7" ht="12.75" outlineLevel="3" x14ac:dyDescent="0.2">
      <c r="A29" s="111" t="s">
        <v>100</v>
      </c>
      <c r="B29" s="222">
        <v>12.097744</v>
      </c>
      <c r="C29" s="222">
        <v>12.097744</v>
      </c>
      <c r="D29" s="222">
        <v>12.097744</v>
      </c>
      <c r="E29" s="21"/>
      <c r="F29" s="21"/>
      <c r="G29" s="21"/>
    </row>
    <row r="30" spans="1:7" ht="12.75" outlineLevel="3" x14ac:dyDescent="0.2">
      <c r="A30" s="111" t="s">
        <v>91</v>
      </c>
      <c r="B30" s="222">
        <v>12.097744</v>
      </c>
      <c r="C30" s="222">
        <v>12.097744</v>
      </c>
      <c r="D30" s="222">
        <v>12.097744</v>
      </c>
      <c r="E30" s="21"/>
      <c r="F30" s="21"/>
      <c r="G30" s="21"/>
    </row>
    <row r="31" spans="1:7" ht="12.75" outlineLevel="3" x14ac:dyDescent="0.2">
      <c r="A31" s="111" t="s">
        <v>147</v>
      </c>
      <c r="B31" s="222">
        <v>12.097744</v>
      </c>
      <c r="C31" s="222">
        <v>12.097744</v>
      </c>
      <c r="D31" s="222">
        <v>12.097744</v>
      </c>
      <c r="E31" s="21"/>
      <c r="F31" s="21"/>
      <c r="G31" s="21"/>
    </row>
    <row r="32" spans="1:7" ht="12.75" outlineLevel="3" x14ac:dyDescent="0.2">
      <c r="A32" s="111" t="s">
        <v>201</v>
      </c>
      <c r="B32" s="222">
        <v>12.097744</v>
      </c>
      <c r="C32" s="222">
        <v>12.097744</v>
      </c>
      <c r="D32" s="222">
        <v>12.097744</v>
      </c>
      <c r="E32" s="21"/>
      <c r="F32" s="21"/>
      <c r="G32" s="21"/>
    </row>
    <row r="33" spans="1:7" ht="12.75" outlineLevel="3" x14ac:dyDescent="0.2">
      <c r="A33" s="111" t="s">
        <v>31</v>
      </c>
      <c r="B33" s="222">
        <v>12.097744</v>
      </c>
      <c r="C33" s="222">
        <v>12.097744</v>
      </c>
      <c r="D33" s="222">
        <v>12.097744</v>
      </c>
      <c r="E33" s="21"/>
      <c r="F33" s="21"/>
      <c r="G33" s="21"/>
    </row>
    <row r="34" spans="1:7" ht="12.75" outlineLevel="3" x14ac:dyDescent="0.2">
      <c r="A34" s="111" t="s">
        <v>59</v>
      </c>
      <c r="B34" s="222">
        <v>6.6407129999999999</v>
      </c>
      <c r="C34" s="222">
        <v>30.279571715159999</v>
      </c>
      <c r="D34" s="222">
        <v>19.946277247889999</v>
      </c>
      <c r="E34" s="21"/>
      <c r="F34" s="21"/>
      <c r="G34" s="21"/>
    </row>
    <row r="35" spans="1:7" ht="12.75" outlineLevel="3" x14ac:dyDescent="0.2">
      <c r="A35" s="111" t="s">
        <v>47</v>
      </c>
      <c r="B35" s="222">
        <v>62.88869382435</v>
      </c>
      <c r="C35" s="222">
        <v>63.366086535549996</v>
      </c>
      <c r="D35" s="222">
        <v>62.972259315999999</v>
      </c>
      <c r="E35" s="21"/>
      <c r="F35" s="21"/>
      <c r="G35" s="21"/>
    </row>
    <row r="36" spans="1:7" ht="12.75" outlineLevel="3" x14ac:dyDescent="0.2">
      <c r="A36" s="111" t="s">
        <v>46</v>
      </c>
      <c r="B36" s="222">
        <v>12.097751000000001</v>
      </c>
      <c r="C36" s="222">
        <v>12.097751000000001</v>
      </c>
      <c r="D36" s="222">
        <v>12.097751000000001</v>
      </c>
      <c r="E36" s="21"/>
      <c r="F36" s="21"/>
      <c r="G36" s="21"/>
    </row>
    <row r="37" spans="1:7" ht="12.75" outlineLevel="3" x14ac:dyDescent="0.2">
      <c r="A37" s="111" t="s">
        <v>92</v>
      </c>
      <c r="B37" s="222">
        <v>0.03</v>
      </c>
      <c r="C37" s="222">
        <v>0.03</v>
      </c>
      <c r="D37" s="222">
        <v>0.03</v>
      </c>
      <c r="E37" s="21"/>
      <c r="F37" s="21"/>
      <c r="G37" s="21"/>
    </row>
    <row r="38" spans="1:7" ht="12.75" outlineLevel="3" x14ac:dyDescent="0.2">
      <c r="A38" s="111" t="s">
        <v>153</v>
      </c>
      <c r="B38" s="222">
        <v>39.370320200000002</v>
      </c>
      <c r="C38" s="222">
        <v>30.3731604</v>
      </c>
      <c r="D38" s="222">
        <v>29.579085500000001</v>
      </c>
      <c r="E38" s="21"/>
      <c r="F38" s="21"/>
      <c r="G38" s="21"/>
    </row>
    <row r="39" spans="1:7" ht="12.75" outlineLevel="3" x14ac:dyDescent="0.2">
      <c r="A39" s="111" t="s">
        <v>158</v>
      </c>
      <c r="B39" s="222">
        <v>8.97352198956</v>
      </c>
      <c r="C39" s="222">
        <v>7.0676736657800001</v>
      </c>
      <c r="D39" s="222">
        <v>8.3424278509000001</v>
      </c>
      <c r="E39" s="21"/>
      <c r="F39" s="21"/>
      <c r="G39" s="21"/>
    </row>
    <row r="40" spans="1:7" ht="12.75" outlineLevel="3" x14ac:dyDescent="0.2">
      <c r="A40" s="111" t="s">
        <v>205</v>
      </c>
      <c r="B40" s="222">
        <v>5.8000999999999996</v>
      </c>
      <c r="C40" s="222">
        <v>5.8000999999999996</v>
      </c>
      <c r="D40" s="222">
        <v>5.8000999999999996</v>
      </c>
      <c r="E40" s="21"/>
      <c r="F40" s="21"/>
      <c r="G40" s="21"/>
    </row>
    <row r="41" spans="1:7" ht="12.75" outlineLevel="3" x14ac:dyDescent="0.2">
      <c r="A41" s="111" t="s">
        <v>41</v>
      </c>
      <c r="B41" s="222">
        <v>17.873328999999998</v>
      </c>
      <c r="C41" s="222">
        <v>17.873328999999998</v>
      </c>
      <c r="D41" s="222">
        <v>18.042587000000001</v>
      </c>
      <c r="E41" s="21"/>
      <c r="F41" s="21"/>
      <c r="G41" s="21"/>
    </row>
    <row r="42" spans="1:7" ht="12.75" outlineLevel="3" x14ac:dyDescent="0.2">
      <c r="A42" s="111" t="s">
        <v>88</v>
      </c>
      <c r="B42" s="222">
        <v>17.5</v>
      </c>
      <c r="C42" s="222">
        <v>17.5</v>
      </c>
      <c r="D42" s="222">
        <v>17.5</v>
      </c>
      <c r="E42" s="21"/>
      <c r="F42" s="21"/>
      <c r="G42" s="21"/>
    </row>
    <row r="43" spans="1:7" ht="12.75" outlineLevel="3" x14ac:dyDescent="0.2">
      <c r="A43" s="111" t="s">
        <v>191</v>
      </c>
      <c r="B43" s="222">
        <v>24.18031366728</v>
      </c>
      <c r="C43" s="222">
        <v>24.268270029260002</v>
      </c>
      <c r="D43" s="222">
        <v>11.404919709450001</v>
      </c>
      <c r="E43" s="21"/>
      <c r="F43" s="21"/>
      <c r="G43" s="21"/>
    </row>
    <row r="44" spans="1:7" ht="12.75" outlineLevel="3" x14ac:dyDescent="0.2">
      <c r="A44" s="111" t="s">
        <v>142</v>
      </c>
      <c r="B44" s="222">
        <v>19.399999999999999</v>
      </c>
      <c r="C44" s="222">
        <v>19.399999999999999</v>
      </c>
      <c r="D44" s="222">
        <v>18</v>
      </c>
      <c r="E44" s="21"/>
      <c r="F44" s="21"/>
      <c r="G44" s="21"/>
    </row>
    <row r="45" spans="1:7" ht="12.75" outlineLevel="2" x14ac:dyDescent="0.2">
      <c r="A45" s="118" t="s">
        <v>115</v>
      </c>
      <c r="B45" s="172">
        <f t="shared" ref="B45:C45" si="4">SUM(B$46:B$46)</f>
        <v>2.2482928826599999</v>
      </c>
      <c r="C45" s="172">
        <f t="shared" si="4"/>
        <v>2.2482928826599999</v>
      </c>
      <c r="D45" s="172">
        <v>2.2482928826599999</v>
      </c>
      <c r="E45" s="21"/>
      <c r="F45" s="21"/>
      <c r="G45" s="21"/>
    </row>
    <row r="46" spans="1:7" ht="12.75" outlineLevel="3" x14ac:dyDescent="0.2">
      <c r="A46" s="111" t="s">
        <v>28</v>
      </c>
      <c r="B46" s="222">
        <v>2.2482928826599999</v>
      </c>
      <c r="C46" s="222">
        <v>2.2482928826599999</v>
      </c>
      <c r="D46" s="222">
        <v>2.2482928826599999</v>
      </c>
      <c r="E46" s="21"/>
      <c r="F46" s="21"/>
      <c r="G46" s="21"/>
    </row>
    <row r="47" spans="1:7" ht="15" outlineLevel="1" x14ac:dyDescent="0.25">
      <c r="A47" s="200" t="s">
        <v>13</v>
      </c>
      <c r="B47" s="253">
        <f t="shared" ref="B47:D47" si="5">B$48+B$53+B$57</f>
        <v>10.320351852449999</v>
      </c>
      <c r="C47" s="253">
        <f t="shared" si="5"/>
        <v>10.192840403289999</v>
      </c>
      <c r="D47" s="253">
        <f t="shared" si="5"/>
        <v>10.329017387850001</v>
      </c>
      <c r="E47" s="21"/>
      <c r="F47" s="21"/>
      <c r="G47" s="21"/>
    </row>
    <row r="48" spans="1:7" ht="12.75" outlineLevel="2" x14ac:dyDescent="0.2">
      <c r="A48" s="118" t="s">
        <v>192</v>
      </c>
      <c r="B48" s="172">
        <f t="shared" ref="B48:C48" si="6">SUM(B$49:B$52)</f>
        <v>6.0000115999999997</v>
      </c>
      <c r="C48" s="172">
        <f t="shared" si="6"/>
        <v>6.0000115999999997</v>
      </c>
      <c r="D48" s="172">
        <v>6.0000115999999997</v>
      </c>
      <c r="E48" s="21"/>
      <c r="F48" s="21"/>
      <c r="G48" s="21"/>
    </row>
    <row r="49" spans="1:7" ht="12.75" outlineLevel="3" x14ac:dyDescent="0.2">
      <c r="A49" s="111" t="s">
        <v>111</v>
      </c>
      <c r="B49" s="222">
        <v>1.1600000000000001E-5</v>
      </c>
      <c r="C49" s="222">
        <v>1.1600000000000001E-5</v>
      </c>
      <c r="D49" s="222">
        <v>1.1600000000000001E-5</v>
      </c>
      <c r="E49" s="21"/>
      <c r="F49" s="21"/>
      <c r="G49" s="21"/>
    </row>
    <row r="50" spans="1:7" ht="12.75" outlineLevel="3" x14ac:dyDescent="0.2">
      <c r="A50" s="111" t="s">
        <v>75</v>
      </c>
      <c r="B50" s="222">
        <v>1</v>
      </c>
      <c r="C50" s="222">
        <v>1</v>
      </c>
      <c r="D50" s="222">
        <v>1</v>
      </c>
      <c r="E50" s="21"/>
      <c r="F50" s="21"/>
      <c r="G50" s="21"/>
    </row>
    <row r="51" spans="1:7" ht="12.75" outlineLevel="3" x14ac:dyDescent="0.2">
      <c r="A51" s="111" t="s">
        <v>1</v>
      </c>
      <c r="B51" s="222">
        <v>3</v>
      </c>
      <c r="C51" s="222">
        <v>3</v>
      </c>
      <c r="D51" s="222">
        <v>3</v>
      </c>
      <c r="E51" s="21"/>
      <c r="F51" s="21"/>
      <c r="G51" s="21"/>
    </row>
    <row r="52" spans="1:7" ht="12.75" outlineLevel="3" x14ac:dyDescent="0.2">
      <c r="A52" s="111" t="s">
        <v>0</v>
      </c>
      <c r="B52" s="222">
        <v>2</v>
      </c>
      <c r="C52" s="222">
        <v>2</v>
      </c>
      <c r="D52" s="222">
        <v>2</v>
      </c>
      <c r="E52" s="21"/>
      <c r="F52" s="21"/>
      <c r="G52" s="21"/>
    </row>
    <row r="53" spans="1:7" ht="12.75" outlineLevel="2" x14ac:dyDescent="0.2">
      <c r="A53" s="118" t="s">
        <v>115</v>
      </c>
      <c r="B53" s="172">
        <f t="shared" ref="B53:C53" si="7">SUM(B$54:B$56)</f>
        <v>4.3193856024499997</v>
      </c>
      <c r="C53" s="172">
        <f t="shared" si="7"/>
        <v>4.1918741532899997</v>
      </c>
      <c r="D53" s="172">
        <v>4.3280511378500002</v>
      </c>
      <c r="E53" s="21"/>
      <c r="F53" s="21"/>
      <c r="G53" s="21"/>
    </row>
    <row r="54" spans="1:7" ht="12.75" outlineLevel="3" x14ac:dyDescent="0.2">
      <c r="A54" s="111" t="s">
        <v>49</v>
      </c>
      <c r="B54" s="222">
        <v>0.96711474372999995</v>
      </c>
      <c r="C54" s="222">
        <v>0.88627314268000001</v>
      </c>
      <c r="D54" s="222">
        <v>0.94683211253999999</v>
      </c>
      <c r="E54" s="21"/>
      <c r="F54" s="21"/>
      <c r="G54" s="21"/>
    </row>
    <row r="55" spans="1:7" ht="12.75" outlineLevel="3" x14ac:dyDescent="0.2">
      <c r="A55" s="111" t="s">
        <v>122</v>
      </c>
      <c r="B55" s="222">
        <v>3.2781614977000002</v>
      </c>
      <c r="C55" s="222">
        <v>3.2353249148700001</v>
      </c>
      <c r="D55" s="222">
        <v>3.3109429295699999</v>
      </c>
      <c r="E55" s="21"/>
      <c r="F55" s="21"/>
      <c r="G55" s="21"/>
    </row>
    <row r="56" spans="1:7" ht="12.75" outlineLevel="3" x14ac:dyDescent="0.2">
      <c r="A56" s="111" t="s">
        <v>93</v>
      </c>
      <c r="B56" s="222">
        <v>7.410936102E-2</v>
      </c>
      <c r="C56" s="222">
        <v>7.0276095740000002E-2</v>
      </c>
      <c r="D56" s="222">
        <v>7.0276095740000002E-2</v>
      </c>
      <c r="E56" s="21"/>
      <c r="F56" s="21"/>
      <c r="G56" s="21"/>
    </row>
    <row r="57" spans="1:7" ht="12.75" outlineLevel="2" x14ac:dyDescent="0.2">
      <c r="A57" s="118" t="s">
        <v>134</v>
      </c>
      <c r="B57" s="172">
        <f t="shared" ref="B57:C57" si="8">SUM(B$58:B$58)</f>
        <v>9.5465000000000003E-4</v>
      </c>
      <c r="C57" s="172">
        <f t="shared" si="8"/>
        <v>9.5465000000000003E-4</v>
      </c>
      <c r="D57" s="172">
        <v>9.5465000000000003E-4</v>
      </c>
      <c r="E57" s="21"/>
      <c r="F57" s="21"/>
      <c r="G57" s="21"/>
    </row>
    <row r="58" spans="1:7" ht="12.75" outlineLevel="3" x14ac:dyDescent="0.2">
      <c r="A58" s="111" t="s">
        <v>69</v>
      </c>
      <c r="B58" s="222">
        <v>9.5465000000000003E-4</v>
      </c>
      <c r="C58" s="222">
        <v>9.5465000000000003E-4</v>
      </c>
      <c r="D58" s="222">
        <v>9.5465000000000003E-4</v>
      </c>
      <c r="E58" s="21"/>
      <c r="F58" s="21"/>
      <c r="G58" s="21"/>
    </row>
    <row r="59" spans="1:7" ht="15" x14ac:dyDescent="0.25">
      <c r="A59" s="26" t="s">
        <v>63</v>
      </c>
      <c r="B59" s="25">
        <f t="shared" ref="B59:D59" si="9">B$60+B$86</f>
        <v>1397.0110239872101</v>
      </c>
      <c r="C59" s="25">
        <f t="shared" si="9"/>
        <v>1397.0673676030801</v>
      </c>
      <c r="D59" s="25">
        <f t="shared" si="9"/>
        <v>1351.57114758531</v>
      </c>
      <c r="E59" s="21"/>
      <c r="F59" s="21"/>
      <c r="G59" s="21"/>
    </row>
    <row r="60" spans="1:7" ht="15" outlineLevel="1" x14ac:dyDescent="0.25">
      <c r="A60" s="200" t="s">
        <v>68</v>
      </c>
      <c r="B60" s="253">
        <f t="shared" ref="B60:D60" si="10">B$61+B$68+B$74+B$77+B$84</f>
        <v>1099.2009037610301</v>
      </c>
      <c r="C60" s="253">
        <f t="shared" si="10"/>
        <v>1101.89768450013</v>
      </c>
      <c r="D60" s="253">
        <f t="shared" si="10"/>
        <v>1069.8025820979101</v>
      </c>
      <c r="E60" s="21"/>
      <c r="F60" s="21"/>
      <c r="G60" s="21"/>
    </row>
    <row r="61" spans="1:7" ht="12.75" outlineLevel="2" x14ac:dyDescent="0.2">
      <c r="A61" s="118" t="s">
        <v>175</v>
      </c>
      <c r="B61" s="172">
        <f t="shared" ref="B61:C61" si="11">SUM(B$62:B$67)</f>
        <v>370.82150240537999</v>
      </c>
      <c r="C61" s="172">
        <f t="shared" si="11"/>
        <v>371.07331065199998</v>
      </c>
      <c r="D61" s="172">
        <v>359.32735340370999</v>
      </c>
      <c r="E61" s="21"/>
      <c r="F61" s="21"/>
      <c r="G61" s="21"/>
    </row>
    <row r="62" spans="1:7" ht="12.75" outlineLevel="3" x14ac:dyDescent="0.2">
      <c r="A62" s="111" t="s">
        <v>18</v>
      </c>
      <c r="B62" s="222">
        <v>104.97379678</v>
      </c>
      <c r="C62" s="222">
        <v>104.9991249</v>
      </c>
      <c r="D62" s="222">
        <v>101.72941091</v>
      </c>
      <c r="E62" s="21"/>
      <c r="F62" s="21"/>
      <c r="G62" s="21"/>
    </row>
    <row r="63" spans="1:7" ht="12.75" outlineLevel="3" x14ac:dyDescent="0.2">
      <c r="A63" s="111" t="s">
        <v>54</v>
      </c>
      <c r="B63" s="222">
        <v>15.99855313966</v>
      </c>
      <c r="C63" s="222">
        <v>16.00241327701</v>
      </c>
      <c r="D63" s="222">
        <v>15.267438047680001</v>
      </c>
      <c r="E63" s="21"/>
      <c r="F63" s="21"/>
      <c r="G63" s="21"/>
    </row>
    <row r="64" spans="1:7" ht="12.75" outlineLevel="3" x14ac:dyDescent="0.2">
      <c r="A64" s="111" t="s">
        <v>95</v>
      </c>
      <c r="B64" s="222">
        <v>18.849402313100001</v>
      </c>
      <c r="C64" s="222">
        <v>18.853950304480001</v>
      </c>
      <c r="D64" s="222">
        <v>17.979404322379999</v>
      </c>
      <c r="E64" s="21"/>
      <c r="F64" s="21"/>
      <c r="G64" s="21"/>
    </row>
    <row r="65" spans="1:7" ht="12.75" outlineLevel="3" x14ac:dyDescent="0.2">
      <c r="A65" s="111" t="s">
        <v>129</v>
      </c>
      <c r="B65" s="222">
        <v>135.05662434153999</v>
      </c>
      <c r="C65" s="222">
        <v>134.33891045065999</v>
      </c>
      <c r="D65" s="222">
        <v>130.31684582435</v>
      </c>
      <c r="E65" s="21"/>
      <c r="F65" s="21"/>
      <c r="G65" s="21"/>
    </row>
    <row r="66" spans="1:7" ht="12.75" outlineLevel="3" x14ac:dyDescent="0.2">
      <c r="A66" s="111" t="s">
        <v>145</v>
      </c>
      <c r="B66" s="222">
        <v>95.545237728559997</v>
      </c>
      <c r="C66" s="222">
        <v>96.45951796944</v>
      </c>
      <c r="D66" s="222">
        <v>93.626386081060005</v>
      </c>
      <c r="E66" s="21"/>
      <c r="F66" s="21"/>
      <c r="G66" s="21"/>
    </row>
    <row r="67" spans="1:7" ht="12.75" outlineLevel="3" x14ac:dyDescent="0.2">
      <c r="A67" s="111" t="s">
        <v>139</v>
      </c>
      <c r="B67" s="222">
        <v>0.39788810252000001</v>
      </c>
      <c r="C67" s="222">
        <v>0.41939375040999999</v>
      </c>
      <c r="D67" s="222">
        <v>0.40786821824000002</v>
      </c>
      <c r="E67" s="21"/>
      <c r="F67" s="21"/>
      <c r="G67" s="21"/>
    </row>
    <row r="68" spans="1:7" ht="12.75" outlineLevel="2" x14ac:dyDescent="0.2">
      <c r="A68" s="118" t="s">
        <v>45</v>
      </c>
      <c r="B68" s="172">
        <f t="shared" ref="B68:C68" si="12">SUM(B$69:B$73)</f>
        <v>47.931220623000002</v>
      </c>
      <c r="C68" s="172">
        <f t="shared" si="12"/>
        <v>48.409840344629998</v>
      </c>
      <c r="D68" s="172">
        <v>46.945180958320002</v>
      </c>
      <c r="E68" s="21"/>
      <c r="F68" s="21"/>
      <c r="G68" s="21"/>
    </row>
    <row r="69" spans="1:7" ht="12.75" outlineLevel="3" x14ac:dyDescent="0.2">
      <c r="A69" s="111" t="s">
        <v>27</v>
      </c>
      <c r="B69" s="222">
        <v>8.1307875999999997</v>
      </c>
      <c r="C69" s="222">
        <v>8.3970059999999993</v>
      </c>
      <c r="D69" s="222">
        <v>8.2165379999999999</v>
      </c>
      <c r="E69" s="21"/>
      <c r="F69" s="21"/>
      <c r="G69" s="21"/>
    </row>
    <row r="70" spans="1:7" ht="12.75" outlineLevel="3" x14ac:dyDescent="0.2">
      <c r="A70" s="111" t="s">
        <v>51</v>
      </c>
      <c r="B70" s="222">
        <v>7.1863010601399999</v>
      </c>
      <c r="C70" s="222">
        <v>7.1880349737499998</v>
      </c>
      <c r="D70" s="222">
        <v>6.9641967414200003</v>
      </c>
      <c r="E70" s="21"/>
      <c r="F70" s="21"/>
      <c r="G70" s="21"/>
    </row>
    <row r="71" spans="1:7" ht="12.75" outlineLevel="3" x14ac:dyDescent="0.2">
      <c r="A71" s="111" t="s">
        <v>121</v>
      </c>
      <c r="B71" s="222">
        <v>16.775096997630001</v>
      </c>
      <c r="C71" s="222">
        <v>16.81584746863</v>
      </c>
      <c r="D71" s="222">
        <v>16.353724246999999</v>
      </c>
      <c r="E71" s="21"/>
      <c r="F71" s="21"/>
      <c r="G71" s="21"/>
    </row>
    <row r="72" spans="1:7" ht="12.75" outlineLevel="3" x14ac:dyDescent="0.2">
      <c r="A72" s="111" t="s">
        <v>133</v>
      </c>
      <c r="B72" s="222">
        <v>0.13144382978999999</v>
      </c>
      <c r="C72" s="222">
        <v>0.13176313631</v>
      </c>
      <c r="D72" s="222">
        <v>0.12814209936000001</v>
      </c>
      <c r="E72" s="21"/>
      <c r="F72" s="21"/>
      <c r="G72" s="21"/>
    </row>
    <row r="73" spans="1:7" ht="12.75" outlineLevel="3" x14ac:dyDescent="0.2">
      <c r="A73" s="111" t="s">
        <v>25</v>
      </c>
      <c r="B73" s="222">
        <v>15.70759113544</v>
      </c>
      <c r="C73" s="222">
        <v>15.87718876594</v>
      </c>
      <c r="D73" s="222">
        <v>15.282579870539999</v>
      </c>
      <c r="E73" s="21"/>
      <c r="F73" s="21"/>
      <c r="G73" s="21"/>
    </row>
    <row r="74" spans="1:7" ht="12.75" outlineLevel="2" x14ac:dyDescent="0.2">
      <c r="A74" s="118" t="s">
        <v>212</v>
      </c>
      <c r="B74" s="172">
        <f t="shared" ref="B74:C74" si="13">SUM(B$75:B$76)</f>
        <v>11.079828836580001</v>
      </c>
      <c r="C74" s="172">
        <f t="shared" si="13"/>
        <v>11.08250218215</v>
      </c>
      <c r="D74" s="172">
        <v>10.73738871131</v>
      </c>
      <c r="E74" s="21"/>
      <c r="F74" s="21"/>
      <c r="G74" s="21"/>
    </row>
    <row r="75" spans="1:7" ht="12.75" outlineLevel="3" x14ac:dyDescent="0.2">
      <c r="A75" s="111" t="s">
        <v>187</v>
      </c>
      <c r="B75" s="222">
        <v>1.6215184999999999E-3</v>
      </c>
      <c r="C75" s="222">
        <v>1.62190975E-3</v>
      </c>
      <c r="D75" s="222">
        <v>1.5714028400000001E-3</v>
      </c>
      <c r="E75" s="21"/>
      <c r="F75" s="21"/>
      <c r="G75" s="21"/>
    </row>
    <row r="76" spans="1:7" ht="12.75" outlineLevel="3" x14ac:dyDescent="0.2">
      <c r="A76" s="111" t="s">
        <v>207</v>
      </c>
      <c r="B76" s="222">
        <v>11.07820731808</v>
      </c>
      <c r="C76" s="222">
        <v>11.0808802724</v>
      </c>
      <c r="D76" s="222">
        <v>10.735817308470001</v>
      </c>
      <c r="E76" s="21"/>
      <c r="F76" s="21"/>
      <c r="G76" s="21"/>
    </row>
    <row r="77" spans="1:7" ht="12.75" outlineLevel="2" x14ac:dyDescent="0.2">
      <c r="A77" s="118" t="s">
        <v>56</v>
      </c>
      <c r="B77" s="172">
        <f t="shared" ref="B77:C77" si="14">SUM(B$78:B$83)</f>
        <v>622.07978618407003</v>
      </c>
      <c r="C77" s="172">
        <f t="shared" si="14"/>
        <v>623.59095743335001</v>
      </c>
      <c r="D77" s="172">
        <v>606.45379781256997</v>
      </c>
      <c r="E77" s="21"/>
      <c r="F77" s="21"/>
      <c r="G77" s="21"/>
    </row>
    <row r="78" spans="1:7" ht="12.75" outlineLevel="3" x14ac:dyDescent="0.2">
      <c r="A78" s="111" t="s">
        <v>117</v>
      </c>
      <c r="B78" s="222">
        <v>83.064791999999997</v>
      </c>
      <c r="C78" s="222">
        <v>83.266575000000003</v>
      </c>
      <c r="D78" s="222">
        <v>80.978291999999996</v>
      </c>
      <c r="E78" s="21"/>
      <c r="F78" s="21"/>
      <c r="G78" s="21"/>
    </row>
    <row r="79" spans="1:7" ht="12.75" outlineLevel="3" x14ac:dyDescent="0.2">
      <c r="A79" s="111" t="s">
        <v>165</v>
      </c>
      <c r="B79" s="222">
        <v>27.688264</v>
      </c>
      <c r="C79" s="222">
        <v>27.755524999999999</v>
      </c>
      <c r="D79" s="222">
        <v>26.992764000000001</v>
      </c>
      <c r="E79" s="21"/>
      <c r="F79" s="21"/>
      <c r="G79" s="21"/>
    </row>
    <row r="80" spans="1:7" ht="12.75" outlineLevel="3" x14ac:dyDescent="0.2">
      <c r="A80" s="111" t="s">
        <v>199</v>
      </c>
      <c r="B80" s="222">
        <v>345.19714618406999</v>
      </c>
      <c r="C80" s="222">
        <v>346.03570743335001</v>
      </c>
      <c r="D80" s="222">
        <v>336.52615781256998</v>
      </c>
      <c r="E80" s="21"/>
      <c r="F80" s="21"/>
      <c r="G80" s="21"/>
    </row>
    <row r="81" spans="1:7" ht="12.75" outlineLevel="3" x14ac:dyDescent="0.2">
      <c r="A81" s="111" t="s">
        <v>176</v>
      </c>
      <c r="B81" s="222">
        <v>27.688264</v>
      </c>
      <c r="C81" s="222">
        <v>27.755524999999999</v>
      </c>
      <c r="D81" s="222">
        <v>26.992764000000001</v>
      </c>
      <c r="E81" s="21"/>
      <c r="F81" s="21"/>
      <c r="G81" s="21"/>
    </row>
    <row r="82" spans="1:7" ht="12.75" outlineLevel="3" x14ac:dyDescent="0.2">
      <c r="A82" s="111" t="s">
        <v>213</v>
      </c>
      <c r="B82" s="222">
        <v>83.064791999999997</v>
      </c>
      <c r="C82" s="222">
        <v>83.266575000000003</v>
      </c>
      <c r="D82" s="222">
        <v>80.978291999999996</v>
      </c>
      <c r="E82" s="21"/>
      <c r="F82" s="21"/>
      <c r="G82" s="21"/>
    </row>
    <row r="83" spans="1:7" ht="12.75" outlineLevel="3" x14ac:dyDescent="0.2">
      <c r="A83" s="111" t="s">
        <v>24</v>
      </c>
      <c r="B83" s="222">
        <v>55.376528</v>
      </c>
      <c r="C83" s="222">
        <v>55.511049999999997</v>
      </c>
      <c r="D83" s="222">
        <v>53.985528000000002</v>
      </c>
      <c r="E83" s="21"/>
      <c r="F83" s="21"/>
      <c r="G83" s="21"/>
    </row>
    <row r="84" spans="1:7" ht="12.75" outlineLevel="2" x14ac:dyDescent="0.2">
      <c r="A84" s="118" t="s">
        <v>178</v>
      </c>
      <c r="B84" s="172">
        <f t="shared" ref="B84:C84" si="15">SUM(B$85:B$85)</f>
        <v>47.288565712</v>
      </c>
      <c r="C84" s="172">
        <f t="shared" si="15"/>
        <v>47.741073888000003</v>
      </c>
      <c r="D84" s="172">
        <v>46.338861211999998</v>
      </c>
      <c r="E84" s="21"/>
      <c r="F84" s="21"/>
      <c r="G84" s="21"/>
    </row>
    <row r="85" spans="1:7" ht="12.75" outlineLevel="3" x14ac:dyDescent="0.2">
      <c r="A85" s="111" t="s">
        <v>145</v>
      </c>
      <c r="B85" s="222">
        <v>47.288565712</v>
      </c>
      <c r="C85" s="222">
        <v>47.741073888000003</v>
      </c>
      <c r="D85" s="222">
        <v>46.338861211999998</v>
      </c>
      <c r="E85" s="21"/>
      <c r="F85" s="21"/>
      <c r="G85" s="21"/>
    </row>
    <row r="86" spans="1:7" ht="15" outlineLevel="1" x14ac:dyDescent="0.25">
      <c r="A86" s="200" t="s">
        <v>13</v>
      </c>
      <c r="B86" s="253">
        <f t="shared" ref="B86:D86" si="16">B$87+B$93+B$95+B$103+B$104</f>
        <v>297.81012022618</v>
      </c>
      <c r="C86" s="253">
        <f t="shared" si="16"/>
        <v>295.16968310294999</v>
      </c>
      <c r="D86" s="253">
        <f t="shared" si="16"/>
        <v>281.7685654874</v>
      </c>
      <c r="E86" s="21"/>
      <c r="F86" s="21"/>
      <c r="G86" s="21"/>
    </row>
    <row r="87" spans="1:7" ht="12.75" outlineLevel="2" x14ac:dyDescent="0.2">
      <c r="A87" s="118" t="s">
        <v>175</v>
      </c>
      <c r="B87" s="172">
        <f t="shared" ref="B87:C87" si="17">SUM(B$88:B$92)</f>
        <v>236.99304515757001</v>
      </c>
      <c r="C87" s="172">
        <f t="shared" si="17"/>
        <v>239.48644105167</v>
      </c>
      <c r="D87" s="172">
        <v>229.10208496006999</v>
      </c>
      <c r="E87" s="21"/>
      <c r="F87" s="21"/>
      <c r="G87" s="21"/>
    </row>
    <row r="88" spans="1:7" ht="12.75" outlineLevel="3" x14ac:dyDescent="0.2">
      <c r="A88" s="111" t="s">
        <v>64</v>
      </c>
      <c r="B88" s="222">
        <v>3.1714137999999998</v>
      </c>
      <c r="C88" s="222">
        <v>3.1721789999999999</v>
      </c>
      <c r="D88" s="222">
        <v>3.0733961000000001</v>
      </c>
      <c r="E88" s="21"/>
      <c r="F88" s="21"/>
      <c r="G88" s="21"/>
    </row>
    <row r="89" spans="1:7" ht="12.75" outlineLevel="3" x14ac:dyDescent="0.2">
      <c r="A89" s="111" t="s">
        <v>54</v>
      </c>
      <c r="B89" s="222">
        <v>5.7115437652300001</v>
      </c>
      <c r="C89" s="222">
        <v>5.8410307773700003</v>
      </c>
      <c r="D89" s="222">
        <v>5.9255520740099996</v>
      </c>
      <c r="E89" s="21"/>
      <c r="F89" s="21"/>
      <c r="G89" s="21"/>
    </row>
    <row r="90" spans="1:7" ht="12.75" outlineLevel="3" x14ac:dyDescent="0.2">
      <c r="A90" s="111" t="s">
        <v>95</v>
      </c>
      <c r="B90" s="222">
        <v>1.553992762</v>
      </c>
      <c r="C90" s="222">
        <v>1.55436771</v>
      </c>
      <c r="D90" s="222">
        <v>1.5059640889999999</v>
      </c>
      <c r="E90" s="21"/>
      <c r="F90" s="21"/>
      <c r="G90" s="21"/>
    </row>
    <row r="91" spans="1:7" ht="12.75" outlineLevel="3" x14ac:dyDescent="0.2">
      <c r="A91" s="111" t="s">
        <v>129</v>
      </c>
      <c r="B91" s="222">
        <v>12.655384744099999</v>
      </c>
      <c r="C91" s="222">
        <v>12.97131998441</v>
      </c>
      <c r="D91" s="222">
        <v>12.61484980404</v>
      </c>
      <c r="E91" s="21"/>
      <c r="F91" s="21"/>
      <c r="G91" s="21"/>
    </row>
    <row r="92" spans="1:7" ht="12.75" outlineLevel="3" x14ac:dyDescent="0.2">
      <c r="A92" s="111" t="s">
        <v>145</v>
      </c>
      <c r="B92" s="222">
        <v>213.90071008624</v>
      </c>
      <c r="C92" s="222">
        <v>215.94754357989001</v>
      </c>
      <c r="D92" s="222">
        <v>205.98232289302001</v>
      </c>
      <c r="E92" s="21"/>
      <c r="F92" s="21"/>
      <c r="G92" s="21"/>
    </row>
    <row r="93" spans="1:7" ht="12.75" outlineLevel="2" x14ac:dyDescent="0.2">
      <c r="A93" s="118" t="s">
        <v>45</v>
      </c>
      <c r="B93" s="172">
        <f t="shared" ref="B93:C93" si="18">SUM(B$94:B$94)</f>
        <v>1.3494962667799999</v>
      </c>
      <c r="C93" s="172">
        <f t="shared" si="18"/>
        <v>0.67638724674999995</v>
      </c>
      <c r="D93" s="172">
        <v>0.65779917058000004</v>
      </c>
      <c r="E93" s="21"/>
      <c r="F93" s="21"/>
      <c r="G93" s="21"/>
    </row>
    <row r="94" spans="1:7" ht="12.75" outlineLevel="3" x14ac:dyDescent="0.2">
      <c r="A94" s="111" t="s">
        <v>27</v>
      </c>
      <c r="B94" s="222">
        <v>1.3494962667799999</v>
      </c>
      <c r="C94" s="222">
        <v>0.67638724674999995</v>
      </c>
      <c r="D94" s="222">
        <v>0.65779917058000004</v>
      </c>
      <c r="E94" s="21"/>
      <c r="F94" s="21"/>
      <c r="G94" s="21"/>
    </row>
    <row r="95" spans="1:7" ht="12.75" outlineLevel="2" x14ac:dyDescent="0.2">
      <c r="A95" s="118" t="s">
        <v>212</v>
      </c>
      <c r="B95" s="172">
        <f t="shared" ref="B95:C95" si="19">SUM(B$96:B$102)</f>
        <v>56.331306893259999</v>
      </c>
      <c r="C95" s="172">
        <f t="shared" si="19"/>
        <v>51.840571652019996</v>
      </c>
      <c r="D95" s="172">
        <v>48.935395743059999</v>
      </c>
      <c r="E95" s="21"/>
      <c r="F95" s="21"/>
      <c r="G95" s="21"/>
    </row>
    <row r="96" spans="1:7" ht="12.75" outlineLevel="3" x14ac:dyDescent="0.2">
      <c r="A96" s="111" t="s">
        <v>74</v>
      </c>
      <c r="B96" s="222">
        <v>2.21274739397</v>
      </c>
      <c r="C96" s="222">
        <v>2.21812265341</v>
      </c>
      <c r="D96" s="222">
        <v>2.7655878700100001</v>
      </c>
      <c r="E96" s="21"/>
      <c r="F96" s="21"/>
      <c r="G96" s="21"/>
    </row>
    <row r="97" spans="1:7" ht="12.75" outlineLevel="3" x14ac:dyDescent="0.2">
      <c r="A97" s="111" t="s">
        <v>172</v>
      </c>
      <c r="B97" s="222">
        <v>12.53187946503</v>
      </c>
      <c r="C97" s="222">
        <v>10.019645147069999</v>
      </c>
      <c r="D97" s="222">
        <v>7.66075657785</v>
      </c>
      <c r="E97" s="21"/>
      <c r="F97" s="21"/>
      <c r="G97" s="21"/>
    </row>
    <row r="98" spans="1:7" ht="12.75" outlineLevel="3" x14ac:dyDescent="0.2">
      <c r="A98" s="111" t="s">
        <v>207</v>
      </c>
      <c r="B98" s="222">
        <v>0.93949721320000001</v>
      </c>
      <c r="C98" s="222">
        <v>0.93972389547000001</v>
      </c>
      <c r="D98" s="222">
        <v>0.91046052427000002</v>
      </c>
      <c r="E98" s="21"/>
      <c r="F98" s="21"/>
      <c r="G98" s="21"/>
    </row>
    <row r="99" spans="1:7" ht="12.75" outlineLevel="3" x14ac:dyDescent="0.2">
      <c r="A99" s="111" t="s">
        <v>126</v>
      </c>
      <c r="B99" s="222">
        <v>0.53914034188000004</v>
      </c>
      <c r="C99" s="222">
        <v>0.53927042587999996</v>
      </c>
      <c r="D99" s="222">
        <v>0.52247733299999999</v>
      </c>
      <c r="E99" s="21"/>
      <c r="F99" s="21"/>
      <c r="G99" s="21"/>
    </row>
    <row r="100" spans="1:7" ht="12.75" outlineLevel="3" x14ac:dyDescent="0.2">
      <c r="A100" s="111" t="s">
        <v>149</v>
      </c>
      <c r="B100" s="222">
        <v>0.92257295648000004</v>
      </c>
      <c r="C100" s="222">
        <v>0.92481409299999995</v>
      </c>
      <c r="D100" s="222">
        <v>0.89939889648000004</v>
      </c>
      <c r="E100" s="21"/>
      <c r="F100" s="21"/>
      <c r="G100" s="21"/>
    </row>
    <row r="101" spans="1:7" ht="12.75" outlineLevel="3" x14ac:dyDescent="0.2">
      <c r="A101" s="111" t="s">
        <v>120</v>
      </c>
      <c r="B101" s="222">
        <v>37.379156399999999</v>
      </c>
      <c r="C101" s="222">
        <v>35.388294375000001</v>
      </c>
      <c r="D101" s="222">
        <v>34.4157741</v>
      </c>
      <c r="E101" s="21"/>
      <c r="F101" s="21"/>
      <c r="G101" s="21"/>
    </row>
    <row r="102" spans="1:7" ht="12.75" outlineLevel="3" x14ac:dyDescent="0.2">
      <c r="A102" s="111" t="s">
        <v>103</v>
      </c>
      <c r="B102" s="222">
        <v>1.8063131227</v>
      </c>
      <c r="C102" s="222">
        <v>1.8107010621899999</v>
      </c>
      <c r="D102" s="222">
        <v>1.7609404414500001</v>
      </c>
      <c r="E102" s="21"/>
      <c r="F102" s="21"/>
      <c r="G102" s="21"/>
    </row>
    <row r="103" spans="1:7" ht="12.75" outlineLevel="2" x14ac:dyDescent="0.2">
      <c r="A103" s="118" t="s">
        <v>56</v>
      </c>
      <c r="B103" s="172"/>
      <c r="C103" s="172"/>
      <c r="D103" s="172"/>
      <c r="E103" s="21"/>
      <c r="F103" s="21"/>
      <c r="G103" s="21"/>
    </row>
    <row r="104" spans="1:7" ht="12.75" outlineLevel="2" x14ac:dyDescent="0.2">
      <c r="A104" s="118" t="s">
        <v>178</v>
      </c>
      <c r="B104" s="172">
        <f t="shared" ref="B104:C104" si="20">SUM(B$105:B$105)</f>
        <v>3.1362719085699999</v>
      </c>
      <c r="C104" s="172">
        <f t="shared" si="20"/>
        <v>3.1662831525100001</v>
      </c>
      <c r="D104" s="172">
        <v>3.07328561369</v>
      </c>
      <c r="E104" s="21"/>
      <c r="F104" s="21"/>
      <c r="G104" s="21"/>
    </row>
    <row r="105" spans="1:7" ht="12.75" outlineLevel="3" x14ac:dyDescent="0.2">
      <c r="A105" s="111" t="s">
        <v>145</v>
      </c>
      <c r="B105" s="222">
        <v>3.1362719085699999</v>
      </c>
      <c r="C105" s="222">
        <v>3.1662831525100001</v>
      </c>
      <c r="D105" s="222">
        <v>3.07328561369</v>
      </c>
      <c r="E105" s="21"/>
      <c r="F105" s="21"/>
      <c r="G105" s="21"/>
    </row>
    <row r="106" spans="1:7" x14ac:dyDescent="0.2">
      <c r="B106" s="149"/>
      <c r="C106" s="149"/>
      <c r="D106" s="149"/>
      <c r="E106" s="21"/>
      <c r="F106" s="21"/>
      <c r="G106" s="21"/>
    </row>
    <row r="107" spans="1:7" x14ac:dyDescent="0.2">
      <c r="B107" s="149"/>
      <c r="C107" s="149"/>
      <c r="D107" s="149"/>
      <c r="E107" s="21"/>
      <c r="F107" s="21"/>
      <c r="G107" s="21"/>
    </row>
    <row r="108" spans="1:7" x14ac:dyDescent="0.2">
      <c r="B108" s="149"/>
      <c r="C108" s="149"/>
      <c r="D108" s="149"/>
      <c r="E108" s="21"/>
      <c r="F108" s="21"/>
      <c r="G108" s="21"/>
    </row>
    <row r="109" spans="1:7" x14ac:dyDescent="0.2">
      <c r="B109" s="149"/>
      <c r="C109" s="149"/>
      <c r="D109" s="149"/>
      <c r="E109" s="21"/>
      <c r="F109" s="21"/>
      <c r="G109" s="21"/>
    </row>
    <row r="110" spans="1:7" x14ac:dyDescent="0.2">
      <c r="B110" s="149"/>
      <c r="C110" s="149"/>
      <c r="D110" s="149"/>
      <c r="E110" s="21"/>
      <c r="F110" s="21"/>
      <c r="G110" s="21"/>
    </row>
    <row r="111" spans="1:7" x14ac:dyDescent="0.2">
      <c r="B111" s="149"/>
      <c r="C111" s="149"/>
      <c r="D111" s="149"/>
      <c r="E111" s="21"/>
      <c r="F111" s="21"/>
      <c r="G111" s="21"/>
    </row>
    <row r="112" spans="1:7" x14ac:dyDescent="0.2">
      <c r="B112" s="149"/>
      <c r="C112" s="149"/>
      <c r="D112" s="149"/>
      <c r="E112" s="21"/>
      <c r="F112" s="21"/>
      <c r="G112" s="21"/>
    </row>
    <row r="113" spans="2:7" x14ac:dyDescent="0.2">
      <c r="B113" s="149"/>
      <c r="C113" s="149"/>
      <c r="D113" s="149"/>
      <c r="E113" s="21"/>
      <c r="F113" s="21"/>
      <c r="G113" s="21"/>
    </row>
    <row r="114" spans="2:7" x14ac:dyDescent="0.2">
      <c r="B114" s="149"/>
      <c r="C114" s="149"/>
      <c r="D114" s="149"/>
      <c r="E114" s="21"/>
      <c r="F114" s="21"/>
      <c r="G114" s="21"/>
    </row>
    <row r="115" spans="2:7" x14ac:dyDescent="0.2">
      <c r="B115" s="149"/>
      <c r="C115" s="149"/>
      <c r="D115" s="149"/>
      <c r="E115" s="21"/>
      <c r="F115" s="21"/>
      <c r="G115" s="21"/>
    </row>
    <row r="116" spans="2:7" x14ac:dyDescent="0.2">
      <c r="B116" s="149"/>
      <c r="C116" s="149"/>
      <c r="D116" s="149"/>
      <c r="E116" s="21"/>
      <c r="F116" s="21"/>
      <c r="G116" s="21"/>
    </row>
    <row r="117" spans="2:7" x14ac:dyDescent="0.2">
      <c r="B117" s="149"/>
      <c r="C117" s="149"/>
      <c r="D117" s="149"/>
      <c r="E117" s="21"/>
      <c r="F117" s="21"/>
      <c r="G117" s="21"/>
    </row>
    <row r="118" spans="2:7" x14ac:dyDescent="0.2">
      <c r="B118" s="149"/>
      <c r="C118" s="149"/>
      <c r="D118" s="149"/>
      <c r="E118" s="21"/>
      <c r="F118" s="21"/>
      <c r="G118" s="21"/>
    </row>
    <row r="119" spans="2:7" x14ac:dyDescent="0.2">
      <c r="B119" s="149"/>
      <c r="C119" s="149"/>
      <c r="D119" s="149"/>
      <c r="E119" s="21"/>
      <c r="F119" s="21"/>
      <c r="G119" s="21"/>
    </row>
    <row r="120" spans="2:7" x14ac:dyDescent="0.2">
      <c r="B120" s="149"/>
      <c r="C120" s="149"/>
      <c r="D120" s="149"/>
      <c r="E120" s="21"/>
      <c r="F120" s="21"/>
      <c r="G120" s="21"/>
    </row>
    <row r="121" spans="2:7" x14ac:dyDescent="0.2">
      <c r="B121" s="149"/>
      <c r="C121" s="149"/>
      <c r="D121" s="149"/>
      <c r="E121" s="21"/>
      <c r="F121" s="21"/>
      <c r="G121" s="21"/>
    </row>
    <row r="122" spans="2:7" x14ac:dyDescent="0.2">
      <c r="B122" s="149"/>
      <c r="C122" s="149"/>
      <c r="D122" s="149"/>
      <c r="E122" s="21"/>
      <c r="F122" s="21"/>
      <c r="G122" s="21"/>
    </row>
    <row r="123" spans="2:7" x14ac:dyDescent="0.2">
      <c r="B123" s="149"/>
      <c r="C123" s="149"/>
      <c r="D123" s="149"/>
      <c r="E123" s="21"/>
      <c r="F123" s="21"/>
      <c r="G123" s="21"/>
    </row>
    <row r="124" spans="2:7" x14ac:dyDescent="0.2">
      <c r="B124" s="149"/>
      <c r="C124" s="149"/>
      <c r="D124" s="149"/>
      <c r="E124" s="21"/>
      <c r="F124" s="21"/>
      <c r="G124" s="21"/>
    </row>
    <row r="125" spans="2:7" x14ac:dyDescent="0.2">
      <c r="B125" s="149"/>
      <c r="C125" s="149"/>
      <c r="D125" s="149"/>
      <c r="E125" s="21"/>
      <c r="F125" s="21"/>
      <c r="G125" s="21"/>
    </row>
    <row r="126" spans="2:7" x14ac:dyDescent="0.2">
      <c r="B126" s="149"/>
      <c r="C126" s="149"/>
      <c r="D126" s="149"/>
      <c r="E126" s="21"/>
      <c r="F126" s="21"/>
      <c r="G126" s="21"/>
    </row>
    <row r="127" spans="2:7" x14ac:dyDescent="0.2">
      <c r="B127" s="149"/>
      <c r="C127" s="149"/>
      <c r="D127" s="149"/>
      <c r="E127" s="21"/>
      <c r="F127" s="21"/>
      <c r="G127" s="21"/>
    </row>
    <row r="128" spans="2:7" x14ac:dyDescent="0.2">
      <c r="B128" s="149"/>
      <c r="C128" s="149"/>
      <c r="D128" s="149"/>
      <c r="E128" s="21"/>
      <c r="F128" s="21"/>
      <c r="G128" s="21"/>
    </row>
    <row r="129" spans="2:7" x14ac:dyDescent="0.2">
      <c r="B129" s="149"/>
      <c r="C129" s="149"/>
      <c r="D129" s="149"/>
      <c r="E129" s="21"/>
      <c r="F129" s="21"/>
      <c r="G129" s="21"/>
    </row>
    <row r="130" spans="2:7" x14ac:dyDescent="0.2">
      <c r="B130" s="149"/>
      <c r="C130" s="149"/>
      <c r="D130" s="149"/>
      <c r="E130" s="21"/>
      <c r="F130" s="21"/>
      <c r="G130" s="21"/>
    </row>
    <row r="131" spans="2:7" x14ac:dyDescent="0.2">
      <c r="B131" s="149"/>
      <c r="C131" s="149"/>
      <c r="D131" s="149"/>
      <c r="E131" s="21"/>
      <c r="F131" s="21"/>
      <c r="G131" s="21"/>
    </row>
    <row r="132" spans="2:7" x14ac:dyDescent="0.2">
      <c r="B132" s="149"/>
      <c r="C132" s="149"/>
      <c r="D132" s="149"/>
      <c r="E132" s="21"/>
      <c r="F132" s="21"/>
      <c r="G132" s="21"/>
    </row>
    <row r="133" spans="2:7" x14ac:dyDescent="0.2">
      <c r="B133" s="149"/>
      <c r="C133" s="149"/>
      <c r="D133" s="149"/>
      <c r="E133" s="21"/>
      <c r="F133" s="21"/>
      <c r="G133" s="21"/>
    </row>
    <row r="134" spans="2:7" x14ac:dyDescent="0.2">
      <c r="B134" s="149"/>
      <c r="C134" s="149"/>
      <c r="D134" s="149"/>
      <c r="E134" s="21"/>
      <c r="F134" s="21"/>
      <c r="G134" s="21"/>
    </row>
    <row r="135" spans="2:7" x14ac:dyDescent="0.2">
      <c r="B135" s="149"/>
      <c r="C135" s="149"/>
      <c r="D135" s="149"/>
      <c r="E135" s="21"/>
      <c r="F135" s="21"/>
      <c r="G135" s="21"/>
    </row>
    <row r="136" spans="2:7" x14ac:dyDescent="0.2">
      <c r="B136" s="149"/>
      <c r="C136" s="149"/>
      <c r="D136" s="149"/>
      <c r="E136" s="21"/>
      <c r="F136" s="21"/>
      <c r="G136" s="21"/>
    </row>
    <row r="137" spans="2:7" x14ac:dyDescent="0.2">
      <c r="B137" s="149"/>
      <c r="C137" s="149"/>
      <c r="D137" s="149"/>
      <c r="E137" s="21"/>
      <c r="F137" s="21"/>
      <c r="G137" s="21"/>
    </row>
    <row r="138" spans="2:7" x14ac:dyDescent="0.2">
      <c r="B138" s="149"/>
      <c r="C138" s="149"/>
      <c r="D138" s="149"/>
      <c r="E138" s="21"/>
      <c r="F138" s="21"/>
      <c r="G138" s="21"/>
    </row>
    <row r="139" spans="2:7" x14ac:dyDescent="0.2">
      <c r="B139" s="149"/>
      <c r="C139" s="149"/>
      <c r="D139" s="149"/>
      <c r="E139" s="21"/>
      <c r="F139" s="21"/>
      <c r="G139" s="21"/>
    </row>
    <row r="140" spans="2:7" x14ac:dyDescent="0.2">
      <c r="B140" s="149"/>
      <c r="C140" s="149"/>
      <c r="D140" s="149"/>
      <c r="E140" s="21"/>
      <c r="F140" s="21"/>
      <c r="G140" s="21"/>
    </row>
    <row r="141" spans="2:7" x14ac:dyDescent="0.2">
      <c r="B141" s="149"/>
      <c r="C141" s="149"/>
      <c r="D141" s="149"/>
      <c r="E141" s="21"/>
      <c r="F141" s="21"/>
      <c r="G141" s="21"/>
    </row>
    <row r="142" spans="2:7" x14ac:dyDescent="0.2">
      <c r="B142" s="149"/>
      <c r="C142" s="149"/>
      <c r="D142" s="149"/>
      <c r="E142" s="21"/>
      <c r="F142" s="21"/>
      <c r="G142" s="21"/>
    </row>
    <row r="143" spans="2:7" x14ac:dyDescent="0.2">
      <c r="B143" s="149"/>
      <c r="C143" s="149"/>
      <c r="D143" s="149"/>
      <c r="E143" s="21"/>
      <c r="F143" s="21"/>
      <c r="G143" s="21"/>
    </row>
    <row r="144" spans="2:7" x14ac:dyDescent="0.2">
      <c r="B144" s="149"/>
      <c r="C144" s="149"/>
      <c r="D144" s="149"/>
      <c r="E144" s="21"/>
      <c r="F144" s="21"/>
      <c r="G144" s="21"/>
    </row>
    <row r="145" spans="2:7" x14ac:dyDescent="0.2">
      <c r="B145" s="149"/>
      <c r="C145" s="149"/>
      <c r="D145" s="149"/>
      <c r="E145" s="21"/>
      <c r="F145" s="21"/>
      <c r="G145" s="21"/>
    </row>
    <row r="146" spans="2:7" x14ac:dyDescent="0.2">
      <c r="B146" s="149"/>
      <c r="C146" s="149"/>
      <c r="D146" s="149"/>
      <c r="E146" s="21"/>
      <c r="F146" s="21"/>
      <c r="G146" s="21"/>
    </row>
    <row r="147" spans="2:7" x14ac:dyDescent="0.2">
      <c r="B147" s="149"/>
      <c r="C147" s="149"/>
      <c r="D147" s="149"/>
      <c r="E147" s="21"/>
      <c r="F147" s="21"/>
      <c r="G147" s="21"/>
    </row>
    <row r="148" spans="2:7" x14ac:dyDescent="0.2">
      <c r="B148" s="149"/>
      <c r="C148" s="149"/>
      <c r="D148" s="149"/>
      <c r="E148" s="21"/>
      <c r="F148" s="21"/>
      <c r="G148" s="21"/>
    </row>
    <row r="149" spans="2:7" x14ac:dyDescent="0.2">
      <c r="B149" s="149"/>
      <c r="C149" s="149"/>
      <c r="D149" s="149"/>
      <c r="E149" s="21"/>
      <c r="F149" s="21"/>
      <c r="G149" s="21"/>
    </row>
    <row r="150" spans="2:7" x14ac:dyDescent="0.2">
      <c r="B150" s="149"/>
      <c r="C150" s="149"/>
      <c r="D150" s="149"/>
      <c r="E150" s="21"/>
      <c r="F150" s="21"/>
      <c r="G150" s="21"/>
    </row>
    <row r="151" spans="2:7" x14ac:dyDescent="0.2">
      <c r="B151" s="149"/>
      <c r="C151" s="149"/>
      <c r="D151" s="149"/>
      <c r="E151" s="21"/>
      <c r="F151" s="21"/>
      <c r="G151" s="21"/>
    </row>
    <row r="152" spans="2:7" x14ac:dyDescent="0.2">
      <c r="B152" s="149"/>
      <c r="C152" s="149"/>
      <c r="D152" s="149"/>
      <c r="E152" s="21"/>
      <c r="F152" s="21"/>
      <c r="G152" s="21"/>
    </row>
    <row r="153" spans="2:7" x14ac:dyDescent="0.2">
      <c r="B153" s="149"/>
      <c r="C153" s="149"/>
      <c r="D153" s="149"/>
      <c r="E153" s="21"/>
      <c r="F153" s="21"/>
      <c r="G153" s="21"/>
    </row>
    <row r="154" spans="2:7" x14ac:dyDescent="0.2">
      <c r="B154" s="149"/>
      <c r="C154" s="149"/>
      <c r="D154" s="149"/>
      <c r="E154" s="21"/>
      <c r="F154" s="21"/>
      <c r="G154" s="21"/>
    </row>
    <row r="155" spans="2:7" x14ac:dyDescent="0.2">
      <c r="B155" s="149"/>
      <c r="C155" s="149"/>
      <c r="D155" s="149"/>
      <c r="E155" s="21"/>
      <c r="F155" s="21"/>
      <c r="G155" s="21"/>
    </row>
    <row r="156" spans="2:7" x14ac:dyDescent="0.2">
      <c r="B156" s="149"/>
      <c r="C156" s="149"/>
      <c r="D156" s="149"/>
      <c r="E156" s="21"/>
      <c r="F156" s="21"/>
      <c r="G156" s="21"/>
    </row>
    <row r="157" spans="2:7" x14ac:dyDescent="0.2">
      <c r="B157" s="149"/>
      <c r="C157" s="149"/>
      <c r="D157" s="149"/>
      <c r="E157" s="21"/>
      <c r="F157" s="21"/>
      <c r="G157" s="21"/>
    </row>
    <row r="158" spans="2:7" x14ac:dyDescent="0.2">
      <c r="B158" s="149"/>
      <c r="C158" s="149"/>
      <c r="D158" s="149"/>
      <c r="E158" s="21"/>
      <c r="F158" s="21"/>
      <c r="G158" s="21"/>
    </row>
    <row r="159" spans="2:7" x14ac:dyDescent="0.2">
      <c r="B159" s="149"/>
      <c r="C159" s="149"/>
      <c r="D159" s="149"/>
      <c r="E159" s="21"/>
      <c r="F159" s="21"/>
      <c r="G159" s="21"/>
    </row>
    <row r="160" spans="2:7" x14ac:dyDescent="0.2">
      <c r="B160" s="149"/>
      <c r="C160" s="149"/>
      <c r="D160" s="149"/>
      <c r="E160" s="21"/>
      <c r="F160" s="21"/>
      <c r="G160" s="21"/>
    </row>
    <row r="161" spans="2:7" x14ac:dyDescent="0.2">
      <c r="B161" s="149"/>
      <c r="C161" s="149"/>
      <c r="D161" s="149"/>
      <c r="E161" s="21"/>
      <c r="F161" s="21"/>
      <c r="G161" s="21"/>
    </row>
    <row r="162" spans="2:7" x14ac:dyDescent="0.2">
      <c r="B162" s="149"/>
      <c r="C162" s="149"/>
      <c r="D162" s="149"/>
      <c r="E162" s="21"/>
      <c r="F162" s="21"/>
      <c r="G162" s="21"/>
    </row>
    <row r="163" spans="2:7" x14ac:dyDescent="0.2">
      <c r="B163" s="149"/>
      <c r="C163" s="149"/>
      <c r="D163" s="149"/>
      <c r="E163" s="21"/>
      <c r="F163" s="21"/>
      <c r="G163" s="21"/>
    </row>
    <row r="164" spans="2:7" x14ac:dyDescent="0.2">
      <c r="B164" s="149"/>
      <c r="C164" s="149"/>
      <c r="D164" s="149"/>
      <c r="E164" s="21"/>
      <c r="F164" s="21"/>
      <c r="G164" s="21"/>
    </row>
    <row r="165" spans="2:7" x14ac:dyDescent="0.2">
      <c r="B165" s="149"/>
      <c r="C165" s="149"/>
      <c r="D165" s="149"/>
      <c r="E165" s="21"/>
      <c r="F165" s="21"/>
      <c r="G165" s="21"/>
    </row>
    <row r="166" spans="2:7" x14ac:dyDescent="0.2">
      <c r="B166" s="149"/>
      <c r="C166" s="149"/>
      <c r="D166" s="149"/>
      <c r="E166" s="21"/>
      <c r="F166" s="21"/>
      <c r="G166" s="21"/>
    </row>
    <row r="167" spans="2:7" x14ac:dyDescent="0.2">
      <c r="B167" s="149"/>
      <c r="C167" s="149"/>
      <c r="D167" s="149"/>
      <c r="E167" s="21"/>
      <c r="F167" s="21"/>
      <c r="G167" s="21"/>
    </row>
    <row r="168" spans="2:7" x14ac:dyDescent="0.2">
      <c r="B168" s="149"/>
      <c r="C168" s="149"/>
      <c r="D168" s="149"/>
      <c r="E168" s="21"/>
      <c r="F168" s="21"/>
      <c r="G168" s="21"/>
    </row>
    <row r="169" spans="2:7" x14ac:dyDescent="0.2">
      <c r="B169" s="149"/>
      <c r="C169" s="149"/>
      <c r="D169" s="149"/>
      <c r="E169" s="21"/>
      <c r="F169" s="21"/>
      <c r="G169" s="21"/>
    </row>
    <row r="170" spans="2:7" x14ac:dyDescent="0.2">
      <c r="B170" s="149"/>
      <c r="C170" s="149"/>
      <c r="D170" s="149"/>
      <c r="E170" s="21"/>
      <c r="F170" s="21"/>
      <c r="G170" s="21"/>
    </row>
    <row r="171" spans="2:7" x14ac:dyDescent="0.2">
      <c r="B171" s="149"/>
      <c r="C171" s="149"/>
      <c r="D171" s="149"/>
      <c r="E171" s="21"/>
      <c r="F171" s="21"/>
      <c r="G171" s="21"/>
    </row>
    <row r="172" spans="2:7" x14ac:dyDescent="0.2">
      <c r="B172" s="149"/>
      <c r="C172" s="149"/>
      <c r="D172" s="149"/>
      <c r="E172" s="21"/>
      <c r="F172" s="21"/>
      <c r="G172" s="21"/>
    </row>
    <row r="173" spans="2:7" x14ac:dyDescent="0.2">
      <c r="B173" s="149"/>
      <c r="C173" s="149"/>
      <c r="D173" s="149"/>
      <c r="E173" s="21"/>
      <c r="F173" s="21"/>
      <c r="G173" s="21"/>
    </row>
    <row r="174" spans="2:7" x14ac:dyDescent="0.2">
      <c r="B174" s="149"/>
      <c r="C174" s="149"/>
      <c r="D174" s="149"/>
      <c r="E174" s="21"/>
      <c r="F174" s="21"/>
      <c r="G174" s="21"/>
    </row>
    <row r="175" spans="2:7" x14ac:dyDescent="0.2">
      <c r="B175" s="149"/>
      <c r="C175" s="149"/>
      <c r="D175" s="149"/>
      <c r="E175" s="21"/>
      <c r="F175" s="21"/>
      <c r="G175" s="21"/>
    </row>
    <row r="176" spans="2:7" x14ac:dyDescent="0.2">
      <c r="B176" s="149"/>
      <c r="C176" s="149"/>
      <c r="D176" s="149"/>
      <c r="E176" s="21"/>
      <c r="F176" s="21"/>
      <c r="G176" s="21"/>
    </row>
    <row r="177" spans="2:7" x14ac:dyDescent="0.2">
      <c r="B177" s="149"/>
      <c r="C177" s="149"/>
      <c r="D177" s="149"/>
      <c r="E177" s="21"/>
      <c r="F177" s="21"/>
      <c r="G177" s="21"/>
    </row>
    <row r="178" spans="2:7" x14ac:dyDescent="0.2">
      <c r="B178" s="149"/>
      <c r="C178" s="149"/>
      <c r="D178" s="149"/>
      <c r="E178" s="21"/>
      <c r="F178" s="21"/>
      <c r="G178" s="21"/>
    </row>
    <row r="179" spans="2:7" x14ac:dyDescent="0.2">
      <c r="B179" s="149"/>
      <c r="C179" s="149"/>
      <c r="D179" s="149"/>
      <c r="E179" s="21"/>
      <c r="F179" s="21"/>
      <c r="G179" s="21"/>
    </row>
    <row r="180" spans="2:7" x14ac:dyDescent="0.2">
      <c r="B180" s="149"/>
      <c r="C180" s="149"/>
      <c r="D180" s="149"/>
      <c r="E180" s="21"/>
      <c r="F180" s="21"/>
      <c r="G180" s="21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D12" sqref="D12"/>
    </sheetView>
  </sheetViews>
  <sheetFormatPr defaultColWidth="9.140625" defaultRowHeight="12.75" outlineLevelRow="1" x14ac:dyDescent="0.2"/>
  <cols>
    <col min="1" max="1" width="75.5703125" style="194" bestFit="1" customWidth="1"/>
    <col min="2" max="2" width="18" style="194" customWidth="1"/>
    <col min="3" max="3" width="19.85546875" style="194" customWidth="1"/>
    <col min="4" max="4" width="11.42578125" style="194" bestFit="1" customWidth="1"/>
    <col min="5" max="16384" width="9.140625" style="194"/>
  </cols>
  <sheetData>
    <row r="2" spans="1:19" ht="18.75" customHeight="1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28.02.2019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">
        <v>85</v>
      </c>
      <c r="B3" s="2"/>
      <c r="C3" s="2"/>
      <c r="D3" s="2"/>
    </row>
    <row r="4" spans="1:19" x14ac:dyDescent="0.2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46" customFormat="1" x14ac:dyDescent="0.2">
      <c r="D5" s="246" t="str">
        <f>VALVAL</f>
        <v>млрд. одиниць</v>
      </c>
    </row>
    <row r="6" spans="1:19" s="162" customFormat="1" x14ac:dyDescent="0.2">
      <c r="A6" s="231"/>
      <c r="B6" s="203" t="s">
        <v>168</v>
      </c>
      <c r="C6" s="203" t="s">
        <v>171</v>
      </c>
      <c r="D6" s="203" t="s">
        <v>189</v>
      </c>
    </row>
    <row r="7" spans="1:19" s="29" customFormat="1" ht="15.75" x14ac:dyDescent="0.2">
      <c r="A7" s="196" t="s">
        <v>151</v>
      </c>
      <c r="B7" s="120">
        <f t="shared" ref="B7:D7" si="0">SUM(B$8+ B$9)</f>
        <v>78.239429963220005</v>
      </c>
      <c r="C7" s="120">
        <f t="shared" si="0"/>
        <v>2111.89846848454</v>
      </c>
      <c r="D7" s="110">
        <f t="shared" si="0"/>
        <v>1</v>
      </c>
    </row>
    <row r="8" spans="1:19" s="190" customFormat="1" ht="14.25" x14ac:dyDescent="0.2">
      <c r="A8" s="144" t="str">
        <f>SRATE_M!A7</f>
        <v>Борг, по якому сплата відсотків здійснюється за плаваючими процентними ставками</v>
      </c>
      <c r="B8" s="214">
        <f>SRATE_M!B7</f>
        <v>27.241657751030001</v>
      </c>
      <c r="C8" s="214">
        <f>SRATE_M!C7</f>
        <v>735.32763864031995</v>
      </c>
      <c r="D8" s="238">
        <f>SRATE_M!D7</f>
        <v>0.34818300000000002</v>
      </c>
    </row>
    <row r="9" spans="1:19" s="190" customFormat="1" ht="14.25" x14ac:dyDescent="0.2">
      <c r="A9" s="144" t="str">
        <f>SRATE_M!A8</f>
        <v>Борг, по якому сплата відсотків здійснюється за фіксованими процентними ставками</v>
      </c>
      <c r="B9" s="214">
        <f>SRATE_M!B8</f>
        <v>50.99777221219</v>
      </c>
      <c r="C9" s="214">
        <f>SRATE_M!C8</f>
        <v>1376.57082984422</v>
      </c>
      <c r="D9" s="238">
        <f>SRATE_M!D8</f>
        <v>0.65181699999999998</v>
      </c>
    </row>
    <row r="10" spans="1:19" x14ac:dyDescent="0.2"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x14ac:dyDescent="0.2">
      <c r="A11" s="102" t="s">
        <v>163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B12" s="181"/>
      <c r="C12" s="181"/>
      <c r="D12" s="246" t="str">
        <f>VALVAL</f>
        <v>млрд. одиниць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s="20" customFormat="1" x14ac:dyDescent="0.2">
      <c r="A13" s="56"/>
      <c r="B13" s="203" t="s">
        <v>168</v>
      </c>
      <c r="C13" s="203" t="s">
        <v>171</v>
      </c>
      <c r="D13" s="203" t="s">
        <v>189</v>
      </c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</row>
    <row r="14" spans="1:19" s="136" customFormat="1" ht="15" x14ac:dyDescent="0.25">
      <c r="A14" s="234" t="s">
        <v>151</v>
      </c>
      <c r="B14" s="146">
        <f t="shared" ref="B14:C14" si="1">B$15+B$18</f>
        <v>78.239429963220005</v>
      </c>
      <c r="C14" s="146">
        <f t="shared" si="1"/>
        <v>2111.89846848454</v>
      </c>
      <c r="D14" s="137">
        <v>1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</row>
    <row r="15" spans="1:19" s="132" customFormat="1" ht="15" x14ac:dyDescent="0.25">
      <c r="A15" s="45" t="s">
        <v>68</v>
      </c>
      <c r="B15" s="254">
        <f t="shared" ref="B15:C15" si="2">SUM(B$16:B$17)</f>
        <v>67.418100851640006</v>
      </c>
      <c r="C15" s="254">
        <f t="shared" si="2"/>
        <v>1819.8008856092902</v>
      </c>
      <c r="D15" s="14">
        <v>1.0823739999999999</v>
      </c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1:19" s="60" customFormat="1" outlineLevel="1" x14ac:dyDescent="0.2">
      <c r="A16" s="72" t="s">
        <v>48</v>
      </c>
      <c r="B16" s="150">
        <v>17.26629747894</v>
      </c>
      <c r="C16" s="150">
        <v>466.06509300084002</v>
      </c>
      <c r="D16" s="161">
        <v>0.22068499999999999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s="60" customFormat="1" outlineLevel="1" x14ac:dyDescent="0.2">
      <c r="A17" s="72" t="s">
        <v>107</v>
      </c>
      <c r="B17" s="150">
        <v>50.151803372700002</v>
      </c>
      <c r="C17" s="150">
        <v>1353.7357926084501</v>
      </c>
      <c r="D17" s="161">
        <v>0.64100400000000002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s="132" customFormat="1" ht="15" x14ac:dyDescent="0.25">
      <c r="A18" s="45" t="s">
        <v>13</v>
      </c>
      <c r="B18" s="254">
        <f t="shared" ref="B18:C18" si="3">SUM(B$19:B$20)</f>
        <v>10.821329111580001</v>
      </c>
      <c r="C18" s="254">
        <f t="shared" si="3"/>
        <v>292.09758287525</v>
      </c>
      <c r="D18" s="14">
        <v>0.26580900000000002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 s="60" customFormat="1" outlineLevel="1" x14ac:dyDescent="0.2">
      <c r="A19" s="72" t="s">
        <v>48</v>
      </c>
      <c r="B19" s="150">
        <v>9.9753602720900005</v>
      </c>
      <c r="C19" s="150">
        <v>269.26254563947998</v>
      </c>
      <c r="D19" s="161">
        <v>0.127498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 s="60" customFormat="1" outlineLevel="1" x14ac:dyDescent="0.2">
      <c r="A20" s="72" t="s">
        <v>107</v>
      </c>
      <c r="B20" s="150">
        <v>0.84596883949000001</v>
      </c>
      <c r="C20" s="150">
        <v>22.835037235769999</v>
      </c>
      <c r="D20" s="161">
        <v>1.0813E-2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x14ac:dyDescent="0.2">
      <c r="B21" s="37"/>
      <c r="C21" s="37"/>
      <c r="D21" s="54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x14ac:dyDescent="0.2">
      <c r="B22" s="37"/>
      <c r="C22" s="37"/>
      <c r="D22" s="54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x14ac:dyDescent="0.2">
      <c r="B23" s="37"/>
      <c r="C23" s="37"/>
      <c r="D23" s="54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x14ac:dyDescent="0.2">
      <c r="B24" s="37"/>
      <c r="C24" s="37"/>
      <c r="D24" s="54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x14ac:dyDescent="0.2">
      <c r="B25" s="37"/>
      <c r="C25" s="37"/>
      <c r="D25" s="54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x14ac:dyDescent="0.2">
      <c r="B26" s="37"/>
      <c r="C26" s="37"/>
      <c r="D26" s="54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x14ac:dyDescent="0.2">
      <c r="B27" s="37"/>
      <c r="C27" s="37"/>
      <c r="D27" s="54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x14ac:dyDescent="0.2">
      <c r="B28" s="37"/>
      <c r="C28" s="37"/>
      <c r="D28" s="54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x14ac:dyDescent="0.2">
      <c r="B29" s="37"/>
      <c r="C29" s="37"/>
      <c r="D29" s="54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x14ac:dyDescent="0.2">
      <c r="B30" s="37"/>
      <c r="C30" s="37"/>
      <c r="D30" s="54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x14ac:dyDescent="0.2">
      <c r="B31" s="37"/>
      <c r="C31" s="37"/>
      <c r="D31" s="54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x14ac:dyDescent="0.2">
      <c r="B32" s="37"/>
      <c r="C32" s="37"/>
      <c r="D32" s="54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37"/>
      <c r="C33" s="37"/>
      <c r="D33" s="54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37"/>
      <c r="C34" s="37"/>
      <c r="D34" s="54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37"/>
      <c r="C35" s="37"/>
      <c r="D35" s="54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37"/>
      <c r="C36" s="37"/>
      <c r="D36" s="54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37"/>
      <c r="C37" s="37"/>
      <c r="D37" s="54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37"/>
      <c r="C38" s="37"/>
      <c r="D38" s="54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37"/>
      <c r="C39" s="37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  <row r="248" spans="2:17" x14ac:dyDescent="0.2">
      <c r="B248" s="181"/>
      <c r="C248" s="181"/>
      <c r="D248" s="181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7" sqref="A7:D7"/>
    </sheetView>
  </sheetViews>
  <sheetFormatPr defaultColWidth="9.140625" defaultRowHeight="12.75" x14ac:dyDescent="0.2"/>
  <cols>
    <col min="1" max="1" width="66" style="194" bestFit="1" customWidth="1"/>
    <col min="2" max="2" width="18" style="46" customWidth="1"/>
    <col min="3" max="3" width="17.42578125" style="46" customWidth="1"/>
    <col min="4" max="4" width="11.42578125" style="69" bestFit="1" customWidth="1"/>
    <col min="5" max="16384" width="9.140625" style="194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28.02.2019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tr">
        <f>IF(REPORT_LANG="UKR","(за видами відсоткових ставок)","by interest rate types")</f>
        <v>(за видами відсоткових ставок)</v>
      </c>
      <c r="B3" s="2"/>
      <c r="C3" s="2"/>
      <c r="D3" s="2"/>
    </row>
    <row r="4" spans="1:19" x14ac:dyDescent="0.2">
      <c r="B4" s="37"/>
      <c r="C4" s="37"/>
      <c r="D4" s="54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46" customFormat="1" x14ac:dyDescent="0.2">
      <c r="B5" s="116"/>
      <c r="C5" s="116"/>
      <c r="D5" s="246" t="str">
        <f>VALVAL</f>
        <v>млрд. одиниць</v>
      </c>
    </row>
    <row r="6" spans="1:19" s="215" customFormat="1" x14ac:dyDescent="0.2">
      <c r="A6" s="56"/>
      <c r="B6" s="163" t="str">
        <f>IF(REPORT_LANG="UKR","дол.США","USD")</f>
        <v>дол.США</v>
      </c>
      <c r="C6" s="163" t="str">
        <f>IF(REPORT_LANG="UKR","грн.","UAH")</f>
        <v>грн.</v>
      </c>
      <c r="D6" s="173" t="s">
        <v>189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</row>
    <row r="7" spans="1:19" s="82" customFormat="1" ht="15.75" x14ac:dyDescent="0.2">
      <c r="A7" s="26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69">
        <f t="shared" ref="B7:D7" si="0">SUM(B8:B19)</f>
        <v>78.239429963220005</v>
      </c>
      <c r="C7" s="269">
        <f t="shared" si="0"/>
        <v>2111.89846848454</v>
      </c>
      <c r="D7" s="270">
        <f t="shared" si="0"/>
        <v>1</v>
      </c>
    </row>
    <row r="8" spans="1:19" s="244" customFormat="1" x14ac:dyDescent="0.2">
      <c r="A8" s="125" t="s">
        <v>162</v>
      </c>
      <c r="B8" s="150">
        <v>8.93327737169</v>
      </c>
      <c r="C8" s="150">
        <v>241.13384784055</v>
      </c>
      <c r="D8" s="161">
        <v>0.114179</v>
      </c>
    </row>
    <row r="9" spans="1:19" s="244" customFormat="1" x14ac:dyDescent="0.2">
      <c r="A9" s="125" t="s">
        <v>180</v>
      </c>
      <c r="B9" s="150">
        <v>5.3782167325300003</v>
      </c>
      <c r="C9" s="150">
        <v>145.172935</v>
      </c>
      <c r="D9" s="161">
        <v>6.8739999999999996E-2</v>
      </c>
    </row>
    <row r="10" spans="1:19" s="244" customFormat="1" x14ac:dyDescent="0.2">
      <c r="A10" s="125" t="s">
        <v>116</v>
      </c>
      <c r="B10" s="150">
        <v>12.93016364681</v>
      </c>
      <c r="C10" s="150">
        <v>349.02085579977</v>
      </c>
      <c r="D10" s="161">
        <v>0.16526399999999999</v>
      </c>
    </row>
    <row r="11" spans="1:19" x14ac:dyDescent="0.2">
      <c r="A11" s="227" t="s">
        <v>156</v>
      </c>
      <c r="B11" s="222">
        <v>50.99777221219</v>
      </c>
      <c r="C11" s="222">
        <v>1376.57082984422</v>
      </c>
      <c r="D11" s="223">
        <v>0.65181699999999998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B12" s="37"/>
      <c r="C12" s="37"/>
      <c r="D12" s="54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B13" s="37"/>
      <c r="C13" s="37"/>
      <c r="D13" s="54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B14" s="37"/>
      <c r="C14" s="37"/>
      <c r="D14" s="54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37"/>
      <c r="C15" s="37"/>
      <c r="D15" s="54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37"/>
      <c r="C16" s="37"/>
      <c r="D16" s="54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2:17" x14ac:dyDescent="0.2">
      <c r="B17" s="37"/>
      <c r="C17" s="37"/>
      <c r="D17" s="54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2:17" x14ac:dyDescent="0.2">
      <c r="B18" s="37"/>
      <c r="C18" s="37"/>
      <c r="D18" s="54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2:17" x14ac:dyDescent="0.2">
      <c r="B19" s="37"/>
      <c r="C19" s="37"/>
      <c r="D19" s="54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2:17" x14ac:dyDescent="0.2">
      <c r="B20" s="37"/>
      <c r="C20" s="37"/>
      <c r="D20" s="54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2:17" x14ac:dyDescent="0.2">
      <c r="B21" s="37"/>
      <c r="C21" s="37"/>
      <c r="D21" s="54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x14ac:dyDescent="0.2">
      <c r="B22" s="37"/>
      <c r="C22" s="37"/>
      <c r="D22" s="54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x14ac:dyDescent="0.2">
      <c r="B23" s="37"/>
      <c r="C23" s="37"/>
      <c r="D23" s="54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x14ac:dyDescent="0.2">
      <c r="B24" s="37"/>
      <c r="C24" s="37"/>
      <c r="D24" s="54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x14ac:dyDescent="0.2">
      <c r="B25" s="37"/>
      <c r="C25" s="37"/>
      <c r="D25" s="54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2:17" x14ac:dyDescent="0.2">
      <c r="B26" s="37"/>
      <c r="C26" s="37"/>
      <c r="D26" s="54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2:17" x14ac:dyDescent="0.2">
      <c r="B27" s="37"/>
      <c r="C27" s="37"/>
      <c r="D27" s="54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2:17" x14ac:dyDescent="0.2">
      <c r="B28" s="37"/>
      <c r="C28" s="37"/>
      <c r="D28" s="54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2:17" x14ac:dyDescent="0.2">
      <c r="B29" s="37"/>
      <c r="C29" s="37"/>
      <c r="D29" s="54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2:17" x14ac:dyDescent="0.2">
      <c r="B30" s="37"/>
      <c r="C30" s="37"/>
      <c r="D30" s="54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2:17" x14ac:dyDescent="0.2">
      <c r="B31" s="37"/>
      <c r="C31" s="37"/>
      <c r="D31" s="54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2:17" x14ac:dyDescent="0.2">
      <c r="B32" s="37"/>
      <c r="C32" s="37"/>
      <c r="D32" s="54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37"/>
      <c r="C33" s="37"/>
      <c r="D33" s="54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37"/>
      <c r="C34" s="37"/>
      <c r="D34" s="54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37"/>
      <c r="C35" s="37"/>
      <c r="D35" s="54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37"/>
      <c r="C36" s="37"/>
      <c r="D36" s="54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37"/>
      <c r="C37" s="37"/>
      <c r="D37" s="54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37"/>
      <c r="C38" s="37"/>
      <c r="D38" s="54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37"/>
      <c r="C39" s="37"/>
      <c r="D39" s="54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37"/>
      <c r="C40" s="37"/>
      <c r="D40" s="54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37"/>
      <c r="C41" s="37"/>
      <c r="D41" s="54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37"/>
      <c r="C42" s="37"/>
      <c r="D42" s="54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37"/>
      <c r="C43" s="37"/>
      <c r="D43" s="54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37"/>
      <c r="C44" s="37"/>
      <c r="D44" s="54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37"/>
      <c r="C45" s="37"/>
      <c r="D45" s="54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37"/>
      <c r="C46" s="37"/>
      <c r="D46" s="54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37"/>
      <c r="C47" s="37"/>
      <c r="D47" s="54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37"/>
      <c r="C48" s="37"/>
      <c r="D48" s="54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37"/>
      <c r="C49" s="37"/>
      <c r="D49" s="54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37"/>
      <c r="C50" s="37"/>
      <c r="D50" s="54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37"/>
      <c r="C51" s="37"/>
      <c r="D51" s="54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37"/>
      <c r="C52" s="37"/>
      <c r="D52" s="54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37"/>
      <c r="C53" s="37"/>
      <c r="D53" s="54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37"/>
      <c r="C54" s="37"/>
      <c r="D54" s="54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37"/>
      <c r="C55" s="37"/>
      <c r="D55" s="54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37"/>
      <c r="C56" s="37"/>
      <c r="D56" s="54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37"/>
      <c r="C57" s="37"/>
      <c r="D57" s="54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37"/>
      <c r="C58" s="37"/>
      <c r="D58" s="54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37"/>
      <c r="C59" s="37"/>
      <c r="D59" s="54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37"/>
      <c r="C60" s="37"/>
      <c r="D60" s="54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37"/>
      <c r="C61" s="37"/>
      <c r="D61" s="54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37"/>
      <c r="C62" s="37"/>
      <c r="D62" s="54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37"/>
      <c r="C63" s="37"/>
      <c r="D63" s="54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37"/>
      <c r="C64" s="37"/>
      <c r="D64" s="54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37"/>
      <c r="C65" s="37"/>
      <c r="D65" s="54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37"/>
      <c r="C66" s="37"/>
      <c r="D66" s="54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37"/>
      <c r="C67" s="37"/>
      <c r="D67" s="54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37"/>
      <c r="C68" s="37"/>
      <c r="D68" s="54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37"/>
      <c r="C69" s="37"/>
      <c r="D69" s="54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37"/>
      <c r="C70" s="37"/>
      <c r="D70" s="54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37"/>
      <c r="C71" s="37"/>
      <c r="D71" s="54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37"/>
      <c r="C72" s="37"/>
      <c r="D72" s="54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37"/>
      <c r="C73" s="37"/>
      <c r="D73" s="54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37"/>
      <c r="C74" s="37"/>
      <c r="D74" s="54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37"/>
      <c r="C75" s="37"/>
      <c r="D75" s="54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37"/>
      <c r="C76" s="37"/>
      <c r="D76" s="54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37"/>
      <c r="C77" s="37"/>
      <c r="D77" s="54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37"/>
      <c r="C78" s="37"/>
      <c r="D78" s="54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37"/>
      <c r="C79" s="37"/>
      <c r="D79" s="54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37"/>
      <c r="C80" s="37"/>
      <c r="D80" s="54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37"/>
      <c r="C81" s="37"/>
      <c r="D81" s="54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37"/>
      <c r="C82" s="37"/>
      <c r="D82" s="54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37"/>
      <c r="C83" s="37"/>
      <c r="D83" s="54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37"/>
      <c r="C84" s="37"/>
      <c r="D84" s="54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37"/>
      <c r="C85" s="37"/>
      <c r="D85" s="54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37"/>
      <c r="C86" s="37"/>
      <c r="D86" s="54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37"/>
      <c r="C87" s="37"/>
      <c r="D87" s="54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37"/>
      <c r="C88" s="37"/>
      <c r="D88" s="54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37"/>
      <c r="C89" s="37"/>
      <c r="D89" s="54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37"/>
      <c r="C90" s="37"/>
      <c r="D90" s="54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37"/>
      <c r="C91" s="37"/>
      <c r="D91" s="54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37"/>
      <c r="C92" s="37"/>
      <c r="D92" s="54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37"/>
      <c r="C93" s="37"/>
      <c r="D93" s="54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37"/>
      <c r="C94" s="37"/>
      <c r="D94" s="54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37"/>
      <c r="C95" s="37"/>
      <c r="D95" s="54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37"/>
      <c r="C96" s="37"/>
      <c r="D96" s="54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37"/>
      <c r="C97" s="37"/>
      <c r="D97" s="54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37"/>
      <c r="C98" s="37"/>
      <c r="D98" s="54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37"/>
      <c r="C99" s="37"/>
      <c r="D99" s="54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37"/>
      <c r="C100" s="37"/>
      <c r="D100" s="54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37"/>
      <c r="C101" s="37"/>
      <c r="D101" s="54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37"/>
      <c r="C102" s="37"/>
      <c r="D102" s="54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37"/>
      <c r="C103" s="37"/>
      <c r="D103" s="54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37"/>
      <c r="C104" s="37"/>
      <c r="D104" s="54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37"/>
      <c r="C105" s="37"/>
      <c r="D105" s="54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37"/>
      <c r="C106" s="37"/>
      <c r="D106" s="54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37"/>
      <c r="C107" s="37"/>
      <c r="D107" s="54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37"/>
      <c r="C108" s="37"/>
      <c r="D108" s="54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37"/>
      <c r="C109" s="37"/>
      <c r="D109" s="54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37"/>
      <c r="C110" s="37"/>
      <c r="D110" s="54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37"/>
      <c r="C111" s="37"/>
      <c r="D111" s="54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37"/>
      <c r="C112" s="37"/>
      <c r="D112" s="54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37"/>
      <c r="C113" s="37"/>
      <c r="D113" s="54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37"/>
      <c r="C114" s="37"/>
      <c r="D114" s="54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37"/>
      <c r="C115" s="37"/>
      <c r="D115" s="54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37"/>
      <c r="C116" s="37"/>
      <c r="D116" s="54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37"/>
      <c r="C117" s="37"/>
      <c r="D117" s="54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37"/>
      <c r="C118" s="37"/>
      <c r="D118" s="54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37"/>
      <c r="C119" s="37"/>
      <c r="D119" s="54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37"/>
      <c r="C120" s="37"/>
      <c r="D120" s="54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37"/>
      <c r="C121" s="37"/>
      <c r="D121" s="54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37"/>
      <c r="C122" s="37"/>
      <c r="D122" s="54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37"/>
      <c r="C123" s="37"/>
      <c r="D123" s="54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37"/>
      <c r="C124" s="37"/>
      <c r="D124" s="54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37"/>
      <c r="C125" s="37"/>
      <c r="D125" s="54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37"/>
      <c r="C126" s="37"/>
      <c r="D126" s="54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37"/>
      <c r="C127" s="37"/>
      <c r="D127" s="54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37"/>
      <c r="C128" s="37"/>
      <c r="D128" s="54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54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54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54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54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54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54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54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54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54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54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54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54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54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54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54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54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54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54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54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54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54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54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54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54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54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54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54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54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54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54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54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54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54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54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54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54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54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54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54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54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37"/>
      <c r="C169" s="37"/>
      <c r="D169" s="54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37"/>
      <c r="C170" s="37"/>
      <c r="D170" s="54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37"/>
      <c r="C171" s="37"/>
      <c r="D171" s="54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37"/>
      <c r="C172" s="37"/>
      <c r="D172" s="54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37"/>
      <c r="C173" s="37"/>
      <c r="D173" s="54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37"/>
      <c r="C174" s="37"/>
      <c r="D174" s="54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37"/>
      <c r="C175" s="37"/>
      <c r="D175" s="54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37"/>
      <c r="C176" s="37"/>
      <c r="D176" s="54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37"/>
      <c r="C177" s="37"/>
      <c r="D177" s="54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37"/>
      <c r="C178" s="37"/>
      <c r="D178" s="54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37"/>
      <c r="C179" s="37"/>
      <c r="D179" s="54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37"/>
      <c r="C180" s="37"/>
      <c r="D180" s="54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37"/>
      <c r="C181" s="37"/>
      <c r="D181" s="54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37"/>
      <c r="C182" s="37"/>
      <c r="D182" s="54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37"/>
      <c r="C183" s="37"/>
      <c r="D183" s="54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37"/>
      <c r="C184" s="37"/>
      <c r="D184" s="54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37"/>
      <c r="C185" s="37"/>
      <c r="D185" s="54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37"/>
      <c r="C186" s="37"/>
      <c r="D186" s="54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37"/>
      <c r="C187" s="37"/>
      <c r="D187" s="54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37"/>
      <c r="C188" s="37"/>
      <c r="D188" s="54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37"/>
      <c r="C189" s="37"/>
      <c r="D189" s="54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37"/>
      <c r="C190" s="37"/>
      <c r="D190" s="54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37"/>
      <c r="C191" s="37"/>
      <c r="D191" s="54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37"/>
      <c r="C192" s="37"/>
      <c r="D192" s="54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37"/>
      <c r="C193" s="37"/>
      <c r="D193" s="54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37"/>
      <c r="C194" s="37"/>
      <c r="D194" s="54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37"/>
      <c r="C195" s="37"/>
      <c r="D195" s="54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37"/>
      <c r="C196" s="37"/>
      <c r="D196" s="54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37"/>
      <c r="C197" s="37"/>
      <c r="D197" s="54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37"/>
      <c r="C198" s="37"/>
      <c r="D198" s="54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37"/>
      <c r="C199" s="37"/>
      <c r="D199" s="54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37"/>
      <c r="C200" s="37"/>
      <c r="D200" s="54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37"/>
      <c r="C201" s="37"/>
      <c r="D201" s="54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37"/>
      <c r="C202" s="37"/>
      <c r="D202" s="54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37"/>
      <c r="C203" s="37"/>
      <c r="D203" s="54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37"/>
      <c r="C204" s="37"/>
      <c r="D204" s="54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37"/>
      <c r="C205" s="37"/>
      <c r="D205" s="54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37"/>
      <c r="C206" s="37"/>
      <c r="D206" s="54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37"/>
      <c r="C207" s="37"/>
      <c r="D207" s="54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37"/>
      <c r="C208" s="37"/>
      <c r="D208" s="54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37"/>
      <c r="C209" s="37"/>
      <c r="D209" s="54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37"/>
      <c r="C210" s="37"/>
      <c r="D210" s="54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37"/>
      <c r="C211" s="37"/>
      <c r="D211" s="54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37"/>
      <c r="C212" s="37"/>
      <c r="D212" s="54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37"/>
      <c r="C213" s="37"/>
      <c r="D213" s="54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37"/>
      <c r="C214" s="37"/>
      <c r="D214" s="54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37"/>
      <c r="C215" s="37"/>
      <c r="D215" s="54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37"/>
      <c r="C216" s="37"/>
      <c r="D216" s="54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37"/>
      <c r="C217" s="37"/>
      <c r="D217" s="54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37"/>
      <c r="C218" s="37"/>
      <c r="D218" s="54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37"/>
      <c r="C219" s="37"/>
      <c r="D219" s="54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37"/>
      <c r="C220" s="37"/>
      <c r="D220" s="54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37"/>
      <c r="C221" s="37"/>
      <c r="D221" s="54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37"/>
      <c r="C222" s="37"/>
      <c r="D222" s="54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37"/>
      <c r="C223" s="37"/>
      <c r="D223" s="54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37"/>
      <c r="C224" s="37"/>
      <c r="D224" s="54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37"/>
      <c r="C225" s="37"/>
      <c r="D225" s="54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37"/>
      <c r="C226" s="37"/>
      <c r="D226" s="54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37"/>
      <c r="C227" s="37"/>
      <c r="D227" s="54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37"/>
      <c r="C228" s="37"/>
      <c r="D228" s="54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37"/>
      <c r="C229" s="37"/>
      <c r="D229" s="54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37"/>
      <c r="C230" s="37"/>
      <c r="D230" s="54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37"/>
      <c r="C231" s="37"/>
      <c r="D231" s="54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37"/>
      <c r="C232" s="37"/>
      <c r="D232" s="54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37"/>
      <c r="C233" s="37"/>
      <c r="D233" s="54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37"/>
      <c r="C234" s="37"/>
      <c r="D234" s="54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37"/>
      <c r="C235" s="37"/>
      <c r="D235" s="54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37"/>
      <c r="C236" s="37"/>
      <c r="D236" s="54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37"/>
      <c r="C237" s="37"/>
      <c r="D237" s="54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37"/>
      <c r="C238" s="37"/>
      <c r="D238" s="54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37"/>
      <c r="C239" s="37"/>
      <c r="D239" s="54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37"/>
      <c r="C240" s="37"/>
      <c r="D240" s="54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37"/>
      <c r="C241" s="37"/>
      <c r="D241" s="54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37"/>
      <c r="C242" s="37"/>
      <c r="D242" s="54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37"/>
      <c r="C243" s="37"/>
      <c r="D243" s="54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37"/>
      <c r="C244" s="37"/>
      <c r="D244" s="54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37"/>
      <c r="C245" s="37"/>
      <c r="D245" s="54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</sheetData>
  <mergeCells count="2">
    <mergeCell ref="A2:D2"/>
    <mergeCell ref="A3:D3"/>
  </mergeCells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defaultColWidth="9.140625" defaultRowHeight="12.75" outlineLevelRow="1" x14ac:dyDescent="0.2"/>
  <cols>
    <col min="1" max="1" width="66" style="194" bestFit="1" customWidth="1"/>
    <col min="2" max="2" width="17.7109375" style="46" customWidth="1"/>
    <col min="3" max="3" width="17.85546875" style="46" customWidth="1"/>
    <col min="4" max="4" width="11.42578125" style="69" bestFit="1" customWidth="1"/>
    <col min="5" max="16384" width="9.140625" style="194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28.02.2019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">
        <v>85</v>
      </c>
      <c r="B3" s="2"/>
      <c r="C3" s="2"/>
      <c r="D3" s="2"/>
    </row>
    <row r="4" spans="1:19" x14ac:dyDescent="0.2">
      <c r="B4" s="37"/>
      <c r="C4" s="37"/>
      <c r="D4" s="54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46" customFormat="1" x14ac:dyDescent="0.2">
      <c r="A5" s="192"/>
      <c r="B5" s="116"/>
      <c r="C5" s="116"/>
      <c r="D5" s="246" t="str">
        <f>VALVAL</f>
        <v>млрд. одиниць</v>
      </c>
    </row>
    <row r="6" spans="1:19" s="162" customFormat="1" x14ac:dyDescent="0.2">
      <c r="A6" s="169"/>
      <c r="B6" s="158" t="s">
        <v>168</v>
      </c>
      <c r="C6" s="158" t="s">
        <v>171</v>
      </c>
      <c r="D6" s="173" t="s">
        <v>189</v>
      </c>
    </row>
    <row r="7" spans="1:19" s="29" customFormat="1" ht="15.75" x14ac:dyDescent="0.2">
      <c r="A7" s="196" t="s">
        <v>151</v>
      </c>
      <c r="B7" s="120">
        <f t="shared" ref="B7:D7" si="0">SUM(B8:B18)</f>
        <v>78.239429963220005</v>
      </c>
      <c r="C7" s="120">
        <f t="shared" si="0"/>
        <v>2111.89846848454</v>
      </c>
      <c r="D7" s="110">
        <f t="shared" si="0"/>
        <v>1</v>
      </c>
    </row>
    <row r="8" spans="1:19" s="190" customFormat="1" x14ac:dyDescent="0.2">
      <c r="A8" s="216" t="s">
        <v>162</v>
      </c>
      <c r="B8" s="10">
        <v>8.93327737169</v>
      </c>
      <c r="C8" s="10">
        <v>241.13384784055</v>
      </c>
      <c r="D8" s="11">
        <v>0.114179</v>
      </c>
    </row>
    <row r="9" spans="1:19" s="190" customFormat="1" x14ac:dyDescent="0.2">
      <c r="A9" s="216" t="s">
        <v>180</v>
      </c>
      <c r="B9" s="10">
        <v>5.3782167325300003</v>
      </c>
      <c r="C9" s="10">
        <v>145.172935</v>
      </c>
      <c r="D9" s="11">
        <v>6.8739999999999996E-2</v>
      </c>
    </row>
    <row r="10" spans="1:19" s="190" customFormat="1" x14ac:dyDescent="0.2">
      <c r="A10" s="216" t="s">
        <v>116</v>
      </c>
      <c r="B10" s="10">
        <v>12.93016364681</v>
      </c>
      <c r="C10" s="10">
        <v>349.02085579977</v>
      </c>
      <c r="D10" s="11">
        <v>0.16526399999999999</v>
      </c>
    </row>
    <row r="11" spans="1:19" x14ac:dyDescent="0.2">
      <c r="A11" s="227" t="s">
        <v>156</v>
      </c>
      <c r="B11" s="222">
        <v>50.99777221219</v>
      </c>
      <c r="C11" s="222">
        <v>1376.57082984422</v>
      </c>
      <c r="D11" s="223">
        <v>0.65181699999999998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A12" s="77"/>
      <c r="B12" s="37"/>
      <c r="C12" s="37"/>
      <c r="D12" s="54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A13" s="77"/>
      <c r="B13" s="37"/>
      <c r="C13" s="37"/>
      <c r="D13" s="54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A14" s="77"/>
      <c r="B14" s="37"/>
      <c r="C14" s="37"/>
      <c r="D14" s="54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A15" s="77"/>
      <c r="B15" s="37"/>
      <c r="C15" s="37"/>
      <c r="D15" s="54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A16" s="77"/>
      <c r="B16" s="37"/>
      <c r="C16" s="37"/>
      <c r="D16" s="54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9" x14ac:dyDescent="0.2">
      <c r="A17" s="77"/>
      <c r="B17" s="37"/>
      <c r="C17" s="37"/>
      <c r="D17" s="54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9" x14ac:dyDescent="0.2">
      <c r="A18" s="77"/>
      <c r="B18" s="37"/>
      <c r="C18" s="37"/>
      <c r="D18" s="54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9" x14ac:dyDescent="0.2">
      <c r="A19" s="235" t="s">
        <v>163</v>
      </c>
      <c r="B19" s="37"/>
      <c r="C19" s="37"/>
      <c r="D19" s="54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9" x14ac:dyDescent="0.2">
      <c r="B20" s="44" t="str">
        <f>"Державний борг України за станом на " &amp; TEXT(DREPORTDATE,"dd.MM.yyyy")</f>
        <v>Державний борг України за станом на 28.02.2019</v>
      </c>
      <c r="C20" s="37"/>
      <c r="D20" s="246" t="str">
        <f>VALVAL</f>
        <v>млрд. одиниць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9" s="20" customFormat="1" x14ac:dyDescent="0.2">
      <c r="A21" s="169"/>
      <c r="B21" s="158" t="s">
        <v>168</v>
      </c>
      <c r="C21" s="158" t="s">
        <v>171</v>
      </c>
      <c r="D21" s="173" t="s">
        <v>189</v>
      </c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</row>
    <row r="22" spans="1:19" s="136" customFormat="1" ht="15" x14ac:dyDescent="0.25">
      <c r="A22" s="234" t="s">
        <v>151</v>
      </c>
      <c r="B22" s="146">
        <f t="shared" ref="B22:C22" si="1">B$23+B$28</f>
        <v>78.239429963220005</v>
      </c>
      <c r="C22" s="146">
        <f t="shared" si="1"/>
        <v>2111.89846848454</v>
      </c>
      <c r="D22" s="137">
        <v>0.99999899999999997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</row>
    <row r="23" spans="1:19" s="60" customFormat="1" ht="15" x14ac:dyDescent="0.25">
      <c r="A23" s="45" t="s">
        <v>68</v>
      </c>
      <c r="B23" s="254">
        <f t="shared" ref="B23:C23" si="2">SUM(B$24:B$27)</f>
        <v>67.418100851640006</v>
      </c>
      <c r="C23" s="254">
        <f t="shared" si="2"/>
        <v>1819.8008856092902</v>
      </c>
      <c r="D23" s="14">
        <v>0.86168900000000004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9" s="60" customFormat="1" outlineLevel="1" x14ac:dyDescent="0.2">
      <c r="A24" s="72" t="s">
        <v>162</v>
      </c>
      <c r="B24" s="150">
        <v>6.7027930414099997</v>
      </c>
      <c r="C24" s="150">
        <v>180.92691070778</v>
      </c>
      <c r="D24" s="161">
        <v>8.5669999999999996E-2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9" s="60" customFormat="1" outlineLevel="1" x14ac:dyDescent="0.2">
      <c r="A25" s="72" t="s">
        <v>180</v>
      </c>
      <c r="B25" s="70">
        <v>5.3782167325300003</v>
      </c>
      <c r="C25" s="70">
        <v>145.172935</v>
      </c>
      <c r="D25" s="226">
        <v>6.8739999999999996E-2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9" s="60" customFormat="1" outlineLevel="1" x14ac:dyDescent="0.2">
      <c r="A26" s="164" t="s">
        <v>116</v>
      </c>
      <c r="B26" s="222">
        <v>5.1852877050000004</v>
      </c>
      <c r="C26" s="222">
        <v>139.96524729306</v>
      </c>
      <c r="D26" s="223">
        <v>6.6275000000000001E-2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9" s="60" customFormat="1" outlineLevel="1" x14ac:dyDescent="0.2">
      <c r="A27" s="164" t="s">
        <v>156</v>
      </c>
      <c r="B27" s="222">
        <v>50.151803372700002</v>
      </c>
      <c r="C27" s="222">
        <v>1353.7357926084501</v>
      </c>
      <c r="D27" s="223">
        <v>0.64100400000000002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9" s="132" customFormat="1" ht="15" x14ac:dyDescent="0.25">
      <c r="A28" s="15" t="s">
        <v>13</v>
      </c>
      <c r="B28" s="12">
        <f t="shared" ref="B28:C28" si="3">SUM(B$29:B$31)</f>
        <v>10.821329111580001</v>
      </c>
      <c r="C28" s="12">
        <f t="shared" si="3"/>
        <v>292.09758287525</v>
      </c>
      <c r="D28" s="13">
        <v>0.13830999999999999</v>
      </c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9" s="60" customFormat="1" outlineLevel="1" x14ac:dyDescent="0.2">
      <c r="A29" s="164" t="s">
        <v>162</v>
      </c>
      <c r="B29" s="222">
        <v>2.2304843302799999</v>
      </c>
      <c r="C29" s="222">
        <v>60.206937132770001</v>
      </c>
      <c r="D29" s="223">
        <v>2.8507999999999999E-2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9" s="60" customFormat="1" outlineLevel="1" x14ac:dyDescent="0.2">
      <c r="A30" s="164" t="s">
        <v>116</v>
      </c>
      <c r="B30" s="222">
        <v>7.7448759418100002</v>
      </c>
      <c r="C30" s="222">
        <v>209.05560850671</v>
      </c>
      <c r="D30" s="223">
        <v>9.8988999999999994E-2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9" s="60" customFormat="1" outlineLevel="1" x14ac:dyDescent="0.2">
      <c r="A31" s="164" t="s">
        <v>156</v>
      </c>
      <c r="B31" s="222">
        <v>0.84596883949000001</v>
      </c>
      <c r="C31" s="222">
        <v>22.835037235769999</v>
      </c>
      <c r="D31" s="223">
        <v>1.0813E-2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9" s="60" customFormat="1" x14ac:dyDescent="0.2">
      <c r="A32" s="77"/>
      <c r="B32" s="37"/>
      <c r="C32" s="37"/>
      <c r="D32" s="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 x14ac:dyDescent="0.2">
      <c r="A33" s="77"/>
      <c r="B33" s="37"/>
      <c r="C33" s="37"/>
      <c r="D33" s="54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x14ac:dyDescent="0.2">
      <c r="A34" s="77"/>
      <c r="B34" s="37"/>
      <c r="C34" s="37"/>
      <c r="D34" s="54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x14ac:dyDescent="0.2">
      <c r="A35" s="77"/>
      <c r="B35" s="37"/>
      <c r="C35" s="37"/>
      <c r="D35" s="54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x14ac:dyDescent="0.2">
      <c r="A36" s="77"/>
      <c r="B36" s="37"/>
      <c r="C36" s="37"/>
      <c r="D36" s="54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x14ac:dyDescent="0.2">
      <c r="A37" s="77"/>
      <c r="B37" s="37"/>
      <c r="C37" s="37"/>
      <c r="D37" s="54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x14ac:dyDescent="0.2">
      <c r="A38" s="77"/>
      <c r="B38" s="37"/>
      <c r="C38" s="37"/>
      <c r="D38" s="54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x14ac:dyDescent="0.2">
      <c r="B39" s="37"/>
      <c r="C39" s="37"/>
      <c r="D39" s="54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x14ac:dyDescent="0.2">
      <c r="B40" s="37"/>
      <c r="C40" s="37"/>
      <c r="D40" s="54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x14ac:dyDescent="0.2">
      <c r="B41" s="37"/>
      <c r="C41" s="37"/>
      <c r="D41" s="54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x14ac:dyDescent="0.2">
      <c r="B42" s="37"/>
      <c r="C42" s="37"/>
      <c r="D42" s="54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x14ac:dyDescent="0.2">
      <c r="B43" s="37"/>
      <c r="C43" s="37"/>
      <c r="D43" s="54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x14ac:dyDescent="0.2">
      <c r="B44" s="37"/>
      <c r="C44" s="37"/>
      <c r="D44" s="54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x14ac:dyDescent="0.2">
      <c r="B45" s="37"/>
      <c r="C45" s="37"/>
      <c r="D45" s="54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x14ac:dyDescent="0.2">
      <c r="B46" s="37"/>
      <c r="C46" s="37"/>
      <c r="D46" s="54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x14ac:dyDescent="0.2">
      <c r="B47" s="37"/>
      <c r="C47" s="37"/>
      <c r="D47" s="54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x14ac:dyDescent="0.2">
      <c r="B48" s="37"/>
      <c r="C48" s="37"/>
      <c r="D48" s="54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37"/>
      <c r="C49" s="37"/>
      <c r="D49" s="54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37"/>
      <c r="C50" s="37"/>
      <c r="D50" s="54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37"/>
      <c r="C51" s="37"/>
      <c r="D51" s="54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37"/>
      <c r="C52" s="37"/>
      <c r="D52" s="54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37"/>
      <c r="C53" s="37"/>
      <c r="D53" s="54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37"/>
      <c r="C54" s="37"/>
      <c r="D54" s="54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37"/>
      <c r="C55" s="37"/>
      <c r="D55" s="54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37"/>
      <c r="C56" s="37"/>
      <c r="D56" s="54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37"/>
      <c r="C57" s="37"/>
      <c r="D57" s="54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37"/>
      <c r="C58" s="37"/>
      <c r="D58" s="54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37"/>
      <c r="C59" s="37"/>
      <c r="D59" s="54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37"/>
      <c r="C60" s="37"/>
      <c r="D60" s="54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37"/>
      <c r="C61" s="37"/>
      <c r="D61" s="54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37"/>
      <c r="C62" s="37"/>
      <c r="D62" s="54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37"/>
      <c r="C63" s="37"/>
      <c r="D63" s="54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37"/>
      <c r="C64" s="37"/>
      <c r="D64" s="54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37"/>
      <c r="C65" s="37"/>
      <c r="D65" s="54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37"/>
      <c r="C66" s="37"/>
      <c r="D66" s="54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37"/>
      <c r="C67" s="37"/>
      <c r="D67" s="54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37"/>
      <c r="C68" s="37"/>
      <c r="D68" s="54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37"/>
      <c r="C69" s="37"/>
      <c r="D69" s="54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37"/>
      <c r="C70" s="37"/>
      <c r="D70" s="54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37"/>
      <c r="C71" s="37"/>
      <c r="D71" s="54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37"/>
      <c r="C72" s="37"/>
      <c r="D72" s="54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37"/>
      <c r="C73" s="37"/>
      <c r="D73" s="54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37"/>
      <c r="C74" s="37"/>
      <c r="D74" s="54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37"/>
      <c r="C75" s="37"/>
      <c r="D75" s="54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37"/>
      <c r="C76" s="37"/>
      <c r="D76" s="54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37"/>
      <c r="C77" s="37"/>
      <c r="D77" s="54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37"/>
      <c r="C78" s="37"/>
      <c r="D78" s="54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37"/>
      <c r="C79" s="37"/>
      <c r="D79" s="54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37"/>
      <c r="C80" s="37"/>
      <c r="D80" s="54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37"/>
      <c r="C81" s="37"/>
      <c r="D81" s="54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37"/>
      <c r="C82" s="37"/>
      <c r="D82" s="54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37"/>
      <c r="C83" s="37"/>
      <c r="D83" s="54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37"/>
      <c r="C84" s="37"/>
      <c r="D84" s="54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37"/>
      <c r="C85" s="37"/>
      <c r="D85" s="54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37"/>
      <c r="C86" s="37"/>
      <c r="D86" s="54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37"/>
      <c r="C87" s="37"/>
      <c r="D87" s="54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37"/>
      <c r="C88" s="37"/>
      <c r="D88" s="54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37"/>
      <c r="C89" s="37"/>
      <c r="D89" s="54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37"/>
      <c r="C90" s="37"/>
      <c r="D90" s="54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37"/>
      <c r="C91" s="37"/>
      <c r="D91" s="54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37"/>
      <c r="C92" s="37"/>
      <c r="D92" s="54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37"/>
      <c r="C93" s="37"/>
      <c r="D93" s="54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37"/>
      <c r="C94" s="37"/>
      <c r="D94" s="54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37"/>
      <c r="C95" s="37"/>
      <c r="D95" s="54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37"/>
      <c r="C96" s="37"/>
      <c r="D96" s="54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37"/>
      <c r="C97" s="37"/>
      <c r="D97" s="54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37"/>
      <c r="C98" s="37"/>
      <c r="D98" s="54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37"/>
      <c r="C99" s="37"/>
      <c r="D99" s="54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37"/>
      <c r="C100" s="37"/>
      <c r="D100" s="54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37"/>
      <c r="C101" s="37"/>
      <c r="D101" s="54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37"/>
      <c r="C102" s="37"/>
      <c r="D102" s="54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37"/>
      <c r="C103" s="37"/>
      <c r="D103" s="54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37"/>
      <c r="C104" s="37"/>
      <c r="D104" s="54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37"/>
      <c r="C105" s="37"/>
      <c r="D105" s="54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37"/>
      <c r="C106" s="37"/>
      <c r="D106" s="54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37"/>
      <c r="C107" s="37"/>
      <c r="D107" s="54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37"/>
      <c r="C108" s="37"/>
      <c r="D108" s="54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37"/>
      <c r="C109" s="37"/>
      <c r="D109" s="54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37"/>
      <c r="C110" s="37"/>
      <c r="D110" s="54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37"/>
      <c r="C111" s="37"/>
      <c r="D111" s="54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37"/>
      <c r="C112" s="37"/>
      <c r="D112" s="54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37"/>
      <c r="C113" s="37"/>
      <c r="D113" s="54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37"/>
      <c r="C114" s="37"/>
      <c r="D114" s="54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37"/>
      <c r="C115" s="37"/>
      <c r="D115" s="54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37"/>
      <c r="C116" s="37"/>
      <c r="D116" s="54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37"/>
      <c r="C117" s="37"/>
      <c r="D117" s="54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37"/>
      <c r="C118" s="37"/>
      <c r="D118" s="54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37"/>
      <c r="C119" s="37"/>
      <c r="D119" s="54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37"/>
      <c r="C120" s="37"/>
      <c r="D120" s="54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37"/>
      <c r="C121" s="37"/>
      <c r="D121" s="54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37"/>
      <c r="C122" s="37"/>
      <c r="D122" s="54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37"/>
      <c r="C123" s="37"/>
      <c r="D123" s="54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37"/>
      <c r="C124" s="37"/>
      <c r="D124" s="54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37"/>
      <c r="C125" s="37"/>
      <c r="D125" s="54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37"/>
      <c r="C126" s="37"/>
      <c r="D126" s="54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37"/>
      <c r="C127" s="37"/>
      <c r="D127" s="54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37"/>
      <c r="C128" s="37"/>
      <c r="D128" s="54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54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54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54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54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54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54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54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54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54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54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54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54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54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54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54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54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54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54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54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54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54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54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54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54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54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54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54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54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54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54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54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54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54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54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54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54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54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54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54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54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37"/>
      <c r="C169" s="37"/>
      <c r="D169" s="54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37"/>
      <c r="C170" s="37"/>
      <c r="D170" s="54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37"/>
      <c r="C171" s="37"/>
      <c r="D171" s="54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37"/>
      <c r="C172" s="37"/>
      <c r="D172" s="54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37"/>
      <c r="C173" s="37"/>
      <c r="D173" s="54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37"/>
      <c r="C174" s="37"/>
      <c r="D174" s="54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37"/>
      <c r="C175" s="37"/>
      <c r="D175" s="54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37"/>
      <c r="C176" s="37"/>
      <c r="D176" s="54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37"/>
      <c r="C177" s="37"/>
      <c r="D177" s="54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37"/>
      <c r="C178" s="37"/>
      <c r="D178" s="54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37"/>
      <c r="C179" s="37"/>
      <c r="D179" s="54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37"/>
      <c r="C180" s="37"/>
      <c r="D180" s="54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37"/>
      <c r="C181" s="37"/>
      <c r="D181" s="54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37"/>
      <c r="C182" s="37"/>
      <c r="D182" s="54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37"/>
      <c r="C183" s="37"/>
      <c r="D183" s="54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37"/>
      <c r="C184" s="37"/>
      <c r="D184" s="54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37"/>
      <c r="C185" s="37"/>
      <c r="D185" s="54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37"/>
      <c r="C186" s="37"/>
      <c r="D186" s="54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37"/>
      <c r="C187" s="37"/>
      <c r="D187" s="54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37"/>
      <c r="C188" s="37"/>
      <c r="D188" s="54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37"/>
      <c r="C189" s="37"/>
      <c r="D189" s="54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37"/>
      <c r="C190" s="37"/>
      <c r="D190" s="54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37"/>
      <c r="C191" s="37"/>
      <c r="D191" s="54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37"/>
      <c r="C192" s="37"/>
      <c r="D192" s="54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37"/>
      <c r="C193" s="37"/>
      <c r="D193" s="54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37"/>
      <c r="C194" s="37"/>
      <c r="D194" s="54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37"/>
      <c r="C195" s="37"/>
      <c r="D195" s="54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37"/>
      <c r="C196" s="37"/>
      <c r="D196" s="54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37"/>
      <c r="C197" s="37"/>
      <c r="D197" s="54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37"/>
      <c r="C198" s="37"/>
      <c r="D198" s="54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37"/>
      <c r="C199" s="37"/>
      <c r="D199" s="54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37"/>
      <c r="C200" s="37"/>
      <c r="D200" s="54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37"/>
      <c r="C201" s="37"/>
      <c r="D201" s="54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37"/>
      <c r="C202" s="37"/>
      <c r="D202" s="54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37"/>
      <c r="C203" s="37"/>
      <c r="D203" s="54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37"/>
      <c r="C204" s="37"/>
      <c r="D204" s="54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37"/>
      <c r="C205" s="37"/>
      <c r="D205" s="54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37"/>
      <c r="C206" s="37"/>
      <c r="D206" s="54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37"/>
      <c r="C207" s="37"/>
      <c r="D207" s="54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37"/>
      <c r="C208" s="37"/>
      <c r="D208" s="54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37"/>
      <c r="C209" s="37"/>
      <c r="D209" s="54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37"/>
      <c r="C210" s="37"/>
      <c r="D210" s="54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37"/>
      <c r="C211" s="37"/>
      <c r="D211" s="54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37"/>
      <c r="C212" s="37"/>
      <c r="D212" s="54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37"/>
      <c r="C213" s="37"/>
      <c r="D213" s="54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37"/>
      <c r="C214" s="37"/>
      <c r="D214" s="54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37"/>
      <c r="C215" s="37"/>
      <c r="D215" s="54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37"/>
      <c r="C216" s="37"/>
      <c r="D216" s="54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37"/>
      <c r="C217" s="37"/>
      <c r="D217" s="54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37"/>
      <c r="C218" s="37"/>
      <c r="D218" s="54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37"/>
      <c r="C219" s="37"/>
      <c r="D219" s="54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37"/>
      <c r="C220" s="37"/>
      <c r="D220" s="54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37"/>
      <c r="C221" s="37"/>
      <c r="D221" s="54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37"/>
      <c r="C222" s="37"/>
      <c r="D222" s="54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37"/>
      <c r="C223" s="37"/>
      <c r="D223" s="54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37"/>
      <c r="C224" s="37"/>
      <c r="D224" s="54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37"/>
      <c r="C225" s="37"/>
      <c r="D225" s="54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37"/>
      <c r="C226" s="37"/>
      <c r="D226" s="54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37"/>
      <c r="C227" s="37"/>
      <c r="D227" s="54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37"/>
      <c r="C228" s="37"/>
      <c r="D228" s="54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37"/>
      <c r="C229" s="37"/>
      <c r="D229" s="54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37"/>
      <c r="C230" s="37"/>
      <c r="D230" s="54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37"/>
      <c r="C231" s="37"/>
      <c r="D231" s="54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37"/>
      <c r="C232" s="37"/>
      <c r="D232" s="54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37"/>
      <c r="C233" s="37"/>
      <c r="D233" s="54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37"/>
      <c r="C234" s="37"/>
      <c r="D234" s="54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37"/>
      <c r="C235" s="37"/>
      <c r="D235" s="54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37"/>
      <c r="C236" s="37"/>
      <c r="D236" s="54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37"/>
      <c r="C237" s="37"/>
      <c r="D237" s="54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37"/>
      <c r="C238" s="37"/>
      <c r="D238" s="54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37"/>
      <c r="C239" s="37"/>
      <c r="D239" s="54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37"/>
      <c r="C240" s="37"/>
      <c r="D240" s="54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37"/>
      <c r="C241" s="37"/>
      <c r="D241" s="54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37"/>
      <c r="C242" s="37"/>
      <c r="D242" s="54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37"/>
      <c r="C243" s="37"/>
      <c r="D243" s="54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  <row r="248" spans="2:17" x14ac:dyDescent="0.2"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</row>
    <row r="249" spans="2:17" x14ac:dyDescent="0.2">
      <c r="E249" s="181"/>
      <c r="F249" s="181"/>
      <c r="G249" s="181"/>
      <c r="H249" s="181"/>
      <c r="I249" s="181"/>
      <c r="J249" s="181"/>
      <c r="K249" s="181"/>
      <c r="L249" s="181"/>
      <c r="M249" s="181"/>
      <c r="N249" s="181"/>
      <c r="O249" s="181"/>
      <c r="P249" s="181"/>
      <c r="Q249" s="181"/>
    </row>
    <row r="250" spans="2:17" x14ac:dyDescent="0.2">
      <c r="E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1"/>
      <c r="Q250" s="181"/>
    </row>
    <row r="251" spans="2:17" x14ac:dyDescent="0.2">
      <c r="E251" s="181"/>
      <c r="F251" s="181"/>
      <c r="G251" s="181"/>
      <c r="H251" s="181"/>
      <c r="I251" s="181"/>
      <c r="J251" s="181"/>
      <c r="K251" s="181"/>
      <c r="L251" s="181"/>
      <c r="M251" s="181"/>
      <c r="N251" s="181"/>
      <c r="O251" s="181"/>
      <c r="P251" s="181"/>
      <c r="Q251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40625" defaultRowHeight="12.75" outlineLevelRow="1" x14ac:dyDescent="0.2"/>
  <cols>
    <col min="1" max="1" width="66" style="194" bestFit="1" customWidth="1"/>
    <col min="2" max="2" width="17.42578125" style="46" customWidth="1"/>
    <col min="3" max="3" width="18.140625" style="46" customWidth="1"/>
    <col min="4" max="4" width="11.42578125" style="69" bestFit="1" customWidth="1"/>
    <col min="5" max="5" width="17.140625" style="46" customWidth="1"/>
    <col min="6" max="6" width="17.5703125" style="46" customWidth="1"/>
    <col min="7" max="7" width="11.42578125" style="69" bestFit="1" customWidth="1"/>
    <col min="8" max="8" width="16.140625" style="46" bestFit="1" customWidth="1"/>
    <col min="9" max="16384" width="9.140625" style="194"/>
  </cols>
  <sheetData>
    <row r="2" spans="1:19" ht="18.75" x14ac:dyDescent="0.3">
      <c r="A2" s="5" t="s">
        <v>204</v>
      </c>
      <c r="B2" s="3"/>
      <c r="C2" s="3"/>
      <c r="D2" s="3"/>
      <c r="E2" s="3"/>
      <c r="F2" s="3"/>
      <c r="G2" s="3"/>
      <c r="H2" s="3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83"/>
    </row>
    <row r="4" spans="1:19" s="246" customFormat="1" x14ac:dyDescent="0.2">
      <c r="B4" s="116"/>
      <c r="C4" s="116"/>
      <c r="D4" s="117"/>
      <c r="E4" s="116"/>
      <c r="F4" s="116"/>
      <c r="G4" s="117"/>
      <c r="H4" s="246" t="str">
        <f>VALVAL</f>
        <v>млрд. одиниць</v>
      </c>
    </row>
    <row r="5" spans="1:19" s="76" customFormat="1" x14ac:dyDescent="0.2">
      <c r="A5" s="138"/>
      <c r="B5" s="273">
        <v>43465</v>
      </c>
      <c r="C5" s="274"/>
      <c r="D5" s="275"/>
      <c r="E5" s="273">
        <v>43524</v>
      </c>
      <c r="F5" s="274"/>
      <c r="G5" s="275"/>
      <c r="H5" s="112"/>
    </row>
    <row r="6" spans="1:19" s="31" customFormat="1" x14ac:dyDescent="0.2">
      <c r="A6" s="56"/>
      <c r="B6" s="158" t="s">
        <v>168</v>
      </c>
      <c r="C6" s="158" t="s">
        <v>171</v>
      </c>
      <c r="D6" s="173" t="s">
        <v>189</v>
      </c>
      <c r="E6" s="158" t="s">
        <v>168</v>
      </c>
      <c r="F6" s="158" t="s">
        <v>171</v>
      </c>
      <c r="G6" s="173" t="s">
        <v>189</v>
      </c>
      <c r="H6" s="158" t="s">
        <v>65</v>
      </c>
    </row>
    <row r="7" spans="1:19" s="29" customFormat="1" ht="15.75" x14ac:dyDescent="0.2">
      <c r="A7" s="196" t="s">
        <v>151</v>
      </c>
      <c r="B7" s="217">
        <f t="shared" ref="B7:H7" si="0">SUM(B8:B15)</f>
        <v>78.315547975909993</v>
      </c>
      <c r="C7" s="217">
        <f t="shared" si="0"/>
        <v>2168.42156766371</v>
      </c>
      <c r="D7" s="218">
        <f t="shared" si="0"/>
        <v>1</v>
      </c>
      <c r="E7" s="217">
        <f t="shared" si="0"/>
        <v>78.239429963220005</v>
      </c>
      <c r="F7" s="217">
        <f t="shared" si="0"/>
        <v>2111.89846848454</v>
      </c>
      <c r="G7" s="218">
        <f t="shared" si="0"/>
        <v>1</v>
      </c>
      <c r="H7" s="217">
        <f t="shared" si="0"/>
        <v>-5.4210108624275222E-20</v>
      </c>
    </row>
    <row r="8" spans="1:19" s="190" customFormat="1" x14ac:dyDescent="0.2">
      <c r="A8" s="216" t="s">
        <v>162</v>
      </c>
      <c r="B8" s="10">
        <v>9.0652855362199993</v>
      </c>
      <c r="C8" s="10">
        <v>251.00201916261</v>
      </c>
      <c r="D8" s="11">
        <v>0.11575299999999999</v>
      </c>
      <c r="E8" s="10">
        <v>8.93327737169</v>
      </c>
      <c r="F8" s="10">
        <v>241.13384784055</v>
      </c>
      <c r="G8" s="11">
        <v>0.114179</v>
      </c>
      <c r="H8" s="10">
        <v>-1.575E-3</v>
      </c>
    </row>
    <row r="9" spans="1:19" s="190" customFormat="1" x14ac:dyDescent="0.2">
      <c r="A9" s="216" t="s">
        <v>180</v>
      </c>
      <c r="B9" s="10">
        <v>5.2431215984100001</v>
      </c>
      <c r="C9" s="10">
        <v>145.172935</v>
      </c>
      <c r="D9" s="11">
        <v>6.6948999999999995E-2</v>
      </c>
      <c r="E9" s="10">
        <v>5.3782167325300003</v>
      </c>
      <c r="F9" s="10">
        <v>145.172935</v>
      </c>
      <c r="G9" s="11">
        <v>6.8739999999999996E-2</v>
      </c>
      <c r="H9" s="10">
        <v>1.792E-3</v>
      </c>
    </row>
    <row r="10" spans="1:19" s="190" customFormat="1" x14ac:dyDescent="0.2">
      <c r="A10" s="216" t="s">
        <v>116</v>
      </c>
      <c r="B10" s="10">
        <v>12.997231803169999</v>
      </c>
      <c r="C10" s="10">
        <v>359.87078543537001</v>
      </c>
      <c r="D10" s="11">
        <v>0.16596</v>
      </c>
      <c r="E10" s="10">
        <v>12.93016364681</v>
      </c>
      <c r="F10" s="10">
        <v>349.02085579977</v>
      </c>
      <c r="G10" s="11">
        <v>0.16526399999999999</v>
      </c>
      <c r="H10" s="10">
        <v>-6.96E-4</v>
      </c>
    </row>
    <row r="11" spans="1:19" s="190" customFormat="1" x14ac:dyDescent="0.2">
      <c r="A11" s="216" t="s">
        <v>156</v>
      </c>
      <c r="B11" s="10">
        <v>51.009909038110003</v>
      </c>
      <c r="C11" s="10">
        <v>1412.37582806573</v>
      </c>
      <c r="D11" s="11">
        <v>0.65133799999999997</v>
      </c>
      <c r="E11" s="10">
        <v>50.99777221219</v>
      </c>
      <c r="F11" s="10">
        <v>1376.57082984422</v>
      </c>
      <c r="G11" s="11">
        <v>0.65181699999999998</v>
      </c>
      <c r="H11" s="10">
        <v>4.7899999999999999E-4</v>
      </c>
    </row>
    <row r="12" spans="1:19" s="190" customFormat="1" x14ac:dyDescent="0.2">
      <c r="A12" s="216"/>
      <c r="B12" s="10"/>
      <c r="C12" s="10"/>
      <c r="D12" s="11"/>
      <c r="E12" s="10"/>
      <c r="F12" s="10"/>
      <c r="G12" s="11"/>
      <c r="H12" s="10">
        <f t="shared" ref="H12:H13" si="1">G12-D12</f>
        <v>0</v>
      </c>
    </row>
    <row r="13" spans="1:19" s="190" customFormat="1" x14ac:dyDescent="0.2">
      <c r="A13" s="216"/>
      <c r="B13" s="10"/>
      <c r="C13" s="10"/>
      <c r="D13" s="11"/>
      <c r="E13" s="10"/>
      <c r="F13" s="10"/>
      <c r="G13" s="11"/>
      <c r="H13" s="148">
        <f t="shared" si="1"/>
        <v>0</v>
      </c>
    </row>
    <row r="14" spans="1:19" x14ac:dyDescent="0.2">
      <c r="B14" s="37"/>
      <c r="C14" s="37"/>
      <c r="D14" s="54"/>
      <c r="E14" s="37"/>
      <c r="F14" s="37"/>
      <c r="G14" s="54"/>
      <c r="H14" s="49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37"/>
      <c r="C15" s="37"/>
      <c r="D15" s="54"/>
      <c r="E15" s="37"/>
      <c r="F15" s="37"/>
      <c r="G15" s="54"/>
      <c r="H15" s="49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37"/>
      <c r="C16" s="37"/>
      <c r="D16" s="54"/>
      <c r="E16" s="37"/>
      <c r="F16" s="37"/>
      <c r="G16" s="54"/>
      <c r="H16" s="6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9" x14ac:dyDescent="0.2">
      <c r="B17" s="37"/>
      <c r="C17" s="37"/>
      <c r="D17" s="54"/>
      <c r="E17" s="37"/>
      <c r="F17" s="37"/>
      <c r="G17" s="54"/>
      <c r="H17" s="246" t="str">
        <f>VALVAL</f>
        <v>млрд. одиниць</v>
      </c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9" x14ac:dyDescent="0.2">
      <c r="A18" s="138"/>
      <c r="B18" s="273">
        <v>43465</v>
      </c>
      <c r="C18" s="274"/>
      <c r="D18" s="275"/>
      <c r="E18" s="273">
        <v>43524</v>
      </c>
      <c r="F18" s="274"/>
      <c r="G18" s="275"/>
      <c r="H18" s="112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</row>
    <row r="19" spans="1:19" s="140" customFormat="1" x14ac:dyDescent="0.2">
      <c r="A19" s="170"/>
      <c r="B19" s="16" t="s">
        <v>168</v>
      </c>
      <c r="C19" s="16" t="s">
        <v>171</v>
      </c>
      <c r="D19" s="17" t="s">
        <v>189</v>
      </c>
      <c r="E19" s="16" t="s">
        <v>168</v>
      </c>
      <c r="F19" s="16" t="s">
        <v>171</v>
      </c>
      <c r="G19" s="17" t="s">
        <v>189</v>
      </c>
      <c r="H19" s="16" t="s">
        <v>65</v>
      </c>
      <c r="I19" s="134"/>
      <c r="J19" s="134"/>
      <c r="K19" s="134"/>
      <c r="L19" s="134"/>
      <c r="M19" s="134"/>
      <c r="N19" s="134"/>
      <c r="O19" s="134"/>
      <c r="P19" s="134"/>
      <c r="Q19" s="134"/>
    </row>
    <row r="20" spans="1:19" s="136" customFormat="1" ht="15" x14ac:dyDescent="0.25">
      <c r="A20" s="234" t="s">
        <v>151</v>
      </c>
      <c r="B20" s="233">
        <f t="shared" ref="B20:G20" si="2">B$21+B$26</f>
        <v>78.315547975910007</v>
      </c>
      <c r="C20" s="233">
        <f t="shared" si="2"/>
        <v>2168.42156766371</v>
      </c>
      <c r="D20" s="248">
        <f t="shared" si="2"/>
        <v>1.0000019999999998</v>
      </c>
      <c r="E20" s="233">
        <f t="shared" si="2"/>
        <v>78.239429963220005</v>
      </c>
      <c r="F20" s="233">
        <f t="shared" si="2"/>
        <v>2111.89846848454</v>
      </c>
      <c r="G20" s="248">
        <f t="shared" si="2"/>
        <v>0.99999900000000008</v>
      </c>
      <c r="H20" s="233">
        <v>1.9999999999999999E-6</v>
      </c>
      <c r="I20" s="130"/>
      <c r="J20" s="130"/>
      <c r="K20" s="130"/>
      <c r="L20" s="130"/>
      <c r="M20" s="130"/>
      <c r="N20" s="130"/>
      <c r="O20" s="130"/>
      <c r="P20" s="130"/>
      <c r="Q20" s="130"/>
    </row>
    <row r="21" spans="1:19" s="132" customFormat="1" ht="15" x14ac:dyDescent="0.25">
      <c r="A21" s="45" t="s">
        <v>68</v>
      </c>
      <c r="B21" s="84">
        <f t="shared" ref="B21:G21" si="3">SUM(B$22:B$25)</f>
        <v>67.186989245060005</v>
      </c>
      <c r="C21" s="84">
        <f t="shared" si="3"/>
        <v>1860.29109558508</v>
      </c>
      <c r="D21" s="101">
        <f t="shared" si="3"/>
        <v>0.85790199999999994</v>
      </c>
      <c r="E21" s="84">
        <f t="shared" si="3"/>
        <v>67.418100851640006</v>
      </c>
      <c r="F21" s="84">
        <f t="shared" si="3"/>
        <v>1819.8008856092902</v>
      </c>
      <c r="G21" s="101">
        <f t="shared" si="3"/>
        <v>0.86168900000000004</v>
      </c>
      <c r="H21" s="84">
        <v>3.79E-3</v>
      </c>
      <c r="I21" s="122"/>
      <c r="J21" s="122"/>
      <c r="K21" s="122"/>
      <c r="L21" s="122"/>
      <c r="M21" s="122"/>
      <c r="N21" s="122"/>
      <c r="O21" s="122"/>
      <c r="P21" s="122"/>
      <c r="Q21" s="122"/>
    </row>
    <row r="22" spans="1:19" s="60" customFormat="1" outlineLevel="1" x14ac:dyDescent="0.2">
      <c r="A22" s="72" t="s">
        <v>162</v>
      </c>
      <c r="B22" s="150">
        <v>6.7821051314399998</v>
      </c>
      <c r="C22" s="150">
        <v>187.78471735538</v>
      </c>
      <c r="D22" s="161">
        <v>8.6599999999999996E-2</v>
      </c>
      <c r="E22" s="150">
        <v>6.7027930414099997</v>
      </c>
      <c r="F22" s="150">
        <v>180.92691070778</v>
      </c>
      <c r="G22" s="161">
        <v>8.5669999999999996E-2</v>
      </c>
      <c r="H22" s="150">
        <v>-9.2900000000000003E-4</v>
      </c>
      <c r="I22" s="48"/>
      <c r="J22" s="48"/>
      <c r="K22" s="48"/>
      <c r="L22" s="48"/>
      <c r="M22" s="48"/>
      <c r="N22" s="48"/>
      <c r="O22" s="48"/>
      <c r="P22" s="48"/>
      <c r="Q22" s="48"/>
    </row>
    <row r="23" spans="1:19" outlineLevel="1" x14ac:dyDescent="0.2">
      <c r="A23" s="164" t="s">
        <v>180</v>
      </c>
      <c r="B23" s="222">
        <v>5.2431215984100001</v>
      </c>
      <c r="C23" s="222">
        <v>145.172935</v>
      </c>
      <c r="D23" s="223">
        <v>6.6948999999999995E-2</v>
      </c>
      <c r="E23" s="222">
        <v>5.3782167325300003</v>
      </c>
      <c r="F23" s="222">
        <v>145.172935</v>
      </c>
      <c r="G23" s="223">
        <v>6.8739999999999996E-2</v>
      </c>
      <c r="H23" s="222">
        <v>1.792E-3</v>
      </c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9" outlineLevel="1" x14ac:dyDescent="0.2">
      <c r="A24" s="164" t="s">
        <v>116</v>
      </c>
      <c r="B24" s="222">
        <v>5.1586406226300001</v>
      </c>
      <c r="C24" s="222">
        <v>142.83380344055999</v>
      </c>
      <c r="D24" s="223">
        <v>6.5869999999999998E-2</v>
      </c>
      <c r="E24" s="222">
        <v>5.1852877050000004</v>
      </c>
      <c r="F24" s="222">
        <v>139.96524729306</v>
      </c>
      <c r="G24" s="223">
        <v>6.6275000000000001E-2</v>
      </c>
      <c r="H24" s="222">
        <v>4.0499999999999998E-4</v>
      </c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9" outlineLevel="1" x14ac:dyDescent="0.2">
      <c r="A25" s="164" t="s">
        <v>156</v>
      </c>
      <c r="B25" s="222">
        <v>50.003121892579998</v>
      </c>
      <c r="C25" s="222">
        <v>1384.49963978914</v>
      </c>
      <c r="D25" s="223">
        <v>0.63848300000000002</v>
      </c>
      <c r="E25" s="222">
        <v>50.151803372700002</v>
      </c>
      <c r="F25" s="222">
        <v>1353.7357926084501</v>
      </c>
      <c r="G25" s="223">
        <v>0.64100400000000002</v>
      </c>
      <c r="H25" s="222">
        <v>2.5219999999999999E-3</v>
      </c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9" ht="15" x14ac:dyDescent="0.25">
      <c r="A26" s="15" t="s">
        <v>13</v>
      </c>
      <c r="B26" s="12">
        <f t="shared" ref="B26:G26" si="4">SUM(B$27:B$29)</f>
        <v>11.128558730849999</v>
      </c>
      <c r="C26" s="12">
        <f t="shared" si="4"/>
        <v>308.13047207862996</v>
      </c>
      <c r="D26" s="13">
        <f t="shared" si="4"/>
        <v>0.1421</v>
      </c>
      <c r="E26" s="12">
        <f t="shared" si="4"/>
        <v>10.821329111580001</v>
      </c>
      <c r="F26" s="12">
        <f t="shared" si="4"/>
        <v>292.09758287525</v>
      </c>
      <c r="G26" s="13">
        <f t="shared" si="4"/>
        <v>0.13830999999999999</v>
      </c>
      <c r="H26" s="12">
        <v>-3.7880000000000001E-3</v>
      </c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outlineLevel="1" x14ac:dyDescent="0.2">
      <c r="A27" s="164" t="s">
        <v>162</v>
      </c>
      <c r="B27" s="222">
        <v>2.28318040478</v>
      </c>
      <c r="C27" s="222">
        <v>63.217301807230001</v>
      </c>
      <c r="D27" s="223">
        <v>2.9153999999999999E-2</v>
      </c>
      <c r="E27" s="222">
        <v>2.2304843302799999</v>
      </c>
      <c r="F27" s="222">
        <v>60.206937132770001</v>
      </c>
      <c r="G27" s="223">
        <v>2.8507999999999999E-2</v>
      </c>
      <c r="H27" s="222">
        <v>-6.4499999999999996E-4</v>
      </c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outlineLevel="1" x14ac:dyDescent="0.2">
      <c r="A28" s="164" t="s">
        <v>116</v>
      </c>
      <c r="B28" s="222">
        <v>7.8385911805399999</v>
      </c>
      <c r="C28" s="222">
        <v>217.03698199480999</v>
      </c>
      <c r="D28" s="223">
        <v>0.10009</v>
      </c>
      <c r="E28" s="222">
        <v>7.7448759418100002</v>
      </c>
      <c r="F28" s="222">
        <v>209.05560850671</v>
      </c>
      <c r="G28" s="223">
        <v>9.8988999999999994E-2</v>
      </c>
      <c r="H28" s="222">
        <v>-1.1000000000000001E-3</v>
      </c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outlineLevel="1" x14ac:dyDescent="0.2">
      <c r="A29" s="164" t="s">
        <v>156</v>
      </c>
      <c r="B29" s="222">
        <v>1.0067871455299999</v>
      </c>
      <c r="C29" s="222">
        <v>27.87618827659</v>
      </c>
      <c r="D29" s="223">
        <v>1.2855999999999999E-2</v>
      </c>
      <c r="E29" s="222">
        <v>0.84596883949000001</v>
      </c>
      <c r="F29" s="222">
        <v>22.835037235769999</v>
      </c>
      <c r="G29" s="223">
        <v>1.0813E-2</v>
      </c>
      <c r="H29" s="222">
        <v>-2.0430000000000001E-3</v>
      </c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x14ac:dyDescent="0.2">
      <c r="B30" s="37"/>
      <c r="C30" s="37"/>
      <c r="D30" s="54"/>
      <c r="E30" s="37"/>
      <c r="F30" s="37"/>
      <c r="G30" s="54"/>
      <c r="H30" s="37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x14ac:dyDescent="0.2">
      <c r="B31" s="37"/>
      <c r="C31" s="37"/>
      <c r="D31" s="54"/>
      <c r="E31" s="37"/>
      <c r="F31" s="37"/>
      <c r="G31" s="54"/>
      <c r="H31" s="37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x14ac:dyDescent="0.2">
      <c r="B32" s="37"/>
      <c r="C32" s="37"/>
      <c r="D32" s="54"/>
      <c r="E32" s="37"/>
      <c r="F32" s="37"/>
      <c r="G32" s="54"/>
      <c r="H32" s="37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37"/>
      <c r="C33" s="37"/>
      <c r="D33" s="54"/>
      <c r="E33" s="37"/>
      <c r="F33" s="37"/>
      <c r="G33" s="54"/>
      <c r="H33" s="37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37"/>
      <c r="C34" s="37"/>
      <c r="D34" s="54"/>
      <c r="E34" s="37"/>
      <c r="F34" s="37"/>
      <c r="G34" s="54"/>
      <c r="H34" s="37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37"/>
      <c r="C35" s="37"/>
      <c r="D35" s="54"/>
      <c r="E35" s="37"/>
      <c r="F35" s="37"/>
      <c r="G35" s="54"/>
      <c r="H35" s="37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37"/>
      <c r="C36" s="37"/>
      <c r="D36" s="54"/>
      <c r="E36" s="37"/>
      <c r="F36" s="37"/>
      <c r="G36" s="54"/>
      <c r="H36" s="37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37"/>
      <c r="C37" s="37"/>
      <c r="D37" s="54"/>
      <c r="E37" s="37"/>
      <c r="F37" s="37"/>
      <c r="G37" s="54"/>
      <c r="H37" s="37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37"/>
      <c r="C38" s="37"/>
      <c r="D38" s="54"/>
      <c r="E38" s="37"/>
      <c r="F38" s="37"/>
      <c r="G38" s="54"/>
      <c r="H38" s="37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37"/>
      <c r="C39" s="37"/>
      <c r="D39" s="54"/>
      <c r="E39" s="37"/>
      <c r="F39" s="37"/>
      <c r="G39" s="54"/>
      <c r="H39" s="37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37"/>
      <c r="C40" s="37"/>
      <c r="D40" s="54"/>
      <c r="E40" s="37"/>
      <c r="F40" s="37"/>
      <c r="G40" s="54"/>
      <c r="H40" s="37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37"/>
      <c r="C41" s="37"/>
      <c r="D41" s="54"/>
      <c r="E41" s="37"/>
      <c r="F41" s="37"/>
      <c r="G41" s="54"/>
      <c r="H41" s="37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37"/>
      <c r="C42" s="37"/>
      <c r="D42" s="54"/>
      <c r="E42" s="37"/>
      <c r="F42" s="37"/>
      <c r="G42" s="54"/>
      <c r="H42" s="37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37"/>
      <c r="C43" s="37"/>
      <c r="D43" s="54"/>
      <c r="E43" s="37"/>
      <c r="F43" s="37"/>
      <c r="G43" s="54"/>
      <c r="H43" s="37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37"/>
      <c r="C44" s="37"/>
      <c r="D44" s="54"/>
      <c r="E44" s="37"/>
      <c r="F44" s="37"/>
      <c r="G44" s="54"/>
      <c r="H44" s="37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37"/>
      <c r="C45" s="37"/>
      <c r="D45" s="54"/>
      <c r="E45" s="37"/>
      <c r="F45" s="37"/>
      <c r="G45" s="54"/>
      <c r="H45" s="37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37"/>
      <c r="C46" s="37"/>
      <c r="D46" s="54"/>
      <c r="E46" s="37"/>
      <c r="F46" s="37"/>
      <c r="G46" s="54"/>
      <c r="H46" s="37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37"/>
      <c r="C47" s="37"/>
      <c r="D47" s="54"/>
      <c r="E47" s="37"/>
      <c r="F47" s="37"/>
      <c r="G47" s="54"/>
      <c r="H47" s="37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37"/>
      <c r="C48" s="37"/>
      <c r="D48" s="54"/>
      <c r="E48" s="37"/>
      <c r="F48" s="37"/>
      <c r="G48" s="54"/>
      <c r="H48" s="37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37"/>
      <c r="C49" s="37"/>
      <c r="D49" s="54"/>
      <c r="E49" s="37"/>
      <c r="F49" s="37"/>
      <c r="G49" s="54"/>
      <c r="H49" s="37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37"/>
      <c r="C50" s="37"/>
      <c r="D50" s="54"/>
      <c r="E50" s="37"/>
      <c r="F50" s="37"/>
      <c r="G50" s="54"/>
      <c r="H50" s="37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37"/>
      <c r="C51" s="37"/>
      <c r="D51" s="54"/>
      <c r="E51" s="37"/>
      <c r="F51" s="37"/>
      <c r="G51" s="54"/>
      <c r="H51" s="37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37"/>
      <c r="C52" s="37"/>
      <c r="D52" s="54"/>
      <c r="E52" s="37"/>
      <c r="F52" s="37"/>
      <c r="G52" s="54"/>
      <c r="H52" s="37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37"/>
      <c r="C53" s="37"/>
      <c r="D53" s="54"/>
      <c r="E53" s="37"/>
      <c r="F53" s="37"/>
      <c r="G53" s="54"/>
      <c r="H53" s="37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37"/>
      <c r="C54" s="37"/>
      <c r="D54" s="54"/>
      <c r="E54" s="37"/>
      <c r="F54" s="37"/>
      <c r="G54" s="54"/>
      <c r="H54" s="37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37"/>
      <c r="C55" s="37"/>
      <c r="D55" s="54"/>
      <c r="E55" s="37"/>
      <c r="F55" s="37"/>
      <c r="G55" s="54"/>
      <c r="H55" s="37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37"/>
      <c r="C56" s="37"/>
      <c r="D56" s="54"/>
      <c r="E56" s="37"/>
      <c r="F56" s="37"/>
      <c r="G56" s="54"/>
      <c r="H56" s="37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37"/>
      <c r="C57" s="37"/>
      <c r="D57" s="54"/>
      <c r="E57" s="37"/>
      <c r="F57" s="37"/>
      <c r="G57" s="54"/>
      <c r="H57" s="37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37"/>
      <c r="C58" s="37"/>
      <c r="D58" s="54"/>
      <c r="E58" s="37"/>
      <c r="F58" s="37"/>
      <c r="G58" s="54"/>
      <c r="H58" s="37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37"/>
      <c r="C59" s="37"/>
      <c r="D59" s="54"/>
      <c r="E59" s="37"/>
      <c r="F59" s="37"/>
      <c r="G59" s="54"/>
      <c r="H59" s="37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37"/>
      <c r="C60" s="37"/>
      <c r="D60" s="54"/>
      <c r="E60" s="37"/>
      <c r="F60" s="37"/>
      <c r="G60" s="54"/>
      <c r="H60" s="37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37"/>
      <c r="C61" s="37"/>
      <c r="D61" s="54"/>
      <c r="E61" s="37"/>
      <c r="F61" s="37"/>
      <c r="G61" s="54"/>
      <c r="H61" s="37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37"/>
      <c r="C62" s="37"/>
      <c r="D62" s="54"/>
      <c r="E62" s="37"/>
      <c r="F62" s="37"/>
      <c r="G62" s="54"/>
      <c r="H62" s="37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37"/>
      <c r="C63" s="37"/>
      <c r="D63" s="54"/>
      <c r="E63" s="37"/>
      <c r="F63" s="37"/>
      <c r="G63" s="54"/>
      <c r="H63" s="37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37"/>
      <c r="C64" s="37"/>
      <c r="D64" s="54"/>
      <c r="E64" s="37"/>
      <c r="F64" s="37"/>
      <c r="G64" s="54"/>
      <c r="H64" s="37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37"/>
      <c r="C65" s="37"/>
      <c r="D65" s="54"/>
      <c r="E65" s="37"/>
      <c r="F65" s="37"/>
      <c r="G65" s="54"/>
      <c r="H65" s="37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37"/>
      <c r="C66" s="37"/>
      <c r="D66" s="54"/>
      <c r="E66" s="37"/>
      <c r="F66" s="37"/>
      <c r="G66" s="54"/>
      <c r="H66" s="37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37"/>
      <c r="C67" s="37"/>
      <c r="D67" s="54"/>
      <c r="E67" s="37"/>
      <c r="F67" s="37"/>
      <c r="G67" s="54"/>
      <c r="H67" s="37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37"/>
      <c r="C68" s="37"/>
      <c r="D68" s="54"/>
      <c r="E68" s="37"/>
      <c r="F68" s="37"/>
      <c r="G68" s="54"/>
      <c r="H68" s="37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37"/>
      <c r="C69" s="37"/>
      <c r="D69" s="54"/>
      <c r="E69" s="37"/>
      <c r="F69" s="37"/>
      <c r="G69" s="54"/>
      <c r="H69" s="37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37"/>
      <c r="C70" s="37"/>
      <c r="D70" s="54"/>
      <c r="E70" s="37"/>
      <c r="F70" s="37"/>
      <c r="G70" s="54"/>
      <c r="H70" s="37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37"/>
      <c r="C71" s="37"/>
      <c r="D71" s="54"/>
      <c r="E71" s="37"/>
      <c r="F71" s="37"/>
      <c r="G71" s="54"/>
      <c r="H71" s="37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37"/>
      <c r="C72" s="37"/>
      <c r="D72" s="54"/>
      <c r="E72" s="37"/>
      <c r="F72" s="37"/>
      <c r="G72" s="54"/>
      <c r="H72" s="37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37"/>
      <c r="C73" s="37"/>
      <c r="D73" s="54"/>
      <c r="E73" s="37"/>
      <c r="F73" s="37"/>
      <c r="G73" s="54"/>
      <c r="H73" s="37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37"/>
      <c r="C74" s="37"/>
      <c r="D74" s="54"/>
      <c r="E74" s="37"/>
      <c r="F74" s="37"/>
      <c r="G74" s="54"/>
      <c r="H74" s="37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37"/>
      <c r="C75" s="37"/>
      <c r="D75" s="54"/>
      <c r="E75" s="37"/>
      <c r="F75" s="37"/>
      <c r="G75" s="54"/>
      <c r="H75" s="37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37"/>
      <c r="C76" s="37"/>
      <c r="D76" s="54"/>
      <c r="E76" s="37"/>
      <c r="F76" s="37"/>
      <c r="G76" s="54"/>
      <c r="H76" s="37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37"/>
      <c r="C77" s="37"/>
      <c r="D77" s="54"/>
      <c r="E77" s="37"/>
      <c r="F77" s="37"/>
      <c r="G77" s="54"/>
      <c r="H77" s="37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37"/>
      <c r="C78" s="37"/>
      <c r="D78" s="54"/>
      <c r="E78" s="37"/>
      <c r="F78" s="37"/>
      <c r="G78" s="54"/>
      <c r="H78" s="37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37"/>
      <c r="C79" s="37"/>
      <c r="D79" s="54"/>
      <c r="E79" s="37"/>
      <c r="F79" s="37"/>
      <c r="G79" s="54"/>
      <c r="H79" s="37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37"/>
      <c r="C80" s="37"/>
      <c r="D80" s="54"/>
      <c r="E80" s="37"/>
      <c r="F80" s="37"/>
      <c r="G80" s="54"/>
      <c r="H80" s="37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37"/>
      <c r="C81" s="37"/>
      <c r="D81" s="54"/>
      <c r="E81" s="37"/>
      <c r="F81" s="37"/>
      <c r="G81" s="54"/>
      <c r="H81" s="37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37"/>
      <c r="C82" s="37"/>
      <c r="D82" s="54"/>
      <c r="E82" s="37"/>
      <c r="F82" s="37"/>
      <c r="G82" s="54"/>
      <c r="H82" s="37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37"/>
      <c r="C83" s="37"/>
      <c r="D83" s="54"/>
      <c r="E83" s="37"/>
      <c r="F83" s="37"/>
      <c r="G83" s="54"/>
      <c r="H83" s="37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37"/>
      <c r="C84" s="37"/>
      <c r="D84" s="54"/>
      <c r="E84" s="37"/>
      <c r="F84" s="37"/>
      <c r="G84" s="54"/>
      <c r="H84" s="37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37"/>
      <c r="C85" s="37"/>
      <c r="D85" s="54"/>
      <c r="E85" s="37"/>
      <c r="F85" s="37"/>
      <c r="G85" s="54"/>
      <c r="H85" s="37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37"/>
      <c r="C86" s="37"/>
      <c r="D86" s="54"/>
      <c r="E86" s="37"/>
      <c r="F86" s="37"/>
      <c r="G86" s="54"/>
      <c r="H86" s="37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37"/>
      <c r="C87" s="37"/>
      <c r="D87" s="54"/>
      <c r="E87" s="37"/>
      <c r="F87" s="37"/>
      <c r="G87" s="54"/>
      <c r="H87" s="37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37"/>
      <c r="C88" s="37"/>
      <c r="D88" s="54"/>
      <c r="E88" s="37"/>
      <c r="F88" s="37"/>
      <c r="G88" s="54"/>
      <c r="H88" s="37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37"/>
      <c r="C89" s="37"/>
      <c r="D89" s="54"/>
      <c r="E89" s="37"/>
      <c r="F89" s="37"/>
      <c r="G89" s="54"/>
      <c r="H89" s="37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37"/>
      <c r="C90" s="37"/>
      <c r="D90" s="54"/>
      <c r="E90" s="37"/>
      <c r="F90" s="37"/>
      <c r="G90" s="54"/>
      <c r="H90" s="37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37"/>
      <c r="C91" s="37"/>
      <c r="D91" s="54"/>
      <c r="E91" s="37"/>
      <c r="F91" s="37"/>
      <c r="G91" s="54"/>
      <c r="H91" s="37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37"/>
      <c r="C92" s="37"/>
      <c r="D92" s="54"/>
      <c r="E92" s="37"/>
      <c r="F92" s="37"/>
      <c r="G92" s="54"/>
      <c r="H92" s="37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37"/>
      <c r="C93" s="37"/>
      <c r="D93" s="54"/>
      <c r="E93" s="37"/>
      <c r="F93" s="37"/>
      <c r="G93" s="54"/>
      <c r="H93" s="37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37"/>
      <c r="C94" s="37"/>
      <c r="D94" s="54"/>
      <c r="E94" s="37"/>
      <c r="F94" s="37"/>
      <c r="G94" s="54"/>
      <c r="H94" s="37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37"/>
      <c r="C95" s="37"/>
      <c r="D95" s="54"/>
      <c r="E95" s="37"/>
      <c r="F95" s="37"/>
      <c r="G95" s="54"/>
      <c r="H95" s="37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37"/>
      <c r="C96" s="37"/>
      <c r="D96" s="54"/>
      <c r="E96" s="37"/>
      <c r="F96" s="37"/>
      <c r="G96" s="54"/>
      <c r="H96" s="37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37"/>
      <c r="C97" s="37"/>
      <c r="D97" s="54"/>
      <c r="E97" s="37"/>
      <c r="F97" s="37"/>
      <c r="G97" s="54"/>
      <c r="H97" s="37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37"/>
      <c r="C98" s="37"/>
      <c r="D98" s="54"/>
      <c r="E98" s="37"/>
      <c r="F98" s="37"/>
      <c r="G98" s="54"/>
      <c r="H98" s="37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37"/>
      <c r="C99" s="37"/>
      <c r="D99" s="54"/>
      <c r="E99" s="37"/>
      <c r="F99" s="37"/>
      <c r="G99" s="54"/>
      <c r="H99" s="37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37"/>
      <c r="C100" s="37"/>
      <c r="D100" s="54"/>
      <c r="E100" s="37"/>
      <c r="F100" s="37"/>
      <c r="G100" s="54"/>
      <c r="H100" s="37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37"/>
      <c r="C101" s="37"/>
      <c r="D101" s="54"/>
      <c r="E101" s="37"/>
      <c r="F101" s="37"/>
      <c r="G101" s="54"/>
      <c r="H101" s="37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37"/>
      <c r="C102" s="37"/>
      <c r="D102" s="54"/>
      <c r="E102" s="37"/>
      <c r="F102" s="37"/>
      <c r="G102" s="54"/>
      <c r="H102" s="37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37"/>
      <c r="C103" s="37"/>
      <c r="D103" s="54"/>
      <c r="E103" s="37"/>
      <c r="F103" s="37"/>
      <c r="G103" s="54"/>
      <c r="H103" s="37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37"/>
      <c r="C104" s="37"/>
      <c r="D104" s="54"/>
      <c r="E104" s="37"/>
      <c r="F104" s="37"/>
      <c r="G104" s="54"/>
      <c r="H104" s="37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37"/>
      <c r="C105" s="37"/>
      <c r="D105" s="54"/>
      <c r="E105" s="37"/>
      <c r="F105" s="37"/>
      <c r="G105" s="54"/>
      <c r="H105" s="37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37"/>
      <c r="C106" s="37"/>
      <c r="D106" s="54"/>
      <c r="E106" s="37"/>
      <c r="F106" s="37"/>
      <c r="G106" s="54"/>
      <c r="H106" s="37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37"/>
      <c r="C107" s="37"/>
      <c r="D107" s="54"/>
      <c r="E107" s="37"/>
      <c r="F107" s="37"/>
      <c r="G107" s="54"/>
      <c r="H107" s="37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37"/>
      <c r="C108" s="37"/>
      <c r="D108" s="54"/>
      <c r="E108" s="37"/>
      <c r="F108" s="37"/>
      <c r="G108" s="54"/>
      <c r="H108" s="37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37"/>
      <c r="C109" s="37"/>
      <c r="D109" s="54"/>
      <c r="E109" s="37"/>
      <c r="F109" s="37"/>
      <c r="G109" s="54"/>
      <c r="H109" s="37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37"/>
      <c r="C110" s="37"/>
      <c r="D110" s="54"/>
      <c r="E110" s="37"/>
      <c r="F110" s="37"/>
      <c r="G110" s="54"/>
      <c r="H110" s="37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37"/>
      <c r="C111" s="37"/>
      <c r="D111" s="54"/>
      <c r="E111" s="37"/>
      <c r="F111" s="37"/>
      <c r="G111" s="54"/>
      <c r="H111" s="37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37"/>
      <c r="C112" s="37"/>
      <c r="D112" s="54"/>
      <c r="E112" s="37"/>
      <c r="F112" s="37"/>
      <c r="G112" s="54"/>
      <c r="H112" s="37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37"/>
      <c r="C113" s="37"/>
      <c r="D113" s="54"/>
      <c r="E113" s="37"/>
      <c r="F113" s="37"/>
      <c r="G113" s="54"/>
      <c r="H113" s="37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37"/>
      <c r="C114" s="37"/>
      <c r="D114" s="54"/>
      <c r="E114" s="37"/>
      <c r="F114" s="37"/>
      <c r="G114" s="54"/>
      <c r="H114" s="37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37"/>
      <c r="C115" s="37"/>
      <c r="D115" s="54"/>
      <c r="E115" s="37"/>
      <c r="F115" s="37"/>
      <c r="G115" s="54"/>
      <c r="H115" s="37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37"/>
      <c r="C116" s="37"/>
      <c r="D116" s="54"/>
      <c r="E116" s="37"/>
      <c r="F116" s="37"/>
      <c r="G116" s="54"/>
      <c r="H116" s="37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37"/>
      <c r="C117" s="37"/>
      <c r="D117" s="54"/>
      <c r="E117" s="37"/>
      <c r="F117" s="37"/>
      <c r="G117" s="54"/>
      <c r="H117" s="37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37"/>
      <c r="C118" s="37"/>
      <c r="D118" s="54"/>
      <c r="E118" s="37"/>
      <c r="F118" s="37"/>
      <c r="G118" s="54"/>
      <c r="H118" s="37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37"/>
      <c r="C119" s="37"/>
      <c r="D119" s="54"/>
      <c r="E119" s="37"/>
      <c r="F119" s="37"/>
      <c r="G119" s="54"/>
      <c r="H119" s="37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37"/>
      <c r="C120" s="37"/>
      <c r="D120" s="54"/>
      <c r="E120" s="37"/>
      <c r="F120" s="37"/>
      <c r="G120" s="54"/>
      <c r="H120" s="37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37"/>
      <c r="C121" s="37"/>
      <c r="D121" s="54"/>
      <c r="E121" s="37"/>
      <c r="F121" s="37"/>
      <c r="G121" s="54"/>
      <c r="H121" s="37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37"/>
      <c r="C122" s="37"/>
      <c r="D122" s="54"/>
      <c r="E122" s="37"/>
      <c r="F122" s="37"/>
      <c r="G122" s="54"/>
      <c r="H122" s="37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37"/>
      <c r="C123" s="37"/>
      <c r="D123" s="54"/>
      <c r="E123" s="37"/>
      <c r="F123" s="37"/>
      <c r="G123" s="54"/>
      <c r="H123" s="37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37"/>
      <c r="C124" s="37"/>
      <c r="D124" s="54"/>
      <c r="E124" s="37"/>
      <c r="F124" s="37"/>
      <c r="G124" s="54"/>
      <c r="H124" s="37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37"/>
      <c r="C125" s="37"/>
      <c r="D125" s="54"/>
      <c r="E125" s="37"/>
      <c r="F125" s="37"/>
      <c r="G125" s="54"/>
      <c r="H125" s="37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37"/>
      <c r="C126" s="37"/>
      <c r="D126" s="54"/>
      <c r="E126" s="37"/>
      <c r="F126" s="37"/>
      <c r="G126" s="54"/>
      <c r="H126" s="37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37"/>
      <c r="C127" s="37"/>
      <c r="D127" s="54"/>
      <c r="E127" s="37"/>
      <c r="F127" s="37"/>
      <c r="G127" s="54"/>
      <c r="H127" s="37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37"/>
      <c r="C128" s="37"/>
      <c r="D128" s="54"/>
      <c r="E128" s="37"/>
      <c r="F128" s="37"/>
      <c r="G128" s="54"/>
      <c r="H128" s="37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54"/>
      <c r="E129" s="37"/>
      <c r="F129" s="37"/>
      <c r="G129" s="54"/>
      <c r="H129" s="37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54"/>
      <c r="E130" s="37"/>
      <c r="F130" s="37"/>
      <c r="G130" s="54"/>
      <c r="H130" s="37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54"/>
      <c r="E131" s="37"/>
      <c r="F131" s="37"/>
      <c r="G131" s="54"/>
      <c r="H131" s="37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54"/>
      <c r="E132" s="37"/>
      <c r="F132" s="37"/>
      <c r="G132" s="54"/>
      <c r="H132" s="37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54"/>
      <c r="E133" s="37"/>
      <c r="F133" s="37"/>
      <c r="G133" s="54"/>
      <c r="H133" s="37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54"/>
      <c r="E134" s="37"/>
      <c r="F134" s="37"/>
      <c r="G134" s="54"/>
      <c r="H134" s="37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54"/>
      <c r="E135" s="37"/>
      <c r="F135" s="37"/>
      <c r="G135" s="54"/>
      <c r="H135" s="37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54"/>
      <c r="E136" s="37"/>
      <c r="F136" s="37"/>
      <c r="G136" s="54"/>
      <c r="H136" s="37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54"/>
      <c r="E137" s="37"/>
      <c r="F137" s="37"/>
      <c r="G137" s="54"/>
      <c r="H137" s="37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54"/>
      <c r="E138" s="37"/>
      <c r="F138" s="37"/>
      <c r="G138" s="54"/>
      <c r="H138" s="37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54"/>
      <c r="E139" s="37"/>
      <c r="F139" s="37"/>
      <c r="G139" s="54"/>
      <c r="H139" s="37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54"/>
      <c r="E140" s="37"/>
      <c r="F140" s="37"/>
      <c r="G140" s="54"/>
      <c r="H140" s="37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54"/>
      <c r="E141" s="37"/>
      <c r="F141" s="37"/>
      <c r="G141" s="54"/>
      <c r="H141" s="37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54"/>
      <c r="E142" s="37"/>
      <c r="F142" s="37"/>
      <c r="G142" s="54"/>
      <c r="H142" s="37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54"/>
      <c r="E143" s="37"/>
      <c r="F143" s="37"/>
      <c r="G143" s="54"/>
      <c r="H143" s="37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54"/>
      <c r="E144" s="37"/>
      <c r="F144" s="37"/>
      <c r="G144" s="54"/>
      <c r="H144" s="37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54"/>
      <c r="E145" s="37"/>
      <c r="F145" s="37"/>
      <c r="G145" s="54"/>
      <c r="H145" s="37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54"/>
      <c r="E146" s="37"/>
      <c r="F146" s="37"/>
      <c r="G146" s="54"/>
      <c r="H146" s="37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54"/>
      <c r="E147" s="37"/>
      <c r="F147" s="37"/>
      <c r="G147" s="54"/>
      <c r="H147" s="37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54"/>
      <c r="E148" s="37"/>
      <c r="F148" s="37"/>
      <c r="G148" s="54"/>
      <c r="H148" s="37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54"/>
      <c r="E149" s="37"/>
      <c r="F149" s="37"/>
      <c r="G149" s="54"/>
      <c r="H149" s="37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54"/>
      <c r="E150" s="37"/>
      <c r="F150" s="37"/>
      <c r="G150" s="54"/>
      <c r="H150" s="37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54"/>
      <c r="E151" s="37"/>
      <c r="F151" s="37"/>
      <c r="G151" s="54"/>
      <c r="H151" s="37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54"/>
      <c r="E152" s="37"/>
      <c r="F152" s="37"/>
      <c r="G152" s="54"/>
      <c r="H152" s="37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54"/>
      <c r="E153" s="37"/>
      <c r="F153" s="37"/>
      <c r="G153" s="54"/>
      <c r="H153" s="37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54"/>
      <c r="E154" s="37"/>
      <c r="F154" s="37"/>
      <c r="G154" s="54"/>
      <c r="H154" s="37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54"/>
      <c r="E155" s="37"/>
      <c r="F155" s="37"/>
      <c r="G155" s="54"/>
      <c r="H155" s="37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54"/>
      <c r="E156" s="37"/>
      <c r="F156" s="37"/>
      <c r="G156" s="54"/>
      <c r="H156" s="37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54"/>
      <c r="E157" s="37"/>
      <c r="F157" s="37"/>
      <c r="G157" s="54"/>
      <c r="H157" s="37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54"/>
      <c r="E158" s="37"/>
      <c r="F158" s="37"/>
      <c r="G158" s="54"/>
      <c r="H158" s="37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54"/>
      <c r="E159" s="37"/>
      <c r="F159" s="37"/>
      <c r="G159" s="54"/>
      <c r="H159" s="37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54"/>
      <c r="E160" s="37"/>
      <c r="F160" s="37"/>
      <c r="G160" s="54"/>
      <c r="H160" s="37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54"/>
      <c r="E161" s="37"/>
      <c r="F161" s="37"/>
      <c r="G161" s="54"/>
      <c r="H161" s="37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54"/>
      <c r="E162" s="37"/>
      <c r="F162" s="37"/>
      <c r="G162" s="54"/>
      <c r="H162" s="37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54"/>
      <c r="E163" s="37"/>
      <c r="F163" s="37"/>
      <c r="G163" s="54"/>
      <c r="H163" s="37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54"/>
      <c r="E164" s="37"/>
      <c r="F164" s="37"/>
      <c r="G164" s="54"/>
      <c r="H164" s="37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54"/>
      <c r="E165" s="37"/>
      <c r="F165" s="37"/>
      <c r="G165" s="54"/>
      <c r="H165" s="37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54"/>
      <c r="E166" s="37"/>
      <c r="F166" s="37"/>
      <c r="G166" s="54"/>
      <c r="H166" s="37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54"/>
      <c r="E167" s="37"/>
      <c r="F167" s="37"/>
      <c r="G167" s="54"/>
      <c r="H167" s="37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54"/>
      <c r="E168" s="37"/>
      <c r="F168" s="37"/>
      <c r="G168" s="54"/>
      <c r="H168" s="37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37"/>
      <c r="C169" s="37"/>
      <c r="D169" s="54"/>
      <c r="E169" s="37"/>
      <c r="F169" s="37"/>
      <c r="G169" s="54"/>
      <c r="H169" s="37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37"/>
      <c r="C170" s="37"/>
      <c r="D170" s="54"/>
      <c r="E170" s="37"/>
      <c r="F170" s="37"/>
      <c r="G170" s="54"/>
      <c r="H170" s="37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37"/>
      <c r="C171" s="37"/>
      <c r="D171" s="54"/>
      <c r="E171" s="37"/>
      <c r="F171" s="37"/>
      <c r="G171" s="54"/>
      <c r="H171" s="37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37"/>
      <c r="C172" s="37"/>
      <c r="D172" s="54"/>
      <c r="E172" s="37"/>
      <c r="F172" s="37"/>
      <c r="G172" s="54"/>
      <c r="H172" s="37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37"/>
      <c r="C173" s="37"/>
      <c r="D173" s="54"/>
      <c r="E173" s="37"/>
      <c r="F173" s="37"/>
      <c r="G173" s="54"/>
      <c r="H173" s="37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37"/>
      <c r="C174" s="37"/>
      <c r="D174" s="54"/>
      <c r="E174" s="37"/>
      <c r="F174" s="37"/>
      <c r="G174" s="54"/>
      <c r="H174" s="37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37"/>
      <c r="C175" s="37"/>
      <c r="D175" s="54"/>
      <c r="E175" s="37"/>
      <c r="F175" s="37"/>
      <c r="G175" s="54"/>
      <c r="H175" s="37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37"/>
      <c r="C176" s="37"/>
      <c r="D176" s="54"/>
      <c r="E176" s="37"/>
      <c r="F176" s="37"/>
      <c r="G176" s="54"/>
      <c r="H176" s="37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37"/>
      <c r="C177" s="37"/>
      <c r="D177" s="54"/>
      <c r="E177" s="37"/>
      <c r="F177" s="37"/>
      <c r="G177" s="54"/>
      <c r="H177" s="37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37"/>
      <c r="C178" s="37"/>
      <c r="D178" s="54"/>
      <c r="E178" s="37"/>
      <c r="F178" s="37"/>
      <c r="G178" s="54"/>
      <c r="H178" s="37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37"/>
      <c r="C179" s="37"/>
      <c r="D179" s="54"/>
      <c r="E179" s="37"/>
      <c r="F179" s="37"/>
      <c r="G179" s="54"/>
      <c r="H179" s="37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37"/>
      <c r="C180" s="37"/>
      <c r="D180" s="54"/>
      <c r="E180" s="37"/>
      <c r="F180" s="37"/>
      <c r="G180" s="54"/>
      <c r="H180" s="37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37"/>
      <c r="C181" s="37"/>
      <c r="D181" s="54"/>
      <c r="E181" s="37"/>
      <c r="F181" s="37"/>
      <c r="G181" s="54"/>
      <c r="H181" s="37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37"/>
      <c r="C182" s="37"/>
      <c r="D182" s="54"/>
      <c r="E182" s="37"/>
      <c r="F182" s="37"/>
      <c r="G182" s="54"/>
      <c r="H182" s="37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37"/>
      <c r="C183" s="37"/>
      <c r="D183" s="54"/>
      <c r="E183" s="37"/>
      <c r="F183" s="37"/>
      <c r="G183" s="54"/>
      <c r="H183" s="37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37"/>
      <c r="C184" s="37"/>
      <c r="D184" s="54"/>
      <c r="E184" s="37"/>
      <c r="F184" s="37"/>
      <c r="G184" s="54"/>
      <c r="H184" s="37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37"/>
      <c r="C185" s="37"/>
      <c r="D185" s="54"/>
      <c r="E185" s="37"/>
      <c r="F185" s="37"/>
      <c r="G185" s="54"/>
      <c r="H185" s="37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37"/>
      <c r="C186" s="37"/>
      <c r="D186" s="54"/>
      <c r="E186" s="37"/>
      <c r="F186" s="37"/>
      <c r="G186" s="54"/>
      <c r="H186" s="37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37"/>
      <c r="C187" s="37"/>
      <c r="D187" s="54"/>
      <c r="E187" s="37"/>
      <c r="F187" s="37"/>
      <c r="G187" s="54"/>
      <c r="H187" s="37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37"/>
      <c r="C188" s="37"/>
      <c r="D188" s="54"/>
      <c r="E188" s="37"/>
      <c r="F188" s="37"/>
      <c r="G188" s="54"/>
      <c r="H188" s="37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37"/>
      <c r="C189" s="37"/>
      <c r="D189" s="54"/>
      <c r="E189" s="37"/>
      <c r="F189" s="37"/>
      <c r="G189" s="54"/>
      <c r="H189" s="37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37"/>
      <c r="C190" s="37"/>
      <c r="D190" s="54"/>
      <c r="E190" s="37"/>
      <c r="F190" s="37"/>
      <c r="G190" s="54"/>
      <c r="H190" s="37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37"/>
      <c r="C191" s="37"/>
      <c r="D191" s="54"/>
      <c r="E191" s="37"/>
      <c r="F191" s="37"/>
      <c r="G191" s="54"/>
      <c r="H191" s="37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37"/>
      <c r="C192" s="37"/>
      <c r="D192" s="54"/>
      <c r="E192" s="37"/>
      <c r="F192" s="37"/>
      <c r="G192" s="54"/>
      <c r="H192" s="37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37"/>
      <c r="C193" s="37"/>
      <c r="D193" s="54"/>
      <c r="E193" s="37"/>
      <c r="F193" s="37"/>
      <c r="G193" s="54"/>
      <c r="H193" s="37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37"/>
      <c r="C194" s="37"/>
      <c r="D194" s="54"/>
      <c r="E194" s="37"/>
      <c r="F194" s="37"/>
      <c r="G194" s="54"/>
      <c r="H194" s="37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37"/>
      <c r="C195" s="37"/>
      <c r="D195" s="54"/>
      <c r="E195" s="37"/>
      <c r="F195" s="37"/>
      <c r="G195" s="54"/>
      <c r="H195" s="37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37"/>
      <c r="C196" s="37"/>
      <c r="D196" s="54"/>
      <c r="E196" s="37"/>
      <c r="F196" s="37"/>
      <c r="G196" s="54"/>
      <c r="H196" s="37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37"/>
      <c r="C197" s="37"/>
      <c r="D197" s="54"/>
      <c r="E197" s="37"/>
      <c r="F197" s="37"/>
      <c r="G197" s="54"/>
      <c r="H197" s="37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37"/>
      <c r="C198" s="37"/>
      <c r="D198" s="54"/>
      <c r="E198" s="37"/>
      <c r="F198" s="37"/>
      <c r="G198" s="54"/>
      <c r="H198" s="37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37"/>
      <c r="C199" s="37"/>
      <c r="D199" s="54"/>
      <c r="E199" s="37"/>
      <c r="F199" s="37"/>
      <c r="G199" s="54"/>
      <c r="H199" s="37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37"/>
      <c r="C200" s="37"/>
      <c r="D200" s="54"/>
      <c r="E200" s="37"/>
      <c r="F200" s="37"/>
      <c r="G200" s="54"/>
      <c r="H200" s="37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37"/>
      <c r="C201" s="37"/>
      <c r="D201" s="54"/>
      <c r="E201" s="37"/>
      <c r="F201" s="37"/>
      <c r="G201" s="54"/>
      <c r="H201" s="37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37"/>
      <c r="C202" s="37"/>
      <c r="D202" s="54"/>
      <c r="E202" s="37"/>
      <c r="F202" s="37"/>
      <c r="G202" s="54"/>
      <c r="H202" s="37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37"/>
      <c r="C203" s="37"/>
      <c r="D203" s="54"/>
      <c r="E203" s="37"/>
      <c r="F203" s="37"/>
      <c r="G203" s="54"/>
      <c r="H203" s="37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37"/>
      <c r="C204" s="37"/>
      <c r="D204" s="54"/>
      <c r="E204" s="37"/>
      <c r="F204" s="37"/>
      <c r="G204" s="54"/>
      <c r="H204" s="37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37"/>
      <c r="C205" s="37"/>
      <c r="D205" s="54"/>
      <c r="E205" s="37"/>
      <c r="F205" s="37"/>
      <c r="G205" s="54"/>
      <c r="H205" s="37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37"/>
      <c r="C206" s="37"/>
      <c r="D206" s="54"/>
      <c r="E206" s="37"/>
      <c r="F206" s="37"/>
      <c r="G206" s="54"/>
      <c r="H206" s="37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37"/>
      <c r="C207" s="37"/>
      <c r="D207" s="54"/>
      <c r="E207" s="37"/>
      <c r="F207" s="37"/>
      <c r="G207" s="54"/>
      <c r="H207" s="37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37"/>
      <c r="C208" s="37"/>
      <c r="D208" s="54"/>
      <c r="E208" s="37"/>
      <c r="F208" s="37"/>
      <c r="G208" s="54"/>
      <c r="H208" s="37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37"/>
      <c r="C209" s="37"/>
      <c r="D209" s="54"/>
      <c r="E209" s="37"/>
      <c r="F209" s="37"/>
      <c r="G209" s="54"/>
      <c r="H209" s="37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37"/>
      <c r="C210" s="37"/>
      <c r="D210" s="54"/>
      <c r="E210" s="37"/>
      <c r="F210" s="37"/>
      <c r="G210" s="54"/>
      <c r="H210" s="37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37"/>
      <c r="C211" s="37"/>
      <c r="D211" s="54"/>
      <c r="E211" s="37"/>
      <c r="F211" s="37"/>
      <c r="G211" s="54"/>
      <c r="H211" s="37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37"/>
      <c r="C212" s="37"/>
      <c r="D212" s="54"/>
      <c r="E212" s="37"/>
      <c r="F212" s="37"/>
      <c r="G212" s="54"/>
      <c r="H212" s="37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37"/>
      <c r="C213" s="37"/>
      <c r="D213" s="54"/>
      <c r="E213" s="37"/>
      <c r="F213" s="37"/>
      <c r="G213" s="54"/>
      <c r="H213" s="37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37"/>
      <c r="C214" s="37"/>
      <c r="D214" s="54"/>
      <c r="E214" s="37"/>
      <c r="F214" s="37"/>
      <c r="G214" s="54"/>
      <c r="H214" s="37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37"/>
      <c r="C215" s="37"/>
      <c r="D215" s="54"/>
      <c r="E215" s="37"/>
      <c r="F215" s="37"/>
      <c r="G215" s="54"/>
      <c r="H215" s="37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37"/>
      <c r="C216" s="37"/>
      <c r="D216" s="54"/>
      <c r="E216" s="37"/>
      <c r="F216" s="37"/>
      <c r="G216" s="54"/>
      <c r="H216" s="37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37"/>
      <c r="C217" s="37"/>
      <c r="D217" s="54"/>
      <c r="E217" s="37"/>
      <c r="F217" s="37"/>
      <c r="G217" s="54"/>
      <c r="H217" s="37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37"/>
      <c r="C218" s="37"/>
      <c r="D218" s="54"/>
      <c r="E218" s="37"/>
      <c r="F218" s="37"/>
      <c r="G218" s="54"/>
      <c r="H218" s="37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37"/>
      <c r="C219" s="37"/>
      <c r="D219" s="54"/>
      <c r="E219" s="37"/>
      <c r="F219" s="37"/>
      <c r="G219" s="54"/>
      <c r="H219" s="37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37"/>
      <c r="C220" s="37"/>
      <c r="D220" s="54"/>
      <c r="E220" s="37"/>
      <c r="F220" s="37"/>
      <c r="G220" s="54"/>
      <c r="H220" s="37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37"/>
      <c r="C221" s="37"/>
      <c r="D221" s="54"/>
      <c r="E221" s="37"/>
      <c r="F221" s="37"/>
      <c r="G221" s="54"/>
      <c r="H221" s="37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37"/>
      <c r="C222" s="37"/>
      <c r="D222" s="54"/>
      <c r="E222" s="37"/>
      <c r="F222" s="37"/>
      <c r="G222" s="54"/>
      <c r="H222" s="37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37"/>
      <c r="C223" s="37"/>
      <c r="D223" s="54"/>
      <c r="E223" s="37"/>
      <c r="F223" s="37"/>
      <c r="G223" s="54"/>
      <c r="H223" s="37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37"/>
      <c r="C224" s="37"/>
      <c r="D224" s="54"/>
      <c r="E224" s="37"/>
      <c r="F224" s="37"/>
      <c r="G224" s="54"/>
      <c r="H224" s="37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37"/>
      <c r="C225" s="37"/>
      <c r="D225" s="54"/>
      <c r="E225" s="37"/>
      <c r="F225" s="37"/>
      <c r="G225" s="54"/>
      <c r="H225" s="37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37"/>
      <c r="C226" s="37"/>
      <c r="D226" s="54"/>
      <c r="E226" s="37"/>
      <c r="F226" s="37"/>
      <c r="G226" s="54"/>
      <c r="H226" s="37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37"/>
      <c r="C227" s="37"/>
      <c r="D227" s="54"/>
      <c r="E227" s="37"/>
      <c r="F227" s="37"/>
      <c r="G227" s="54"/>
      <c r="H227" s="37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37"/>
      <c r="C228" s="37"/>
      <c r="D228" s="54"/>
      <c r="E228" s="37"/>
      <c r="F228" s="37"/>
      <c r="G228" s="54"/>
      <c r="H228" s="37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37"/>
      <c r="C229" s="37"/>
      <c r="D229" s="54"/>
      <c r="E229" s="37"/>
      <c r="F229" s="37"/>
      <c r="G229" s="54"/>
      <c r="H229" s="37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37"/>
      <c r="C230" s="37"/>
      <c r="D230" s="54"/>
      <c r="E230" s="37"/>
      <c r="F230" s="37"/>
      <c r="G230" s="54"/>
      <c r="H230" s="37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37"/>
      <c r="C231" s="37"/>
      <c r="D231" s="54"/>
      <c r="E231" s="37"/>
      <c r="F231" s="37"/>
      <c r="G231" s="54"/>
      <c r="H231" s="37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37"/>
      <c r="C232" s="37"/>
      <c r="D232" s="54"/>
      <c r="E232" s="37"/>
      <c r="F232" s="37"/>
      <c r="G232" s="54"/>
      <c r="H232" s="37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37"/>
      <c r="C233" s="37"/>
      <c r="D233" s="54"/>
      <c r="E233" s="37"/>
      <c r="F233" s="37"/>
      <c r="G233" s="54"/>
      <c r="H233" s="37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37"/>
      <c r="C234" s="37"/>
      <c r="D234" s="54"/>
      <c r="E234" s="37"/>
      <c r="F234" s="37"/>
      <c r="G234" s="54"/>
      <c r="H234" s="37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37"/>
      <c r="C235" s="37"/>
      <c r="D235" s="54"/>
      <c r="E235" s="37"/>
      <c r="F235" s="37"/>
      <c r="G235" s="54"/>
      <c r="H235" s="37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37"/>
      <c r="C236" s="37"/>
      <c r="D236" s="54"/>
      <c r="E236" s="37"/>
      <c r="F236" s="37"/>
      <c r="G236" s="54"/>
      <c r="H236" s="37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37"/>
      <c r="C237" s="37"/>
      <c r="D237" s="54"/>
      <c r="E237" s="37"/>
      <c r="F237" s="37"/>
      <c r="G237" s="54"/>
      <c r="H237" s="37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37"/>
      <c r="C238" s="37"/>
      <c r="D238" s="54"/>
      <c r="E238" s="37"/>
      <c r="F238" s="37"/>
      <c r="G238" s="54"/>
      <c r="H238" s="37"/>
      <c r="I238" s="181"/>
      <c r="J238" s="181"/>
      <c r="K238" s="181"/>
      <c r="L238" s="181"/>
      <c r="M238" s="181"/>
      <c r="N238" s="181"/>
      <c r="O238" s="181"/>
      <c r="P238" s="181"/>
      <c r="Q238" s="181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40625" defaultRowHeight="12.75" x14ac:dyDescent="0.2"/>
  <cols>
    <col min="1" max="1" width="66" style="194" bestFit="1" customWidth="1"/>
    <col min="2" max="2" width="17" style="46" customWidth="1"/>
    <col min="3" max="3" width="18.28515625" style="46" customWidth="1"/>
    <col min="4" max="4" width="11.42578125" style="69" bestFit="1" customWidth="1"/>
    <col min="5" max="16384" width="9.140625" style="194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")&amp;TEXT(DREPORTDATE,"dd.MM.yyyy")</f>
        <v>Державний та гарантований державою борг України за станом на 28.02.2019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tr">
        <f>IF(REPORT_LANG="UKR","(в розрізі валют погашеня)","by interest rate types")</f>
        <v>(в розрізі валют погашеня)</v>
      </c>
      <c r="B3" s="2"/>
      <c r="C3" s="2"/>
      <c r="D3" s="2"/>
    </row>
    <row r="4" spans="1:19" x14ac:dyDescent="0.2">
      <c r="B4" s="37"/>
      <c r="C4" s="37"/>
      <c r="D4" s="54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46" customFormat="1" x14ac:dyDescent="0.2">
      <c r="B5" s="116"/>
      <c r="C5" s="116"/>
      <c r="D5" s="246" t="str">
        <f>VALVAL</f>
        <v>млрд. одиниць</v>
      </c>
    </row>
    <row r="6" spans="1:19" s="162" customFormat="1" x14ac:dyDescent="0.2">
      <c r="A6" s="56"/>
      <c r="B6" s="163" t="str">
        <f>IF(REPORT_LANG="UKR","дол.США","USD")</f>
        <v>дол.США</v>
      </c>
      <c r="C6" s="163" t="str">
        <f>IF(REPORT_LANG="UKR","грн.","UAH")</f>
        <v>грн.</v>
      </c>
      <c r="D6" s="173" t="s">
        <v>189</v>
      </c>
    </row>
    <row r="7" spans="1:19" s="195" customFormat="1" ht="15.75" x14ac:dyDescent="0.2">
      <c r="A7" s="15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13">
        <f t="shared" ref="B7:D7" si="0">SUM(B8:B26)</f>
        <v>78.239429963220005</v>
      </c>
      <c r="C7" s="113">
        <f t="shared" si="0"/>
        <v>2111.89846848454</v>
      </c>
      <c r="D7" s="66">
        <f t="shared" si="0"/>
        <v>1.0000009999999999</v>
      </c>
    </row>
    <row r="8" spans="1:19" s="190" customFormat="1" x14ac:dyDescent="0.2">
      <c r="A8" s="216" t="s">
        <v>119</v>
      </c>
      <c r="B8" s="10">
        <v>33.67828955633</v>
      </c>
      <c r="C8" s="10">
        <v>909.07012191769002</v>
      </c>
      <c r="D8" s="11">
        <v>0.430452</v>
      </c>
    </row>
    <row r="9" spans="1:19" s="190" customFormat="1" x14ac:dyDescent="0.2">
      <c r="A9" s="216" t="s">
        <v>3</v>
      </c>
      <c r="B9" s="10">
        <v>7.0439479308799999</v>
      </c>
      <c r="C9" s="10">
        <v>190.13562412603</v>
      </c>
      <c r="D9" s="11">
        <v>9.0031E-2</v>
      </c>
    </row>
    <row r="10" spans="1:19" s="190" customFormat="1" x14ac:dyDescent="0.2">
      <c r="A10" s="216" t="s">
        <v>161</v>
      </c>
      <c r="B10" s="10">
        <v>0.30439780084000001</v>
      </c>
      <c r="C10" s="10">
        <v>8.2165379999999999</v>
      </c>
      <c r="D10" s="11">
        <v>3.8909999999999999E-3</v>
      </c>
    </row>
    <row r="11" spans="1:19" s="190" customFormat="1" x14ac:dyDescent="0.2">
      <c r="A11" s="216" t="s">
        <v>16</v>
      </c>
      <c r="B11" s="10">
        <v>12.93016364681</v>
      </c>
      <c r="C11" s="10">
        <v>349.02085579977</v>
      </c>
      <c r="D11" s="11">
        <v>0.16526399999999999</v>
      </c>
    </row>
    <row r="12" spans="1:19" s="190" customFormat="1" x14ac:dyDescent="0.2">
      <c r="A12" s="216" t="s">
        <v>17</v>
      </c>
      <c r="B12" s="10">
        <v>23.716457817249999</v>
      </c>
      <c r="C12" s="10">
        <v>640.17274877051</v>
      </c>
      <c r="D12" s="11">
        <v>0.30312699999999998</v>
      </c>
    </row>
    <row r="13" spans="1:19" x14ac:dyDescent="0.2">
      <c r="A13" s="227" t="s">
        <v>99</v>
      </c>
      <c r="B13" s="222">
        <v>0.56617321110999996</v>
      </c>
      <c r="C13" s="222">
        <v>15.282579870539999</v>
      </c>
      <c r="D13" s="223">
        <v>7.2360000000000002E-3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B14" s="37"/>
      <c r="C14" s="37"/>
      <c r="D14" s="54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37"/>
      <c r="C15" s="37"/>
      <c r="D15" s="54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37"/>
      <c r="C16" s="37"/>
      <c r="D16" s="54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2:17" x14ac:dyDescent="0.2">
      <c r="B17" s="37"/>
      <c r="C17" s="37"/>
      <c r="D17" s="54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2:17" x14ac:dyDescent="0.2">
      <c r="B18" s="37"/>
      <c r="C18" s="37"/>
      <c r="D18" s="54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2:17" x14ac:dyDescent="0.2">
      <c r="B19" s="37"/>
      <c r="C19" s="37"/>
      <c r="D19" s="54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2:17" x14ac:dyDescent="0.2">
      <c r="B20" s="37"/>
      <c r="C20" s="37"/>
      <c r="D20" s="54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2:17" x14ac:dyDescent="0.2">
      <c r="B21" s="37"/>
      <c r="C21" s="37"/>
      <c r="D21" s="54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x14ac:dyDescent="0.2">
      <c r="B22" s="37"/>
      <c r="C22" s="37"/>
      <c r="D22" s="54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x14ac:dyDescent="0.2">
      <c r="B23" s="37"/>
      <c r="C23" s="37"/>
      <c r="D23" s="54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x14ac:dyDescent="0.2">
      <c r="B24" s="37"/>
      <c r="C24" s="37"/>
      <c r="D24" s="54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x14ac:dyDescent="0.2">
      <c r="B25" s="37"/>
      <c r="C25" s="37"/>
      <c r="D25" s="54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2:17" x14ac:dyDescent="0.2">
      <c r="B26" s="37"/>
      <c r="C26" s="37"/>
      <c r="D26" s="54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2:17" x14ac:dyDescent="0.2">
      <c r="B27" s="37"/>
      <c r="C27" s="37"/>
      <c r="D27" s="54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2:17" x14ac:dyDescent="0.2">
      <c r="B28" s="37"/>
      <c r="C28" s="37"/>
      <c r="D28" s="54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2:17" x14ac:dyDescent="0.2">
      <c r="B29" s="37"/>
      <c r="C29" s="37"/>
      <c r="D29" s="54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2:17" x14ac:dyDescent="0.2">
      <c r="B30" s="37"/>
      <c r="C30" s="37"/>
      <c r="D30" s="54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2:17" x14ac:dyDescent="0.2">
      <c r="B31" s="37"/>
      <c r="C31" s="37"/>
      <c r="D31" s="54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2:17" x14ac:dyDescent="0.2">
      <c r="B32" s="37"/>
      <c r="C32" s="37"/>
      <c r="D32" s="54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37"/>
      <c r="C33" s="37"/>
      <c r="D33" s="54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37"/>
      <c r="C34" s="37"/>
      <c r="D34" s="54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37"/>
      <c r="C35" s="37"/>
      <c r="D35" s="54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37"/>
      <c r="C36" s="37"/>
      <c r="D36" s="54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37"/>
      <c r="C37" s="37"/>
      <c r="D37" s="54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37"/>
      <c r="C38" s="37"/>
      <c r="D38" s="54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37"/>
      <c r="C39" s="37"/>
      <c r="D39" s="54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37"/>
      <c r="C40" s="37"/>
      <c r="D40" s="54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37"/>
      <c r="C41" s="37"/>
      <c r="D41" s="54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37"/>
      <c r="C42" s="37"/>
      <c r="D42" s="54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37"/>
      <c r="C43" s="37"/>
      <c r="D43" s="54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37"/>
      <c r="C44" s="37"/>
      <c r="D44" s="54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37"/>
      <c r="C45" s="37"/>
      <c r="D45" s="54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37"/>
      <c r="C46" s="37"/>
      <c r="D46" s="54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37"/>
      <c r="C47" s="37"/>
      <c r="D47" s="54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37"/>
      <c r="C48" s="37"/>
      <c r="D48" s="54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37"/>
      <c r="C49" s="37"/>
      <c r="D49" s="54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37"/>
      <c r="C50" s="37"/>
      <c r="D50" s="54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37"/>
      <c r="C51" s="37"/>
      <c r="D51" s="54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37"/>
      <c r="C52" s="37"/>
      <c r="D52" s="54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37"/>
      <c r="C53" s="37"/>
      <c r="D53" s="54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37"/>
      <c r="C54" s="37"/>
      <c r="D54" s="54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37"/>
      <c r="C55" s="37"/>
      <c r="D55" s="54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37"/>
      <c r="C56" s="37"/>
      <c r="D56" s="54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37"/>
      <c r="C57" s="37"/>
      <c r="D57" s="54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37"/>
      <c r="C58" s="37"/>
      <c r="D58" s="54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37"/>
      <c r="C59" s="37"/>
      <c r="D59" s="54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37"/>
      <c r="C60" s="37"/>
      <c r="D60" s="54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37"/>
      <c r="C61" s="37"/>
      <c r="D61" s="54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37"/>
      <c r="C62" s="37"/>
      <c r="D62" s="54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37"/>
      <c r="C63" s="37"/>
      <c r="D63" s="54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37"/>
      <c r="C64" s="37"/>
      <c r="D64" s="54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37"/>
      <c r="C65" s="37"/>
      <c r="D65" s="54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37"/>
      <c r="C66" s="37"/>
      <c r="D66" s="54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37"/>
      <c r="C67" s="37"/>
      <c r="D67" s="54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37"/>
      <c r="C68" s="37"/>
      <c r="D68" s="54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37"/>
      <c r="C69" s="37"/>
      <c r="D69" s="54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37"/>
      <c r="C70" s="37"/>
      <c r="D70" s="54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37"/>
      <c r="C71" s="37"/>
      <c r="D71" s="54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37"/>
      <c r="C72" s="37"/>
      <c r="D72" s="54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37"/>
      <c r="C73" s="37"/>
      <c r="D73" s="54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37"/>
      <c r="C74" s="37"/>
      <c r="D74" s="54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37"/>
      <c r="C75" s="37"/>
      <c r="D75" s="54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37"/>
      <c r="C76" s="37"/>
      <c r="D76" s="54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37"/>
      <c r="C77" s="37"/>
      <c r="D77" s="54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37"/>
      <c r="C78" s="37"/>
      <c r="D78" s="54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37"/>
      <c r="C79" s="37"/>
      <c r="D79" s="54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37"/>
      <c r="C80" s="37"/>
      <c r="D80" s="54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37"/>
      <c r="C81" s="37"/>
      <c r="D81" s="54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37"/>
      <c r="C82" s="37"/>
      <c r="D82" s="54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37"/>
      <c r="C83" s="37"/>
      <c r="D83" s="54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37"/>
      <c r="C84" s="37"/>
      <c r="D84" s="54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37"/>
      <c r="C85" s="37"/>
      <c r="D85" s="54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37"/>
      <c r="C86" s="37"/>
      <c r="D86" s="54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37"/>
      <c r="C87" s="37"/>
      <c r="D87" s="54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37"/>
      <c r="C88" s="37"/>
      <c r="D88" s="54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37"/>
      <c r="C89" s="37"/>
      <c r="D89" s="54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37"/>
      <c r="C90" s="37"/>
      <c r="D90" s="54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37"/>
      <c r="C91" s="37"/>
      <c r="D91" s="54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37"/>
      <c r="C92" s="37"/>
      <c r="D92" s="54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37"/>
      <c r="C93" s="37"/>
      <c r="D93" s="54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37"/>
      <c r="C94" s="37"/>
      <c r="D94" s="54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37"/>
      <c r="C95" s="37"/>
      <c r="D95" s="54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37"/>
      <c r="C96" s="37"/>
      <c r="D96" s="54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37"/>
      <c r="C97" s="37"/>
      <c r="D97" s="54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37"/>
      <c r="C98" s="37"/>
      <c r="D98" s="54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37"/>
      <c r="C99" s="37"/>
      <c r="D99" s="54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37"/>
      <c r="C100" s="37"/>
      <c r="D100" s="54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37"/>
      <c r="C101" s="37"/>
      <c r="D101" s="54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37"/>
      <c r="C102" s="37"/>
      <c r="D102" s="54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37"/>
      <c r="C103" s="37"/>
      <c r="D103" s="54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37"/>
      <c r="C104" s="37"/>
      <c r="D104" s="54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37"/>
      <c r="C105" s="37"/>
      <c r="D105" s="54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37"/>
      <c r="C106" s="37"/>
      <c r="D106" s="54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37"/>
      <c r="C107" s="37"/>
      <c r="D107" s="54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37"/>
      <c r="C108" s="37"/>
      <c r="D108" s="54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37"/>
      <c r="C109" s="37"/>
      <c r="D109" s="54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37"/>
      <c r="C110" s="37"/>
      <c r="D110" s="54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37"/>
      <c r="C111" s="37"/>
      <c r="D111" s="54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37"/>
      <c r="C112" s="37"/>
      <c r="D112" s="54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37"/>
      <c r="C113" s="37"/>
      <c r="D113" s="54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37"/>
      <c r="C114" s="37"/>
      <c r="D114" s="54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37"/>
      <c r="C115" s="37"/>
      <c r="D115" s="54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37"/>
      <c r="C116" s="37"/>
      <c r="D116" s="54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37"/>
      <c r="C117" s="37"/>
      <c r="D117" s="54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37"/>
      <c r="C118" s="37"/>
      <c r="D118" s="54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37"/>
      <c r="C119" s="37"/>
      <c r="D119" s="54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37"/>
      <c r="C120" s="37"/>
      <c r="D120" s="54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37"/>
      <c r="C121" s="37"/>
      <c r="D121" s="54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37"/>
      <c r="C122" s="37"/>
      <c r="D122" s="54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37"/>
      <c r="C123" s="37"/>
      <c r="D123" s="54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37"/>
      <c r="C124" s="37"/>
      <c r="D124" s="54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37"/>
      <c r="C125" s="37"/>
      <c r="D125" s="54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37"/>
      <c r="C126" s="37"/>
      <c r="D126" s="54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37"/>
      <c r="C127" s="37"/>
      <c r="D127" s="54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37"/>
      <c r="C128" s="37"/>
      <c r="D128" s="54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54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54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54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54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54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54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54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54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54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54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54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54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54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54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54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54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54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54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54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54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54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54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54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54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54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54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54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54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54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54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54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54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54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54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54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54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54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54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54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54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37"/>
      <c r="C169" s="37"/>
      <c r="D169" s="54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37"/>
      <c r="C170" s="37"/>
      <c r="D170" s="54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37"/>
      <c r="C171" s="37"/>
      <c r="D171" s="54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37"/>
      <c r="C172" s="37"/>
      <c r="D172" s="54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37"/>
      <c r="C173" s="37"/>
      <c r="D173" s="54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37"/>
      <c r="C174" s="37"/>
      <c r="D174" s="54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37"/>
      <c r="C175" s="37"/>
      <c r="D175" s="54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37"/>
      <c r="C176" s="37"/>
      <c r="D176" s="54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37"/>
      <c r="C177" s="37"/>
      <c r="D177" s="54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37"/>
      <c r="C178" s="37"/>
      <c r="D178" s="54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37"/>
      <c r="C179" s="37"/>
      <c r="D179" s="54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37"/>
      <c r="C180" s="37"/>
      <c r="D180" s="54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37"/>
      <c r="C181" s="37"/>
      <c r="D181" s="54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37"/>
      <c r="C182" s="37"/>
      <c r="D182" s="54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37"/>
      <c r="C183" s="37"/>
      <c r="D183" s="54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37"/>
      <c r="C184" s="37"/>
      <c r="D184" s="54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37"/>
      <c r="C185" s="37"/>
      <c r="D185" s="54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37"/>
      <c r="C186" s="37"/>
      <c r="D186" s="54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37"/>
      <c r="C187" s="37"/>
      <c r="D187" s="54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37"/>
      <c r="C188" s="37"/>
      <c r="D188" s="54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37"/>
      <c r="C189" s="37"/>
      <c r="D189" s="54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37"/>
      <c r="C190" s="37"/>
      <c r="D190" s="54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37"/>
      <c r="C191" s="37"/>
      <c r="D191" s="54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37"/>
      <c r="C192" s="37"/>
      <c r="D192" s="54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37"/>
      <c r="C193" s="37"/>
      <c r="D193" s="54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37"/>
      <c r="C194" s="37"/>
      <c r="D194" s="54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37"/>
      <c r="C195" s="37"/>
      <c r="D195" s="54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37"/>
      <c r="C196" s="37"/>
      <c r="D196" s="54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37"/>
      <c r="C197" s="37"/>
      <c r="D197" s="54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37"/>
      <c r="C198" s="37"/>
      <c r="D198" s="54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37"/>
      <c r="C199" s="37"/>
      <c r="D199" s="54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37"/>
      <c r="C200" s="37"/>
      <c r="D200" s="54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37"/>
      <c r="C201" s="37"/>
      <c r="D201" s="54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37"/>
      <c r="C202" s="37"/>
      <c r="D202" s="54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37"/>
      <c r="C203" s="37"/>
      <c r="D203" s="54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37"/>
      <c r="C204" s="37"/>
      <c r="D204" s="54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37"/>
      <c r="C205" s="37"/>
      <c r="D205" s="54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37"/>
      <c r="C206" s="37"/>
      <c r="D206" s="54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37"/>
      <c r="C207" s="37"/>
      <c r="D207" s="54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37"/>
      <c r="C208" s="37"/>
      <c r="D208" s="54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37"/>
      <c r="C209" s="37"/>
      <c r="D209" s="54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37"/>
      <c r="C210" s="37"/>
      <c r="D210" s="54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37"/>
      <c r="C211" s="37"/>
      <c r="D211" s="54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37"/>
      <c r="C212" s="37"/>
      <c r="D212" s="54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37"/>
      <c r="C213" s="37"/>
      <c r="D213" s="54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37"/>
      <c r="C214" s="37"/>
      <c r="D214" s="54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37"/>
      <c r="C215" s="37"/>
      <c r="D215" s="54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37"/>
      <c r="C216" s="37"/>
      <c r="D216" s="54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37"/>
      <c r="C217" s="37"/>
      <c r="D217" s="54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37"/>
      <c r="C218" s="37"/>
      <c r="D218" s="54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37"/>
      <c r="C219" s="37"/>
      <c r="D219" s="54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37"/>
      <c r="C220" s="37"/>
      <c r="D220" s="54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37"/>
      <c r="C221" s="37"/>
      <c r="D221" s="54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37"/>
      <c r="C222" s="37"/>
      <c r="D222" s="54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37"/>
      <c r="C223" s="37"/>
      <c r="D223" s="54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37"/>
      <c r="C224" s="37"/>
      <c r="D224" s="54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37"/>
      <c r="C225" s="37"/>
      <c r="D225" s="54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37"/>
      <c r="C226" s="37"/>
      <c r="D226" s="54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37"/>
      <c r="C227" s="37"/>
      <c r="D227" s="54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37"/>
      <c r="C228" s="37"/>
      <c r="D228" s="54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37"/>
      <c r="C229" s="37"/>
      <c r="D229" s="54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37"/>
      <c r="C230" s="37"/>
      <c r="D230" s="54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37"/>
      <c r="C231" s="37"/>
      <c r="D231" s="54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37"/>
      <c r="C232" s="37"/>
      <c r="D232" s="54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37"/>
      <c r="C233" s="37"/>
      <c r="D233" s="54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37"/>
      <c r="C234" s="37"/>
      <c r="D234" s="54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37"/>
      <c r="C235" s="37"/>
      <c r="D235" s="54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37"/>
      <c r="C236" s="37"/>
      <c r="D236" s="54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37"/>
      <c r="C237" s="37"/>
      <c r="D237" s="54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37"/>
      <c r="C238" s="37"/>
      <c r="D238" s="54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37"/>
      <c r="C239" s="37"/>
      <c r="D239" s="54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37"/>
      <c r="C240" s="37"/>
      <c r="D240" s="54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37"/>
      <c r="C241" s="37"/>
      <c r="D241" s="54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37"/>
      <c r="C242" s="37"/>
      <c r="D242" s="54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37"/>
      <c r="C243" s="37"/>
      <c r="D243" s="54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37"/>
      <c r="C244" s="37"/>
      <c r="D244" s="54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37"/>
      <c r="C245" s="37"/>
      <c r="D245" s="54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37"/>
      <c r="C246" s="37"/>
      <c r="D246" s="54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37"/>
      <c r="C247" s="37"/>
      <c r="D247" s="54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  <row r="248" spans="2:17" x14ac:dyDescent="0.2">
      <c r="B248" s="37"/>
      <c r="C248" s="37"/>
      <c r="D248" s="54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</row>
  </sheetData>
  <mergeCells count="2">
    <mergeCell ref="A2:D2"/>
    <mergeCell ref="A3:D3"/>
  </mergeCells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D21" sqref="D21"/>
    </sheetView>
  </sheetViews>
  <sheetFormatPr defaultColWidth="9.140625" defaultRowHeight="12.75" outlineLevelRow="1" x14ac:dyDescent="0.2"/>
  <cols>
    <col min="1" max="1" width="66" style="194" bestFit="1" customWidth="1"/>
    <col min="2" max="2" width="14.42578125" style="46" bestFit="1" customWidth="1"/>
    <col min="3" max="3" width="16" style="46" bestFit="1" customWidth="1"/>
    <col min="4" max="4" width="11.42578125" style="69" bestFit="1" customWidth="1"/>
    <col min="5" max="16384" width="9.140625" style="194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28.02.2019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">
        <v>113</v>
      </c>
      <c r="B3" s="2"/>
      <c r="C3" s="2"/>
      <c r="D3" s="2"/>
    </row>
    <row r="4" spans="1:19" x14ac:dyDescent="0.2">
      <c r="B4" s="37"/>
      <c r="C4" s="37"/>
      <c r="D4" s="54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46" customFormat="1" x14ac:dyDescent="0.2">
      <c r="B5" s="116"/>
      <c r="C5" s="116"/>
      <c r="D5" s="246" t="str">
        <f>VALVAL</f>
        <v>млрд. одиниць</v>
      </c>
    </row>
    <row r="6" spans="1:19" s="162" customFormat="1" x14ac:dyDescent="0.2">
      <c r="A6" s="56"/>
      <c r="B6" s="158" t="s">
        <v>168</v>
      </c>
      <c r="C6" s="158" t="s">
        <v>171</v>
      </c>
      <c r="D6" s="173" t="s">
        <v>189</v>
      </c>
    </row>
    <row r="7" spans="1:19" s="195" customFormat="1" ht="15.75" x14ac:dyDescent="0.2">
      <c r="A7" s="187" t="s">
        <v>151</v>
      </c>
      <c r="B7" s="113">
        <f t="shared" ref="B7:D7" si="0">SUM(B8:B18)</f>
        <v>78.239429963220005</v>
      </c>
      <c r="C7" s="113">
        <f t="shared" si="0"/>
        <v>2111.89846848454</v>
      </c>
      <c r="D7" s="66">
        <f t="shared" si="0"/>
        <v>1.0000009999999999</v>
      </c>
    </row>
    <row r="8" spans="1:19" s="190" customFormat="1" x14ac:dyDescent="0.2">
      <c r="A8" s="216" t="s">
        <v>119</v>
      </c>
      <c r="B8" s="10">
        <v>33.67828955633</v>
      </c>
      <c r="C8" s="10">
        <v>909.07012191769002</v>
      </c>
      <c r="D8" s="11">
        <v>0.430452</v>
      </c>
    </row>
    <row r="9" spans="1:19" s="190" customFormat="1" x14ac:dyDescent="0.2">
      <c r="A9" s="216" t="s">
        <v>3</v>
      </c>
      <c r="B9" s="10">
        <v>7.0439479308799999</v>
      </c>
      <c r="C9" s="10">
        <v>190.13562412603</v>
      </c>
      <c r="D9" s="11">
        <v>9.0031E-2</v>
      </c>
    </row>
    <row r="10" spans="1:19" s="190" customFormat="1" x14ac:dyDescent="0.2">
      <c r="A10" s="216" t="s">
        <v>161</v>
      </c>
      <c r="B10" s="10">
        <v>0.30439780084000001</v>
      </c>
      <c r="C10" s="10">
        <v>8.2165379999999999</v>
      </c>
      <c r="D10" s="11">
        <v>3.8909999999999999E-3</v>
      </c>
    </row>
    <row r="11" spans="1:19" s="190" customFormat="1" x14ac:dyDescent="0.2">
      <c r="A11" s="216" t="s">
        <v>16</v>
      </c>
      <c r="B11" s="10">
        <v>12.93016364681</v>
      </c>
      <c r="C11" s="10">
        <v>349.02085579977</v>
      </c>
      <c r="D11" s="11">
        <v>0.16526399999999999</v>
      </c>
    </row>
    <row r="12" spans="1:19" s="190" customFormat="1" x14ac:dyDescent="0.2">
      <c r="A12" s="216" t="s">
        <v>17</v>
      </c>
      <c r="B12" s="10">
        <v>23.716457817249999</v>
      </c>
      <c r="C12" s="10">
        <v>640.17274877051</v>
      </c>
      <c r="D12" s="11">
        <v>0.30312699999999998</v>
      </c>
    </row>
    <row r="13" spans="1:19" x14ac:dyDescent="0.2">
      <c r="A13" s="227" t="s">
        <v>99</v>
      </c>
      <c r="B13" s="222">
        <v>0.56617321110999996</v>
      </c>
      <c r="C13" s="222">
        <v>15.282579870539999</v>
      </c>
      <c r="D13" s="223">
        <v>7.2360000000000002E-3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B14" s="37"/>
      <c r="C14" s="37"/>
      <c r="D14" s="54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37"/>
      <c r="C15" s="37"/>
      <c r="D15" s="54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37"/>
      <c r="C16" s="37"/>
      <c r="D16" s="54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9" x14ac:dyDescent="0.2">
      <c r="B17" s="37"/>
      <c r="C17" s="37"/>
      <c r="D17" s="54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9" x14ac:dyDescent="0.2">
      <c r="B18" s="37"/>
      <c r="C18" s="37"/>
      <c r="D18" s="54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9" x14ac:dyDescent="0.2">
      <c r="B19" s="37"/>
      <c r="C19" s="37"/>
      <c r="D19" s="54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9" x14ac:dyDescent="0.2">
      <c r="A20" s="102" t="s">
        <v>163</v>
      </c>
      <c r="B20" s="37"/>
      <c r="C20" s="37"/>
      <c r="D20" s="54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9" x14ac:dyDescent="0.2">
      <c r="B21" s="44" t="str">
        <f>"Державний борг України за станом на " &amp; TEXT(DREPORTDATE,"dd.MM.yyyy")</f>
        <v>Державний борг України за станом на 28.02.2019</v>
      </c>
      <c r="C21" s="37"/>
      <c r="D21" s="246" t="str">
        <f>VALVAL</f>
        <v>млрд. одиниць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s="20" customFormat="1" x14ac:dyDescent="0.2">
      <c r="A22" s="56"/>
      <c r="B22" s="158" t="s">
        <v>168</v>
      </c>
      <c r="C22" s="158" t="s">
        <v>171</v>
      </c>
      <c r="D22" s="173" t="s">
        <v>189</v>
      </c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</row>
    <row r="23" spans="1:19" s="67" customFormat="1" ht="15" x14ac:dyDescent="0.2">
      <c r="A23" s="53" t="s">
        <v>151</v>
      </c>
      <c r="B23" s="251">
        <f t="shared" ref="B23:C23" si="1">B$24+B$31</f>
        <v>78.23942996321999</v>
      </c>
      <c r="C23" s="251">
        <f t="shared" si="1"/>
        <v>2111.89846848454</v>
      </c>
      <c r="D23" s="185">
        <v>1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  <row r="24" spans="1:19" s="132" customFormat="1" ht="15" x14ac:dyDescent="0.25">
      <c r="A24" s="35" t="s">
        <v>68</v>
      </c>
      <c r="B24" s="247">
        <f t="shared" ref="B24:C24" si="2">SUM(B$25:B$30)</f>
        <v>67.418100851639991</v>
      </c>
      <c r="C24" s="247">
        <f t="shared" si="2"/>
        <v>1819.8008856092899</v>
      </c>
      <c r="D24" s="14">
        <v>0.86168999999999996</v>
      </c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9" s="60" customFormat="1" outlineLevel="1" x14ac:dyDescent="0.2">
      <c r="A25" s="72" t="s">
        <v>119</v>
      </c>
      <c r="B25" s="150">
        <v>31.691330123269999</v>
      </c>
      <c r="C25" s="150">
        <v>855.43659486352999</v>
      </c>
      <c r="D25" s="161">
        <v>0.40505600000000003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9" outlineLevel="1" x14ac:dyDescent="0.2">
      <c r="A26" s="72" t="s">
        <v>3</v>
      </c>
      <c r="B26" s="222">
        <v>6.3371129462600004</v>
      </c>
      <c r="C26" s="222">
        <v>171.0561941995</v>
      </c>
      <c r="D26" s="223">
        <v>8.0995999999999999E-2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outlineLevel="1" x14ac:dyDescent="0.2">
      <c r="A27" s="164" t="s">
        <v>161</v>
      </c>
      <c r="B27" s="222">
        <v>0.30439780084000001</v>
      </c>
      <c r="C27" s="222">
        <v>8.2165379999999999</v>
      </c>
      <c r="D27" s="223">
        <v>3.8909999999999999E-3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outlineLevel="1" x14ac:dyDescent="0.2">
      <c r="A28" s="164" t="s">
        <v>16</v>
      </c>
      <c r="B28" s="222">
        <v>5.1852877050000004</v>
      </c>
      <c r="C28" s="222">
        <v>139.96524729306</v>
      </c>
      <c r="D28" s="223">
        <v>6.6275000000000001E-2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outlineLevel="1" x14ac:dyDescent="0.2">
      <c r="A29" s="164" t="s">
        <v>17</v>
      </c>
      <c r="B29" s="222">
        <v>23.333799065160001</v>
      </c>
      <c r="C29" s="222">
        <v>629.84373138266005</v>
      </c>
      <c r="D29" s="223">
        <v>0.298236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outlineLevel="1" x14ac:dyDescent="0.2">
      <c r="A30" s="164" t="s">
        <v>99</v>
      </c>
      <c r="B30" s="222">
        <v>0.56617321110999996</v>
      </c>
      <c r="C30" s="222">
        <v>15.282579870539999</v>
      </c>
      <c r="D30" s="223">
        <v>7.2360000000000002E-3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ht="15" x14ac:dyDescent="0.25">
      <c r="A31" s="15" t="s">
        <v>13</v>
      </c>
      <c r="B31" s="12">
        <f t="shared" ref="B31:C31" si="3">SUM(B$32:B$35)</f>
        <v>10.821329111580001</v>
      </c>
      <c r="C31" s="12">
        <f t="shared" si="3"/>
        <v>292.09758287525</v>
      </c>
      <c r="D31" s="13">
        <v>0.13830999999999999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outlineLevel="1" x14ac:dyDescent="0.2">
      <c r="A32" s="164" t="s">
        <v>119</v>
      </c>
      <c r="B32" s="222">
        <v>1.98695943306</v>
      </c>
      <c r="C32" s="222">
        <v>53.633527054159998</v>
      </c>
      <c r="D32" s="223">
        <v>2.5395999999999998E-2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outlineLevel="1" x14ac:dyDescent="0.2">
      <c r="A33" s="164" t="s">
        <v>3</v>
      </c>
      <c r="B33" s="222">
        <v>0.70683498462000005</v>
      </c>
      <c r="C33" s="222">
        <v>19.07942992653</v>
      </c>
      <c r="D33" s="223">
        <v>9.0340000000000004E-3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outlineLevel="1" x14ac:dyDescent="0.2">
      <c r="A34" s="164" t="s">
        <v>16</v>
      </c>
      <c r="B34" s="222">
        <v>7.7448759418100002</v>
      </c>
      <c r="C34" s="222">
        <v>209.05560850671</v>
      </c>
      <c r="D34" s="223">
        <v>9.8988999999999994E-2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outlineLevel="1" x14ac:dyDescent="0.2">
      <c r="A35" s="164" t="s">
        <v>17</v>
      </c>
      <c r="B35" s="222">
        <v>0.38265875209</v>
      </c>
      <c r="C35" s="222">
        <v>10.32901738785</v>
      </c>
      <c r="D35" s="223">
        <v>4.8910000000000004E-3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x14ac:dyDescent="0.2">
      <c r="B36" s="37"/>
      <c r="C36" s="37"/>
      <c r="D36" s="54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x14ac:dyDescent="0.2">
      <c r="B37" s="37"/>
      <c r="C37" s="37"/>
      <c r="D37" s="54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x14ac:dyDescent="0.2">
      <c r="B38" s="37"/>
      <c r="C38" s="37"/>
      <c r="D38" s="54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x14ac:dyDescent="0.2">
      <c r="B39" s="37"/>
      <c r="C39" s="37"/>
      <c r="D39" s="54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x14ac:dyDescent="0.2">
      <c r="B40" s="37"/>
      <c r="C40" s="37"/>
      <c r="D40" s="54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x14ac:dyDescent="0.2">
      <c r="B41" s="37"/>
      <c r="C41" s="37"/>
      <c r="D41" s="54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x14ac:dyDescent="0.2">
      <c r="B42" s="37"/>
      <c r="C42" s="37"/>
      <c r="D42" s="54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x14ac:dyDescent="0.2">
      <c r="B43" s="37"/>
      <c r="C43" s="37"/>
      <c r="D43" s="54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x14ac:dyDescent="0.2">
      <c r="B44" s="37"/>
      <c r="C44" s="37"/>
      <c r="D44" s="54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x14ac:dyDescent="0.2">
      <c r="B45" s="37"/>
      <c r="C45" s="37"/>
      <c r="D45" s="54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x14ac:dyDescent="0.2">
      <c r="B46" s="37"/>
      <c r="C46" s="37"/>
      <c r="D46" s="54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x14ac:dyDescent="0.2">
      <c r="B47" s="37"/>
      <c r="C47" s="37"/>
      <c r="D47" s="54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x14ac:dyDescent="0.2">
      <c r="B48" s="37"/>
      <c r="C48" s="37"/>
      <c r="D48" s="54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37"/>
      <c r="C49" s="37"/>
      <c r="D49" s="54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37"/>
      <c r="C50" s="37"/>
      <c r="D50" s="54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37"/>
      <c r="C51" s="37"/>
      <c r="D51" s="54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37"/>
      <c r="C52" s="37"/>
      <c r="D52" s="54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37"/>
      <c r="C53" s="37"/>
      <c r="D53" s="54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37"/>
      <c r="C54" s="37"/>
      <c r="D54" s="54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37"/>
      <c r="C55" s="37"/>
      <c r="D55" s="54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37"/>
      <c r="C56" s="37"/>
      <c r="D56" s="54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37"/>
      <c r="C57" s="37"/>
      <c r="D57" s="54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37"/>
      <c r="C58" s="37"/>
      <c r="D58" s="54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37"/>
      <c r="C59" s="37"/>
      <c r="D59" s="54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37"/>
      <c r="C60" s="37"/>
      <c r="D60" s="54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37"/>
      <c r="C61" s="37"/>
      <c r="D61" s="54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37"/>
      <c r="C62" s="37"/>
      <c r="D62" s="54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37"/>
      <c r="C63" s="37"/>
      <c r="D63" s="54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37"/>
      <c r="C64" s="37"/>
      <c r="D64" s="54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37"/>
      <c r="C65" s="37"/>
      <c r="D65" s="54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37"/>
      <c r="C66" s="37"/>
      <c r="D66" s="54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37"/>
      <c r="C67" s="37"/>
      <c r="D67" s="54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37"/>
      <c r="C68" s="37"/>
      <c r="D68" s="54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37"/>
      <c r="C69" s="37"/>
      <c r="D69" s="54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37"/>
      <c r="C70" s="37"/>
      <c r="D70" s="54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37"/>
      <c r="C71" s="37"/>
      <c r="D71" s="54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37"/>
      <c r="C72" s="37"/>
      <c r="D72" s="54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37"/>
      <c r="C73" s="37"/>
      <c r="D73" s="54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37"/>
      <c r="C74" s="37"/>
      <c r="D74" s="54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37"/>
      <c r="C75" s="37"/>
      <c r="D75" s="54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37"/>
      <c r="C76" s="37"/>
      <c r="D76" s="54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37"/>
      <c r="C77" s="37"/>
      <c r="D77" s="54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37"/>
      <c r="C78" s="37"/>
      <c r="D78" s="54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37"/>
      <c r="C79" s="37"/>
      <c r="D79" s="54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37"/>
      <c r="C80" s="37"/>
      <c r="D80" s="54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37"/>
      <c r="C81" s="37"/>
      <c r="D81" s="54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37"/>
      <c r="C82" s="37"/>
      <c r="D82" s="54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37"/>
      <c r="C83" s="37"/>
      <c r="D83" s="54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37"/>
      <c r="C84" s="37"/>
      <c r="D84" s="54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37"/>
      <c r="C85" s="37"/>
      <c r="D85" s="54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37"/>
      <c r="C86" s="37"/>
      <c r="D86" s="54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37"/>
      <c r="C87" s="37"/>
      <c r="D87" s="54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37"/>
      <c r="C88" s="37"/>
      <c r="D88" s="54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37"/>
      <c r="C89" s="37"/>
      <c r="D89" s="54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37"/>
      <c r="C90" s="37"/>
      <c r="D90" s="54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37"/>
      <c r="C91" s="37"/>
      <c r="D91" s="54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37"/>
      <c r="C92" s="37"/>
      <c r="D92" s="54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37"/>
      <c r="C93" s="37"/>
      <c r="D93" s="54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37"/>
      <c r="C94" s="37"/>
      <c r="D94" s="54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37"/>
      <c r="C95" s="37"/>
      <c r="D95" s="54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37"/>
      <c r="C96" s="37"/>
      <c r="D96" s="54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37"/>
      <c r="C97" s="37"/>
      <c r="D97" s="54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37"/>
      <c r="C98" s="37"/>
      <c r="D98" s="54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37"/>
      <c r="C99" s="37"/>
      <c r="D99" s="54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37"/>
      <c r="C100" s="37"/>
      <c r="D100" s="54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37"/>
      <c r="C101" s="37"/>
      <c r="D101" s="54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37"/>
      <c r="C102" s="37"/>
      <c r="D102" s="54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37"/>
      <c r="C103" s="37"/>
      <c r="D103" s="54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37"/>
      <c r="C104" s="37"/>
      <c r="D104" s="54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37"/>
      <c r="C105" s="37"/>
      <c r="D105" s="54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37"/>
      <c r="C106" s="37"/>
      <c r="D106" s="54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37"/>
      <c r="C107" s="37"/>
      <c r="D107" s="54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37"/>
      <c r="C108" s="37"/>
      <c r="D108" s="54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37"/>
      <c r="C109" s="37"/>
      <c r="D109" s="54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37"/>
      <c r="C110" s="37"/>
      <c r="D110" s="54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37"/>
      <c r="C111" s="37"/>
      <c r="D111" s="54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37"/>
      <c r="C112" s="37"/>
      <c r="D112" s="54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37"/>
      <c r="C113" s="37"/>
      <c r="D113" s="54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37"/>
      <c r="C114" s="37"/>
      <c r="D114" s="54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37"/>
      <c r="C115" s="37"/>
      <c r="D115" s="54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37"/>
      <c r="C116" s="37"/>
      <c r="D116" s="54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37"/>
      <c r="C117" s="37"/>
      <c r="D117" s="54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37"/>
      <c r="C118" s="37"/>
      <c r="D118" s="54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37"/>
      <c r="C119" s="37"/>
      <c r="D119" s="54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37"/>
      <c r="C120" s="37"/>
      <c r="D120" s="54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37"/>
      <c r="C121" s="37"/>
      <c r="D121" s="54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37"/>
      <c r="C122" s="37"/>
      <c r="D122" s="54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37"/>
      <c r="C123" s="37"/>
      <c r="D123" s="54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37"/>
      <c r="C124" s="37"/>
      <c r="D124" s="54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37"/>
      <c r="C125" s="37"/>
      <c r="D125" s="54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37"/>
      <c r="C126" s="37"/>
      <c r="D126" s="54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37"/>
      <c r="C127" s="37"/>
      <c r="D127" s="54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37"/>
      <c r="C128" s="37"/>
      <c r="D128" s="54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54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54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54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54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54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54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54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54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54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54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54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54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54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54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54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54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54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54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54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54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54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54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54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54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54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54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54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54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54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54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54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54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54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54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54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54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54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54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54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54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37"/>
      <c r="C169" s="37"/>
      <c r="D169" s="54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37"/>
      <c r="C170" s="37"/>
      <c r="D170" s="54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37"/>
      <c r="C171" s="37"/>
      <c r="D171" s="54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37"/>
      <c r="C172" s="37"/>
      <c r="D172" s="54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37"/>
      <c r="C173" s="37"/>
      <c r="D173" s="54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37"/>
      <c r="C174" s="37"/>
      <c r="D174" s="54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37"/>
      <c r="C175" s="37"/>
      <c r="D175" s="54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37"/>
      <c r="C176" s="37"/>
      <c r="D176" s="54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37"/>
      <c r="C177" s="37"/>
      <c r="D177" s="54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37"/>
      <c r="C178" s="37"/>
      <c r="D178" s="54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37"/>
      <c r="C179" s="37"/>
      <c r="D179" s="54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37"/>
      <c r="C180" s="37"/>
      <c r="D180" s="54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37"/>
      <c r="C181" s="37"/>
      <c r="D181" s="54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37"/>
      <c r="C182" s="37"/>
      <c r="D182" s="54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37"/>
      <c r="C183" s="37"/>
      <c r="D183" s="54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37"/>
      <c r="C184" s="37"/>
      <c r="D184" s="54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37"/>
      <c r="C185" s="37"/>
      <c r="D185" s="54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37"/>
      <c r="C186" s="37"/>
      <c r="D186" s="54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37"/>
      <c r="C187" s="37"/>
      <c r="D187" s="54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37"/>
      <c r="C188" s="37"/>
      <c r="D188" s="54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37"/>
      <c r="C189" s="37"/>
      <c r="D189" s="54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37"/>
      <c r="C190" s="37"/>
      <c r="D190" s="54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37"/>
      <c r="C191" s="37"/>
      <c r="D191" s="54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37"/>
      <c r="C192" s="37"/>
      <c r="D192" s="54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37"/>
      <c r="C193" s="37"/>
      <c r="D193" s="54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37"/>
      <c r="C194" s="37"/>
      <c r="D194" s="54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37"/>
      <c r="C195" s="37"/>
      <c r="D195" s="54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37"/>
      <c r="C196" s="37"/>
      <c r="D196" s="54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37"/>
      <c r="C197" s="37"/>
      <c r="D197" s="54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37"/>
      <c r="C198" s="37"/>
      <c r="D198" s="54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37"/>
      <c r="C199" s="37"/>
      <c r="D199" s="54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37"/>
      <c r="C200" s="37"/>
      <c r="D200" s="54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37"/>
      <c r="C201" s="37"/>
      <c r="D201" s="54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37"/>
      <c r="C202" s="37"/>
      <c r="D202" s="54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37"/>
      <c r="C203" s="37"/>
      <c r="D203" s="54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37"/>
      <c r="C204" s="37"/>
      <c r="D204" s="54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37"/>
      <c r="C205" s="37"/>
      <c r="D205" s="54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37"/>
      <c r="C206" s="37"/>
      <c r="D206" s="54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37"/>
      <c r="C207" s="37"/>
      <c r="D207" s="54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37"/>
      <c r="C208" s="37"/>
      <c r="D208" s="54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37"/>
      <c r="C209" s="37"/>
      <c r="D209" s="54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37"/>
      <c r="C210" s="37"/>
      <c r="D210" s="54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37"/>
      <c r="C211" s="37"/>
      <c r="D211" s="54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37"/>
      <c r="C212" s="37"/>
      <c r="D212" s="54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37"/>
      <c r="C213" s="37"/>
      <c r="D213" s="54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37"/>
      <c r="C214" s="37"/>
      <c r="D214" s="54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37"/>
      <c r="C215" s="37"/>
      <c r="D215" s="54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37"/>
      <c r="C216" s="37"/>
      <c r="D216" s="54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37"/>
      <c r="C217" s="37"/>
      <c r="D217" s="54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37"/>
      <c r="C218" s="37"/>
      <c r="D218" s="54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37"/>
      <c r="C219" s="37"/>
      <c r="D219" s="54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37"/>
      <c r="C220" s="37"/>
      <c r="D220" s="54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37"/>
      <c r="C221" s="37"/>
      <c r="D221" s="54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37"/>
      <c r="C222" s="37"/>
      <c r="D222" s="54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37"/>
      <c r="C223" s="37"/>
      <c r="D223" s="54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37"/>
      <c r="C224" s="37"/>
      <c r="D224" s="54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37"/>
      <c r="C225" s="37"/>
      <c r="D225" s="54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37"/>
      <c r="C226" s="37"/>
      <c r="D226" s="54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37"/>
      <c r="C227" s="37"/>
      <c r="D227" s="54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37"/>
      <c r="C228" s="37"/>
      <c r="D228" s="54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37"/>
      <c r="C229" s="37"/>
      <c r="D229" s="54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37"/>
      <c r="C230" s="37"/>
      <c r="D230" s="54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37"/>
      <c r="C231" s="37"/>
      <c r="D231" s="54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37"/>
      <c r="C232" s="37"/>
      <c r="D232" s="54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37"/>
      <c r="C233" s="37"/>
      <c r="D233" s="54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37"/>
      <c r="C234" s="37"/>
      <c r="D234" s="54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37"/>
      <c r="C235" s="37"/>
      <c r="D235" s="54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37"/>
      <c r="C236" s="37"/>
      <c r="D236" s="54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37"/>
      <c r="C237" s="37"/>
      <c r="D237" s="54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37"/>
      <c r="C238" s="37"/>
      <c r="D238" s="54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37"/>
      <c r="C239" s="37"/>
      <c r="D239" s="54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37"/>
      <c r="C240" s="37"/>
      <c r="D240" s="54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37"/>
      <c r="C241" s="37"/>
      <c r="D241" s="54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37"/>
      <c r="C242" s="37"/>
      <c r="D242" s="54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37"/>
      <c r="C243" s="37"/>
      <c r="D243" s="54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37"/>
      <c r="C244" s="37"/>
      <c r="D244" s="54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37"/>
      <c r="C245" s="37"/>
      <c r="D245" s="54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40625" defaultRowHeight="12.75" outlineLevelRow="1" x14ac:dyDescent="0.2"/>
  <cols>
    <col min="1" max="1" width="66" style="194" bestFit="1" customWidth="1"/>
    <col min="2" max="2" width="19" style="46" customWidth="1"/>
    <col min="3" max="3" width="19.42578125" style="46" customWidth="1"/>
    <col min="4" max="4" width="9.85546875" style="69" customWidth="1"/>
    <col min="5" max="5" width="18.42578125" style="46" customWidth="1"/>
    <col min="6" max="6" width="17.7109375" style="46" customWidth="1"/>
    <col min="7" max="7" width="9.140625" style="69" customWidth="1"/>
    <col min="8" max="8" width="16" style="46" bestFit="1" customWidth="1"/>
    <col min="9" max="16384" width="9.140625" style="194"/>
  </cols>
  <sheetData>
    <row r="2" spans="1:19" ht="18.75" x14ac:dyDescent="0.3">
      <c r="A2" s="5" t="s">
        <v>71</v>
      </c>
      <c r="B2" s="3"/>
      <c r="C2" s="3"/>
      <c r="D2" s="3"/>
      <c r="E2" s="3"/>
      <c r="F2" s="3"/>
      <c r="G2" s="3"/>
      <c r="H2" s="3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83"/>
    </row>
    <row r="4" spans="1:19" x14ac:dyDescent="0.2">
      <c r="B4" s="37"/>
      <c r="C4" s="37"/>
      <c r="D4" s="54"/>
      <c r="E4" s="37"/>
      <c r="F4" s="37"/>
      <c r="G4" s="54"/>
      <c r="H4" s="37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46" customFormat="1" x14ac:dyDescent="0.2">
      <c r="B5" s="116"/>
      <c r="C5" s="116"/>
      <c r="D5" s="117"/>
      <c r="E5" s="116"/>
      <c r="F5" s="116"/>
      <c r="G5" s="117"/>
      <c r="H5" s="246" t="str">
        <f>VALVAL</f>
        <v>млрд. одиниць</v>
      </c>
    </row>
    <row r="6" spans="1:19" s="76" customFormat="1" x14ac:dyDescent="0.2">
      <c r="A6" s="138"/>
      <c r="B6" s="273">
        <v>43465</v>
      </c>
      <c r="C6" s="274"/>
      <c r="D6" s="275"/>
      <c r="E6" s="273">
        <v>43524</v>
      </c>
      <c r="F6" s="274"/>
      <c r="G6" s="275"/>
      <c r="H6" s="112"/>
    </row>
    <row r="7" spans="1:19" s="31" customFormat="1" x14ac:dyDescent="0.2">
      <c r="A7" s="56"/>
      <c r="B7" s="158" t="s">
        <v>168</v>
      </c>
      <c r="C7" s="158" t="s">
        <v>171</v>
      </c>
      <c r="D7" s="173" t="s">
        <v>189</v>
      </c>
      <c r="E7" s="158" t="s">
        <v>168</v>
      </c>
      <c r="F7" s="158" t="s">
        <v>171</v>
      </c>
      <c r="G7" s="173" t="s">
        <v>189</v>
      </c>
      <c r="H7" s="158" t="s">
        <v>65</v>
      </c>
    </row>
    <row r="8" spans="1:19" s="195" customFormat="1" ht="15.75" x14ac:dyDescent="0.2">
      <c r="A8" s="187" t="s">
        <v>151</v>
      </c>
      <c r="B8" s="113">
        <f t="shared" ref="B8:H8" si="0">SUM(B9:B18)</f>
        <v>78.315547975909993</v>
      </c>
      <c r="C8" s="113">
        <f t="shared" si="0"/>
        <v>2168.42156766371</v>
      </c>
      <c r="D8" s="66">
        <f t="shared" si="0"/>
        <v>1.0000010000000001</v>
      </c>
      <c r="E8" s="113">
        <f t="shared" si="0"/>
        <v>78.239429963220005</v>
      </c>
      <c r="F8" s="113">
        <f t="shared" si="0"/>
        <v>2111.89846848454</v>
      </c>
      <c r="G8" s="66">
        <f t="shared" si="0"/>
        <v>1.0000009999999999</v>
      </c>
      <c r="H8" s="211">
        <f t="shared" si="0"/>
        <v>1.0000000000010619E-6</v>
      </c>
    </row>
    <row r="9" spans="1:19" s="190" customFormat="1" x14ac:dyDescent="0.2">
      <c r="A9" s="216" t="s">
        <v>119</v>
      </c>
      <c r="B9" s="10">
        <v>34.420927978359998</v>
      </c>
      <c r="C9" s="10">
        <v>953.05574098984005</v>
      </c>
      <c r="D9" s="11">
        <v>0.43951600000000002</v>
      </c>
      <c r="E9" s="10">
        <v>33.67828955633</v>
      </c>
      <c r="F9" s="10">
        <v>909.07012191769002</v>
      </c>
      <c r="G9" s="11">
        <v>0.430452</v>
      </c>
      <c r="H9" s="10">
        <v>-9.0639999999999991E-3</v>
      </c>
    </row>
    <row r="10" spans="1:19" x14ac:dyDescent="0.2">
      <c r="A10" s="227" t="s">
        <v>3</v>
      </c>
      <c r="B10" s="222">
        <v>7.2197605298600003</v>
      </c>
      <c r="C10" s="222">
        <v>199.90263556795</v>
      </c>
      <c r="D10" s="223">
        <v>9.2188000000000006E-2</v>
      </c>
      <c r="E10" s="222">
        <v>7.0439479308799999</v>
      </c>
      <c r="F10" s="222">
        <v>190.13562412603</v>
      </c>
      <c r="G10" s="223">
        <v>9.0031E-2</v>
      </c>
      <c r="H10" s="222">
        <v>-2.1570000000000001E-3</v>
      </c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x14ac:dyDescent="0.2">
      <c r="A11" s="227" t="s">
        <v>161</v>
      </c>
      <c r="B11" s="222">
        <v>0.29365465454</v>
      </c>
      <c r="C11" s="222">
        <v>8.1307875999999997</v>
      </c>
      <c r="D11" s="223">
        <v>3.7499999999999999E-3</v>
      </c>
      <c r="E11" s="222">
        <v>0.30439780084000001</v>
      </c>
      <c r="F11" s="222">
        <v>8.2165379999999999</v>
      </c>
      <c r="G11" s="223">
        <v>3.8909999999999999E-3</v>
      </c>
      <c r="H11" s="222">
        <v>1.4100000000000001E-4</v>
      </c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A12" s="227" t="s">
        <v>16</v>
      </c>
      <c r="B12" s="222">
        <v>12.997231803169999</v>
      </c>
      <c r="C12" s="222">
        <v>359.87078543537001</v>
      </c>
      <c r="D12" s="223">
        <v>0.16596</v>
      </c>
      <c r="E12" s="222">
        <v>12.93016364681</v>
      </c>
      <c r="F12" s="222">
        <v>349.02085579977</v>
      </c>
      <c r="G12" s="223">
        <v>0.16526399999999999</v>
      </c>
      <c r="H12" s="222">
        <v>-6.96E-4</v>
      </c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A13" s="227" t="s">
        <v>17</v>
      </c>
      <c r="B13" s="222">
        <v>22.816671602589999</v>
      </c>
      <c r="C13" s="222">
        <v>631.75402693511001</v>
      </c>
      <c r="D13" s="223">
        <v>0.29134300000000002</v>
      </c>
      <c r="E13" s="222">
        <v>23.716457817249999</v>
      </c>
      <c r="F13" s="222">
        <v>640.17274877051</v>
      </c>
      <c r="G13" s="223">
        <v>0.30312699999999998</v>
      </c>
      <c r="H13" s="222">
        <v>1.1783999999999999E-2</v>
      </c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A14" s="227" t="s">
        <v>99</v>
      </c>
      <c r="B14" s="222">
        <v>0.56730140739000001</v>
      </c>
      <c r="C14" s="222">
        <v>15.70759113544</v>
      </c>
      <c r="D14" s="223">
        <v>7.2439999999999996E-3</v>
      </c>
      <c r="E14" s="222">
        <v>0.56617321110999996</v>
      </c>
      <c r="F14" s="222">
        <v>15.282579870539999</v>
      </c>
      <c r="G14" s="223">
        <v>7.2360000000000002E-3</v>
      </c>
      <c r="H14" s="222">
        <v>-6.9999999999999999E-6</v>
      </c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37"/>
      <c r="C15" s="37"/>
      <c r="D15" s="54"/>
      <c r="E15" s="37"/>
      <c r="F15" s="37"/>
      <c r="G15" s="54"/>
      <c r="H15" s="37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37"/>
      <c r="C16" s="37"/>
      <c r="D16" s="54"/>
      <c r="E16" s="37"/>
      <c r="F16" s="37"/>
      <c r="G16" s="54"/>
      <c r="H16" s="37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9" x14ac:dyDescent="0.2">
      <c r="B17" s="37"/>
      <c r="C17" s="37"/>
      <c r="D17" s="54"/>
      <c r="E17" s="37"/>
      <c r="F17" s="37"/>
      <c r="G17" s="54"/>
      <c r="H17" s="37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9" x14ac:dyDescent="0.2">
      <c r="B18" s="37"/>
      <c r="C18" s="37"/>
      <c r="D18" s="54"/>
      <c r="E18" s="37"/>
      <c r="F18" s="37"/>
      <c r="G18" s="54"/>
      <c r="H18" s="37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9" x14ac:dyDescent="0.2">
      <c r="B19" s="37"/>
      <c r="C19" s="37"/>
      <c r="D19" s="54"/>
      <c r="E19" s="37"/>
      <c r="F19" s="37"/>
      <c r="G19" s="54"/>
      <c r="H19" s="37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9" x14ac:dyDescent="0.2">
      <c r="B20" s="37"/>
      <c r="C20" s="37"/>
      <c r="D20" s="54"/>
      <c r="E20" s="37"/>
      <c r="F20" s="37"/>
      <c r="G20" s="54"/>
      <c r="H20" s="37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9" x14ac:dyDescent="0.2">
      <c r="B21" s="37"/>
      <c r="C21" s="37"/>
      <c r="D21" s="54"/>
      <c r="E21" s="37"/>
      <c r="F21" s="37"/>
      <c r="G21" s="54"/>
      <c r="H21" s="246" t="str">
        <f>VALVAL</f>
        <v>млрд. одиниць</v>
      </c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x14ac:dyDescent="0.2">
      <c r="A22" s="138"/>
      <c r="B22" s="273">
        <v>43465</v>
      </c>
      <c r="C22" s="274"/>
      <c r="D22" s="275"/>
      <c r="E22" s="273">
        <v>43524</v>
      </c>
      <c r="F22" s="274"/>
      <c r="G22" s="275"/>
      <c r="H22" s="112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spans="1:19" s="140" customFormat="1" x14ac:dyDescent="0.2">
      <c r="A23" s="170"/>
      <c r="B23" s="62" t="s">
        <v>168</v>
      </c>
      <c r="C23" s="62" t="s">
        <v>171</v>
      </c>
      <c r="D23" s="59" t="s">
        <v>189</v>
      </c>
      <c r="E23" s="62" t="s">
        <v>168</v>
      </c>
      <c r="F23" s="62" t="s">
        <v>171</v>
      </c>
      <c r="G23" s="59" t="s">
        <v>189</v>
      </c>
      <c r="H23" s="62" t="s">
        <v>65</v>
      </c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9" s="67" customFormat="1" ht="15" x14ac:dyDescent="0.25">
      <c r="A24" s="53" t="s">
        <v>151</v>
      </c>
      <c r="B24" s="251">
        <f t="shared" ref="B24:G24" si="1">B$25+B$32</f>
        <v>78.315547975910007</v>
      </c>
      <c r="C24" s="251">
        <f t="shared" si="1"/>
        <v>2168.42156766371</v>
      </c>
      <c r="D24" s="185">
        <f t="shared" si="1"/>
        <v>1</v>
      </c>
      <c r="E24" s="251">
        <f t="shared" si="1"/>
        <v>78.23942996321999</v>
      </c>
      <c r="F24" s="251">
        <f t="shared" si="1"/>
        <v>2111.89846848454</v>
      </c>
      <c r="G24" s="185">
        <f t="shared" si="1"/>
        <v>1</v>
      </c>
      <c r="H24" s="219">
        <v>9.9999999999999995E-7</v>
      </c>
      <c r="I24" s="51"/>
      <c r="J24" s="51"/>
      <c r="K24" s="51"/>
      <c r="L24" s="51"/>
      <c r="M24" s="51"/>
      <c r="N24" s="51"/>
      <c r="O24" s="51"/>
      <c r="P24" s="51"/>
      <c r="Q24" s="51"/>
    </row>
    <row r="25" spans="1:19" s="132" customFormat="1" ht="15" x14ac:dyDescent="0.25">
      <c r="A25" s="35" t="s">
        <v>68</v>
      </c>
      <c r="B25" s="247">
        <f t="shared" ref="B25:G25" si="2">SUM(B$26:B$31)</f>
        <v>67.186989245060005</v>
      </c>
      <c r="C25" s="247">
        <f t="shared" si="2"/>
        <v>1860.2910955850798</v>
      </c>
      <c r="D25" s="14">
        <f t="shared" si="2"/>
        <v>0.85790100000000002</v>
      </c>
      <c r="E25" s="247">
        <f t="shared" si="2"/>
        <v>67.418100851639991</v>
      </c>
      <c r="F25" s="247">
        <f t="shared" si="2"/>
        <v>1819.8008856092899</v>
      </c>
      <c r="G25" s="14">
        <f t="shared" si="2"/>
        <v>0.86169000000000007</v>
      </c>
      <c r="H25" s="71">
        <v>3.7889999999999998E-3</v>
      </c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9" s="60" customFormat="1" outlineLevel="1" x14ac:dyDescent="0.2">
      <c r="A26" s="72" t="s">
        <v>119</v>
      </c>
      <c r="B26" s="150">
        <v>32.367414444620003</v>
      </c>
      <c r="C26" s="150">
        <v>896.19751614006998</v>
      </c>
      <c r="D26" s="161">
        <v>0.41329500000000002</v>
      </c>
      <c r="E26" s="150">
        <v>31.691330123269999</v>
      </c>
      <c r="F26" s="150">
        <v>855.43659486352999</v>
      </c>
      <c r="G26" s="161">
        <v>0.40505600000000003</v>
      </c>
      <c r="H26" s="150">
        <v>-8.2389999999999998E-3</v>
      </c>
      <c r="I26" s="48"/>
      <c r="J26" s="48"/>
      <c r="K26" s="48"/>
      <c r="L26" s="48"/>
      <c r="M26" s="48"/>
      <c r="N26" s="48"/>
      <c r="O26" s="48"/>
      <c r="P26" s="48"/>
      <c r="Q26" s="48"/>
    </row>
    <row r="27" spans="1:19" outlineLevel="1" x14ac:dyDescent="0.2">
      <c r="A27" s="164" t="s">
        <v>3</v>
      </c>
      <c r="B27" s="222">
        <v>6.3560403131800003</v>
      </c>
      <c r="C27" s="222">
        <v>175.98772218635</v>
      </c>
      <c r="D27" s="223">
        <v>8.1158999999999995E-2</v>
      </c>
      <c r="E27" s="222">
        <v>6.3371129462600004</v>
      </c>
      <c r="F27" s="222">
        <v>171.0561941995</v>
      </c>
      <c r="G27" s="223">
        <v>8.0995999999999999E-2</v>
      </c>
      <c r="H27" s="222">
        <v>-1.63E-4</v>
      </c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outlineLevel="1" x14ac:dyDescent="0.2">
      <c r="A28" s="164" t="s">
        <v>161</v>
      </c>
      <c r="B28" s="222">
        <v>0.29365465454</v>
      </c>
      <c r="C28" s="222">
        <v>8.1307875999999997</v>
      </c>
      <c r="D28" s="223">
        <v>3.7499999999999999E-3</v>
      </c>
      <c r="E28" s="222">
        <v>0.30439780084000001</v>
      </c>
      <c r="F28" s="222">
        <v>8.2165379999999999</v>
      </c>
      <c r="G28" s="223">
        <v>3.8909999999999999E-3</v>
      </c>
      <c r="H28" s="222">
        <v>1.4100000000000001E-4</v>
      </c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outlineLevel="1" x14ac:dyDescent="0.2">
      <c r="A29" s="164" t="s">
        <v>16</v>
      </c>
      <c r="B29" s="222">
        <v>5.1586406226300001</v>
      </c>
      <c r="C29" s="222">
        <v>142.83380344055999</v>
      </c>
      <c r="D29" s="223">
        <v>6.5869999999999998E-2</v>
      </c>
      <c r="E29" s="222">
        <v>5.1852877050000004</v>
      </c>
      <c r="F29" s="222">
        <v>139.96524729306</v>
      </c>
      <c r="G29" s="223">
        <v>6.6275000000000001E-2</v>
      </c>
      <c r="H29" s="222">
        <v>4.0499999999999998E-4</v>
      </c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outlineLevel="1" x14ac:dyDescent="0.2">
      <c r="A30" s="164" t="s">
        <v>17</v>
      </c>
      <c r="B30" s="222">
        <v>22.443937802699999</v>
      </c>
      <c r="C30" s="222">
        <v>621.43367508265999</v>
      </c>
      <c r="D30" s="223">
        <v>0.28658299999999998</v>
      </c>
      <c r="E30" s="222">
        <v>23.333799065160001</v>
      </c>
      <c r="F30" s="222">
        <v>629.84373138266005</v>
      </c>
      <c r="G30" s="223">
        <v>0.298236</v>
      </c>
      <c r="H30" s="222">
        <v>1.1651999999999999E-2</v>
      </c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outlineLevel="1" x14ac:dyDescent="0.2">
      <c r="A31" s="164" t="s">
        <v>99</v>
      </c>
      <c r="B31" s="222">
        <v>0.56730140739000001</v>
      </c>
      <c r="C31" s="222">
        <v>15.70759113544</v>
      </c>
      <c r="D31" s="223">
        <v>7.2439999999999996E-3</v>
      </c>
      <c r="E31" s="222">
        <v>0.56617321110999996</v>
      </c>
      <c r="F31" s="222">
        <v>15.282579870539999</v>
      </c>
      <c r="G31" s="223">
        <v>7.2360000000000002E-3</v>
      </c>
      <c r="H31" s="222">
        <v>-6.9999999999999999E-6</v>
      </c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s="246" customFormat="1" ht="15" x14ac:dyDescent="0.25">
      <c r="A32" s="58" t="s">
        <v>13</v>
      </c>
      <c r="B32" s="199">
        <f t="shared" ref="B32:G32" si="3">SUM(B$33:B$36)</f>
        <v>11.128558730849999</v>
      </c>
      <c r="C32" s="199">
        <f t="shared" si="3"/>
        <v>308.13047207863002</v>
      </c>
      <c r="D32" s="228">
        <f t="shared" si="3"/>
        <v>0.14209900000000003</v>
      </c>
      <c r="E32" s="199">
        <f t="shared" si="3"/>
        <v>10.821329111580001</v>
      </c>
      <c r="F32" s="199">
        <f t="shared" si="3"/>
        <v>292.09758287525</v>
      </c>
      <c r="G32" s="228">
        <f t="shared" si="3"/>
        <v>0.13831000000000002</v>
      </c>
      <c r="H32" s="199">
        <v>-3.7880000000000001E-3</v>
      </c>
    </row>
    <row r="33" spans="1:17" outlineLevel="1" x14ac:dyDescent="0.2">
      <c r="A33" s="164" t="s">
        <v>119</v>
      </c>
      <c r="B33" s="222">
        <v>2.0535135337399999</v>
      </c>
      <c r="C33" s="222">
        <v>56.858224849769996</v>
      </c>
      <c r="D33" s="223">
        <v>2.6221000000000001E-2</v>
      </c>
      <c r="E33" s="222">
        <v>1.98695943306</v>
      </c>
      <c r="F33" s="222">
        <v>53.633527054159998</v>
      </c>
      <c r="G33" s="223">
        <v>2.5395999999999998E-2</v>
      </c>
      <c r="H33" s="222">
        <v>-8.25E-4</v>
      </c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outlineLevel="1" x14ac:dyDescent="0.2">
      <c r="A34" s="164" t="s">
        <v>3</v>
      </c>
      <c r="B34" s="222">
        <v>0.86372021667999999</v>
      </c>
      <c r="C34" s="222">
        <v>23.914913381600002</v>
      </c>
      <c r="D34" s="223">
        <v>1.1029000000000001E-2</v>
      </c>
      <c r="E34" s="222">
        <v>0.70683498462000005</v>
      </c>
      <c r="F34" s="222">
        <v>19.07942992653</v>
      </c>
      <c r="G34" s="223">
        <v>9.0340000000000004E-3</v>
      </c>
      <c r="H34" s="222">
        <v>-1.9940000000000001E-3</v>
      </c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outlineLevel="1" x14ac:dyDescent="0.2">
      <c r="A35" s="164" t="s">
        <v>16</v>
      </c>
      <c r="B35" s="222">
        <v>7.8385911805399999</v>
      </c>
      <c r="C35" s="222">
        <v>217.03698199480999</v>
      </c>
      <c r="D35" s="223">
        <v>0.10009</v>
      </c>
      <c r="E35" s="222">
        <v>7.7448759418100002</v>
      </c>
      <c r="F35" s="222">
        <v>209.05560850671</v>
      </c>
      <c r="G35" s="223">
        <v>9.8988999999999994E-2</v>
      </c>
      <c r="H35" s="222">
        <v>-1.1000000000000001E-3</v>
      </c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outlineLevel="1" x14ac:dyDescent="0.2">
      <c r="A36" s="164" t="s">
        <v>17</v>
      </c>
      <c r="B36" s="222">
        <v>0.37273379988999999</v>
      </c>
      <c r="C36" s="222">
        <v>10.320351852450001</v>
      </c>
      <c r="D36" s="223">
        <v>4.7590000000000002E-3</v>
      </c>
      <c r="E36" s="222">
        <v>0.38265875209</v>
      </c>
      <c r="F36" s="222">
        <v>10.32901738785</v>
      </c>
      <c r="G36" s="223">
        <v>4.8910000000000004E-3</v>
      </c>
      <c r="H36" s="222">
        <v>1.3100000000000001E-4</v>
      </c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x14ac:dyDescent="0.2">
      <c r="B37" s="37"/>
      <c r="C37" s="37"/>
      <c r="D37" s="54"/>
      <c r="E37" s="37"/>
      <c r="F37" s="37"/>
      <c r="G37" s="54"/>
      <c r="H37" s="37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x14ac:dyDescent="0.2">
      <c r="B38" s="37"/>
      <c r="C38" s="37"/>
      <c r="D38" s="54"/>
      <c r="E38" s="37"/>
      <c r="F38" s="37"/>
      <c r="G38" s="54"/>
      <c r="H38" s="37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x14ac:dyDescent="0.2">
      <c r="B39" s="37"/>
      <c r="C39" s="37"/>
      <c r="D39" s="54"/>
      <c r="E39" s="37"/>
      <c r="F39" s="37"/>
      <c r="G39" s="54"/>
      <c r="H39" s="37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x14ac:dyDescent="0.2">
      <c r="B40" s="37"/>
      <c r="C40" s="37"/>
      <c r="D40" s="54"/>
      <c r="E40" s="37"/>
      <c r="F40" s="37"/>
      <c r="G40" s="54"/>
      <c r="H40" s="37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x14ac:dyDescent="0.2">
      <c r="B41" s="37"/>
      <c r="C41" s="37"/>
      <c r="D41" s="54"/>
      <c r="E41" s="37"/>
      <c r="F41" s="37"/>
      <c r="G41" s="54"/>
      <c r="H41" s="37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x14ac:dyDescent="0.2">
      <c r="B42" s="37"/>
      <c r="C42" s="37"/>
      <c r="D42" s="54"/>
      <c r="E42" s="37"/>
      <c r="F42" s="37"/>
      <c r="G42" s="54"/>
      <c r="H42" s="37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x14ac:dyDescent="0.2">
      <c r="B43" s="37"/>
      <c r="C43" s="37"/>
      <c r="D43" s="54"/>
      <c r="E43" s="37"/>
      <c r="F43" s="37"/>
      <c r="G43" s="54"/>
      <c r="H43" s="37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x14ac:dyDescent="0.2">
      <c r="B44" s="37"/>
      <c r="C44" s="37"/>
      <c r="D44" s="54"/>
      <c r="E44" s="37"/>
      <c r="F44" s="37"/>
      <c r="G44" s="54"/>
      <c r="H44" s="37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x14ac:dyDescent="0.2">
      <c r="B45" s="37"/>
      <c r="C45" s="37"/>
      <c r="D45" s="54"/>
      <c r="E45" s="37"/>
      <c r="F45" s="37"/>
      <c r="G45" s="54"/>
      <c r="H45" s="37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x14ac:dyDescent="0.2">
      <c r="B46" s="37"/>
      <c r="C46" s="37"/>
      <c r="D46" s="54"/>
      <c r="E46" s="37"/>
      <c r="F46" s="37"/>
      <c r="G46" s="54"/>
      <c r="H46" s="37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x14ac:dyDescent="0.2">
      <c r="B47" s="37"/>
      <c r="C47" s="37"/>
      <c r="D47" s="54"/>
      <c r="E47" s="37"/>
      <c r="F47" s="37"/>
      <c r="G47" s="54"/>
      <c r="H47" s="37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x14ac:dyDescent="0.2">
      <c r="B48" s="37"/>
      <c r="C48" s="37"/>
      <c r="D48" s="54"/>
      <c r="E48" s="37"/>
      <c r="F48" s="37"/>
      <c r="G48" s="54"/>
      <c r="H48" s="37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37"/>
      <c r="C49" s="37"/>
      <c r="D49" s="54"/>
      <c r="E49" s="37"/>
      <c r="F49" s="37"/>
      <c r="G49" s="54"/>
      <c r="H49" s="37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37"/>
      <c r="C50" s="37"/>
      <c r="D50" s="54"/>
      <c r="E50" s="37"/>
      <c r="F50" s="37"/>
      <c r="G50" s="54"/>
      <c r="H50" s="37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37"/>
      <c r="C51" s="37"/>
      <c r="D51" s="54"/>
      <c r="E51" s="37"/>
      <c r="F51" s="37"/>
      <c r="G51" s="54"/>
      <c r="H51" s="37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37"/>
      <c r="C52" s="37"/>
      <c r="D52" s="54"/>
      <c r="E52" s="37"/>
      <c r="F52" s="37"/>
      <c r="G52" s="54"/>
      <c r="H52" s="37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37"/>
      <c r="C53" s="37"/>
      <c r="D53" s="54"/>
      <c r="E53" s="37"/>
      <c r="F53" s="37"/>
      <c r="G53" s="54"/>
      <c r="H53" s="37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37"/>
      <c r="C54" s="37"/>
      <c r="D54" s="54"/>
      <c r="E54" s="37"/>
      <c r="F54" s="37"/>
      <c r="G54" s="54"/>
      <c r="H54" s="37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37"/>
      <c r="C55" s="37"/>
      <c r="D55" s="54"/>
      <c r="E55" s="37"/>
      <c r="F55" s="37"/>
      <c r="G55" s="54"/>
      <c r="H55" s="37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37"/>
      <c r="C56" s="37"/>
      <c r="D56" s="54"/>
      <c r="E56" s="37"/>
      <c r="F56" s="37"/>
      <c r="G56" s="54"/>
      <c r="H56" s="37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37"/>
      <c r="C57" s="37"/>
      <c r="D57" s="54"/>
      <c r="E57" s="37"/>
      <c r="F57" s="37"/>
      <c r="G57" s="54"/>
      <c r="H57" s="37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37"/>
      <c r="C58" s="37"/>
      <c r="D58" s="54"/>
      <c r="E58" s="37"/>
      <c r="F58" s="37"/>
      <c r="G58" s="54"/>
      <c r="H58" s="37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37"/>
      <c r="C59" s="37"/>
      <c r="D59" s="54"/>
      <c r="E59" s="37"/>
      <c r="F59" s="37"/>
      <c r="G59" s="54"/>
      <c r="H59" s="37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37"/>
      <c r="C60" s="37"/>
      <c r="D60" s="54"/>
      <c r="E60" s="37"/>
      <c r="F60" s="37"/>
      <c r="G60" s="54"/>
      <c r="H60" s="37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37"/>
      <c r="C61" s="37"/>
      <c r="D61" s="54"/>
      <c r="E61" s="37"/>
      <c r="F61" s="37"/>
      <c r="G61" s="54"/>
      <c r="H61" s="37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37"/>
      <c r="C62" s="37"/>
      <c r="D62" s="54"/>
      <c r="E62" s="37"/>
      <c r="F62" s="37"/>
      <c r="G62" s="54"/>
      <c r="H62" s="37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37"/>
      <c r="C63" s="37"/>
      <c r="D63" s="54"/>
      <c r="E63" s="37"/>
      <c r="F63" s="37"/>
      <c r="G63" s="54"/>
      <c r="H63" s="37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37"/>
      <c r="C64" s="37"/>
      <c r="D64" s="54"/>
      <c r="E64" s="37"/>
      <c r="F64" s="37"/>
      <c r="G64" s="54"/>
      <c r="H64" s="37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37"/>
      <c r="C65" s="37"/>
      <c r="D65" s="54"/>
      <c r="E65" s="37"/>
      <c r="F65" s="37"/>
      <c r="G65" s="54"/>
      <c r="H65" s="37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37"/>
      <c r="C66" s="37"/>
      <c r="D66" s="54"/>
      <c r="E66" s="37"/>
      <c r="F66" s="37"/>
      <c r="G66" s="54"/>
      <c r="H66" s="37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37"/>
      <c r="C67" s="37"/>
      <c r="D67" s="54"/>
      <c r="E67" s="37"/>
      <c r="F67" s="37"/>
      <c r="G67" s="54"/>
      <c r="H67" s="37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37"/>
      <c r="C68" s="37"/>
      <c r="D68" s="54"/>
      <c r="E68" s="37"/>
      <c r="F68" s="37"/>
      <c r="G68" s="54"/>
      <c r="H68" s="37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37"/>
      <c r="C69" s="37"/>
      <c r="D69" s="54"/>
      <c r="E69" s="37"/>
      <c r="F69" s="37"/>
      <c r="G69" s="54"/>
      <c r="H69" s="37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37"/>
      <c r="C70" s="37"/>
      <c r="D70" s="54"/>
      <c r="E70" s="37"/>
      <c r="F70" s="37"/>
      <c r="G70" s="54"/>
      <c r="H70" s="37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37"/>
      <c r="C71" s="37"/>
      <c r="D71" s="54"/>
      <c r="E71" s="37"/>
      <c r="F71" s="37"/>
      <c r="G71" s="54"/>
      <c r="H71" s="37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37"/>
      <c r="C72" s="37"/>
      <c r="D72" s="54"/>
      <c r="E72" s="37"/>
      <c r="F72" s="37"/>
      <c r="G72" s="54"/>
      <c r="H72" s="37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37"/>
      <c r="C73" s="37"/>
      <c r="D73" s="54"/>
      <c r="E73" s="37"/>
      <c r="F73" s="37"/>
      <c r="G73" s="54"/>
      <c r="H73" s="37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37"/>
      <c r="C74" s="37"/>
      <c r="D74" s="54"/>
      <c r="E74" s="37"/>
      <c r="F74" s="37"/>
      <c r="G74" s="54"/>
      <c r="H74" s="37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37"/>
      <c r="C75" s="37"/>
      <c r="D75" s="54"/>
      <c r="E75" s="37"/>
      <c r="F75" s="37"/>
      <c r="G75" s="54"/>
      <c r="H75" s="37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37"/>
      <c r="C76" s="37"/>
      <c r="D76" s="54"/>
      <c r="E76" s="37"/>
      <c r="F76" s="37"/>
      <c r="G76" s="54"/>
      <c r="H76" s="37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37"/>
      <c r="C77" s="37"/>
      <c r="D77" s="54"/>
      <c r="E77" s="37"/>
      <c r="F77" s="37"/>
      <c r="G77" s="54"/>
      <c r="H77" s="37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37"/>
      <c r="C78" s="37"/>
      <c r="D78" s="54"/>
      <c r="E78" s="37"/>
      <c r="F78" s="37"/>
      <c r="G78" s="54"/>
      <c r="H78" s="37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37"/>
      <c r="C79" s="37"/>
      <c r="D79" s="54"/>
      <c r="E79" s="37"/>
      <c r="F79" s="37"/>
      <c r="G79" s="54"/>
      <c r="H79" s="37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37"/>
      <c r="C80" s="37"/>
      <c r="D80" s="54"/>
      <c r="E80" s="37"/>
      <c r="F80" s="37"/>
      <c r="G80" s="54"/>
      <c r="H80" s="37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37"/>
      <c r="C81" s="37"/>
      <c r="D81" s="54"/>
      <c r="E81" s="37"/>
      <c r="F81" s="37"/>
      <c r="G81" s="54"/>
      <c r="H81" s="37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37"/>
      <c r="C82" s="37"/>
      <c r="D82" s="54"/>
      <c r="E82" s="37"/>
      <c r="F82" s="37"/>
      <c r="G82" s="54"/>
      <c r="H82" s="37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37"/>
      <c r="C83" s="37"/>
      <c r="D83" s="54"/>
      <c r="E83" s="37"/>
      <c r="F83" s="37"/>
      <c r="G83" s="54"/>
      <c r="H83" s="37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37"/>
      <c r="C84" s="37"/>
      <c r="D84" s="54"/>
      <c r="E84" s="37"/>
      <c r="F84" s="37"/>
      <c r="G84" s="54"/>
      <c r="H84" s="37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37"/>
      <c r="C85" s="37"/>
      <c r="D85" s="54"/>
      <c r="E85" s="37"/>
      <c r="F85" s="37"/>
      <c r="G85" s="54"/>
      <c r="H85" s="37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37"/>
      <c r="C86" s="37"/>
      <c r="D86" s="54"/>
      <c r="E86" s="37"/>
      <c r="F86" s="37"/>
      <c r="G86" s="54"/>
      <c r="H86" s="37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37"/>
      <c r="C87" s="37"/>
      <c r="D87" s="54"/>
      <c r="E87" s="37"/>
      <c r="F87" s="37"/>
      <c r="G87" s="54"/>
      <c r="H87" s="37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37"/>
      <c r="C88" s="37"/>
      <c r="D88" s="54"/>
      <c r="E88" s="37"/>
      <c r="F88" s="37"/>
      <c r="G88" s="54"/>
      <c r="H88" s="37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37"/>
      <c r="C89" s="37"/>
      <c r="D89" s="54"/>
      <c r="E89" s="37"/>
      <c r="F89" s="37"/>
      <c r="G89" s="54"/>
      <c r="H89" s="37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37"/>
      <c r="C90" s="37"/>
      <c r="D90" s="54"/>
      <c r="E90" s="37"/>
      <c r="F90" s="37"/>
      <c r="G90" s="54"/>
      <c r="H90" s="37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37"/>
      <c r="C91" s="37"/>
      <c r="D91" s="54"/>
      <c r="E91" s="37"/>
      <c r="F91" s="37"/>
      <c r="G91" s="54"/>
      <c r="H91" s="37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37"/>
      <c r="C92" s="37"/>
      <c r="D92" s="54"/>
      <c r="E92" s="37"/>
      <c r="F92" s="37"/>
      <c r="G92" s="54"/>
      <c r="H92" s="37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37"/>
      <c r="C93" s="37"/>
      <c r="D93" s="54"/>
      <c r="E93" s="37"/>
      <c r="F93" s="37"/>
      <c r="G93" s="54"/>
      <c r="H93" s="37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37"/>
      <c r="C94" s="37"/>
      <c r="D94" s="54"/>
      <c r="E94" s="37"/>
      <c r="F94" s="37"/>
      <c r="G94" s="54"/>
      <c r="H94" s="37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37"/>
      <c r="C95" s="37"/>
      <c r="D95" s="54"/>
      <c r="E95" s="37"/>
      <c r="F95" s="37"/>
      <c r="G95" s="54"/>
      <c r="H95" s="37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37"/>
      <c r="C96" s="37"/>
      <c r="D96" s="54"/>
      <c r="E96" s="37"/>
      <c r="F96" s="37"/>
      <c r="G96" s="54"/>
      <c r="H96" s="37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37"/>
      <c r="C97" s="37"/>
      <c r="D97" s="54"/>
      <c r="E97" s="37"/>
      <c r="F97" s="37"/>
      <c r="G97" s="54"/>
      <c r="H97" s="37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37"/>
      <c r="C98" s="37"/>
      <c r="D98" s="54"/>
      <c r="E98" s="37"/>
      <c r="F98" s="37"/>
      <c r="G98" s="54"/>
      <c r="H98" s="37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37"/>
      <c r="C99" s="37"/>
      <c r="D99" s="54"/>
      <c r="E99" s="37"/>
      <c r="F99" s="37"/>
      <c r="G99" s="54"/>
      <c r="H99" s="37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37"/>
      <c r="C100" s="37"/>
      <c r="D100" s="54"/>
      <c r="E100" s="37"/>
      <c r="F100" s="37"/>
      <c r="G100" s="54"/>
      <c r="H100" s="37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37"/>
      <c r="C101" s="37"/>
      <c r="D101" s="54"/>
      <c r="E101" s="37"/>
      <c r="F101" s="37"/>
      <c r="G101" s="54"/>
      <c r="H101" s="37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37"/>
      <c r="C102" s="37"/>
      <c r="D102" s="54"/>
      <c r="E102" s="37"/>
      <c r="F102" s="37"/>
      <c r="G102" s="54"/>
      <c r="H102" s="37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37"/>
      <c r="C103" s="37"/>
      <c r="D103" s="54"/>
      <c r="E103" s="37"/>
      <c r="F103" s="37"/>
      <c r="G103" s="54"/>
      <c r="H103" s="37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37"/>
      <c r="C104" s="37"/>
      <c r="D104" s="54"/>
      <c r="E104" s="37"/>
      <c r="F104" s="37"/>
      <c r="G104" s="54"/>
      <c r="H104" s="37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37"/>
      <c r="C105" s="37"/>
      <c r="D105" s="54"/>
      <c r="E105" s="37"/>
      <c r="F105" s="37"/>
      <c r="G105" s="54"/>
      <c r="H105" s="37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37"/>
      <c r="C106" s="37"/>
      <c r="D106" s="54"/>
      <c r="E106" s="37"/>
      <c r="F106" s="37"/>
      <c r="G106" s="54"/>
      <c r="H106" s="37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37"/>
      <c r="C107" s="37"/>
      <c r="D107" s="54"/>
      <c r="E107" s="37"/>
      <c r="F107" s="37"/>
      <c r="G107" s="54"/>
      <c r="H107" s="37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37"/>
      <c r="C108" s="37"/>
      <c r="D108" s="54"/>
      <c r="E108" s="37"/>
      <c r="F108" s="37"/>
      <c r="G108" s="54"/>
      <c r="H108" s="37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37"/>
      <c r="C109" s="37"/>
      <c r="D109" s="54"/>
      <c r="E109" s="37"/>
      <c r="F109" s="37"/>
      <c r="G109" s="54"/>
      <c r="H109" s="37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37"/>
      <c r="C110" s="37"/>
      <c r="D110" s="54"/>
      <c r="E110" s="37"/>
      <c r="F110" s="37"/>
      <c r="G110" s="54"/>
      <c r="H110" s="37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37"/>
      <c r="C111" s="37"/>
      <c r="D111" s="54"/>
      <c r="E111" s="37"/>
      <c r="F111" s="37"/>
      <c r="G111" s="54"/>
      <c r="H111" s="37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37"/>
      <c r="C112" s="37"/>
      <c r="D112" s="54"/>
      <c r="E112" s="37"/>
      <c r="F112" s="37"/>
      <c r="G112" s="54"/>
      <c r="H112" s="37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37"/>
      <c r="C113" s="37"/>
      <c r="D113" s="54"/>
      <c r="E113" s="37"/>
      <c r="F113" s="37"/>
      <c r="G113" s="54"/>
      <c r="H113" s="37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37"/>
      <c r="C114" s="37"/>
      <c r="D114" s="54"/>
      <c r="E114" s="37"/>
      <c r="F114" s="37"/>
      <c r="G114" s="54"/>
      <c r="H114" s="37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37"/>
      <c r="C115" s="37"/>
      <c r="D115" s="54"/>
      <c r="E115" s="37"/>
      <c r="F115" s="37"/>
      <c r="G115" s="54"/>
      <c r="H115" s="37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37"/>
      <c r="C116" s="37"/>
      <c r="D116" s="54"/>
      <c r="E116" s="37"/>
      <c r="F116" s="37"/>
      <c r="G116" s="54"/>
      <c r="H116" s="37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37"/>
      <c r="C117" s="37"/>
      <c r="D117" s="54"/>
      <c r="E117" s="37"/>
      <c r="F117" s="37"/>
      <c r="G117" s="54"/>
      <c r="H117" s="37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37"/>
      <c r="C118" s="37"/>
      <c r="D118" s="54"/>
      <c r="E118" s="37"/>
      <c r="F118" s="37"/>
      <c r="G118" s="54"/>
      <c r="H118" s="37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37"/>
      <c r="C119" s="37"/>
      <c r="D119" s="54"/>
      <c r="E119" s="37"/>
      <c r="F119" s="37"/>
      <c r="G119" s="54"/>
      <c r="H119" s="37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37"/>
      <c r="C120" s="37"/>
      <c r="D120" s="54"/>
      <c r="E120" s="37"/>
      <c r="F120" s="37"/>
      <c r="G120" s="54"/>
      <c r="H120" s="37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37"/>
      <c r="C121" s="37"/>
      <c r="D121" s="54"/>
      <c r="E121" s="37"/>
      <c r="F121" s="37"/>
      <c r="G121" s="54"/>
      <c r="H121" s="37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37"/>
      <c r="C122" s="37"/>
      <c r="D122" s="54"/>
      <c r="E122" s="37"/>
      <c r="F122" s="37"/>
      <c r="G122" s="54"/>
      <c r="H122" s="37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37"/>
      <c r="C123" s="37"/>
      <c r="D123" s="54"/>
      <c r="E123" s="37"/>
      <c r="F123" s="37"/>
      <c r="G123" s="54"/>
      <c r="H123" s="37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37"/>
      <c r="C124" s="37"/>
      <c r="D124" s="54"/>
      <c r="E124" s="37"/>
      <c r="F124" s="37"/>
      <c r="G124" s="54"/>
      <c r="H124" s="37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37"/>
      <c r="C125" s="37"/>
      <c r="D125" s="54"/>
      <c r="E125" s="37"/>
      <c r="F125" s="37"/>
      <c r="G125" s="54"/>
      <c r="H125" s="37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37"/>
      <c r="C126" s="37"/>
      <c r="D126" s="54"/>
      <c r="E126" s="37"/>
      <c r="F126" s="37"/>
      <c r="G126" s="54"/>
      <c r="H126" s="37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37"/>
      <c r="C127" s="37"/>
      <c r="D127" s="54"/>
      <c r="E127" s="37"/>
      <c r="F127" s="37"/>
      <c r="G127" s="54"/>
      <c r="H127" s="37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37"/>
      <c r="C128" s="37"/>
      <c r="D128" s="54"/>
      <c r="E128" s="37"/>
      <c r="F128" s="37"/>
      <c r="G128" s="54"/>
      <c r="H128" s="37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54"/>
      <c r="E129" s="37"/>
      <c r="F129" s="37"/>
      <c r="G129" s="54"/>
      <c r="H129" s="37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54"/>
      <c r="E130" s="37"/>
      <c r="F130" s="37"/>
      <c r="G130" s="54"/>
      <c r="H130" s="37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54"/>
      <c r="E131" s="37"/>
      <c r="F131" s="37"/>
      <c r="G131" s="54"/>
      <c r="H131" s="37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54"/>
      <c r="E132" s="37"/>
      <c r="F132" s="37"/>
      <c r="G132" s="54"/>
      <c r="H132" s="37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54"/>
      <c r="E133" s="37"/>
      <c r="F133" s="37"/>
      <c r="G133" s="54"/>
      <c r="H133" s="37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54"/>
      <c r="E134" s="37"/>
      <c r="F134" s="37"/>
      <c r="G134" s="54"/>
      <c r="H134" s="37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54"/>
      <c r="E135" s="37"/>
      <c r="F135" s="37"/>
      <c r="G135" s="54"/>
      <c r="H135" s="37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54"/>
      <c r="E136" s="37"/>
      <c r="F136" s="37"/>
      <c r="G136" s="54"/>
      <c r="H136" s="37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54"/>
      <c r="E137" s="37"/>
      <c r="F137" s="37"/>
      <c r="G137" s="54"/>
      <c r="H137" s="37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54"/>
      <c r="E138" s="37"/>
      <c r="F138" s="37"/>
      <c r="G138" s="54"/>
      <c r="H138" s="37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54"/>
      <c r="E139" s="37"/>
      <c r="F139" s="37"/>
      <c r="G139" s="54"/>
      <c r="H139" s="37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54"/>
      <c r="E140" s="37"/>
      <c r="F140" s="37"/>
      <c r="G140" s="54"/>
      <c r="H140" s="37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54"/>
      <c r="E141" s="37"/>
      <c r="F141" s="37"/>
      <c r="G141" s="54"/>
      <c r="H141" s="37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54"/>
      <c r="E142" s="37"/>
      <c r="F142" s="37"/>
      <c r="G142" s="54"/>
      <c r="H142" s="37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54"/>
      <c r="E143" s="37"/>
      <c r="F143" s="37"/>
      <c r="G143" s="54"/>
      <c r="H143" s="37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54"/>
      <c r="E144" s="37"/>
      <c r="F144" s="37"/>
      <c r="G144" s="54"/>
      <c r="H144" s="37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54"/>
      <c r="E145" s="37"/>
      <c r="F145" s="37"/>
      <c r="G145" s="54"/>
      <c r="H145" s="37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54"/>
      <c r="E146" s="37"/>
      <c r="F146" s="37"/>
      <c r="G146" s="54"/>
      <c r="H146" s="37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54"/>
      <c r="E147" s="37"/>
      <c r="F147" s="37"/>
      <c r="G147" s="54"/>
      <c r="H147" s="37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54"/>
      <c r="E148" s="37"/>
      <c r="F148" s="37"/>
      <c r="G148" s="54"/>
      <c r="H148" s="37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54"/>
      <c r="E149" s="37"/>
      <c r="F149" s="37"/>
      <c r="G149" s="54"/>
      <c r="H149" s="37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54"/>
      <c r="E150" s="37"/>
      <c r="F150" s="37"/>
      <c r="G150" s="54"/>
      <c r="H150" s="37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54"/>
      <c r="E151" s="37"/>
      <c r="F151" s="37"/>
      <c r="G151" s="54"/>
      <c r="H151" s="37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54"/>
      <c r="E152" s="37"/>
      <c r="F152" s="37"/>
      <c r="G152" s="54"/>
      <c r="H152" s="37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54"/>
      <c r="E153" s="37"/>
      <c r="F153" s="37"/>
      <c r="G153" s="54"/>
      <c r="H153" s="37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54"/>
      <c r="E154" s="37"/>
      <c r="F154" s="37"/>
      <c r="G154" s="54"/>
      <c r="H154" s="37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54"/>
      <c r="E155" s="37"/>
      <c r="F155" s="37"/>
      <c r="G155" s="54"/>
      <c r="H155" s="37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54"/>
      <c r="E156" s="37"/>
      <c r="F156" s="37"/>
      <c r="G156" s="54"/>
      <c r="H156" s="37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54"/>
      <c r="E157" s="37"/>
      <c r="F157" s="37"/>
      <c r="G157" s="54"/>
      <c r="H157" s="37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54"/>
      <c r="E158" s="37"/>
      <c r="F158" s="37"/>
      <c r="G158" s="54"/>
      <c r="H158" s="37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54"/>
      <c r="E159" s="37"/>
      <c r="F159" s="37"/>
      <c r="G159" s="54"/>
      <c r="H159" s="37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54"/>
      <c r="E160" s="37"/>
      <c r="F160" s="37"/>
      <c r="G160" s="54"/>
      <c r="H160" s="37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54"/>
      <c r="E161" s="37"/>
      <c r="F161" s="37"/>
      <c r="G161" s="54"/>
      <c r="H161" s="37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54"/>
      <c r="E162" s="37"/>
      <c r="F162" s="37"/>
      <c r="G162" s="54"/>
      <c r="H162" s="37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54"/>
      <c r="E163" s="37"/>
      <c r="F163" s="37"/>
      <c r="G163" s="54"/>
      <c r="H163" s="37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54"/>
      <c r="E164" s="37"/>
      <c r="F164" s="37"/>
      <c r="G164" s="54"/>
      <c r="H164" s="37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54"/>
      <c r="E165" s="37"/>
      <c r="F165" s="37"/>
      <c r="G165" s="54"/>
      <c r="H165" s="37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54"/>
      <c r="E166" s="37"/>
      <c r="F166" s="37"/>
      <c r="G166" s="54"/>
      <c r="H166" s="37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54"/>
      <c r="E167" s="37"/>
      <c r="F167" s="37"/>
      <c r="G167" s="54"/>
      <c r="H167" s="37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54"/>
      <c r="E168" s="37"/>
      <c r="F168" s="37"/>
      <c r="G168" s="54"/>
      <c r="H168" s="37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37"/>
      <c r="C169" s="37"/>
      <c r="D169" s="54"/>
      <c r="E169" s="37"/>
      <c r="F169" s="37"/>
      <c r="G169" s="54"/>
      <c r="H169" s="37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37"/>
      <c r="C170" s="37"/>
      <c r="D170" s="54"/>
      <c r="E170" s="37"/>
      <c r="F170" s="37"/>
      <c r="G170" s="54"/>
      <c r="H170" s="37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37"/>
      <c r="C171" s="37"/>
      <c r="D171" s="54"/>
      <c r="E171" s="37"/>
      <c r="F171" s="37"/>
      <c r="G171" s="54"/>
      <c r="H171" s="37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37"/>
      <c r="C172" s="37"/>
      <c r="D172" s="54"/>
      <c r="E172" s="37"/>
      <c r="F172" s="37"/>
      <c r="G172" s="54"/>
      <c r="H172" s="37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37"/>
      <c r="C173" s="37"/>
      <c r="D173" s="54"/>
      <c r="E173" s="37"/>
      <c r="F173" s="37"/>
      <c r="G173" s="54"/>
      <c r="H173" s="37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37"/>
      <c r="C174" s="37"/>
      <c r="D174" s="54"/>
      <c r="E174" s="37"/>
      <c r="F174" s="37"/>
      <c r="G174" s="54"/>
      <c r="H174" s="37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37"/>
      <c r="C175" s="37"/>
      <c r="D175" s="54"/>
      <c r="E175" s="37"/>
      <c r="F175" s="37"/>
      <c r="G175" s="54"/>
      <c r="H175" s="37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37"/>
      <c r="C176" s="37"/>
      <c r="D176" s="54"/>
      <c r="E176" s="37"/>
      <c r="F176" s="37"/>
      <c r="G176" s="54"/>
      <c r="H176" s="37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37"/>
      <c r="C177" s="37"/>
      <c r="D177" s="54"/>
      <c r="E177" s="37"/>
      <c r="F177" s="37"/>
      <c r="G177" s="54"/>
      <c r="H177" s="37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37"/>
      <c r="C178" s="37"/>
      <c r="D178" s="54"/>
      <c r="E178" s="37"/>
      <c r="F178" s="37"/>
      <c r="G178" s="54"/>
      <c r="H178" s="37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37"/>
      <c r="C179" s="37"/>
      <c r="D179" s="54"/>
      <c r="E179" s="37"/>
      <c r="F179" s="37"/>
      <c r="G179" s="54"/>
      <c r="H179" s="37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37"/>
      <c r="C180" s="37"/>
      <c r="D180" s="54"/>
      <c r="E180" s="37"/>
      <c r="F180" s="37"/>
      <c r="G180" s="54"/>
      <c r="H180" s="37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37"/>
      <c r="C181" s="37"/>
      <c r="D181" s="54"/>
      <c r="E181" s="37"/>
      <c r="F181" s="37"/>
      <c r="G181" s="54"/>
      <c r="H181" s="37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37"/>
      <c r="C182" s="37"/>
      <c r="D182" s="54"/>
      <c r="E182" s="37"/>
      <c r="F182" s="37"/>
      <c r="G182" s="54"/>
      <c r="H182" s="37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37"/>
      <c r="C183" s="37"/>
      <c r="D183" s="54"/>
      <c r="E183" s="37"/>
      <c r="F183" s="37"/>
      <c r="G183" s="54"/>
      <c r="H183" s="37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37"/>
      <c r="C184" s="37"/>
      <c r="D184" s="54"/>
      <c r="E184" s="37"/>
      <c r="F184" s="37"/>
      <c r="G184" s="54"/>
      <c r="H184" s="37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37"/>
      <c r="C185" s="37"/>
      <c r="D185" s="54"/>
      <c r="E185" s="37"/>
      <c r="F185" s="37"/>
      <c r="G185" s="54"/>
      <c r="H185" s="37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37"/>
      <c r="C186" s="37"/>
      <c r="D186" s="54"/>
      <c r="E186" s="37"/>
      <c r="F186" s="37"/>
      <c r="G186" s="54"/>
      <c r="H186" s="37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37"/>
      <c r="C187" s="37"/>
      <c r="D187" s="54"/>
      <c r="E187" s="37"/>
      <c r="F187" s="37"/>
      <c r="G187" s="54"/>
      <c r="H187" s="37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37"/>
      <c r="C188" s="37"/>
      <c r="D188" s="54"/>
      <c r="E188" s="37"/>
      <c r="F188" s="37"/>
      <c r="G188" s="54"/>
      <c r="H188" s="37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37"/>
      <c r="C189" s="37"/>
      <c r="D189" s="54"/>
      <c r="E189" s="37"/>
      <c r="F189" s="37"/>
      <c r="G189" s="54"/>
      <c r="H189" s="37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37"/>
      <c r="C190" s="37"/>
      <c r="D190" s="54"/>
      <c r="E190" s="37"/>
      <c r="F190" s="37"/>
      <c r="G190" s="54"/>
      <c r="H190" s="37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37"/>
      <c r="C191" s="37"/>
      <c r="D191" s="54"/>
      <c r="E191" s="37"/>
      <c r="F191" s="37"/>
      <c r="G191" s="54"/>
      <c r="H191" s="37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37"/>
      <c r="C192" s="37"/>
      <c r="D192" s="54"/>
      <c r="E192" s="37"/>
      <c r="F192" s="37"/>
      <c r="G192" s="54"/>
      <c r="H192" s="37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37"/>
      <c r="C193" s="37"/>
      <c r="D193" s="54"/>
      <c r="E193" s="37"/>
      <c r="F193" s="37"/>
      <c r="G193" s="54"/>
      <c r="H193" s="37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37"/>
      <c r="C194" s="37"/>
      <c r="D194" s="54"/>
      <c r="E194" s="37"/>
      <c r="F194" s="37"/>
      <c r="G194" s="54"/>
      <c r="H194" s="37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37"/>
      <c r="C195" s="37"/>
      <c r="D195" s="54"/>
      <c r="E195" s="37"/>
      <c r="F195" s="37"/>
      <c r="G195" s="54"/>
      <c r="H195" s="37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37"/>
      <c r="C196" s="37"/>
      <c r="D196" s="54"/>
      <c r="E196" s="37"/>
      <c r="F196" s="37"/>
      <c r="G196" s="54"/>
      <c r="H196" s="37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37"/>
      <c r="C197" s="37"/>
      <c r="D197" s="54"/>
      <c r="E197" s="37"/>
      <c r="F197" s="37"/>
      <c r="G197" s="54"/>
      <c r="H197" s="37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37"/>
      <c r="C198" s="37"/>
      <c r="D198" s="54"/>
      <c r="E198" s="37"/>
      <c r="F198" s="37"/>
      <c r="G198" s="54"/>
      <c r="H198" s="37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37"/>
      <c r="C199" s="37"/>
      <c r="D199" s="54"/>
      <c r="E199" s="37"/>
      <c r="F199" s="37"/>
      <c r="G199" s="54"/>
      <c r="H199" s="37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37"/>
      <c r="C200" s="37"/>
      <c r="D200" s="54"/>
      <c r="E200" s="37"/>
      <c r="F200" s="37"/>
      <c r="G200" s="54"/>
      <c r="H200" s="37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37"/>
      <c r="C201" s="37"/>
      <c r="D201" s="54"/>
      <c r="E201" s="37"/>
      <c r="F201" s="37"/>
      <c r="G201" s="54"/>
      <c r="H201" s="37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37"/>
      <c r="C202" s="37"/>
      <c r="D202" s="54"/>
      <c r="E202" s="37"/>
      <c r="F202" s="37"/>
      <c r="G202" s="54"/>
      <c r="H202" s="37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37"/>
      <c r="C203" s="37"/>
      <c r="D203" s="54"/>
      <c r="E203" s="37"/>
      <c r="F203" s="37"/>
      <c r="G203" s="54"/>
      <c r="H203" s="37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37"/>
      <c r="C204" s="37"/>
      <c r="D204" s="54"/>
      <c r="E204" s="37"/>
      <c r="F204" s="37"/>
      <c r="G204" s="54"/>
      <c r="H204" s="37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37"/>
      <c r="C205" s="37"/>
      <c r="D205" s="54"/>
      <c r="E205" s="37"/>
      <c r="F205" s="37"/>
      <c r="G205" s="54"/>
      <c r="H205" s="37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37"/>
      <c r="C206" s="37"/>
      <c r="D206" s="54"/>
      <c r="E206" s="37"/>
      <c r="F206" s="37"/>
      <c r="G206" s="54"/>
      <c r="H206" s="37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37"/>
      <c r="C207" s="37"/>
      <c r="D207" s="54"/>
      <c r="E207" s="37"/>
      <c r="F207" s="37"/>
      <c r="G207" s="54"/>
      <c r="H207" s="37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37"/>
      <c r="C208" s="37"/>
      <c r="D208" s="54"/>
      <c r="E208" s="37"/>
      <c r="F208" s="37"/>
      <c r="G208" s="54"/>
      <c r="H208" s="37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37"/>
      <c r="C209" s="37"/>
      <c r="D209" s="54"/>
      <c r="E209" s="37"/>
      <c r="F209" s="37"/>
      <c r="G209" s="54"/>
      <c r="H209" s="37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37"/>
      <c r="C210" s="37"/>
      <c r="D210" s="54"/>
      <c r="E210" s="37"/>
      <c r="F210" s="37"/>
      <c r="G210" s="54"/>
      <c r="H210" s="37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37"/>
      <c r="C211" s="37"/>
      <c r="D211" s="54"/>
      <c r="E211" s="37"/>
      <c r="F211" s="37"/>
      <c r="G211" s="54"/>
      <c r="H211" s="37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37"/>
      <c r="C212" s="37"/>
      <c r="D212" s="54"/>
      <c r="E212" s="37"/>
      <c r="F212" s="37"/>
      <c r="G212" s="54"/>
      <c r="H212" s="37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37"/>
      <c r="C213" s="37"/>
      <c r="D213" s="54"/>
      <c r="E213" s="37"/>
      <c r="F213" s="37"/>
      <c r="G213" s="54"/>
      <c r="H213" s="37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37"/>
      <c r="C214" s="37"/>
      <c r="D214" s="54"/>
      <c r="E214" s="37"/>
      <c r="F214" s="37"/>
      <c r="G214" s="54"/>
      <c r="H214" s="37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37"/>
      <c r="C215" s="37"/>
      <c r="D215" s="54"/>
      <c r="E215" s="37"/>
      <c r="F215" s="37"/>
      <c r="G215" s="54"/>
      <c r="H215" s="37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37"/>
      <c r="C216" s="37"/>
      <c r="D216" s="54"/>
      <c r="E216" s="37"/>
      <c r="F216" s="37"/>
      <c r="G216" s="54"/>
      <c r="H216" s="37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37"/>
      <c r="C217" s="37"/>
      <c r="D217" s="54"/>
      <c r="E217" s="37"/>
      <c r="F217" s="37"/>
      <c r="G217" s="54"/>
      <c r="H217" s="37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37"/>
      <c r="C218" s="37"/>
      <c r="D218" s="54"/>
      <c r="E218" s="37"/>
      <c r="F218" s="37"/>
      <c r="G218" s="54"/>
      <c r="H218" s="37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37"/>
      <c r="C219" s="37"/>
      <c r="D219" s="54"/>
      <c r="E219" s="37"/>
      <c r="F219" s="37"/>
      <c r="G219" s="54"/>
      <c r="H219" s="37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37"/>
      <c r="C220" s="37"/>
      <c r="D220" s="54"/>
      <c r="E220" s="37"/>
      <c r="F220" s="37"/>
      <c r="G220" s="54"/>
      <c r="H220" s="37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37"/>
      <c r="C221" s="37"/>
      <c r="D221" s="54"/>
      <c r="E221" s="37"/>
      <c r="F221" s="37"/>
      <c r="G221" s="54"/>
      <c r="H221" s="37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37"/>
      <c r="C222" s="37"/>
      <c r="D222" s="54"/>
      <c r="E222" s="37"/>
      <c r="F222" s="37"/>
      <c r="G222" s="54"/>
      <c r="H222" s="37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37"/>
      <c r="C223" s="37"/>
      <c r="D223" s="54"/>
      <c r="E223" s="37"/>
      <c r="F223" s="37"/>
      <c r="G223" s="54"/>
      <c r="H223" s="37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37"/>
      <c r="C224" s="37"/>
      <c r="D224" s="54"/>
      <c r="E224" s="37"/>
      <c r="F224" s="37"/>
      <c r="G224" s="54"/>
      <c r="H224" s="37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37"/>
      <c r="C225" s="37"/>
      <c r="D225" s="54"/>
      <c r="E225" s="37"/>
      <c r="F225" s="37"/>
      <c r="G225" s="54"/>
      <c r="H225" s="37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37"/>
      <c r="C226" s="37"/>
      <c r="D226" s="54"/>
      <c r="E226" s="37"/>
      <c r="F226" s="37"/>
      <c r="G226" s="54"/>
      <c r="H226" s="37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37"/>
      <c r="C227" s="37"/>
      <c r="D227" s="54"/>
      <c r="E227" s="37"/>
      <c r="F227" s="37"/>
      <c r="G227" s="54"/>
      <c r="H227" s="37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37"/>
      <c r="C228" s="37"/>
      <c r="D228" s="54"/>
      <c r="E228" s="37"/>
      <c r="F228" s="37"/>
      <c r="G228" s="54"/>
      <c r="H228" s="37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37"/>
      <c r="C229" s="37"/>
      <c r="D229" s="54"/>
      <c r="E229" s="37"/>
      <c r="F229" s="37"/>
      <c r="G229" s="54"/>
      <c r="H229" s="37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37"/>
      <c r="C230" s="37"/>
      <c r="D230" s="54"/>
      <c r="E230" s="37"/>
      <c r="F230" s="37"/>
      <c r="G230" s="54"/>
      <c r="H230" s="37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37"/>
      <c r="C231" s="37"/>
      <c r="D231" s="54"/>
      <c r="E231" s="37"/>
      <c r="F231" s="37"/>
      <c r="G231" s="54"/>
      <c r="H231" s="37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37"/>
      <c r="C232" s="37"/>
      <c r="D232" s="54"/>
      <c r="E232" s="37"/>
      <c r="F232" s="37"/>
      <c r="G232" s="54"/>
      <c r="H232" s="37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37"/>
      <c r="C233" s="37"/>
      <c r="D233" s="54"/>
      <c r="E233" s="37"/>
      <c r="F233" s="37"/>
      <c r="G233" s="54"/>
      <c r="H233" s="37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37"/>
      <c r="C234" s="37"/>
      <c r="D234" s="54"/>
      <c r="E234" s="37"/>
      <c r="F234" s="37"/>
      <c r="G234" s="54"/>
      <c r="H234" s="37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37"/>
      <c r="C235" s="37"/>
      <c r="D235" s="54"/>
      <c r="E235" s="37"/>
      <c r="F235" s="37"/>
      <c r="G235" s="54"/>
      <c r="H235" s="37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37"/>
      <c r="C236" s="37"/>
      <c r="D236" s="54"/>
      <c r="E236" s="37"/>
      <c r="F236" s="37"/>
      <c r="G236" s="54"/>
      <c r="H236" s="37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37"/>
      <c r="C237" s="37"/>
      <c r="D237" s="54"/>
      <c r="E237" s="37"/>
      <c r="F237" s="37"/>
      <c r="G237" s="54"/>
      <c r="H237" s="37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37"/>
      <c r="C238" s="37"/>
      <c r="D238" s="54"/>
      <c r="E238" s="37"/>
      <c r="F238" s="37"/>
      <c r="G238" s="54"/>
      <c r="H238" s="37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37"/>
      <c r="C239" s="37"/>
      <c r="D239" s="54"/>
      <c r="E239" s="37"/>
      <c r="F239" s="37"/>
      <c r="G239" s="54"/>
      <c r="H239" s="37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37"/>
      <c r="C240" s="37"/>
      <c r="D240" s="54"/>
      <c r="E240" s="37"/>
      <c r="F240" s="37"/>
      <c r="G240" s="54"/>
      <c r="H240" s="37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37"/>
      <c r="C241" s="37"/>
      <c r="D241" s="54"/>
      <c r="E241" s="37"/>
      <c r="F241" s="37"/>
      <c r="G241" s="54"/>
      <c r="H241" s="37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37"/>
      <c r="C242" s="37"/>
      <c r="D242" s="54"/>
      <c r="E242" s="37"/>
      <c r="F242" s="37"/>
      <c r="G242" s="54"/>
      <c r="H242" s="37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37"/>
      <c r="C243" s="37"/>
      <c r="D243" s="54"/>
      <c r="E243" s="37"/>
      <c r="F243" s="37"/>
      <c r="G243" s="54"/>
      <c r="H243" s="37"/>
      <c r="I243" s="181"/>
      <c r="J243" s="181"/>
      <c r="K243" s="181"/>
      <c r="L243" s="181"/>
      <c r="M243" s="181"/>
      <c r="N243" s="181"/>
      <c r="O243" s="181"/>
      <c r="P243" s="181"/>
      <c r="Q243" s="181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94" bestFit="1" customWidth="1"/>
    <col min="2" max="2" width="14.42578125" style="46" bestFit="1" customWidth="1"/>
    <col min="3" max="4" width="12.85546875" style="135" bestFit="1" customWidth="1"/>
    <col min="5" max="5" width="14.85546875" style="46" bestFit="1" customWidth="1"/>
    <col min="6" max="6" width="16" style="46" bestFit="1" customWidth="1"/>
    <col min="7" max="7" width="10.7109375" style="69" bestFit="1" customWidth="1"/>
    <col min="8" max="8" width="14.42578125" style="46" bestFit="1" customWidth="1"/>
    <col min="9" max="10" width="12.85546875" style="135" bestFit="1" customWidth="1"/>
    <col min="11" max="12" width="16" style="46" bestFit="1" customWidth="1"/>
    <col min="13" max="13" width="10.7109375" style="69" bestFit="1" customWidth="1"/>
    <col min="14" max="14" width="16.140625" style="46" bestFit="1" customWidth="1"/>
    <col min="15" max="16384" width="16.28515625" style="194"/>
  </cols>
  <sheetData>
    <row r="2" spans="1:19" s="242" customFormat="1" ht="18.75" x14ac:dyDescent="0.3">
      <c r="A2" s="5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36"/>
      <c r="P2" s="236"/>
      <c r="Q2" s="236"/>
      <c r="R2" s="236"/>
      <c r="S2" s="236"/>
    </row>
    <row r="3" spans="1:19" x14ac:dyDescent="0.2">
      <c r="A3" s="83"/>
    </row>
    <row r="4" spans="1:19" s="246" customFormat="1" x14ac:dyDescent="0.2">
      <c r="B4" s="116"/>
      <c r="C4" s="193"/>
      <c r="D4" s="193"/>
      <c r="E4" s="116"/>
      <c r="F4" s="116"/>
      <c r="G4" s="117"/>
      <c r="H4" s="116"/>
      <c r="I4" s="193"/>
      <c r="J4" s="193"/>
      <c r="K4" s="116"/>
      <c r="L4" s="116"/>
      <c r="M4" s="117"/>
      <c r="N4" s="246" t="str">
        <f>VALVAL</f>
        <v>млрд. одиниць</v>
      </c>
    </row>
    <row r="5" spans="1:19" s="76" customFormat="1" x14ac:dyDescent="0.2">
      <c r="A5" s="138"/>
      <c r="B5" s="273">
        <v>43465</v>
      </c>
      <c r="C5" s="274"/>
      <c r="D5" s="274"/>
      <c r="E5" s="274"/>
      <c r="F5" s="274"/>
      <c r="G5" s="275"/>
      <c r="H5" s="273">
        <v>43524</v>
      </c>
      <c r="I5" s="274"/>
      <c r="J5" s="274"/>
      <c r="K5" s="274"/>
      <c r="L5" s="274"/>
      <c r="M5" s="275"/>
      <c r="N5" s="112"/>
    </row>
    <row r="6" spans="1:19" s="31" customFormat="1" x14ac:dyDescent="0.2">
      <c r="A6" s="56"/>
      <c r="B6" s="158" t="s">
        <v>5</v>
      </c>
      <c r="C6" s="245" t="s">
        <v>179</v>
      </c>
      <c r="D6" s="245" t="s">
        <v>203</v>
      </c>
      <c r="E6" s="158" t="s">
        <v>168</v>
      </c>
      <c r="F6" s="158" t="s">
        <v>171</v>
      </c>
      <c r="G6" s="173" t="s">
        <v>189</v>
      </c>
      <c r="H6" s="158" t="s">
        <v>5</v>
      </c>
      <c r="I6" s="245" t="s">
        <v>179</v>
      </c>
      <c r="J6" s="245" t="s">
        <v>203</v>
      </c>
      <c r="K6" s="158" t="s">
        <v>168</v>
      </c>
      <c r="L6" s="158" t="s">
        <v>171</v>
      </c>
      <c r="M6" s="173" t="s">
        <v>189</v>
      </c>
      <c r="N6" s="158" t="s">
        <v>65</v>
      </c>
    </row>
    <row r="7" spans="1:19" s="195" customFormat="1" ht="15" x14ac:dyDescent="0.2">
      <c r="A7" s="53" t="s">
        <v>151</v>
      </c>
      <c r="B7" s="80"/>
      <c r="C7" s="159"/>
      <c r="D7" s="159"/>
      <c r="E7" s="80">
        <f t="shared" ref="E7:G7" si="0">SUM(E8:E23)</f>
        <v>78.315547975909993</v>
      </c>
      <c r="F7" s="80">
        <f t="shared" si="0"/>
        <v>2168.42156766371</v>
      </c>
      <c r="G7" s="81">
        <f t="shared" si="0"/>
        <v>1.0000010000000001</v>
      </c>
      <c r="H7" s="80"/>
      <c r="I7" s="159"/>
      <c r="J7" s="159"/>
      <c r="K7" s="80">
        <f t="shared" ref="K7:N7" si="1">SUM(K8:K23)</f>
        <v>78.239429963220005</v>
      </c>
      <c r="L7" s="80">
        <f t="shared" si="1"/>
        <v>2111.89846848454</v>
      </c>
      <c r="M7" s="81">
        <f t="shared" si="1"/>
        <v>1.0000009999999999</v>
      </c>
      <c r="N7" s="80">
        <f t="shared" si="1"/>
        <v>1.0000000000010619E-6</v>
      </c>
    </row>
    <row r="8" spans="1:19" s="190" customFormat="1" x14ac:dyDescent="0.2">
      <c r="A8" s="216" t="s">
        <v>119</v>
      </c>
      <c r="B8" s="10">
        <v>34.420927978359998</v>
      </c>
      <c r="C8" s="97">
        <v>1</v>
      </c>
      <c r="D8" s="97">
        <v>27.688264</v>
      </c>
      <c r="E8" s="10">
        <v>34.420927978359998</v>
      </c>
      <c r="F8" s="10">
        <v>953.05574098984005</v>
      </c>
      <c r="G8" s="11">
        <v>0.43951600000000002</v>
      </c>
      <c r="H8" s="10">
        <v>33.67828955633</v>
      </c>
      <c r="I8" s="97">
        <v>1</v>
      </c>
      <c r="J8" s="97">
        <v>26.992764000000001</v>
      </c>
      <c r="K8" s="10">
        <v>33.67828955633</v>
      </c>
      <c r="L8" s="10">
        <v>909.07012191769002</v>
      </c>
      <c r="M8" s="11">
        <v>0.430452</v>
      </c>
      <c r="N8" s="10">
        <v>-9.0639999999999991E-3</v>
      </c>
    </row>
    <row r="9" spans="1:19" x14ac:dyDescent="0.2">
      <c r="A9" s="227" t="s">
        <v>3</v>
      </c>
      <c r="B9" s="222">
        <v>6.3032656150999999</v>
      </c>
      <c r="C9" s="43">
        <v>1.1454</v>
      </c>
      <c r="D9" s="43">
        <v>31.714137999999998</v>
      </c>
      <c r="E9" s="222">
        <v>7.2197605298600003</v>
      </c>
      <c r="F9" s="222">
        <v>199.90263556795</v>
      </c>
      <c r="G9" s="223">
        <v>9.2188000000000006E-2</v>
      </c>
      <c r="H9" s="222">
        <v>6.18649916703</v>
      </c>
      <c r="I9" s="43">
        <v>1.1386000000000001</v>
      </c>
      <c r="J9" s="43">
        <v>30.733961000000001</v>
      </c>
      <c r="K9" s="222">
        <v>7.0439479308799999</v>
      </c>
      <c r="L9" s="222">
        <v>190.13562412603</v>
      </c>
      <c r="M9" s="223">
        <v>9.0031E-2</v>
      </c>
      <c r="N9" s="222">
        <v>-2.1570000000000001E-3</v>
      </c>
      <c r="O9" s="181"/>
      <c r="P9" s="181"/>
      <c r="Q9" s="181"/>
    </row>
    <row r="10" spans="1:19" x14ac:dyDescent="0.2">
      <c r="A10" s="227" t="s">
        <v>161</v>
      </c>
      <c r="B10" s="222">
        <v>0.4</v>
      </c>
      <c r="C10" s="43">
        <v>0.73413700000000004</v>
      </c>
      <c r="D10" s="43">
        <v>20.326968999999998</v>
      </c>
      <c r="E10" s="222">
        <v>0.29365465454</v>
      </c>
      <c r="F10" s="222">
        <v>8.1307875999999997</v>
      </c>
      <c r="G10" s="223">
        <v>3.7499999999999999E-3</v>
      </c>
      <c r="H10" s="222">
        <v>0.4</v>
      </c>
      <c r="I10" s="43">
        <v>0.76099499999999998</v>
      </c>
      <c r="J10" s="43">
        <v>20.541345</v>
      </c>
      <c r="K10" s="222">
        <v>0.30439780084000001</v>
      </c>
      <c r="L10" s="222">
        <v>8.2165379999999999</v>
      </c>
      <c r="M10" s="223">
        <v>3.8909999999999999E-3</v>
      </c>
      <c r="N10" s="222">
        <v>1.4100000000000001E-4</v>
      </c>
      <c r="O10" s="181"/>
      <c r="P10" s="181"/>
      <c r="Q10" s="181"/>
    </row>
    <row r="11" spans="1:19" x14ac:dyDescent="0.2">
      <c r="A11" s="227" t="s">
        <v>16</v>
      </c>
      <c r="B11" s="222">
        <v>9.345204657</v>
      </c>
      <c r="C11" s="43">
        <v>1.390792</v>
      </c>
      <c r="D11" s="43">
        <v>38.508603999999998</v>
      </c>
      <c r="E11" s="222">
        <v>12.997231803169999</v>
      </c>
      <c r="F11" s="222">
        <v>359.87078543537001</v>
      </c>
      <c r="G11" s="223">
        <v>0.16596</v>
      </c>
      <c r="H11" s="222">
        <v>9.2492046569999999</v>
      </c>
      <c r="I11" s="43">
        <v>1.3979760000000001</v>
      </c>
      <c r="J11" s="43">
        <v>37.735228999999997</v>
      </c>
      <c r="K11" s="222">
        <v>12.93016364681</v>
      </c>
      <c r="L11" s="222">
        <v>349.02085579977</v>
      </c>
      <c r="M11" s="223">
        <v>0.16526399999999999</v>
      </c>
      <c r="N11" s="222">
        <v>-6.96E-4</v>
      </c>
      <c r="O11" s="181"/>
      <c r="P11" s="181"/>
      <c r="Q11" s="181"/>
    </row>
    <row r="12" spans="1:19" x14ac:dyDescent="0.2">
      <c r="A12" s="227" t="s">
        <v>17</v>
      </c>
      <c r="B12" s="222">
        <v>631.75402693511001</v>
      </c>
      <c r="C12" s="43">
        <v>3.6116000000000002E-2</v>
      </c>
      <c r="D12" s="43">
        <v>1</v>
      </c>
      <c r="E12" s="222">
        <v>22.816671602589999</v>
      </c>
      <c r="F12" s="222">
        <v>631.75402693511001</v>
      </c>
      <c r="G12" s="223">
        <v>0.29134300000000002</v>
      </c>
      <c r="H12" s="222">
        <v>640.17274877051</v>
      </c>
      <c r="I12" s="43">
        <v>3.7046999999999997E-2</v>
      </c>
      <c r="J12" s="43">
        <v>1</v>
      </c>
      <c r="K12" s="222">
        <v>23.716457817249999</v>
      </c>
      <c r="L12" s="222">
        <v>640.17274877051</v>
      </c>
      <c r="M12" s="223">
        <v>0.30312699999999998</v>
      </c>
      <c r="N12" s="222">
        <v>1.1783999999999999E-2</v>
      </c>
      <c r="O12" s="181"/>
      <c r="P12" s="181"/>
      <c r="Q12" s="181"/>
    </row>
    <row r="13" spans="1:19" x14ac:dyDescent="0.2">
      <c r="A13" s="227" t="s">
        <v>99</v>
      </c>
      <c r="B13" s="222">
        <v>62.604238033999998</v>
      </c>
      <c r="C13" s="43">
        <v>9.0620000000000006E-3</v>
      </c>
      <c r="D13" s="43">
        <v>0.25090299999999999</v>
      </c>
      <c r="E13" s="222">
        <v>0.56730140739000001</v>
      </c>
      <c r="F13" s="222">
        <v>15.70759113544</v>
      </c>
      <c r="G13" s="223">
        <v>7.2439999999999996E-3</v>
      </c>
      <c r="H13" s="222">
        <v>62.604248876</v>
      </c>
      <c r="I13" s="43">
        <v>9.044E-3</v>
      </c>
      <c r="J13" s="43">
        <v>0.244114</v>
      </c>
      <c r="K13" s="222">
        <v>0.56617321110999996</v>
      </c>
      <c r="L13" s="222">
        <v>15.282579870539999</v>
      </c>
      <c r="M13" s="223">
        <v>7.2360000000000002E-3</v>
      </c>
      <c r="N13" s="222">
        <v>-6.9999999999999999E-6</v>
      </c>
      <c r="O13" s="181"/>
      <c r="P13" s="181"/>
      <c r="Q13" s="181"/>
    </row>
    <row r="14" spans="1:19" x14ac:dyDescent="0.2">
      <c r="B14" s="37"/>
      <c r="C14" s="128"/>
      <c r="D14" s="128"/>
      <c r="E14" s="37"/>
      <c r="F14" s="37"/>
      <c r="G14" s="54"/>
      <c r="H14" s="37"/>
      <c r="I14" s="128"/>
      <c r="J14" s="128"/>
      <c r="K14" s="37"/>
      <c r="L14" s="37"/>
      <c r="M14" s="54"/>
      <c r="N14" s="37"/>
      <c r="O14" s="181"/>
      <c r="P14" s="181"/>
      <c r="Q14" s="181"/>
    </row>
    <row r="15" spans="1:19" x14ac:dyDescent="0.2">
      <c r="B15" s="37"/>
      <c r="C15" s="128"/>
      <c r="D15" s="128"/>
      <c r="E15" s="37"/>
      <c r="F15" s="37"/>
      <c r="G15" s="54"/>
      <c r="H15" s="37"/>
      <c r="I15" s="128"/>
      <c r="J15" s="128"/>
      <c r="K15" s="37"/>
      <c r="L15" s="37"/>
      <c r="M15" s="54"/>
      <c r="N15" s="37"/>
      <c r="O15" s="181"/>
      <c r="P15" s="181"/>
      <c r="Q15" s="181"/>
    </row>
    <row r="16" spans="1:19" x14ac:dyDescent="0.2">
      <c r="B16" s="37"/>
      <c r="C16" s="128"/>
      <c r="D16" s="128"/>
      <c r="E16" s="37"/>
      <c r="F16" s="37"/>
      <c r="G16" s="54"/>
      <c r="H16" s="37"/>
      <c r="I16" s="128"/>
      <c r="J16" s="128"/>
      <c r="K16" s="37"/>
      <c r="L16" s="37"/>
      <c r="M16" s="54"/>
      <c r="N16" s="37"/>
      <c r="O16" s="181"/>
      <c r="P16" s="181"/>
      <c r="Q16" s="181"/>
    </row>
    <row r="17" spans="2:17" x14ac:dyDescent="0.2">
      <c r="B17" s="37"/>
      <c r="C17" s="128"/>
      <c r="D17" s="128"/>
      <c r="E17" s="37"/>
      <c r="F17" s="37"/>
      <c r="G17" s="54"/>
      <c r="H17" s="37"/>
      <c r="I17" s="128"/>
      <c r="J17" s="128"/>
      <c r="K17" s="37"/>
      <c r="L17" s="37"/>
      <c r="M17" s="54"/>
      <c r="N17" s="37"/>
      <c r="O17" s="181"/>
      <c r="P17" s="181"/>
      <c r="Q17" s="181"/>
    </row>
    <row r="18" spans="2:17" x14ac:dyDescent="0.2">
      <c r="B18" s="37"/>
      <c r="C18" s="128"/>
      <c r="D18" s="128"/>
      <c r="E18" s="37"/>
      <c r="F18" s="37"/>
      <c r="G18" s="54"/>
      <c r="H18" s="37"/>
      <c r="I18" s="128"/>
      <c r="J18" s="128"/>
      <c r="K18" s="37"/>
      <c r="L18" s="37"/>
      <c r="M18" s="54"/>
      <c r="N18" s="37"/>
      <c r="O18" s="181"/>
      <c r="P18" s="181"/>
      <c r="Q18" s="181"/>
    </row>
    <row r="19" spans="2:17" x14ac:dyDescent="0.2">
      <c r="B19" s="37"/>
      <c r="C19" s="128"/>
      <c r="D19" s="128"/>
      <c r="E19" s="37"/>
      <c r="F19" s="37"/>
      <c r="G19" s="54"/>
      <c r="H19" s="37"/>
      <c r="I19" s="128"/>
      <c r="J19" s="128"/>
      <c r="K19" s="37"/>
      <c r="L19" s="37"/>
      <c r="M19" s="54"/>
      <c r="N19" s="37"/>
      <c r="O19" s="181"/>
      <c r="P19" s="181"/>
      <c r="Q19" s="181"/>
    </row>
    <row r="20" spans="2:17" x14ac:dyDescent="0.2">
      <c r="B20" s="37"/>
      <c r="C20" s="128"/>
      <c r="D20" s="128"/>
      <c r="E20" s="37"/>
      <c r="F20" s="37"/>
      <c r="G20" s="54"/>
      <c r="H20" s="37"/>
      <c r="I20" s="128"/>
      <c r="J20" s="128"/>
      <c r="K20" s="37"/>
      <c r="L20" s="37"/>
      <c r="M20" s="54"/>
      <c r="N20" s="37"/>
      <c r="O20" s="181"/>
      <c r="P20" s="181"/>
      <c r="Q20" s="181"/>
    </row>
    <row r="21" spans="2:17" x14ac:dyDescent="0.2">
      <c r="B21" s="37"/>
      <c r="C21" s="128"/>
      <c r="D21" s="128"/>
      <c r="E21" s="37"/>
      <c r="F21" s="37"/>
      <c r="G21" s="54"/>
      <c r="H21" s="37"/>
      <c r="I21" s="128"/>
      <c r="J21" s="128"/>
      <c r="K21" s="37"/>
      <c r="L21" s="37"/>
      <c r="M21" s="54"/>
      <c r="N21" s="37"/>
      <c r="O21" s="181"/>
      <c r="P21" s="181"/>
      <c r="Q21" s="181"/>
    </row>
    <row r="22" spans="2:17" x14ac:dyDescent="0.2">
      <c r="B22" s="37"/>
      <c r="C22" s="128"/>
      <c r="D22" s="128"/>
      <c r="E22" s="37"/>
      <c r="F22" s="37"/>
      <c r="G22" s="54"/>
      <c r="H22" s="37"/>
      <c r="I22" s="128"/>
      <c r="J22" s="128"/>
      <c r="K22" s="37"/>
      <c r="L22" s="37"/>
      <c r="M22" s="54"/>
      <c r="N22" s="37"/>
      <c r="O22" s="181"/>
      <c r="P22" s="181"/>
      <c r="Q22" s="181"/>
    </row>
    <row r="23" spans="2:17" x14ac:dyDescent="0.2">
      <c r="B23" s="37"/>
      <c r="C23" s="128"/>
      <c r="D23" s="128"/>
      <c r="E23" s="37"/>
      <c r="F23" s="37"/>
      <c r="G23" s="54"/>
      <c r="H23" s="37"/>
      <c r="I23" s="128"/>
      <c r="J23" s="128"/>
      <c r="K23" s="37"/>
      <c r="L23" s="37"/>
      <c r="M23" s="54"/>
      <c r="N23" s="37"/>
      <c r="O23" s="181"/>
      <c r="P23" s="181"/>
      <c r="Q23" s="181"/>
    </row>
    <row r="24" spans="2:17" x14ac:dyDescent="0.2">
      <c r="B24" s="37"/>
      <c r="C24" s="128"/>
      <c r="D24" s="128"/>
      <c r="E24" s="37"/>
      <c r="F24" s="37"/>
      <c r="G24" s="54"/>
      <c r="H24" s="37"/>
      <c r="I24" s="128"/>
      <c r="J24" s="128"/>
      <c r="K24" s="37"/>
      <c r="L24" s="37"/>
      <c r="M24" s="54"/>
      <c r="N24" s="37"/>
      <c r="O24" s="181"/>
      <c r="P24" s="181"/>
      <c r="Q24" s="181"/>
    </row>
    <row r="25" spans="2:17" x14ac:dyDescent="0.2">
      <c r="B25" s="37"/>
      <c r="C25" s="128"/>
      <c r="D25" s="128"/>
      <c r="E25" s="37"/>
      <c r="F25" s="37"/>
      <c r="G25" s="54"/>
      <c r="H25" s="37"/>
      <c r="I25" s="128"/>
      <c r="J25" s="128"/>
      <c r="K25" s="37"/>
      <c r="L25" s="37"/>
      <c r="M25" s="54"/>
      <c r="N25" s="37"/>
      <c r="O25" s="181"/>
      <c r="P25" s="181"/>
      <c r="Q25" s="181"/>
    </row>
    <row r="26" spans="2:17" x14ac:dyDescent="0.2">
      <c r="B26" s="37"/>
      <c r="C26" s="128"/>
      <c r="D26" s="128"/>
      <c r="E26" s="37"/>
      <c r="F26" s="37"/>
      <c r="G26" s="54"/>
      <c r="H26" s="37"/>
      <c r="I26" s="128"/>
      <c r="J26" s="128"/>
      <c r="K26" s="37"/>
      <c r="L26" s="37"/>
      <c r="M26" s="54"/>
      <c r="N26" s="37"/>
      <c r="O26" s="181"/>
      <c r="P26" s="181"/>
      <c r="Q26" s="181"/>
    </row>
    <row r="27" spans="2:17" x14ac:dyDescent="0.2">
      <c r="B27" s="37"/>
      <c r="C27" s="128"/>
      <c r="D27" s="128"/>
      <c r="E27" s="37"/>
      <c r="F27" s="37"/>
      <c r="G27" s="54"/>
      <c r="H27" s="37"/>
      <c r="I27" s="128"/>
      <c r="J27" s="128"/>
      <c r="K27" s="37"/>
      <c r="L27" s="37"/>
      <c r="M27" s="54"/>
      <c r="N27" s="37"/>
      <c r="O27" s="181"/>
      <c r="P27" s="181"/>
      <c r="Q27" s="181"/>
    </row>
    <row r="28" spans="2:17" x14ac:dyDescent="0.2">
      <c r="B28" s="37"/>
      <c r="C28" s="128"/>
      <c r="D28" s="128"/>
      <c r="E28" s="37"/>
      <c r="F28" s="37"/>
      <c r="G28" s="54"/>
      <c r="H28" s="37"/>
      <c r="I28" s="128"/>
      <c r="J28" s="128"/>
      <c r="K28" s="37"/>
      <c r="L28" s="37"/>
      <c r="M28" s="54"/>
      <c r="N28" s="37"/>
      <c r="O28" s="181"/>
      <c r="P28" s="181"/>
      <c r="Q28" s="181"/>
    </row>
    <row r="29" spans="2:17" x14ac:dyDescent="0.2">
      <c r="B29" s="37"/>
      <c r="C29" s="128"/>
      <c r="D29" s="128"/>
      <c r="E29" s="37"/>
      <c r="F29" s="37"/>
      <c r="G29" s="54"/>
      <c r="H29" s="37"/>
      <c r="I29" s="128"/>
      <c r="J29" s="128"/>
      <c r="K29" s="37"/>
      <c r="L29" s="37"/>
      <c r="M29" s="54"/>
      <c r="N29" s="37"/>
      <c r="O29" s="181"/>
      <c r="P29" s="181"/>
      <c r="Q29" s="181"/>
    </row>
    <row r="30" spans="2:17" x14ac:dyDescent="0.2">
      <c r="B30" s="37"/>
      <c r="C30" s="128"/>
      <c r="D30" s="128"/>
      <c r="E30" s="37"/>
      <c r="F30" s="37"/>
      <c r="G30" s="54"/>
      <c r="H30" s="37"/>
      <c r="I30" s="128"/>
      <c r="J30" s="128"/>
      <c r="K30" s="37"/>
      <c r="L30" s="37"/>
      <c r="M30" s="54"/>
      <c r="N30" s="37"/>
      <c r="O30" s="181"/>
      <c r="P30" s="181"/>
      <c r="Q30" s="181"/>
    </row>
    <row r="31" spans="2:17" x14ac:dyDescent="0.2">
      <c r="B31" s="37"/>
      <c r="C31" s="128"/>
      <c r="D31" s="128"/>
      <c r="E31" s="37"/>
      <c r="F31" s="37"/>
      <c r="G31" s="54"/>
      <c r="H31" s="37"/>
      <c r="I31" s="128"/>
      <c r="J31" s="128"/>
      <c r="K31" s="37"/>
      <c r="L31" s="37"/>
      <c r="M31" s="54"/>
      <c r="N31" s="37"/>
      <c r="O31" s="181"/>
      <c r="P31" s="181"/>
      <c r="Q31" s="181"/>
    </row>
    <row r="32" spans="2:17" x14ac:dyDescent="0.2">
      <c r="B32" s="37"/>
      <c r="C32" s="128"/>
      <c r="D32" s="128"/>
      <c r="E32" s="37"/>
      <c r="F32" s="37"/>
      <c r="G32" s="54"/>
      <c r="H32" s="37"/>
      <c r="I32" s="128"/>
      <c r="J32" s="128"/>
      <c r="K32" s="37"/>
      <c r="L32" s="37"/>
      <c r="M32" s="54"/>
      <c r="N32" s="37"/>
      <c r="O32" s="181"/>
      <c r="P32" s="181"/>
      <c r="Q32" s="181"/>
    </row>
    <row r="33" spans="2:17" x14ac:dyDescent="0.2">
      <c r="B33" s="37"/>
      <c r="C33" s="128"/>
      <c r="D33" s="128"/>
      <c r="E33" s="37"/>
      <c r="F33" s="37"/>
      <c r="G33" s="54"/>
      <c r="H33" s="37"/>
      <c r="I33" s="128"/>
      <c r="J33" s="128"/>
      <c r="K33" s="37"/>
      <c r="L33" s="37"/>
      <c r="M33" s="54"/>
      <c r="N33" s="37"/>
      <c r="O33" s="181"/>
      <c r="P33" s="181"/>
      <c r="Q33" s="181"/>
    </row>
    <row r="34" spans="2:17" x14ac:dyDescent="0.2">
      <c r="B34" s="37"/>
      <c r="C34" s="128"/>
      <c r="D34" s="128"/>
      <c r="E34" s="37"/>
      <c r="F34" s="37"/>
      <c r="G34" s="54"/>
      <c r="H34" s="37"/>
      <c r="I34" s="128"/>
      <c r="J34" s="128"/>
      <c r="K34" s="37"/>
      <c r="L34" s="37"/>
      <c r="M34" s="54"/>
      <c r="N34" s="37"/>
      <c r="O34" s="181"/>
      <c r="P34" s="181"/>
      <c r="Q34" s="181"/>
    </row>
    <row r="35" spans="2:17" x14ac:dyDescent="0.2">
      <c r="B35" s="37"/>
      <c r="C35" s="128"/>
      <c r="D35" s="128"/>
      <c r="E35" s="37"/>
      <c r="F35" s="37"/>
      <c r="G35" s="54"/>
      <c r="H35" s="37"/>
      <c r="I35" s="128"/>
      <c r="J35" s="128"/>
      <c r="K35" s="37"/>
      <c r="L35" s="37"/>
      <c r="M35" s="54"/>
      <c r="N35" s="37"/>
      <c r="O35" s="181"/>
      <c r="P35" s="181"/>
      <c r="Q35" s="181"/>
    </row>
    <row r="36" spans="2:17" x14ac:dyDescent="0.2">
      <c r="B36" s="37"/>
      <c r="C36" s="128"/>
      <c r="D36" s="128"/>
      <c r="E36" s="37"/>
      <c r="F36" s="37"/>
      <c r="G36" s="54"/>
      <c r="H36" s="37"/>
      <c r="I36" s="128"/>
      <c r="J36" s="128"/>
      <c r="K36" s="37"/>
      <c r="L36" s="37"/>
      <c r="M36" s="54"/>
      <c r="N36" s="37"/>
      <c r="O36" s="181"/>
      <c r="P36" s="181"/>
      <c r="Q36" s="181"/>
    </row>
    <row r="37" spans="2:17" x14ac:dyDescent="0.2">
      <c r="B37" s="37"/>
      <c r="C37" s="128"/>
      <c r="D37" s="128"/>
      <c r="E37" s="37"/>
      <c r="F37" s="37"/>
      <c r="G37" s="54"/>
      <c r="H37" s="37"/>
      <c r="I37" s="128"/>
      <c r="J37" s="128"/>
      <c r="K37" s="37"/>
      <c r="L37" s="37"/>
      <c r="M37" s="54"/>
      <c r="N37" s="37"/>
      <c r="O37" s="181"/>
      <c r="P37" s="181"/>
      <c r="Q37" s="181"/>
    </row>
    <row r="38" spans="2:17" x14ac:dyDescent="0.2">
      <c r="B38" s="37"/>
      <c r="C38" s="128"/>
      <c r="D38" s="128"/>
      <c r="E38" s="37"/>
      <c r="F38" s="37"/>
      <c r="G38" s="54"/>
      <c r="H38" s="37"/>
      <c r="I38" s="128"/>
      <c r="J38" s="128"/>
      <c r="K38" s="37"/>
      <c r="L38" s="37"/>
      <c r="M38" s="54"/>
      <c r="N38" s="37"/>
      <c r="O38" s="181"/>
      <c r="P38" s="181"/>
      <c r="Q38" s="181"/>
    </row>
    <row r="39" spans="2:17" x14ac:dyDescent="0.2">
      <c r="B39" s="37"/>
      <c r="C39" s="128"/>
      <c r="D39" s="128"/>
      <c r="E39" s="37"/>
      <c r="F39" s="37"/>
      <c r="G39" s="54"/>
      <c r="H39" s="37"/>
      <c r="I39" s="128"/>
      <c r="J39" s="128"/>
      <c r="K39" s="37"/>
      <c r="L39" s="37"/>
      <c r="M39" s="54"/>
      <c r="N39" s="37"/>
      <c r="O39" s="181"/>
      <c r="P39" s="181"/>
      <c r="Q39" s="181"/>
    </row>
    <row r="40" spans="2:17" x14ac:dyDescent="0.2">
      <c r="B40" s="37"/>
      <c r="C40" s="128"/>
      <c r="D40" s="128"/>
      <c r="E40" s="37"/>
      <c r="F40" s="37"/>
      <c r="G40" s="54"/>
      <c r="H40" s="37"/>
      <c r="I40" s="128"/>
      <c r="J40" s="128"/>
      <c r="K40" s="37"/>
      <c r="L40" s="37"/>
      <c r="M40" s="54"/>
      <c r="N40" s="37"/>
      <c r="O40" s="181"/>
      <c r="P40" s="181"/>
      <c r="Q40" s="181"/>
    </row>
    <row r="41" spans="2:17" x14ac:dyDescent="0.2">
      <c r="B41" s="37"/>
      <c r="C41" s="128"/>
      <c r="D41" s="128"/>
      <c r="E41" s="37"/>
      <c r="F41" s="37"/>
      <c r="G41" s="54"/>
      <c r="H41" s="37"/>
      <c r="I41" s="128"/>
      <c r="J41" s="128"/>
      <c r="K41" s="37"/>
      <c r="L41" s="37"/>
      <c r="M41" s="54"/>
      <c r="N41" s="37"/>
      <c r="O41" s="181"/>
      <c r="P41" s="181"/>
      <c r="Q41" s="181"/>
    </row>
    <row r="42" spans="2:17" x14ac:dyDescent="0.2">
      <c r="B42" s="37"/>
      <c r="C42" s="128"/>
      <c r="D42" s="128"/>
      <c r="E42" s="37"/>
      <c r="F42" s="37"/>
      <c r="G42" s="54"/>
      <c r="H42" s="37"/>
      <c r="I42" s="128"/>
      <c r="J42" s="128"/>
      <c r="K42" s="37"/>
      <c r="L42" s="37"/>
      <c r="M42" s="54"/>
      <c r="N42" s="37"/>
      <c r="O42" s="181"/>
      <c r="P42" s="181"/>
      <c r="Q42" s="181"/>
    </row>
    <row r="43" spans="2:17" x14ac:dyDescent="0.2">
      <c r="B43" s="37"/>
      <c r="C43" s="128"/>
      <c r="D43" s="128"/>
      <c r="E43" s="37"/>
      <c r="F43" s="37"/>
      <c r="G43" s="54"/>
      <c r="H43" s="37"/>
      <c r="I43" s="128"/>
      <c r="J43" s="128"/>
      <c r="K43" s="37"/>
      <c r="L43" s="37"/>
      <c r="M43" s="54"/>
      <c r="N43" s="37"/>
      <c r="O43" s="181"/>
      <c r="P43" s="181"/>
      <c r="Q43" s="181"/>
    </row>
    <row r="44" spans="2:17" x14ac:dyDescent="0.2">
      <c r="B44" s="37"/>
      <c r="C44" s="128"/>
      <c r="D44" s="128"/>
      <c r="E44" s="37"/>
      <c r="F44" s="37"/>
      <c r="G44" s="54"/>
      <c r="H44" s="37"/>
      <c r="I44" s="128"/>
      <c r="J44" s="128"/>
      <c r="K44" s="37"/>
      <c r="L44" s="37"/>
      <c r="M44" s="54"/>
      <c r="N44" s="37"/>
      <c r="O44" s="181"/>
      <c r="P44" s="181"/>
      <c r="Q44" s="181"/>
    </row>
    <row r="45" spans="2:17" x14ac:dyDescent="0.2">
      <c r="B45" s="37"/>
      <c r="C45" s="128"/>
      <c r="D45" s="128"/>
      <c r="E45" s="37"/>
      <c r="F45" s="37"/>
      <c r="G45" s="54"/>
      <c r="H45" s="37"/>
      <c r="I45" s="128"/>
      <c r="J45" s="128"/>
      <c r="K45" s="37"/>
      <c r="L45" s="37"/>
      <c r="M45" s="54"/>
      <c r="N45" s="37"/>
      <c r="O45" s="181"/>
      <c r="P45" s="181"/>
      <c r="Q45" s="181"/>
    </row>
    <row r="46" spans="2:17" x14ac:dyDescent="0.2">
      <c r="B46" s="37"/>
      <c r="C46" s="128"/>
      <c r="D46" s="128"/>
      <c r="E46" s="37"/>
      <c r="F46" s="37"/>
      <c r="G46" s="54"/>
      <c r="H46" s="37"/>
      <c r="I46" s="128"/>
      <c r="J46" s="128"/>
      <c r="K46" s="37"/>
      <c r="L46" s="37"/>
      <c r="M46" s="54"/>
      <c r="N46" s="37"/>
      <c r="O46" s="181"/>
      <c r="P46" s="181"/>
      <c r="Q46" s="181"/>
    </row>
    <row r="47" spans="2:17" x14ac:dyDescent="0.2">
      <c r="B47" s="37"/>
      <c r="C47" s="128"/>
      <c r="D47" s="128"/>
      <c r="E47" s="37"/>
      <c r="F47" s="37"/>
      <c r="G47" s="54"/>
      <c r="H47" s="37"/>
      <c r="I47" s="128"/>
      <c r="J47" s="128"/>
      <c r="K47" s="37"/>
      <c r="L47" s="37"/>
      <c r="M47" s="54"/>
      <c r="N47" s="37"/>
      <c r="O47" s="181"/>
      <c r="P47" s="181"/>
      <c r="Q47" s="181"/>
    </row>
    <row r="48" spans="2:17" x14ac:dyDescent="0.2">
      <c r="B48" s="37"/>
      <c r="C48" s="128"/>
      <c r="D48" s="128"/>
      <c r="E48" s="37"/>
      <c r="F48" s="37"/>
      <c r="G48" s="54"/>
      <c r="H48" s="37"/>
      <c r="I48" s="128"/>
      <c r="J48" s="128"/>
      <c r="K48" s="37"/>
      <c r="L48" s="37"/>
      <c r="M48" s="54"/>
      <c r="N48" s="37"/>
      <c r="O48" s="181"/>
      <c r="P48" s="181"/>
      <c r="Q48" s="181"/>
    </row>
    <row r="49" spans="2:17" x14ac:dyDescent="0.2">
      <c r="B49" s="37"/>
      <c r="C49" s="128"/>
      <c r="D49" s="128"/>
      <c r="E49" s="37"/>
      <c r="F49" s="37"/>
      <c r="G49" s="54"/>
      <c r="H49" s="37"/>
      <c r="I49" s="128"/>
      <c r="J49" s="128"/>
      <c r="K49" s="37"/>
      <c r="L49" s="37"/>
      <c r="M49" s="54"/>
      <c r="N49" s="37"/>
      <c r="O49" s="181"/>
      <c r="P49" s="181"/>
      <c r="Q49" s="181"/>
    </row>
    <row r="50" spans="2:17" x14ac:dyDescent="0.2">
      <c r="B50" s="37"/>
      <c r="C50" s="128"/>
      <c r="D50" s="128"/>
      <c r="E50" s="37"/>
      <c r="F50" s="37"/>
      <c r="G50" s="54"/>
      <c r="H50" s="37"/>
      <c r="I50" s="128"/>
      <c r="J50" s="128"/>
      <c r="K50" s="37"/>
      <c r="L50" s="37"/>
      <c r="M50" s="54"/>
      <c r="N50" s="37"/>
      <c r="O50" s="181"/>
      <c r="P50" s="181"/>
      <c r="Q50" s="181"/>
    </row>
    <row r="51" spans="2:17" x14ac:dyDescent="0.2">
      <c r="B51" s="37"/>
      <c r="C51" s="128"/>
      <c r="D51" s="128"/>
      <c r="E51" s="37"/>
      <c r="F51" s="37"/>
      <c r="G51" s="54"/>
      <c r="H51" s="37"/>
      <c r="I51" s="128"/>
      <c r="J51" s="128"/>
      <c r="K51" s="37"/>
      <c r="L51" s="37"/>
      <c r="M51" s="54"/>
      <c r="N51" s="37"/>
      <c r="O51" s="181"/>
      <c r="P51" s="181"/>
      <c r="Q51" s="181"/>
    </row>
    <row r="52" spans="2:17" x14ac:dyDescent="0.2">
      <c r="B52" s="37"/>
      <c r="C52" s="128"/>
      <c r="D52" s="128"/>
      <c r="E52" s="37"/>
      <c r="F52" s="37"/>
      <c r="G52" s="54"/>
      <c r="H52" s="37"/>
      <c r="I52" s="128"/>
      <c r="J52" s="128"/>
      <c r="K52" s="37"/>
      <c r="L52" s="37"/>
      <c r="M52" s="54"/>
      <c r="N52" s="37"/>
      <c r="O52" s="181"/>
      <c r="P52" s="181"/>
      <c r="Q52" s="181"/>
    </row>
    <row r="53" spans="2:17" x14ac:dyDescent="0.2">
      <c r="B53" s="37"/>
      <c r="C53" s="128"/>
      <c r="D53" s="128"/>
      <c r="E53" s="37"/>
      <c r="F53" s="37"/>
      <c r="G53" s="54"/>
      <c r="H53" s="37"/>
      <c r="I53" s="128"/>
      <c r="J53" s="128"/>
      <c r="K53" s="37"/>
      <c r="L53" s="37"/>
      <c r="M53" s="54"/>
      <c r="N53" s="37"/>
      <c r="O53" s="181"/>
      <c r="P53" s="181"/>
      <c r="Q53" s="181"/>
    </row>
    <row r="54" spans="2:17" x14ac:dyDescent="0.2">
      <c r="B54" s="37"/>
      <c r="C54" s="128"/>
      <c r="D54" s="128"/>
      <c r="E54" s="37"/>
      <c r="F54" s="37"/>
      <c r="G54" s="54"/>
      <c r="H54" s="37"/>
      <c r="I54" s="128"/>
      <c r="J54" s="128"/>
      <c r="K54" s="37"/>
      <c r="L54" s="37"/>
      <c r="M54" s="54"/>
      <c r="N54" s="37"/>
      <c r="O54" s="181"/>
      <c r="P54" s="181"/>
      <c r="Q54" s="181"/>
    </row>
    <row r="55" spans="2:17" x14ac:dyDescent="0.2">
      <c r="B55" s="37"/>
      <c r="C55" s="128"/>
      <c r="D55" s="128"/>
      <c r="E55" s="37"/>
      <c r="F55" s="37"/>
      <c r="G55" s="54"/>
      <c r="H55" s="37"/>
      <c r="I55" s="128"/>
      <c r="J55" s="128"/>
      <c r="K55" s="37"/>
      <c r="L55" s="37"/>
      <c r="M55" s="54"/>
      <c r="N55" s="37"/>
      <c r="O55" s="181"/>
      <c r="P55" s="181"/>
      <c r="Q55" s="181"/>
    </row>
    <row r="56" spans="2:17" x14ac:dyDescent="0.2">
      <c r="B56" s="37"/>
      <c r="C56" s="128"/>
      <c r="D56" s="128"/>
      <c r="E56" s="37"/>
      <c r="F56" s="37"/>
      <c r="G56" s="54"/>
      <c r="H56" s="37"/>
      <c r="I56" s="128"/>
      <c r="J56" s="128"/>
      <c r="K56" s="37"/>
      <c r="L56" s="37"/>
      <c r="M56" s="54"/>
      <c r="N56" s="37"/>
      <c r="O56" s="181"/>
      <c r="P56" s="181"/>
      <c r="Q56" s="181"/>
    </row>
    <row r="57" spans="2:17" x14ac:dyDescent="0.2">
      <c r="B57" s="37"/>
      <c r="C57" s="128"/>
      <c r="D57" s="128"/>
      <c r="E57" s="37"/>
      <c r="F57" s="37"/>
      <c r="G57" s="54"/>
      <c r="H57" s="37"/>
      <c r="I57" s="128"/>
      <c r="J57" s="128"/>
      <c r="K57" s="37"/>
      <c r="L57" s="37"/>
      <c r="M57" s="54"/>
      <c r="N57" s="37"/>
      <c r="O57" s="181"/>
      <c r="P57" s="181"/>
      <c r="Q57" s="181"/>
    </row>
    <row r="58" spans="2:17" x14ac:dyDescent="0.2">
      <c r="B58" s="37"/>
      <c r="C58" s="128"/>
      <c r="D58" s="128"/>
      <c r="E58" s="37"/>
      <c r="F58" s="37"/>
      <c r="G58" s="54"/>
      <c r="H58" s="37"/>
      <c r="I58" s="128"/>
      <c r="J58" s="128"/>
      <c r="K58" s="37"/>
      <c r="L58" s="37"/>
      <c r="M58" s="54"/>
      <c r="N58" s="37"/>
      <c r="O58" s="181"/>
      <c r="P58" s="181"/>
      <c r="Q58" s="181"/>
    </row>
    <row r="59" spans="2:17" x14ac:dyDescent="0.2">
      <c r="B59" s="37"/>
      <c r="C59" s="128"/>
      <c r="D59" s="128"/>
      <c r="E59" s="37"/>
      <c r="F59" s="37"/>
      <c r="G59" s="54"/>
      <c r="H59" s="37"/>
      <c r="I59" s="128"/>
      <c r="J59" s="128"/>
      <c r="K59" s="37"/>
      <c r="L59" s="37"/>
      <c r="M59" s="54"/>
      <c r="N59" s="37"/>
      <c r="O59" s="181"/>
      <c r="P59" s="181"/>
      <c r="Q59" s="181"/>
    </row>
    <row r="60" spans="2:17" x14ac:dyDescent="0.2">
      <c r="B60" s="37"/>
      <c r="C60" s="128"/>
      <c r="D60" s="128"/>
      <c r="E60" s="37"/>
      <c r="F60" s="37"/>
      <c r="G60" s="54"/>
      <c r="H60" s="37"/>
      <c r="I60" s="128"/>
      <c r="J60" s="128"/>
      <c r="K60" s="37"/>
      <c r="L60" s="37"/>
      <c r="M60" s="54"/>
      <c r="N60" s="37"/>
      <c r="O60" s="181"/>
      <c r="P60" s="181"/>
      <c r="Q60" s="181"/>
    </row>
    <row r="61" spans="2:17" x14ac:dyDescent="0.2">
      <c r="B61" s="37"/>
      <c r="C61" s="128"/>
      <c r="D61" s="128"/>
      <c r="E61" s="37"/>
      <c r="F61" s="37"/>
      <c r="G61" s="54"/>
      <c r="H61" s="37"/>
      <c r="I61" s="128"/>
      <c r="J61" s="128"/>
      <c r="K61" s="37"/>
      <c r="L61" s="37"/>
      <c r="M61" s="54"/>
      <c r="N61" s="37"/>
      <c r="O61" s="181"/>
      <c r="P61" s="181"/>
      <c r="Q61" s="181"/>
    </row>
    <row r="62" spans="2:17" x14ac:dyDescent="0.2">
      <c r="B62" s="37"/>
      <c r="C62" s="128"/>
      <c r="D62" s="128"/>
      <c r="E62" s="37"/>
      <c r="F62" s="37"/>
      <c r="G62" s="54"/>
      <c r="H62" s="37"/>
      <c r="I62" s="128"/>
      <c r="J62" s="128"/>
      <c r="K62" s="37"/>
      <c r="L62" s="37"/>
      <c r="M62" s="54"/>
      <c r="N62" s="37"/>
      <c r="O62" s="181"/>
      <c r="P62" s="181"/>
      <c r="Q62" s="181"/>
    </row>
    <row r="63" spans="2:17" x14ac:dyDescent="0.2">
      <c r="B63" s="37"/>
      <c r="C63" s="128"/>
      <c r="D63" s="128"/>
      <c r="E63" s="37"/>
      <c r="F63" s="37"/>
      <c r="G63" s="54"/>
      <c r="H63" s="37"/>
      <c r="I63" s="128"/>
      <c r="J63" s="128"/>
      <c r="K63" s="37"/>
      <c r="L63" s="37"/>
      <c r="M63" s="54"/>
      <c r="N63" s="37"/>
      <c r="O63" s="181"/>
      <c r="P63" s="181"/>
      <c r="Q63" s="181"/>
    </row>
    <row r="64" spans="2:17" x14ac:dyDescent="0.2">
      <c r="B64" s="37"/>
      <c r="C64" s="128"/>
      <c r="D64" s="128"/>
      <c r="E64" s="37"/>
      <c r="F64" s="37"/>
      <c r="G64" s="54"/>
      <c r="H64" s="37"/>
      <c r="I64" s="128"/>
      <c r="J64" s="128"/>
      <c r="K64" s="37"/>
      <c r="L64" s="37"/>
      <c r="M64" s="54"/>
      <c r="N64" s="37"/>
      <c r="O64" s="181"/>
      <c r="P64" s="181"/>
      <c r="Q64" s="181"/>
    </row>
    <row r="65" spans="2:17" x14ac:dyDescent="0.2">
      <c r="B65" s="37"/>
      <c r="C65" s="128"/>
      <c r="D65" s="128"/>
      <c r="E65" s="37"/>
      <c r="F65" s="37"/>
      <c r="G65" s="54"/>
      <c r="H65" s="37"/>
      <c r="I65" s="128"/>
      <c r="J65" s="128"/>
      <c r="K65" s="37"/>
      <c r="L65" s="37"/>
      <c r="M65" s="54"/>
      <c r="N65" s="37"/>
      <c r="O65" s="181"/>
      <c r="P65" s="181"/>
      <c r="Q65" s="181"/>
    </row>
    <row r="66" spans="2:17" x14ac:dyDescent="0.2">
      <c r="B66" s="37"/>
      <c r="C66" s="128"/>
      <c r="D66" s="128"/>
      <c r="E66" s="37"/>
      <c r="F66" s="37"/>
      <c r="G66" s="54"/>
      <c r="H66" s="37"/>
      <c r="I66" s="128"/>
      <c r="J66" s="128"/>
      <c r="K66" s="37"/>
      <c r="L66" s="37"/>
      <c r="M66" s="54"/>
      <c r="N66" s="37"/>
      <c r="O66" s="181"/>
      <c r="P66" s="181"/>
      <c r="Q66" s="181"/>
    </row>
    <row r="67" spans="2:17" x14ac:dyDescent="0.2">
      <c r="B67" s="37"/>
      <c r="C67" s="128"/>
      <c r="D67" s="128"/>
      <c r="E67" s="37"/>
      <c r="F67" s="37"/>
      <c r="G67" s="54"/>
      <c r="H67" s="37"/>
      <c r="I67" s="128"/>
      <c r="J67" s="128"/>
      <c r="K67" s="37"/>
      <c r="L67" s="37"/>
      <c r="M67" s="54"/>
      <c r="N67" s="37"/>
      <c r="O67" s="181"/>
      <c r="P67" s="181"/>
      <c r="Q67" s="181"/>
    </row>
    <row r="68" spans="2:17" x14ac:dyDescent="0.2">
      <c r="B68" s="37"/>
      <c r="C68" s="128"/>
      <c r="D68" s="128"/>
      <c r="E68" s="37"/>
      <c r="F68" s="37"/>
      <c r="G68" s="54"/>
      <c r="H68" s="37"/>
      <c r="I68" s="128"/>
      <c r="J68" s="128"/>
      <c r="K68" s="37"/>
      <c r="L68" s="37"/>
      <c r="M68" s="54"/>
      <c r="N68" s="37"/>
      <c r="O68" s="181"/>
      <c r="P68" s="181"/>
      <c r="Q68" s="181"/>
    </row>
    <row r="69" spans="2:17" x14ac:dyDescent="0.2">
      <c r="B69" s="37"/>
      <c r="C69" s="128"/>
      <c r="D69" s="128"/>
      <c r="E69" s="37"/>
      <c r="F69" s="37"/>
      <c r="G69" s="54"/>
      <c r="H69" s="37"/>
      <c r="I69" s="128"/>
      <c r="J69" s="128"/>
      <c r="K69" s="37"/>
      <c r="L69" s="37"/>
      <c r="M69" s="54"/>
      <c r="N69" s="37"/>
      <c r="O69" s="181"/>
      <c r="P69" s="181"/>
      <c r="Q69" s="181"/>
    </row>
    <row r="70" spans="2:17" x14ac:dyDescent="0.2">
      <c r="B70" s="37"/>
      <c r="C70" s="128"/>
      <c r="D70" s="128"/>
      <c r="E70" s="37"/>
      <c r="F70" s="37"/>
      <c r="G70" s="54"/>
      <c r="H70" s="37"/>
      <c r="I70" s="128"/>
      <c r="J70" s="128"/>
      <c r="K70" s="37"/>
      <c r="L70" s="37"/>
      <c r="M70" s="54"/>
      <c r="N70" s="37"/>
      <c r="O70" s="181"/>
      <c r="P70" s="181"/>
      <c r="Q70" s="181"/>
    </row>
    <row r="71" spans="2:17" x14ac:dyDescent="0.2">
      <c r="B71" s="37"/>
      <c r="C71" s="128"/>
      <c r="D71" s="128"/>
      <c r="E71" s="37"/>
      <c r="F71" s="37"/>
      <c r="G71" s="54"/>
      <c r="H71" s="37"/>
      <c r="I71" s="128"/>
      <c r="J71" s="128"/>
      <c r="K71" s="37"/>
      <c r="L71" s="37"/>
      <c r="M71" s="54"/>
      <c r="N71" s="37"/>
      <c r="O71" s="181"/>
      <c r="P71" s="181"/>
      <c r="Q71" s="181"/>
    </row>
    <row r="72" spans="2:17" x14ac:dyDescent="0.2">
      <c r="B72" s="37"/>
      <c r="C72" s="128"/>
      <c r="D72" s="128"/>
      <c r="E72" s="37"/>
      <c r="F72" s="37"/>
      <c r="G72" s="54"/>
      <c r="H72" s="37"/>
      <c r="I72" s="128"/>
      <c r="J72" s="128"/>
      <c r="K72" s="37"/>
      <c r="L72" s="37"/>
      <c r="M72" s="54"/>
      <c r="N72" s="37"/>
      <c r="O72" s="181"/>
      <c r="P72" s="181"/>
      <c r="Q72" s="181"/>
    </row>
    <row r="73" spans="2:17" x14ac:dyDescent="0.2">
      <c r="B73" s="37"/>
      <c r="C73" s="128"/>
      <c r="D73" s="128"/>
      <c r="E73" s="37"/>
      <c r="F73" s="37"/>
      <c r="G73" s="54"/>
      <c r="H73" s="37"/>
      <c r="I73" s="128"/>
      <c r="J73" s="128"/>
      <c r="K73" s="37"/>
      <c r="L73" s="37"/>
      <c r="M73" s="54"/>
      <c r="N73" s="37"/>
      <c r="O73" s="181"/>
      <c r="P73" s="181"/>
      <c r="Q73" s="181"/>
    </row>
    <row r="74" spans="2:17" x14ac:dyDescent="0.2">
      <c r="B74" s="37"/>
      <c r="C74" s="128"/>
      <c r="D74" s="128"/>
      <c r="E74" s="37"/>
      <c r="F74" s="37"/>
      <c r="G74" s="54"/>
      <c r="H74" s="37"/>
      <c r="I74" s="128"/>
      <c r="J74" s="128"/>
      <c r="K74" s="37"/>
      <c r="L74" s="37"/>
      <c r="M74" s="54"/>
      <c r="N74" s="37"/>
      <c r="O74" s="181"/>
      <c r="P74" s="181"/>
      <c r="Q74" s="181"/>
    </row>
    <row r="75" spans="2:17" x14ac:dyDescent="0.2">
      <c r="B75" s="37"/>
      <c r="C75" s="128"/>
      <c r="D75" s="128"/>
      <c r="E75" s="37"/>
      <c r="F75" s="37"/>
      <c r="G75" s="54"/>
      <c r="H75" s="37"/>
      <c r="I75" s="128"/>
      <c r="J75" s="128"/>
      <c r="K75" s="37"/>
      <c r="L75" s="37"/>
      <c r="M75" s="54"/>
      <c r="N75" s="37"/>
      <c r="O75" s="181"/>
      <c r="P75" s="181"/>
      <c r="Q75" s="181"/>
    </row>
    <row r="76" spans="2:17" x14ac:dyDescent="0.2">
      <c r="B76" s="37"/>
      <c r="C76" s="128"/>
      <c r="D76" s="128"/>
      <c r="E76" s="37"/>
      <c r="F76" s="37"/>
      <c r="G76" s="54"/>
      <c r="H76" s="37"/>
      <c r="I76" s="128"/>
      <c r="J76" s="128"/>
      <c r="K76" s="37"/>
      <c r="L76" s="37"/>
      <c r="M76" s="54"/>
      <c r="N76" s="37"/>
      <c r="O76" s="181"/>
      <c r="P76" s="181"/>
      <c r="Q76" s="181"/>
    </row>
    <row r="77" spans="2:17" x14ac:dyDescent="0.2">
      <c r="B77" s="37"/>
      <c r="C77" s="128"/>
      <c r="D77" s="128"/>
      <c r="E77" s="37"/>
      <c r="F77" s="37"/>
      <c r="G77" s="54"/>
      <c r="H77" s="37"/>
      <c r="I77" s="128"/>
      <c r="J77" s="128"/>
      <c r="K77" s="37"/>
      <c r="L77" s="37"/>
      <c r="M77" s="54"/>
      <c r="N77" s="37"/>
      <c r="O77" s="181"/>
      <c r="P77" s="181"/>
      <c r="Q77" s="181"/>
    </row>
    <row r="78" spans="2:17" x14ac:dyDescent="0.2">
      <c r="B78" s="37"/>
      <c r="C78" s="128"/>
      <c r="D78" s="128"/>
      <c r="E78" s="37"/>
      <c r="F78" s="37"/>
      <c r="G78" s="54"/>
      <c r="H78" s="37"/>
      <c r="I78" s="128"/>
      <c r="J78" s="128"/>
      <c r="K78" s="37"/>
      <c r="L78" s="37"/>
      <c r="M78" s="54"/>
      <c r="N78" s="37"/>
      <c r="O78" s="181"/>
      <c r="P78" s="181"/>
      <c r="Q78" s="181"/>
    </row>
    <row r="79" spans="2:17" x14ac:dyDescent="0.2">
      <c r="B79" s="37"/>
      <c r="C79" s="128"/>
      <c r="D79" s="128"/>
      <c r="E79" s="37"/>
      <c r="F79" s="37"/>
      <c r="G79" s="54"/>
      <c r="H79" s="37"/>
      <c r="I79" s="128"/>
      <c r="J79" s="128"/>
      <c r="K79" s="37"/>
      <c r="L79" s="37"/>
      <c r="M79" s="54"/>
      <c r="N79" s="37"/>
      <c r="O79" s="181"/>
      <c r="P79" s="181"/>
      <c r="Q79" s="181"/>
    </row>
    <row r="80" spans="2:17" x14ac:dyDescent="0.2">
      <c r="B80" s="37"/>
      <c r="C80" s="128"/>
      <c r="D80" s="128"/>
      <c r="E80" s="37"/>
      <c r="F80" s="37"/>
      <c r="G80" s="54"/>
      <c r="H80" s="37"/>
      <c r="I80" s="128"/>
      <c r="J80" s="128"/>
      <c r="K80" s="37"/>
      <c r="L80" s="37"/>
      <c r="M80" s="54"/>
      <c r="N80" s="37"/>
      <c r="O80" s="181"/>
      <c r="P80" s="181"/>
      <c r="Q80" s="181"/>
    </row>
    <row r="81" spans="2:17" x14ac:dyDescent="0.2">
      <c r="B81" s="37"/>
      <c r="C81" s="128"/>
      <c r="D81" s="128"/>
      <c r="E81" s="37"/>
      <c r="F81" s="37"/>
      <c r="G81" s="54"/>
      <c r="H81" s="37"/>
      <c r="I81" s="128"/>
      <c r="J81" s="128"/>
      <c r="K81" s="37"/>
      <c r="L81" s="37"/>
      <c r="M81" s="54"/>
      <c r="N81" s="37"/>
      <c r="O81" s="181"/>
      <c r="P81" s="181"/>
      <c r="Q81" s="181"/>
    </row>
    <row r="82" spans="2:17" x14ac:dyDescent="0.2">
      <c r="B82" s="37"/>
      <c r="C82" s="128"/>
      <c r="D82" s="128"/>
      <c r="E82" s="37"/>
      <c r="F82" s="37"/>
      <c r="G82" s="54"/>
      <c r="H82" s="37"/>
      <c r="I82" s="128"/>
      <c r="J82" s="128"/>
      <c r="K82" s="37"/>
      <c r="L82" s="37"/>
      <c r="M82" s="54"/>
      <c r="N82" s="37"/>
      <c r="O82" s="181"/>
      <c r="P82" s="181"/>
      <c r="Q82" s="181"/>
    </row>
    <row r="83" spans="2:17" x14ac:dyDescent="0.2">
      <c r="B83" s="37"/>
      <c r="C83" s="128"/>
      <c r="D83" s="128"/>
      <c r="E83" s="37"/>
      <c r="F83" s="37"/>
      <c r="G83" s="54"/>
      <c r="H83" s="37"/>
      <c r="I83" s="128"/>
      <c r="J83" s="128"/>
      <c r="K83" s="37"/>
      <c r="L83" s="37"/>
      <c r="M83" s="54"/>
      <c r="N83" s="37"/>
      <c r="O83" s="181"/>
      <c r="P83" s="181"/>
      <c r="Q83" s="181"/>
    </row>
    <row r="84" spans="2:17" x14ac:dyDescent="0.2">
      <c r="B84" s="37"/>
      <c r="C84" s="128"/>
      <c r="D84" s="128"/>
      <c r="E84" s="37"/>
      <c r="F84" s="37"/>
      <c r="G84" s="54"/>
      <c r="H84" s="37"/>
      <c r="I84" s="128"/>
      <c r="J84" s="128"/>
      <c r="K84" s="37"/>
      <c r="L84" s="37"/>
      <c r="M84" s="54"/>
      <c r="N84" s="37"/>
      <c r="O84" s="181"/>
      <c r="P84" s="181"/>
      <c r="Q84" s="181"/>
    </row>
    <row r="85" spans="2:17" x14ac:dyDescent="0.2">
      <c r="B85" s="37"/>
      <c r="C85" s="128"/>
      <c r="D85" s="128"/>
      <c r="E85" s="37"/>
      <c r="F85" s="37"/>
      <c r="G85" s="54"/>
      <c r="H85" s="37"/>
      <c r="I85" s="128"/>
      <c r="J85" s="128"/>
      <c r="K85" s="37"/>
      <c r="L85" s="37"/>
      <c r="M85" s="54"/>
      <c r="N85" s="37"/>
      <c r="O85" s="181"/>
      <c r="P85" s="181"/>
      <c r="Q85" s="181"/>
    </row>
    <row r="86" spans="2:17" x14ac:dyDescent="0.2">
      <c r="B86" s="37"/>
      <c r="C86" s="128"/>
      <c r="D86" s="128"/>
      <c r="E86" s="37"/>
      <c r="F86" s="37"/>
      <c r="G86" s="54"/>
      <c r="H86" s="37"/>
      <c r="I86" s="128"/>
      <c r="J86" s="128"/>
      <c r="K86" s="37"/>
      <c r="L86" s="37"/>
      <c r="M86" s="54"/>
      <c r="N86" s="37"/>
      <c r="O86" s="181"/>
      <c r="P86" s="181"/>
      <c r="Q86" s="181"/>
    </row>
    <row r="87" spans="2:17" x14ac:dyDescent="0.2">
      <c r="B87" s="37"/>
      <c r="C87" s="128"/>
      <c r="D87" s="128"/>
      <c r="E87" s="37"/>
      <c r="F87" s="37"/>
      <c r="G87" s="54"/>
      <c r="H87" s="37"/>
      <c r="I87" s="128"/>
      <c r="J87" s="128"/>
      <c r="K87" s="37"/>
      <c r="L87" s="37"/>
      <c r="M87" s="54"/>
      <c r="N87" s="37"/>
      <c r="O87" s="181"/>
      <c r="P87" s="181"/>
      <c r="Q87" s="181"/>
    </row>
    <row r="88" spans="2:17" x14ac:dyDescent="0.2">
      <c r="B88" s="37"/>
      <c r="C88" s="128"/>
      <c r="D88" s="128"/>
      <c r="E88" s="37"/>
      <c r="F88" s="37"/>
      <c r="G88" s="54"/>
      <c r="H88" s="37"/>
      <c r="I88" s="128"/>
      <c r="J88" s="128"/>
      <c r="K88" s="37"/>
      <c r="L88" s="37"/>
      <c r="M88" s="54"/>
      <c r="N88" s="37"/>
      <c r="O88" s="181"/>
      <c r="P88" s="181"/>
      <c r="Q88" s="181"/>
    </row>
    <row r="89" spans="2:17" x14ac:dyDescent="0.2">
      <c r="B89" s="37"/>
      <c r="C89" s="128"/>
      <c r="D89" s="128"/>
      <c r="E89" s="37"/>
      <c r="F89" s="37"/>
      <c r="G89" s="54"/>
      <c r="H89" s="37"/>
      <c r="I89" s="128"/>
      <c r="J89" s="128"/>
      <c r="K89" s="37"/>
      <c r="L89" s="37"/>
      <c r="M89" s="54"/>
      <c r="N89" s="37"/>
      <c r="O89" s="181"/>
      <c r="P89" s="181"/>
      <c r="Q89" s="181"/>
    </row>
    <row r="90" spans="2:17" x14ac:dyDescent="0.2">
      <c r="B90" s="37"/>
      <c r="C90" s="128"/>
      <c r="D90" s="128"/>
      <c r="E90" s="37"/>
      <c r="F90" s="37"/>
      <c r="G90" s="54"/>
      <c r="H90" s="37"/>
      <c r="I90" s="128"/>
      <c r="J90" s="128"/>
      <c r="K90" s="37"/>
      <c r="L90" s="37"/>
      <c r="M90" s="54"/>
      <c r="N90" s="37"/>
      <c r="O90" s="181"/>
      <c r="P90" s="181"/>
      <c r="Q90" s="181"/>
    </row>
    <row r="91" spans="2:17" x14ac:dyDescent="0.2">
      <c r="B91" s="37"/>
      <c r="C91" s="128"/>
      <c r="D91" s="128"/>
      <c r="E91" s="37"/>
      <c r="F91" s="37"/>
      <c r="G91" s="54"/>
      <c r="H91" s="37"/>
      <c r="I91" s="128"/>
      <c r="J91" s="128"/>
      <c r="K91" s="37"/>
      <c r="L91" s="37"/>
      <c r="M91" s="54"/>
      <c r="N91" s="37"/>
      <c r="O91" s="181"/>
      <c r="P91" s="181"/>
      <c r="Q91" s="181"/>
    </row>
    <row r="92" spans="2:17" x14ac:dyDescent="0.2">
      <c r="B92" s="37"/>
      <c r="C92" s="128"/>
      <c r="D92" s="128"/>
      <c r="E92" s="37"/>
      <c r="F92" s="37"/>
      <c r="G92" s="54"/>
      <c r="H92" s="37"/>
      <c r="I92" s="128"/>
      <c r="J92" s="128"/>
      <c r="K92" s="37"/>
      <c r="L92" s="37"/>
      <c r="M92" s="54"/>
      <c r="N92" s="37"/>
      <c r="O92" s="181"/>
      <c r="P92" s="181"/>
      <c r="Q92" s="181"/>
    </row>
    <row r="93" spans="2:17" x14ac:dyDescent="0.2">
      <c r="B93" s="37"/>
      <c r="C93" s="128"/>
      <c r="D93" s="128"/>
      <c r="E93" s="37"/>
      <c r="F93" s="37"/>
      <c r="G93" s="54"/>
      <c r="H93" s="37"/>
      <c r="I93" s="128"/>
      <c r="J93" s="128"/>
      <c r="K93" s="37"/>
      <c r="L93" s="37"/>
      <c r="M93" s="54"/>
      <c r="N93" s="37"/>
      <c r="O93" s="181"/>
      <c r="P93" s="181"/>
      <c r="Q93" s="181"/>
    </row>
    <row r="94" spans="2:17" x14ac:dyDescent="0.2">
      <c r="B94" s="37"/>
      <c r="C94" s="128"/>
      <c r="D94" s="128"/>
      <c r="E94" s="37"/>
      <c r="F94" s="37"/>
      <c r="G94" s="54"/>
      <c r="H94" s="37"/>
      <c r="I94" s="128"/>
      <c r="J94" s="128"/>
      <c r="K94" s="37"/>
      <c r="L94" s="37"/>
      <c r="M94" s="54"/>
      <c r="N94" s="37"/>
      <c r="O94" s="181"/>
      <c r="P94" s="181"/>
      <c r="Q94" s="181"/>
    </row>
    <row r="95" spans="2:17" x14ac:dyDescent="0.2">
      <c r="B95" s="37"/>
      <c r="C95" s="128"/>
      <c r="D95" s="128"/>
      <c r="E95" s="37"/>
      <c r="F95" s="37"/>
      <c r="G95" s="54"/>
      <c r="H95" s="37"/>
      <c r="I95" s="128"/>
      <c r="J95" s="128"/>
      <c r="K95" s="37"/>
      <c r="L95" s="37"/>
      <c r="M95" s="54"/>
      <c r="N95" s="37"/>
      <c r="O95" s="181"/>
      <c r="P95" s="181"/>
      <c r="Q95" s="181"/>
    </row>
    <row r="96" spans="2:17" x14ac:dyDescent="0.2">
      <c r="B96" s="37"/>
      <c r="C96" s="128"/>
      <c r="D96" s="128"/>
      <c r="E96" s="37"/>
      <c r="F96" s="37"/>
      <c r="G96" s="54"/>
      <c r="H96" s="37"/>
      <c r="I96" s="128"/>
      <c r="J96" s="128"/>
      <c r="K96" s="37"/>
      <c r="L96" s="37"/>
      <c r="M96" s="54"/>
      <c r="N96" s="37"/>
      <c r="O96" s="181"/>
      <c r="P96" s="181"/>
      <c r="Q96" s="181"/>
    </row>
    <row r="97" spans="2:17" x14ac:dyDescent="0.2">
      <c r="B97" s="37"/>
      <c r="C97" s="128"/>
      <c r="D97" s="128"/>
      <c r="E97" s="37"/>
      <c r="F97" s="37"/>
      <c r="G97" s="54"/>
      <c r="H97" s="37"/>
      <c r="I97" s="128"/>
      <c r="J97" s="128"/>
      <c r="K97" s="37"/>
      <c r="L97" s="37"/>
      <c r="M97" s="54"/>
      <c r="N97" s="37"/>
      <c r="O97" s="181"/>
      <c r="P97" s="181"/>
      <c r="Q97" s="181"/>
    </row>
    <row r="98" spans="2:17" x14ac:dyDescent="0.2">
      <c r="B98" s="37"/>
      <c r="C98" s="128"/>
      <c r="D98" s="128"/>
      <c r="E98" s="37"/>
      <c r="F98" s="37"/>
      <c r="G98" s="54"/>
      <c r="H98" s="37"/>
      <c r="I98" s="128"/>
      <c r="J98" s="128"/>
      <c r="K98" s="37"/>
      <c r="L98" s="37"/>
      <c r="M98" s="54"/>
      <c r="N98" s="37"/>
      <c r="O98" s="181"/>
      <c r="P98" s="181"/>
      <c r="Q98" s="181"/>
    </row>
    <row r="99" spans="2:17" x14ac:dyDescent="0.2">
      <c r="B99" s="37"/>
      <c r="C99" s="128"/>
      <c r="D99" s="128"/>
      <c r="E99" s="37"/>
      <c r="F99" s="37"/>
      <c r="G99" s="54"/>
      <c r="H99" s="37"/>
      <c r="I99" s="128"/>
      <c r="J99" s="128"/>
      <c r="K99" s="37"/>
      <c r="L99" s="37"/>
      <c r="M99" s="54"/>
      <c r="N99" s="37"/>
      <c r="O99" s="181"/>
      <c r="P99" s="181"/>
      <c r="Q99" s="181"/>
    </row>
    <row r="100" spans="2:17" x14ac:dyDescent="0.2">
      <c r="B100" s="37"/>
      <c r="C100" s="128"/>
      <c r="D100" s="128"/>
      <c r="E100" s="37"/>
      <c r="F100" s="37"/>
      <c r="G100" s="54"/>
      <c r="H100" s="37"/>
      <c r="I100" s="128"/>
      <c r="J100" s="128"/>
      <c r="K100" s="37"/>
      <c r="L100" s="37"/>
      <c r="M100" s="54"/>
      <c r="N100" s="37"/>
      <c r="O100" s="181"/>
      <c r="P100" s="181"/>
      <c r="Q100" s="181"/>
    </row>
    <row r="101" spans="2:17" x14ac:dyDescent="0.2">
      <c r="B101" s="37"/>
      <c r="C101" s="128"/>
      <c r="D101" s="128"/>
      <c r="E101" s="37"/>
      <c r="F101" s="37"/>
      <c r="G101" s="54"/>
      <c r="H101" s="37"/>
      <c r="I101" s="128"/>
      <c r="J101" s="128"/>
      <c r="K101" s="37"/>
      <c r="L101" s="37"/>
      <c r="M101" s="54"/>
      <c r="N101" s="37"/>
      <c r="O101" s="181"/>
      <c r="P101" s="181"/>
      <c r="Q101" s="181"/>
    </row>
    <row r="102" spans="2:17" x14ac:dyDescent="0.2">
      <c r="B102" s="37"/>
      <c r="C102" s="128"/>
      <c r="D102" s="128"/>
      <c r="E102" s="37"/>
      <c r="F102" s="37"/>
      <c r="G102" s="54"/>
      <c r="H102" s="37"/>
      <c r="I102" s="128"/>
      <c r="J102" s="128"/>
      <c r="K102" s="37"/>
      <c r="L102" s="37"/>
      <c r="M102" s="54"/>
      <c r="N102" s="37"/>
      <c r="O102" s="181"/>
      <c r="P102" s="181"/>
      <c r="Q102" s="181"/>
    </row>
    <row r="103" spans="2:17" x14ac:dyDescent="0.2">
      <c r="B103" s="37"/>
      <c r="C103" s="128"/>
      <c r="D103" s="128"/>
      <c r="E103" s="37"/>
      <c r="F103" s="37"/>
      <c r="G103" s="54"/>
      <c r="H103" s="37"/>
      <c r="I103" s="128"/>
      <c r="J103" s="128"/>
      <c r="K103" s="37"/>
      <c r="L103" s="37"/>
      <c r="M103" s="54"/>
      <c r="N103" s="37"/>
      <c r="O103" s="181"/>
      <c r="P103" s="181"/>
      <c r="Q103" s="181"/>
    </row>
    <row r="104" spans="2:17" x14ac:dyDescent="0.2">
      <c r="B104" s="37"/>
      <c r="C104" s="128"/>
      <c r="D104" s="128"/>
      <c r="E104" s="37"/>
      <c r="F104" s="37"/>
      <c r="G104" s="54"/>
      <c r="H104" s="37"/>
      <c r="I104" s="128"/>
      <c r="J104" s="128"/>
      <c r="K104" s="37"/>
      <c r="L104" s="37"/>
      <c r="M104" s="54"/>
      <c r="N104" s="37"/>
      <c r="O104" s="181"/>
      <c r="P104" s="181"/>
      <c r="Q104" s="181"/>
    </row>
    <row r="105" spans="2:17" x14ac:dyDescent="0.2">
      <c r="B105" s="37"/>
      <c r="C105" s="128"/>
      <c r="D105" s="128"/>
      <c r="E105" s="37"/>
      <c r="F105" s="37"/>
      <c r="G105" s="54"/>
      <c r="H105" s="37"/>
      <c r="I105" s="128"/>
      <c r="J105" s="128"/>
      <c r="K105" s="37"/>
      <c r="L105" s="37"/>
      <c r="M105" s="54"/>
      <c r="N105" s="37"/>
      <c r="O105" s="181"/>
      <c r="P105" s="181"/>
      <c r="Q105" s="181"/>
    </row>
    <row r="106" spans="2:17" x14ac:dyDescent="0.2">
      <c r="B106" s="37"/>
      <c r="C106" s="128"/>
      <c r="D106" s="128"/>
      <c r="E106" s="37"/>
      <c r="F106" s="37"/>
      <c r="G106" s="54"/>
      <c r="H106" s="37"/>
      <c r="I106" s="128"/>
      <c r="J106" s="128"/>
      <c r="K106" s="37"/>
      <c r="L106" s="37"/>
      <c r="M106" s="54"/>
      <c r="N106" s="37"/>
      <c r="O106" s="181"/>
      <c r="P106" s="181"/>
      <c r="Q106" s="181"/>
    </row>
    <row r="107" spans="2:17" x14ac:dyDescent="0.2">
      <c r="B107" s="37"/>
      <c r="C107" s="128"/>
      <c r="D107" s="128"/>
      <c r="E107" s="37"/>
      <c r="F107" s="37"/>
      <c r="G107" s="54"/>
      <c r="H107" s="37"/>
      <c r="I107" s="128"/>
      <c r="J107" s="128"/>
      <c r="K107" s="37"/>
      <c r="L107" s="37"/>
      <c r="M107" s="54"/>
      <c r="N107" s="37"/>
      <c r="O107" s="181"/>
      <c r="P107" s="181"/>
      <c r="Q107" s="181"/>
    </row>
    <row r="108" spans="2:17" x14ac:dyDescent="0.2">
      <c r="B108" s="37"/>
      <c r="C108" s="128"/>
      <c r="D108" s="128"/>
      <c r="E108" s="37"/>
      <c r="F108" s="37"/>
      <c r="G108" s="54"/>
      <c r="H108" s="37"/>
      <c r="I108" s="128"/>
      <c r="J108" s="128"/>
      <c r="K108" s="37"/>
      <c r="L108" s="37"/>
      <c r="M108" s="54"/>
      <c r="N108" s="37"/>
      <c r="O108" s="181"/>
      <c r="P108" s="181"/>
      <c r="Q108" s="181"/>
    </row>
    <row r="109" spans="2:17" x14ac:dyDescent="0.2">
      <c r="B109" s="37"/>
      <c r="C109" s="128"/>
      <c r="D109" s="128"/>
      <c r="E109" s="37"/>
      <c r="F109" s="37"/>
      <c r="G109" s="54"/>
      <c r="H109" s="37"/>
      <c r="I109" s="128"/>
      <c r="J109" s="128"/>
      <c r="K109" s="37"/>
      <c r="L109" s="37"/>
      <c r="M109" s="54"/>
      <c r="N109" s="37"/>
      <c r="O109" s="181"/>
      <c r="P109" s="181"/>
      <c r="Q109" s="181"/>
    </row>
    <row r="110" spans="2:17" x14ac:dyDescent="0.2">
      <c r="B110" s="37"/>
      <c r="C110" s="128"/>
      <c r="D110" s="128"/>
      <c r="E110" s="37"/>
      <c r="F110" s="37"/>
      <c r="G110" s="54"/>
      <c r="H110" s="37"/>
      <c r="I110" s="128"/>
      <c r="J110" s="128"/>
      <c r="K110" s="37"/>
      <c r="L110" s="37"/>
      <c r="M110" s="54"/>
      <c r="N110" s="37"/>
      <c r="O110" s="181"/>
      <c r="P110" s="181"/>
      <c r="Q110" s="181"/>
    </row>
    <row r="111" spans="2:17" x14ac:dyDescent="0.2">
      <c r="B111" s="37"/>
      <c r="C111" s="128"/>
      <c r="D111" s="128"/>
      <c r="E111" s="37"/>
      <c r="F111" s="37"/>
      <c r="G111" s="54"/>
      <c r="H111" s="37"/>
      <c r="I111" s="128"/>
      <c r="J111" s="128"/>
      <c r="K111" s="37"/>
      <c r="L111" s="37"/>
      <c r="M111" s="54"/>
      <c r="N111" s="37"/>
      <c r="O111" s="181"/>
      <c r="P111" s="181"/>
      <c r="Q111" s="181"/>
    </row>
    <row r="112" spans="2:17" x14ac:dyDescent="0.2">
      <c r="B112" s="37"/>
      <c r="C112" s="128"/>
      <c r="D112" s="128"/>
      <c r="E112" s="37"/>
      <c r="F112" s="37"/>
      <c r="G112" s="54"/>
      <c r="H112" s="37"/>
      <c r="I112" s="128"/>
      <c r="J112" s="128"/>
      <c r="K112" s="37"/>
      <c r="L112" s="37"/>
      <c r="M112" s="54"/>
      <c r="N112" s="37"/>
      <c r="O112" s="181"/>
      <c r="P112" s="181"/>
      <c r="Q112" s="181"/>
    </row>
    <row r="113" spans="2:17" x14ac:dyDescent="0.2">
      <c r="B113" s="37"/>
      <c r="C113" s="128"/>
      <c r="D113" s="128"/>
      <c r="E113" s="37"/>
      <c r="F113" s="37"/>
      <c r="G113" s="54"/>
      <c r="H113" s="37"/>
      <c r="I113" s="128"/>
      <c r="J113" s="128"/>
      <c r="K113" s="37"/>
      <c r="L113" s="37"/>
      <c r="M113" s="54"/>
      <c r="N113" s="37"/>
      <c r="O113" s="181"/>
      <c r="P113" s="181"/>
      <c r="Q113" s="181"/>
    </row>
    <row r="114" spans="2:17" x14ac:dyDescent="0.2">
      <c r="B114" s="37"/>
      <c r="C114" s="128"/>
      <c r="D114" s="128"/>
      <c r="E114" s="37"/>
      <c r="F114" s="37"/>
      <c r="G114" s="54"/>
      <c r="H114" s="37"/>
      <c r="I114" s="128"/>
      <c r="J114" s="128"/>
      <c r="K114" s="37"/>
      <c r="L114" s="37"/>
      <c r="M114" s="54"/>
      <c r="N114" s="37"/>
      <c r="O114" s="181"/>
      <c r="P114" s="181"/>
      <c r="Q114" s="181"/>
    </row>
    <row r="115" spans="2:17" x14ac:dyDescent="0.2">
      <c r="B115" s="37"/>
      <c r="C115" s="128"/>
      <c r="D115" s="128"/>
      <c r="E115" s="37"/>
      <c r="F115" s="37"/>
      <c r="G115" s="54"/>
      <c r="H115" s="37"/>
      <c r="I115" s="128"/>
      <c r="J115" s="128"/>
      <c r="K115" s="37"/>
      <c r="L115" s="37"/>
      <c r="M115" s="54"/>
      <c r="N115" s="37"/>
      <c r="O115" s="181"/>
      <c r="P115" s="181"/>
      <c r="Q115" s="181"/>
    </row>
    <row r="116" spans="2:17" x14ac:dyDescent="0.2">
      <c r="B116" s="37"/>
      <c r="C116" s="128"/>
      <c r="D116" s="128"/>
      <c r="E116" s="37"/>
      <c r="F116" s="37"/>
      <c r="G116" s="54"/>
      <c r="H116" s="37"/>
      <c r="I116" s="128"/>
      <c r="J116" s="128"/>
      <c r="K116" s="37"/>
      <c r="L116" s="37"/>
      <c r="M116" s="54"/>
      <c r="N116" s="37"/>
      <c r="O116" s="181"/>
      <c r="P116" s="181"/>
      <c r="Q116" s="181"/>
    </row>
    <row r="117" spans="2:17" x14ac:dyDescent="0.2">
      <c r="B117" s="37"/>
      <c r="C117" s="128"/>
      <c r="D117" s="128"/>
      <c r="E117" s="37"/>
      <c r="F117" s="37"/>
      <c r="G117" s="54"/>
      <c r="H117" s="37"/>
      <c r="I117" s="128"/>
      <c r="J117" s="128"/>
      <c r="K117" s="37"/>
      <c r="L117" s="37"/>
      <c r="M117" s="54"/>
      <c r="N117" s="37"/>
      <c r="O117" s="181"/>
      <c r="P117" s="181"/>
      <c r="Q117" s="181"/>
    </row>
    <row r="118" spans="2:17" x14ac:dyDescent="0.2">
      <c r="B118" s="37"/>
      <c r="C118" s="128"/>
      <c r="D118" s="128"/>
      <c r="E118" s="37"/>
      <c r="F118" s="37"/>
      <c r="G118" s="54"/>
      <c r="H118" s="37"/>
      <c r="I118" s="128"/>
      <c r="J118" s="128"/>
      <c r="K118" s="37"/>
      <c r="L118" s="37"/>
      <c r="M118" s="54"/>
      <c r="N118" s="37"/>
      <c r="O118" s="181"/>
      <c r="P118" s="181"/>
      <c r="Q118" s="181"/>
    </row>
    <row r="119" spans="2:17" x14ac:dyDescent="0.2">
      <c r="B119" s="37"/>
      <c r="C119" s="128"/>
      <c r="D119" s="128"/>
      <c r="E119" s="37"/>
      <c r="F119" s="37"/>
      <c r="G119" s="54"/>
      <c r="H119" s="37"/>
      <c r="I119" s="128"/>
      <c r="J119" s="128"/>
      <c r="K119" s="37"/>
      <c r="L119" s="37"/>
      <c r="M119" s="54"/>
      <c r="N119" s="37"/>
      <c r="O119" s="181"/>
      <c r="P119" s="181"/>
      <c r="Q119" s="181"/>
    </row>
    <row r="120" spans="2:17" x14ac:dyDescent="0.2">
      <c r="B120" s="37"/>
      <c r="C120" s="128"/>
      <c r="D120" s="128"/>
      <c r="E120" s="37"/>
      <c r="F120" s="37"/>
      <c r="G120" s="54"/>
      <c r="H120" s="37"/>
      <c r="I120" s="128"/>
      <c r="J120" s="128"/>
      <c r="K120" s="37"/>
      <c r="L120" s="37"/>
      <c r="M120" s="54"/>
      <c r="N120" s="37"/>
      <c r="O120" s="181"/>
      <c r="P120" s="181"/>
      <c r="Q120" s="181"/>
    </row>
    <row r="121" spans="2:17" x14ac:dyDescent="0.2">
      <c r="B121" s="37"/>
      <c r="C121" s="128"/>
      <c r="D121" s="128"/>
      <c r="E121" s="37"/>
      <c r="F121" s="37"/>
      <c r="G121" s="54"/>
      <c r="H121" s="37"/>
      <c r="I121" s="128"/>
      <c r="J121" s="128"/>
      <c r="K121" s="37"/>
      <c r="L121" s="37"/>
      <c r="M121" s="54"/>
      <c r="N121" s="37"/>
      <c r="O121" s="181"/>
      <c r="P121" s="181"/>
      <c r="Q121" s="181"/>
    </row>
    <row r="122" spans="2:17" x14ac:dyDescent="0.2">
      <c r="B122" s="37"/>
      <c r="C122" s="128"/>
      <c r="D122" s="128"/>
      <c r="E122" s="37"/>
      <c r="F122" s="37"/>
      <c r="G122" s="54"/>
      <c r="H122" s="37"/>
      <c r="I122" s="128"/>
      <c r="J122" s="128"/>
      <c r="K122" s="37"/>
      <c r="L122" s="37"/>
      <c r="M122" s="54"/>
      <c r="N122" s="37"/>
      <c r="O122" s="181"/>
      <c r="P122" s="181"/>
      <c r="Q122" s="181"/>
    </row>
    <row r="123" spans="2:17" x14ac:dyDescent="0.2">
      <c r="B123" s="37"/>
      <c r="C123" s="128"/>
      <c r="D123" s="128"/>
      <c r="E123" s="37"/>
      <c r="F123" s="37"/>
      <c r="G123" s="54"/>
      <c r="H123" s="37"/>
      <c r="I123" s="128"/>
      <c r="J123" s="128"/>
      <c r="K123" s="37"/>
      <c r="L123" s="37"/>
      <c r="M123" s="54"/>
      <c r="N123" s="37"/>
      <c r="O123" s="181"/>
      <c r="P123" s="181"/>
      <c r="Q123" s="181"/>
    </row>
    <row r="124" spans="2:17" x14ac:dyDescent="0.2">
      <c r="B124" s="37"/>
      <c r="C124" s="128"/>
      <c r="D124" s="128"/>
      <c r="E124" s="37"/>
      <c r="F124" s="37"/>
      <c r="G124" s="54"/>
      <c r="H124" s="37"/>
      <c r="I124" s="128"/>
      <c r="J124" s="128"/>
      <c r="K124" s="37"/>
      <c r="L124" s="37"/>
      <c r="M124" s="54"/>
      <c r="N124" s="37"/>
      <c r="O124" s="181"/>
      <c r="P124" s="181"/>
      <c r="Q124" s="181"/>
    </row>
    <row r="125" spans="2:17" x14ac:dyDescent="0.2">
      <c r="B125" s="37"/>
      <c r="C125" s="128"/>
      <c r="D125" s="128"/>
      <c r="E125" s="37"/>
      <c r="F125" s="37"/>
      <c r="G125" s="54"/>
      <c r="H125" s="37"/>
      <c r="I125" s="128"/>
      <c r="J125" s="128"/>
      <c r="K125" s="37"/>
      <c r="L125" s="37"/>
      <c r="M125" s="54"/>
      <c r="N125" s="37"/>
      <c r="O125" s="181"/>
      <c r="P125" s="181"/>
      <c r="Q125" s="181"/>
    </row>
    <row r="126" spans="2:17" x14ac:dyDescent="0.2">
      <c r="B126" s="37"/>
      <c r="C126" s="128"/>
      <c r="D126" s="128"/>
      <c r="E126" s="37"/>
      <c r="F126" s="37"/>
      <c r="G126" s="54"/>
      <c r="H126" s="37"/>
      <c r="I126" s="128"/>
      <c r="J126" s="128"/>
      <c r="K126" s="37"/>
      <c r="L126" s="37"/>
      <c r="M126" s="54"/>
      <c r="N126" s="37"/>
      <c r="O126" s="181"/>
      <c r="P126" s="181"/>
      <c r="Q126" s="181"/>
    </row>
    <row r="127" spans="2:17" x14ac:dyDescent="0.2">
      <c r="B127" s="37"/>
      <c r="C127" s="128"/>
      <c r="D127" s="128"/>
      <c r="E127" s="37"/>
      <c r="F127" s="37"/>
      <c r="G127" s="54"/>
      <c r="H127" s="37"/>
      <c r="I127" s="128"/>
      <c r="J127" s="128"/>
      <c r="K127" s="37"/>
      <c r="L127" s="37"/>
      <c r="M127" s="54"/>
      <c r="N127" s="37"/>
      <c r="O127" s="181"/>
      <c r="P127" s="181"/>
      <c r="Q127" s="181"/>
    </row>
    <row r="128" spans="2:17" x14ac:dyDescent="0.2">
      <c r="B128" s="37"/>
      <c r="C128" s="128"/>
      <c r="D128" s="128"/>
      <c r="E128" s="37"/>
      <c r="F128" s="37"/>
      <c r="G128" s="54"/>
      <c r="H128" s="37"/>
      <c r="I128" s="128"/>
      <c r="J128" s="128"/>
      <c r="K128" s="37"/>
      <c r="L128" s="37"/>
      <c r="M128" s="54"/>
      <c r="N128" s="37"/>
      <c r="O128" s="181"/>
      <c r="P128" s="181"/>
      <c r="Q128" s="181"/>
    </row>
    <row r="129" spans="2:17" x14ac:dyDescent="0.2">
      <c r="B129" s="37"/>
      <c r="C129" s="128"/>
      <c r="D129" s="128"/>
      <c r="E129" s="37"/>
      <c r="F129" s="37"/>
      <c r="G129" s="54"/>
      <c r="H129" s="37"/>
      <c r="I129" s="128"/>
      <c r="J129" s="128"/>
      <c r="K129" s="37"/>
      <c r="L129" s="37"/>
      <c r="M129" s="54"/>
      <c r="N129" s="37"/>
      <c r="O129" s="181"/>
      <c r="P129" s="181"/>
      <c r="Q129" s="181"/>
    </row>
    <row r="130" spans="2:17" x14ac:dyDescent="0.2">
      <c r="B130" s="37"/>
      <c r="C130" s="128"/>
      <c r="D130" s="128"/>
      <c r="E130" s="37"/>
      <c r="F130" s="37"/>
      <c r="G130" s="54"/>
      <c r="H130" s="37"/>
      <c r="I130" s="128"/>
      <c r="J130" s="128"/>
      <c r="K130" s="37"/>
      <c r="L130" s="37"/>
      <c r="M130" s="54"/>
      <c r="N130" s="37"/>
      <c r="O130" s="181"/>
      <c r="P130" s="181"/>
      <c r="Q130" s="181"/>
    </row>
    <row r="131" spans="2:17" x14ac:dyDescent="0.2">
      <c r="B131" s="37"/>
      <c r="C131" s="128"/>
      <c r="D131" s="128"/>
      <c r="E131" s="37"/>
      <c r="F131" s="37"/>
      <c r="G131" s="54"/>
      <c r="H131" s="37"/>
      <c r="I131" s="128"/>
      <c r="J131" s="128"/>
      <c r="K131" s="37"/>
      <c r="L131" s="37"/>
      <c r="M131" s="54"/>
      <c r="N131" s="37"/>
      <c r="O131" s="181"/>
      <c r="P131" s="181"/>
      <c r="Q131" s="181"/>
    </row>
    <row r="132" spans="2:17" x14ac:dyDescent="0.2">
      <c r="B132" s="37"/>
      <c r="C132" s="128"/>
      <c r="D132" s="128"/>
      <c r="E132" s="37"/>
      <c r="F132" s="37"/>
      <c r="G132" s="54"/>
      <c r="H132" s="37"/>
      <c r="I132" s="128"/>
      <c r="J132" s="128"/>
      <c r="K132" s="37"/>
      <c r="L132" s="37"/>
      <c r="M132" s="54"/>
      <c r="N132" s="37"/>
      <c r="O132" s="181"/>
      <c r="P132" s="181"/>
      <c r="Q132" s="181"/>
    </row>
    <row r="133" spans="2:17" x14ac:dyDescent="0.2">
      <c r="B133" s="37"/>
      <c r="C133" s="128"/>
      <c r="D133" s="128"/>
      <c r="E133" s="37"/>
      <c r="F133" s="37"/>
      <c r="G133" s="54"/>
      <c r="H133" s="37"/>
      <c r="I133" s="128"/>
      <c r="J133" s="128"/>
      <c r="K133" s="37"/>
      <c r="L133" s="37"/>
      <c r="M133" s="54"/>
      <c r="N133" s="37"/>
      <c r="O133" s="181"/>
      <c r="P133" s="181"/>
      <c r="Q133" s="181"/>
    </row>
    <row r="134" spans="2:17" x14ac:dyDescent="0.2">
      <c r="B134" s="37"/>
      <c r="C134" s="128"/>
      <c r="D134" s="128"/>
      <c r="E134" s="37"/>
      <c r="F134" s="37"/>
      <c r="G134" s="54"/>
      <c r="H134" s="37"/>
      <c r="I134" s="128"/>
      <c r="J134" s="128"/>
      <c r="K134" s="37"/>
      <c r="L134" s="37"/>
      <c r="M134" s="54"/>
      <c r="N134" s="37"/>
      <c r="O134" s="181"/>
      <c r="P134" s="181"/>
      <c r="Q134" s="181"/>
    </row>
    <row r="135" spans="2:17" x14ac:dyDescent="0.2">
      <c r="B135" s="37"/>
      <c r="C135" s="128"/>
      <c r="D135" s="128"/>
      <c r="E135" s="37"/>
      <c r="F135" s="37"/>
      <c r="G135" s="54"/>
      <c r="H135" s="37"/>
      <c r="I135" s="128"/>
      <c r="J135" s="128"/>
      <c r="K135" s="37"/>
      <c r="L135" s="37"/>
      <c r="M135" s="54"/>
      <c r="N135" s="37"/>
      <c r="O135" s="181"/>
      <c r="P135" s="181"/>
      <c r="Q135" s="181"/>
    </row>
    <row r="136" spans="2:17" x14ac:dyDescent="0.2">
      <c r="B136" s="37"/>
      <c r="C136" s="128"/>
      <c r="D136" s="128"/>
      <c r="E136" s="37"/>
      <c r="F136" s="37"/>
      <c r="G136" s="54"/>
      <c r="H136" s="37"/>
      <c r="I136" s="128"/>
      <c r="J136" s="128"/>
      <c r="K136" s="37"/>
      <c r="L136" s="37"/>
      <c r="M136" s="54"/>
      <c r="N136" s="37"/>
      <c r="O136" s="181"/>
      <c r="P136" s="181"/>
      <c r="Q136" s="181"/>
    </row>
    <row r="137" spans="2:17" x14ac:dyDescent="0.2">
      <c r="B137" s="37"/>
      <c r="C137" s="128"/>
      <c r="D137" s="128"/>
      <c r="E137" s="37"/>
      <c r="F137" s="37"/>
      <c r="G137" s="54"/>
      <c r="H137" s="37"/>
      <c r="I137" s="128"/>
      <c r="J137" s="128"/>
      <c r="K137" s="37"/>
      <c r="L137" s="37"/>
      <c r="M137" s="54"/>
      <c r="N137" s="37"/>
      <c r="O137" s="181"/>
      <c r="P137" s="181"/>
      <c r="Q137" s="181"/>
    </row>
    <row r="138" spans="2:17" x14ac:dyDescent="0.2">
      <c r="B138" s="37"/>
      <c r="C138" s="128"/>
      <c r="D138" s="128"/>
      <c r="E138" s="37"/>
      <c r="F138" s="37"/>
      <c r="G138" s="54"/>
      <c r="H138" s="37"/>
      <c r="I138" s="128"/>
      <c r="J138" s="128"/>
      <c r="K138" s="37"/>
      <c r="L138" s="37"/>
      <c r="M138" s="54"/>
      <c r="N138" s="37"/>
      <c r="O138" s="181"/>
      <c r="P138" s="181"/>
      <c r="Q138" s="181"/>
    </row>
    <row r="139" spans="2:17" x14ac:dyDescent="0.2">
      <c r="B139" s="37"/>
      <c r="C139" s="128"/>
      <c r="D139" s="128"/>
      <c r="E139" s="37"/>
      <c r="F139" s="37"/>
      <c r="G139" s="54"/>
      <c r="H139" s="37"/>
      <c r="I139" s="128"/>
      <c r="J139" s="128"/>
      <c r="K139" s="37"/>
      <c r="L139" s="37"/>
      <c r="M139" s="54"/>
      <c r="N139" s="37"/>
      <c r="O139" s="181"/>
      <c r="P139" s="181"/>
      <c r="Q139" s="181"/>
    </row>
    <row r="140" spans="2:17" x14ac:dyDescent="0.2">
      <c r="B140" s="37"/>
      <c r="C140" s="128"/>
      <c r="D140" s="128"/>
      <c r="E140" s="37"/>
      <c r="F140" s="37"/>
      <c r="G140" s="54"/>
      <c r="H140" s="37"/>
      <c r="I140" s="128"/>
      <c r="J140" s="128"/>
      <c r="K140" s="37"/>
      <c r="L140" s="37"/>
      <c r="M140" s="54"/>
      <c r="N140" s="37"/>
      <c r="O140" s="181"/>
      <c r="P140" s="181"/>
      <c r="Q140" s="181"/>
    </row>
    <row r="141" spans="2:17" x14ac:dyDescent="0.2">
      <c r="B141" s="37"/>
      <c r="C141" s="128"/>
      <c r="D141" s="128"/>
      <c r="E141" s="37"/>
      <c r="F141" s="37"/>
      <c r="G141" s="54"/>
      <c r="H141" s="37"/>
      <c r="I141" s="128"/>
      <c r="J141" s="128"/>
      <c r="K141" s="37"/>
      <c r="L141" s="37"/>
      <c r="M141" s="54"/>
      <c r="N141" s="37"/>
      <c r="O141" s="181"/>
      <c r="P141" s="181"/>
      <c r="Q141" s="181"/>
    </row>
    <row r="142" spans="2:17" x14ac:dyDescent="0.2">
      <c r="B142" s="37"/>
      <c r="C142" s="128"/>
      <c r="D142" s="128"/>
      <c r="E142" s="37"/>
      <c r="F142" s="37"/>
      <c r="G142" s="54"/>
      <c r="H142" s="37"/>
      <c r="I142" s="128"/>
      <c r="J142" s="128"/>
      <c r="K142" s="37"/>
      <c r="L142" s="37"/>
      <c r="M142" s="54"/>
      <c r="N142" s="37"/>
      <c r="O142" s="181"/>
      <c r="P142" s="181"/>
      <c r="Q142" s="181"/>
    </row>
    <row r="143" spans="2:17" x14ac:dyDescent="0.2">
      <c r="B143" s="37"/>
      <c r="C143" s="128"/>
      <c r="D143" s="128"/>
      <c r="E143" s="37"/>
      <c r="F143" s="37"/>
      <c r="G143" s="54"/>
      <c r="H143" s="37"/>
      <c r="I143" s="128"/>
      <c r="J143" s="128"/>
      <c r="K143" s="37"/>
      <c r="L143" s="37"/>
      <c r="M143" s="54"/>
      <c r="N143" s="37"/>
      <c r="O143" s="181"/>
      <c r="P143" s="181"/>
      <c r="Q143" s="181"/>
    </row>
    <row r="144" spans="2:17" x14ac:dyDescent="0.2">
      <c r="B144" s="37"/>
      <c r="C144" s="128"/>
      <c r="D144" s="128"/>
      <c r="E144" s="37"/>
      <c r="F144" s="37"/>
      <c r="G144" s="54"/>
      <c r="H144" s="37"/>
      <c r="I144" s="128"/>
      <c r="J144" s="128"/>
      <c r="K144" s="37"/>
      <c r="L144" s="37"/>
      <c r="M144" s="54"/>
      <c r="N144" s="37"/>
      <c r="O144" s="181"/>
      <c r="P144" s="181"/>
      <c r="Q144" s="181"/>
    </row>
    <row r="145" spans="2:17" x14ac:dyDescent="0.2">
      <c r="B145" s="37"/>
      <c r="C145" s="128"/>
      <c r="D145" s="128"/>
      <c r="E145" s="37"/>
      <c r="F145" s="37"/>
      <c r="G145" s="54"/>
      <c r="H145" s="37"/>
      <c r="I145" s="128"/>
      <c r="J145" s="128"/>
      <c r="K145" s="37"/>
      <c r="L145" s="37"/>
      <c r="M145" s="54"/>
      <c r="N145" s="37"/>
      <c r="O145" s="181"/>
      <c r="P145" s="181"/>
      <c r="Q145" s="181"/>
    </row>
    <row r="146" spans="2:17" x14ac:dyDescent="0.2">
      <c r="B146" s="37"/>
      <c r="C146" s="128"/>
      <c r="D146" s="128"/>
      <c r="E146" s="37"/>
      <c r="F146" s="37"/>
      <c r="G146" s="54"/>
      <c r="H146" s="37"/>
      <c r="I146" s="128"/>
      <c r="J146" s="128"/>
      <c r="K146" s="37"/>
      <c r="L146" s="37"/>
      <c r="M146" s="54"/>
      <c r="N146" s="37"/>
      <c r="O146" s="181"/>
      <c r="P146" s="181"/>
      <c r="Q146" s="181"/>
    </row>
    <row r="147" spans="2:17" x14ac:dyDescent="0.2">
      <c r="B147" s="37"/>
      <c r="C147" s="128"/>
      <c r="D147" s="128"/>
      <c r="E147" s="37"/>
      <c r="F147" s="37"/>
      <c r="G147" s="54"/>
      <c r="H147" s="37"/>
      <c r="I147" s="128"/>
      <c r="J147" s="128"/>
      <c r="K147" s="37"/>
      <c r="L147" s="37"/>
      <c r="M147" s="54"/>
      <c r="N147" s="37"/>
      <c r="O147" s="181"/>
      <c r="P147" s="181"/>
      <c r="Q147" s="181"/>
    </row>
    <row r="148" spans="2:17" x14ac:dyDescent="0.2">
      <c r="B148" s="37"/>
      <c r="C148" s="128"/>
      <c r="D148" s="128"/>
      <c r="E148" s="37"/>
      <c r="F148" s="37"/>
      <c r="G148" s="54"/>
      <c r="H148" s="37"/>
      <c r="I148" s="128"/>
      <c r="J148" s="128"/>
      <c r="K148" s="37"/>
      <c r="L148" s="37"/>
      <c r="M148" s="54"/>
      <c r="N148" s="37"/>
      <c r="O148" s="181"/>
      <c r="P148" s="181"/>
      <c r="Q148" s="181"/>
    </row>
    <row r="149" spans="2:17" x14ac:dyDescent="0.2">
      <c r="B149" s="37"/>
      <c r="C149" s="128"/>
      <c r="D149" s="128"/>
      <c r="E149" s="37"/>
      <c r="F149" s="37"/>
      <c r="G149" s="54"/>
      <c r="H149" s="37"/>
      <c r="I149" s="128"/>
      <c r="J149" s="128"/>
      <c r="K149" s="37"/>
      <c r="L149" s="37"/>
      <c r="M149" s="54"/>
      <c r="N149" s="37"/>
      <c r="O149" s="181"/>
      <c r="P149" s="181"/>
      <c r="Q149" s="181"/>
    </row>
    <row r="150" spans="2:17" x14ac:dyDescent="0.2">
      <c r="B150" s="37"/>
      <c r="C150" s="128"/>
      <c r="D150" s="128"/>
      <c r="E150" s="37"/>
      <c r="F150" s="37"/>
      <c r="G150" s="54"/>
      <c r="H150" s="37"/>
      <c r="I150" s="128"/>
      <c r="J150" s="128"/>
      <c r="K150" s="37"/>
      <c r="L150" s="37"/>
      <c r="M150" s="54"/>
      <c r="N150" s="37"/>
      <c r="O150" s="181"/>
      <c r="P150" s="181"/>
      <c r="Q150" s="181"/>
    </row>
    <row r="151" spans="2:17" x14ac:dyDescent="0.2">
      <c r="B151" s="37"/>
      <c r="C151" s="128"/>
      <c r="D151" s="128"/>
      <c r="E151" s="37"/>
      <c r="F151" s="37"/>
      <c r="G151" s="54"/>
      <c r="H151" s="37"/>
      <c r="I151" s="128"/>
      <c r="J151" s="128"/>
      <c r="K151" s="37"/>
      <c r="L151" s="37"/>
      <c r="M151" s="54"/>
      <c r="N151" s="37"/>
      <c r="O151" s="181"/>
      <c r="P151" s="181"/>
      <c r="Q151" s="181"/>
    </row>
    <row r="152" spans="2:17" x14ac:dyDescent="0.2">
      <c r="B152" s="37"/>
      <c r="C152" s="128"/>
      <c r="D152" s="128"/>
      <c r="E152" s="37"/>
      <c r="F152" s="37"/>
      <c r="G152" s="54"/>
      <c r="H152" s="37"/>
      <c r="I152" s="128"/>
      <c r="J152" s="128"/>
      <c r="K152" s="37"/>
      <c r="L152" s="37"/>
      <c r="M152" s="54"/>
      <c r="N152" s="37"/>
      <c r="O152" s="181"/>
      <c r="P152" s="181"/>
      <c r="Q152" s="181"/>
    </row>
    <row r="153" spans="2:17" x14ac:dyDescent="0.2">
      <c r="B153" s="37"/>
      <c r="C153" s="128"/>
      <c r="D153" s="128"/>
      <c r="E153" s="37"/>
      <c r="F153" s="37"/>
      <c r="G153" s="54"/>
      <c r="H153" s="37"/>
      <c r="I153" s="128"/>
      <c r="J153" s="128"/>
      <c r="K153" s="37"/>
      <c r="L153" s="37"/>
      <c r="M153" s="54"/>
      <c r="N153" s="37"/>
      <c r="O153" s="181"/>
      <c r="P153" s="181"/>
      <c r="Q153" s="181"/>
    </row>
    <row r="154" spans="2:17" x14ac:dyDescent="0.2">
      <c r="B154" s="37"/>
      <c r="C154" s="128"/>
      <c r="D154" s="128"/>
      <c r="E154" s="37"/>
      <c r="F154" s="37"/>
      <c r="G154" s="54"/>
      <c r="H154" s="37"/>
      <c r="I154" s="128"/>
      <c r="J154" s="128"/>
      <c r="K154" s="37"/>
      <c r="L154" s="37"/>
      <c r="M154" s="54"/>
      <c r="N154" s="37"/>
      <c r="O154" s="181"/>
      <c r="P154" s="181"/>
      <c r="Q154" s="181"/>
    </row>
    <row r="155" spans="2:17" x14ac:dyDescent="0.2">
      <c r="B155" s="37"/>
      <c r="C155" s="128"/>
      <c r="D155" s="128"/>
      <c r="E155" s="37"/>
      <c r="F155" s="37"/>
      <c r="G155" s="54"/>
      <c r="H155" s="37"/>
      <c r="I155" s="128"/>
      <c r="J155" s="128"/>
      <c r="K155" s="37"/>
      <c r="L155" s="37"/>
      <c r="M155" s="54"/>
      <c r="N155" s="37"/>
      <c r="O155" s="181"/>
      <c r="P155" s="181"/>
      <c r="Q155" s="181"/>
    </row>
    <row r="156" spans="2:17" x14ac:dyDescent="0.2">
      <c r="B156" s="37"/>
      <c r="C156" s="128"/>
      <c r="D156" s="128"/>
      <c r="E156" s="37"/>
      <c r="F156" s="37"/>
      <c r="G156" s="54"/>
      <c r="H156" s="37"/>
      <c r="I156" s="128"/>
      <c r="J156" s="128"/>
      <c r="K156" s="37"/>
      <c r="L156" s="37"/>
      <c r="M156" s="54"/>
      <c r="N156" s="37"/>
      <c r="O156" s="181"/>
      <c r="P156" s="181"/>
      <c r="Q156" s="181"/>
    </row>
    <row r="157" spans="2:17" x14ac:dyDescent="0.2">
      <c r="B157" s="37"/>
      <c r="C157" s="128"/>
      <c r="D157" s="128"/>
      <c r="E157" s="37"/>
      <c r="F157" s="37"/>
      <c r="G157" s="54"/>
      <c r="H157" s="37"/>
      <c r="I157" s="128"/>
      <c r="J157" s="128"/>
      <c r="K157" s="37"/>
      <c r="L157" s="37"/>
      <c r="M157" s="54"/>
      <c r="N157" s="37"/>
      <c r="O157" s="181"/>
      <c r="P157" s="181"/>
      <c r="Q157" s="181"/>
    </row>
    <row r="158" spans="2:17" x14ac:dyDescent="0.2">
      <c r="B158" s="37"/>
      <c r="C158" s="128"/>
      <c r="D158" s="128"/>
      <c r="E158" s="37"/>
      <c r="F158" s="37"/>
      <c r="G158" s="54"/>
      <c r="H158" s="37"/>
      <c r="I158" s="128"/>
      <c r="J158" s="128"/>
      <c r="K158" s="37"/>
      <c r="L158" s="37"/>
      <c r="M158" s="54"/>
      <c r="N158" s="37"/>
      <c r="O158" s="181"/>
      <c r="P158" s="181"/>
      <c r="Q158" s="181"/>
    </row>
    <row r="159" spans="2:17" x14ac:dyDescent="0.2">
      <c r="B159" s="37"/>
      <c r="C159" s="128"/>
      <c r="D159" s="128"/>
      <c r="E159" s="37"/>
      <c r="F159" s="37"/>
      <c r="G159" s="54"/>
      <c r="H159" s="37"/>
      <c r="I159" s="128"/>
      <c r="J159" s="128"/>
      <c r="K159" s="37"/>
      <c r="L159" s="37"/>
      <c r="M159" s="54"/>
      <c r="N159" s="37"/>
      <c r="O159" s="181"/>
      <c r="P159" s="181"/>
      <c r="Q159" s="181"/>
    </row>
    <row r="160" spans="2:17" x14ac:dyDescent="0.2">
      <c r="B160" s="37"/>
      <c r="C160" s="128"/>
      <c r="D160" s="128"/>
      <c r="E160" s="37"/>
      <c r="F160" s="37"/>
      <c r="G160" s="54"/>
      <c r="H160" s="37"/>
      <c r="I160" s="128"/>
      <c r="J160" s="128"/>
      <c r="K160" s="37"/>
      <c r="L160" s="37"/>
      <c r="M160" s="54"/>
      <c r="N160" s="37"/>
      <c r="O160" s="181"/>
      <c r="P160" s="181"/>
      <c r="Q160" s="181"/>
    </row>
    <row r="161" spans="2:17" x14ac:dyDescent="0.2">
      <c r="B161" s="37"/>
      <c r="C161" s="128"/>
      <c r="D161" s="128"/>
      <c r="E161" s="37"/>
      <c r="F161" s="37"/>
      <c r="G161" s="54"/>
      <c r="H161" s="37"/>
      <c r="I161" s="128"/>
      <c r="J161" s="128"/>
      <c r="K161" s="37"/>
      <c r="L161" s="37"/>
      <c r="M161" s="54"/>
      <c r="N161" s="37"/>
      <c r="O161" s="181"/>
      <c r="P161" s="181"/>
      <c r="Q161" s="181"/>
    </row>
    <row r="162" spans="2:17" x14ac:dyDescent="0.2">
      <c r="B162" s="37"/>
      <c r="C162" s="128"/>
      <c r="D162" s="128"/>
      <c r="E162" s="37"/>
      <c r="F162" s="37"/>
      <c r="G162" s="54"/>
      <c r="H162" s="37"/>
      <c r="I162" s="128"/>
      <c r="J162" s="128"/>
      <c r="K162" s="37"/>
      <c r="L162" s="37"/>
      <c r="M162" s="54"/>
      <c r="N162" s="37"/>
      <c r="O162" s="181"/>
      <c r="P162" s="181"/>
      <c r="Q162" s="181"/>
    </row>
    <row r="163" spans="2:17" x14ac:dyDescent="0.2">
      <c r="B163" s="37"/>
      <c r="C163" s="128"/>
      <c r="D163" s="128"/>
      <c r="E163" s="37"/>
      <c r="F163" s="37"/>
      <c r="G163" s="54"/>
      <c r="H163" s="37"/>
      <c r="I163" s="128"/>
      <c r="J163" s="128"/>
      <c r="K163" s="37"/>
      <c r="L163" s="37"/>
      <c r="M163" s="54"/>
      <c r="N163" s="37"/>
      <c r="O163" s="181"/>
      <c r="P163" s="181"/>
      <c r="Q163" s="181"/>
    </row>
    <row r="164" spans="2:17" x14ac:dyDescent="0.2">
      <c r="B164" s="37"/>
      <c r="C164" s="128"/>
      <c r="D164" s="128"/>
      <c r="E164" s="37"/>
      <c r="F164" s="37"/>
      <c r="G164" s="54"/>
      <c r="H164" s="37"/>
      <c r="I164" s="128"/>
      <c r="J164" s="128"/>
      <c r="K164" s="37"/>
      <c r="L164" s="37"/>
      <c r="M164" s="54"/>
      <c r="N164" s="37"/>
      <c r="O164" s="181"/>
      <c r="P164" s="181"/>
      <c r="Q164" s="181"/>
    </row>
    <row r="165" spans="2:17" x14ac:dyDescent="0.2">
      <c r="B165" s="37"/>
      <c r="C165" s="128"/>
      <c r="D165" s="128"/>
      <c r="E165" s="37"/>
      <c r="F165" s="37"/>
      <c r="G165" s="54"/>
      <c r="H165" s="37"/>
      <c r="I165" s="128"/>
      <c r="J165" s="128"/>
      <c r="K165" s="37"/>
      <c r="L165" s="37"/>
      <c r="M165" s="54"/>
      <c r="N165" s="37"/>
      <c r="O165" s="181"/>
      <c r="P165" s="181"/>
      <c r="Q165" s="181"/>
    </row>
    <row r="166" spans="2:17" x14ac:dyDescent="0.2">
      <c r="B166" s="37"/>
      <c r="C166" s="128"/>
      <c r="D166" s="128"/>
      <c r="E166" s="37"/>
      <c r="F166" s="37"/>
      <c r="G166" s="54"/>
      <c r="H166" s="37"/>
      <c r="I166" s="128"/>
      <c r="J166" s="128"/>
      <c r="K166" s="37"/>
      <c r="L166" s="37"/>
      <c r="M166" s="54"/>
      <c r="N166" s="37"/>
      <c r="O166" s="181"/>
      <c r="P166" s="181"/>
      <c r="Q166" s="181"/>
    </row>
    <row r="167" spans="2:17" x14ac:dyDescent="0.2">
      <c r="B167" s="37"/>
      <c r="C167" s="128"/>
      <c r="D167" s="128"/>
      <c r="E167" s="37"/>
      <c r="F167" s="37"/>
      <c r="G167" s="54"/>
      <c r="H167" s="37"/>
      <c r="I167" s="128"/>
      <c r="J167" s="128"/>
      <c r="K167" s="37"/>
      <c r="L167" s="37"/>
      <c r="M167" s="54"/>
      <c r="N167" s="37"/>
      <c r="O167" s="181"/>
      <c r="P167" s="181"/>
      <c r="Q167" s="181"/>
    </row>
    <row r="168" spans="2:17" x14ac:dyDescent="0.2">
      <c r="B168" s="37"/>
      <c r="C168" s="128"/>
      <c r="D168" s="128"/>
      <c r="E168" s="37"/>
      <c r="F168" s="37"/>
      <c r="G168" s="54"/>
      <c r="H168" s="37"/>
      <c r="I168" s="128"/>
      <c r="J168" s="128"/>
      <c r="K168" s="37"/>
      <c r="L168" s="37"/>
      <c r="M168" s="54"/>
      <c r="N168" s="37"/>
      <c r="O168" s="181"/>
      <c r="P168" s="181"/>
      <c r="Q168" s="181"/>
    </row>
    <row r="169" spans="2:17" x14ac:dyDescent="0.2">
      <c r="B169" s="37"/>
      <c r="C169" s="128"/>
      <c r="D169" s="128"/>
      <c r="E169" s="37"/>
      <c r="F169" s="37"/>
      <c r="G169" s="54"/>
      <c r="H169" s="37"/>
      <c r="I169" s="128"/>
      <c r="J169" s="128"/>
      <c r="K169" s="37"/>
      <c r="L169" s="37"/>
      <c r="M169" s="54"/>
      <c r="N169" s="37"/>
      <c r="O169" s="181"/>
      <c r="P169" s="181"/>
      <c r="Q169" s="181"/>
    </row>
    <row r="170" spans="2:17" x14ac:dyDescent="0.2">
      <c r="B170" s="37"/>
      <c r="C170" s="128"/>
      <c r="D170" s="128"/>
      <c r="E170" s="37"/>
      <c r="F170" s="37"/>
      <c r="G170" s="54"/>
      <c r="H170" s="37"/>
      <c r="I170" s="128"/>
      <c r="J170" s="128"/>
      <c r="K170" s="37"/>
      <c r="L170" s="37"/>
      <c r="M170" s="54"/>
      <c r="N170" s="37"/>
      <c r="O170" s="181"/>
      <c r="P170" s="181"/>
      <c r="Q170" s="181"/>
    </row>
    <row r="171" spans="2:17" x14ac:dyDescent="0.2">
      <c r="B171" s="37"/>
      <c r="C171" s="128"/>
      <c r="D171" s="128"/>
      <c r="E171" s="37"/>
      <c r="F171" s="37"/>
      <c r="G171" s="54"/>
      <c r="H171" s="37"/>
      <c r="I171" s="128"/>
      <c r="J171" s="128"/>
      <c r="K171" s="37"/>
      <c r="L171" s="37"/>
      <c r="M171" s="54"/>
      <c r="N171" s="37"/>
      <c r="O171" s="181"/>
      <c r="P171" s="181"/>
      <c r="Q171" s="181"/>
    </row>
    <row r="172" spans="2:17" x14ac:dyDescent="0.2">
      <c r="B172" s="37"/>
      <c r="C172" s="128"/>
      <c r="D172" s="128"/>
      <c r="E172" s="37"/>
      <c r="F172" s="37"/>
      <c r="G172" s="54"/>
      <c r="H172" s="37"/>
      <c r="I172" s="128"/>
      <c r="J172" s="128"/>
      <c r="K172" s="37"/>
      <c r="L172" s="37"/>
      <c r="M172" s="54"/>
      <c r="N172" s="37"/>
      <c r="O172" s="181"/>
      <c r="P172" s="181"/>
      <c r="Q172" s="181"/>
    </row>
    <row r="173" spans="2:17" x14ac:dyDescent="0.2">
      <c r="B173" s="37"/>
      <c r="C173" s="128"/>
      <c r="D173" s="128"/>
      <c r="E173" s="37"/>
      <c r="F173" s="37"/>
      <c r="G173" s="54"/>
      <c r="H173" s="37"/>
      <c r="I173" s="128"/>
      <c r="J173" s="128"/>
      <c r="K173" s="37"/>
      <c r="L173" s="37"/>
      <c r="M173" s="54"/>
      <c r="N173" s="37"/>
      <c r="O173" s="181"/>
      <c r="P173" s="181"/>
      <c r="Q173" s="181"/>
    </row>
    <row r="174" spans="2:17" x14ac:dyDescent="0.2">
      <c r="B174" s="37"/>
      <c r="C174" s="128"/>
      <c r="D174" s="128"/>
      <c r="E174" s="37"/>
      <c r="F174" s="37"/>
      <c r="G174" s="54"/>
      <c r="H174" s="37"/>
      <c r="I174" s="128"/>
      <c r="J174" s="128"/>
      <c r="K174" s="37"/>
      <c r="L174" s="37"/>
      <c r="M174" s="54"/>
      <c r="N174" s="37"/>
      <c r="O174" s="181"/>
      <c r="P174" s="181"/>
      <c r="Q174" s="181"/>
    </row>
    <row r="175" spans="2:17" x14ac:dyDescent="0.2">
      <c r="B175" s="37"/>
      <c r="C175" s="128"/>
      <c r="D175" s="128"/>
      <c r="E175" s="37"/>
      <c r="F175" s="37"/>
      <c r="G175" s="54"/>
      <c r="H175" s="37"/>
      <c r="I175" s="128"/>
      <c r="J175" s="128"/>
      <c r="K175" s="37"/>
      <c r="L175" s="37"/>
      <c r="M175" s="54"/>
      <c r="N175" s="37"/>
      <c r="O175" s="181"/>
      <c r="P175" s="181"/>
      <c r="Q175" s="181"/>
    </row>
    <row r="176" spans="2:17" x14ac:dyDescent="0.2">
      <c r="B176" s="37"/>
      <c r="C176" s="128"/>
      <c r="D176" s="128"/>
      <c r="E176" s="37"/>
      <c r="F176" s="37"/>
      <c r="G176" s="54"/>
      <c r="H176" s="37"/>
      <c r="I176" s="128"/>
      <c r="J176" s="128"/>
      <c r="K176" s="37"/>
      <c r="L176" s="37"/>
      <c r="M176" s="54"/>
      <c r="N176" s="37"/>
      <c r="O176" s="181"/>
      <c r="P176" s="181"/>
      <c r="Q176" s="181"/>
    </row>
    <row r="177" spans="2:17" x14ac:dyDescent="0.2">
      <c r="B177" s="37"/>
      <c r="C177" s="128"/>
      <c r="D177" s="128"/>
      <c r="E177" s="37"/>
      <c r="F177" s="37"/>
      <c r="G177" s="54"/>
      <c r="H177" s="37"/>
      <c r="I177" s="128"/>
      <c r="J177" s="128"/>
      <c r="K177" s="37"/>
      <c r="L177" s="37"/>
      <c r="M177" s="54"/>
      <c r="N177" s="37"/>
      <c r="O177" s="181"/>
      <c r="P177" s="181"/>
      <c r="Q177" s="181"/>
    </row>
    <row r="178" spans="2:17" x14ac:dyDescent="0.2">
      <c r="B178" s="37"/>
      <c r="C178" s="128"/>
      <c r="D178" s="128"/>
      <c r="E178" s="37"/>
      <c r="F178" s="37"/>
      <c r="G178" s="54"/>
      <c r="H178" s="37"/>
      <c r="I178" s="128"/>
      <c r="J178" s="128"/>
      <c r="K178" s="37"/>
      <c r="L178" s="37"/>
      <c r="M178" s="54"/>
      <c r="N178" s="37"/>
      <c r="O178" s="181"/>
      <c r="P178" s="181"/>
      <c r="Q178" s="181"/>
    </row>
    <row r="179" spans="2:17" x14ac:dyDescent="0.2">
      <c r="B179" s="37"/>
      <c r="C179" s="128"/>
      <c r="D179" s="128"/>
      <c r="E179" s="37"/>
      <c r="F179" s="37"/>
      <c r="G179" s="54"/>
      <c r="H179" s="37"/>
      <c r="I179" s="128"/>
      <c r="J179" s="128"/>
      <c r="K179" s="37"/>
      <c r="L179" s="37"/>
      <c r="M179" s="54"/>
      <c r="N179" s="37"/>
      <c r="O179" s="181"/>
      <c r="P179" s="181"/>
      <c r="Q179" s="181"/>
    </row>
    <row r="180" spans="2:17" x14ac:dyDescent="0.2">
      <c r="B180" s="37"/>
      <c r="C180" s="128"/>
      <c r="D180" s="128"/>
      <c r="E180" s="37"/>
      <c r="F180" s="37"/>
      <c r="G180" s="54"/>
      <c r="H180" s="37"/>
      <c r="I180" s="128"/>
      <c r="J180" s="128"/>
      <c r="K180" s="37"/>
      <c r="L180" s="37"/>
      <c r="M180" s="54"/>
      <c r="N180" s="37"/>
      <c r="O180" s="181"/>
      <c r="P180" s="181"/>
      <c r="Q180" s="181"/>
    </row>
    <row r="181" spans="2:17" x14ac:dyDescent="0.2">
      <c r="B181" s="37"/>
      <c r="C181" s="128"/>
      <c r="D181" s="128"/>
      <c r="E181" s="37"/>
      <c r="F181" s="37"/>
      <c r="G181" s="54"/>
      <c r="H181" s="37"/>
      <c r="I181" s="128"/>
      <c r="J181" s="128"/>
      <c r="K181" s="37"/>
      <c r="L181" s="37"/>
      <c r="M181" s="54"/>
      <c r="N181" s="37"/>
      <c r="O181" s="181"/>
      <c r="P181" s="181"/>
      <c r="Q181" s="181"/>
    </row>
    <row r="182" spans="2:17" x14ac:dyDescent="0.2">
      <c r="B182" s="37"/>
      <c r="C182" s="128"/>
      <c r="D182" s="128"/>
      <c r="E182" s="37"/>
      <c r="F182" s="37"/>
      <c r="G182" s="54"/>
      <c r="H182" s="37"/>
      <c r="I182" s="128"/>
      <c r="J182" s="128"/>
      <c r="K182" s="37"/>
      <c r="L182" s="37"/>
      <c r="M182" s="54"/>
      <c r="N182" s="37"/>
      <c r="O182" s="181"/>
      <c r="P182" s="181"/>
      <c r="Q182" s="181"/>
    </row>
    <row r="183" spans="2:17" x14ac:dyDescent="0.2">
      <c r="B183" s="37"/>
      <c r="C183" s="128"/>
      <c r="D183" s="128"/>
      <c r="E183" s="37"/>
      <c r="F183" s="37"/>
      <c r="G183" s="54"/>
      <c r="H183" s="37"/>
      <c r="I183" s="128"/>
      <c r="J183" s="128"/>
      <c r="K183" s="37"/>
      <c r="L183" s="37"/>
      <c r="M183" s="54"/>
      <c r="N183" s="37"/>
      <c r="O183" s="181"/>
      <c r="P183" s="181"/>
      <c r="Q183" s="181"/>
    </row>
    <row r="184" spans="2:17" x14ac:dyDescent="0.2">
      <c r="B184" s="37"/>
      <c r="C184" s="128"/>
      <c r="D184" s="128"/>
      <c r="E184" s="37"/>
      <c r="F184" s="37"/>
      <c r="G184" s="54"/>
      <c r="H184" s="37"/>
      <c r="I184" s="128"/>
      <c r="J184" s="128"/>
      <c r="K184" s="37"/>
      <c r="L184" s="37"/>
      <c r="M184" s="54"/>
      <c r="N184" s="37"/>
      <c r="O184" s="181"/>
      <c r="P184" s="181"/>
      <c r="Q184" s="181"/>
    </row>
    <row r="185" spans="2:17" x14ac:dyDescent="0.2">
      <c r="B185" s="37"/>
      <c r="C185" s="128"/>
      <c r="D185" s="128"/>
      <c r="E185" s="37"/>
      <c r="F185" s="37"/>
      <c r="G185" s="54"/>
      <c r="H185" s="37"/>
      <c r="I185" s="128"/>
      <c r="J185" s="128"/>
      <c r="K185" s="37"/>
      <c r="L185" s="37"/>
      <c r="M185" s="54"/>
      <c r="N185" s="37"/>
      <c r="O185" s="181"/>
      <c r="P185" s="181"/>
      <c r="Q185" s="181"/>
    </row>
    <row r="186" spans="2:17" x14ac:dyDescent="0.2">
      <c r="B186" s="37"/>
      <c r="C186" s="128"/>
      <c r="D186" s="128"/>
      <c r="E186" s="37"/>
      <c r="F186" s="37"/>
      <c r="G186" s="54"/>
      <c r="H186" s="37"/>
      <c r="I186" s="128"/>
      <c r="J186" s="128"/>
      <c r="K186" s="37"/>
      <c r="L186" s="37"/>
      <c r="M186" s="54"/>
      <c r="N186" s="37"/>
      <c r="O186" s="181"/>
      <c r="P186" s="181"/>
      <c r="Q186" s="181"/>
    </row>
    <row r="187" spans="2:17" x14ac:dyDescent="0.2">
      <c r="B187" s="37"/>
      <c r="C187" s="128"/>
      <c r="D187" s="128"/>
      <c r="E187" s="37"/>
      <c r="F187" s="37"/>
      <c r="G187" s="54"/>
      <c r="H187" s="37"/>
      <c r="I187" s="128"/>
      <c r="J187" s="128"/>
      <c r="K187" s="37"/>
      <c r="L187" s="37"/>
      <c r="M187" s="54"/>
      <c r="N187" s="37"/>
      <c r="O187" s="181"/>
      <c r="P187" s="181"/>
      <c r="Q187" s="181"/>
    </row>
    <row r="188" spans="2:17" x14ac:dyDescent="0.2">
      <c r="B188" s="37"/>
      <c r="C188" s="128"/>
      <c r="D188" s="128"/>
      <c r="E188" s="37"/>
      <c r="F188" s="37"/>
      <c r="G188" s="54"/>
      <c r="H188" s="37"/>
      <c r="I188" s="128"/>
      <c r="J188" s="128"/>
      <c r="K188" s="37"/>
      <c r="L188" s="37"/>
      <c r="M188" s="54"/>
      <c r="N188" s="37"/>
      <c r="O188" s="181"/>
      <c r="P188" s="181"/>
      <c r="Q188" s="181"/>
    </row>
    <row r="189" spans="2:17" x14ac:dyDescent="0.2">
      <c r="B189" s="37"/>
      <c r="C189" s="128"/>
      <c r="D189" s="128"/>
      <c r="E189" s="37"/>
      <c r="F189" s="37"/>
      <c r="G189" s="54"/>
      <c r="H189" s="37"/>
      <c r="I189" s="128"/>
      <c r="J189" s="128"/>
      <c r="K189" s="37"/>
      <c r="L189" s="37"/>
      <c r="M189" s="54"/>
      <c r="N189" s="37"/>
      <c r="O189" s="181"/>
      <c r="P189" s="181"/>
      <c r="Q189" s="181"/>
    </row>
    <row r="190" spans="2:17" x14ac:dyDescent="0.2">
      <c r="B190" s="37"/>
      <c r="C190" s="128"/>
      <c r="D190" s="128"/>
      <c r="E190" s="37"/>
      <c r="F190" s="37"/>
      <c r="G190" s="54"/>
      <c r="H190" s="37"/>
      <c r="I190" s="128"/>
      <c r="J190" s="128"/>
      <c r="K190" s="37"/>
      <c r="L190" s="37"/>
      <c r="M190" s="54"/>
      <c r="N190" s="37"/>
      <c r="O190" s="181"/>
      <c r="P190" s="181"/>
      <c r="Q190" s="181"/>
    </row>
    <row r="191" spans="2:17" x14ac:dyDescent="0.2">
      <c r="B191" s="37"/>
      <c r="C191" s="128"/>
      <c r="D191" s="128"/>
      <c r="E191" s="37"/>
      <c r="F191" s="37"/>
      <c r="G191" s="54"/>
      <c r="H191" s="37"/>
      <c r="I191" s="128"/>
      <c r="J191" s="128"/>
      <c r="K191" s="37"/>
      <c r="L191" s="37"/>
      <c r="M191" s="54"/>
      <c r="N191" s="37"/>
      <c r="O191" s="181"/>
      <c r="P191" s="181"/>
      <c r="Q191" s="181"/>
    </row>
    <row r="192" spans="2:17" x14ac:dyDescent="0.2">
      <c r="B192" s="37"/>
      <c r="C192" s="128"/>
      <c r="D192" s="128"/>
      <c r="E192" s="37"/>
      <c r="F192" s="37"/>
      <c r="G192" s="54"/>
      <c r="H192" s="37"/>
      <c r="I192" s="128"/>
      <c r="J192" s="128"/>
      <c r="K192" s="37"/>
      <c r="L192" s="37"/>
      <c r="M192" s="54"/>
      <c r="N192" s="37"/>
      <c r="O192" s="181"/>
      <c r="P192" s="181"/>
      <c r="Q192" s="181"/>
    </row>
    <row r="193" spans="2:17" x14ac:dyDescent="0.2">
      <c r="B193" s="37"/>
      <c r="C193" s="128"/>
      <c r="D193" s="128"/>
      <c r="E193" s="37"/>
      <c r="F193" s="37"/>
      <c r="G193" s="54"/>
      <c r="H193" s="37"/>
      <c r="I193" s="128"/>
      <c r="J193" s="128"/>
      <c r="K193" s="37"/>
      <c r="L193" s="37"/>
      <c r="M193" s="54"/>
      <c r="N193" s="37"/>
      <c r="O193" s="181"/>
      <c r="P193" s="181"/>
      <c r="Q193" s="181"/>
    </row>
    <row r="194" spans="2:17" x14ac:dyDescent="0.2">
      <c r="B194" s="37"/>
      <c r="C194" s="128"/>
      <c r="D194" s="128"/>
      <c r="E194" s="37"/>
      <c r="F194" s="37"/>
      <c r="G194" s="54"/>
      <c r="H194" s="37"/>
      <c r="I194" s="128"/>
      <c r="J194" s="128"/>
      <c r="K194" s="37"/>
      <c r="L194" s="37"/>
      <c r="M194" s="54"/>
      <c r="N194" s="37"/>
      <c r="O194" s="181"/>
      <c r="P194" s="181"/>
      <c r="Q194" s="181"/>
    </row>
    <row r="195" spans="2:17" x14ac:dyDescent="0.2">
      <c r="B195" s="37"/>
      <c r="C195" s="128"/>
      <c r="D195" s="128"/>
      <c r="E195" s="37"/>
      <c r="F195" s="37"/>
      <c r="G195" s="54"/>
      <c r="H195" s="37"/>
      <c r="I195" s="128"/>
      <c r="J195" s="128"/>
      <c r="K195" s="37"/>
      <c r="L195" s="37"/>
      <c r="M195" s="54"/>
      <c r="N195" s="37"/>
      <c r="O195" s="181"/>
      <c r="P195" s="181"/>
      <c r="Q195" s="181"/>
    </row>
    <row r="196" spans="2:17" x14ac:dyDescent="0.2">
      <c r="B196" s="37"/>
      <c r="C196" s="128"/>
      <c r="D196" s="128"/>
      <c r="E196" s="37"/>
      <c r="F196" s="37"/>
      <c r="G196" s="54"/>
      <c r="H196" s="37"/>
      <c r="I196" s="128"/>
      <c r="J196" s="128"/>
      <c r="K196" s="37"/>
      <c r="L196" s="37"/>
      <c r="M196" s="54"/>
      <c r="N196" s="37"/>
      <c r="O196" s="181"/>
      <c r="P196" s="181"/>
      <c r="Q196" s="181"/>
    </row>
    <row r="197" spans="2:17" x14ac:dyDescent="0.2">
      <c r="B197" s="37"/>
      <c r="C197" s="128"/>
      <c r="D197" s="128"/>
      <c r="E197" s="37"/>
      <c r="F197" s="37"/>
      <c r="G197" s="54"/>
      <c r="H197" s="37"/>
      <c r="I197" s="128"/>
      <c r="J197" s="128"/>
      <c r="K197" s="37"/>
      <c r="L197" s="37"/>
      <c r="M197" s="54"/>
      <c r="N197" s="37"/>
      <c r="O197" s="181"/>
      <c r="P197" s="181"/>
      <c r="Q197" s="181"/>
    </row>
    <row r="198" spans="2:17" x14ac:dyDescent="0.2">
      <c r="B198" s="37"/>
      <c r="C198" s="128"/>
      <c r="D198" s="128"/>
      <c r="E198" s="37"/>
      <c r="F198" s="37"/>
      <c r="G198" s="54"/>
      <c r="H198" s="37"/>
      <c r="I198" s="128"/>
      <c r="J198" s="128"/>
      <c r="K198" s="37"/>
      <c r="L198" s="37"/>
      <c r="M198" s="54"/>
      <c r="N198" s="37"/>
      <c r="O198" s="181"/>
      <c r="P198" s="181"/>
      <c r="Q198" s="181"/>
    </row>
    <row r="199" spans="2:17" x14ac:dyDescent="0.2">
      <c r="B199" s="37"/>
      <c r="C199" s="128"/>
      <c r="D199" s="128"/>
      <c r="E199" s="37"/>
      <c r="F199" s="37"/>
      <c r="G199" s="54"/>
      <c r="H199" s="37"/>
      <c r="I199" s="128"/>
      <c r="J199" s="128"/>
      <c r="K199" s="37"/>
      <c r="L199" s="37"/>
      <c r="M199" s="54"/>
      <c r="N199" s="37"/>
      <c r="O199" s="181"/>
      <c r="P199" s="181"/>
      <c r="Q199" s="181"/>
    </row>
    <row r="200" spans="2:17" x14ac:dyDescent="0.2">
      <c r="B200" s="37"/>
      <c r="C200" s="128"/>
      <c r="D200" s="128"/>
      <c r="E200" s="37"/>
      <c r="F200" s="37"/>
      <c r="G200" s="54"/>
      <c r="H200" s="37"/>
      <c r="I200" s="128"/>
      <c r="J200" s="128"/>
      <c r="K200" s="37"/>
      <c r="L200" s="37"/>
      <c r="M200" s="54"/>
      <c r="N200" s="37"/>
      <c r="O200" s="181"/>
      <c r="P200" s="181"/>
      <c r="Q200" s="181"/>
    </row>
    <row r="201" spans="2:17" x14ac:dyDescent="0.2">
      <c r="B201" s="37"/>
      <c r="C201" s="128"/>
      <c r="D201" s="128"/>
      <c r="E201" s="37"/>
      <c r="F201" s="37"/>
      <c r="G201" s="54"/>
      <c r="H201" s="37"/>
      <c r="I201" s="128"/>
      <c r="J201" s="128"/>
      <c r="K201" s="37"/>
      <c r="L201" s="37"/>
      <c r="M201" s="54"/>
      <c r="N201" s="37"/>
      <c r="O201" s="181"/>
      <c r="P201" s="181"/>
      <c r="Q201" s="181"/>
    </row>
    <row r="202" spans="2:17" x14ac:dyDescent="0.2">
      <c r="B202" s="37"/>
      <c r="C202" s="128"/>
      <c r="D202" s="128"/>
      <c r="E202" s="37"/>
      <c r="F202" s="37"/>
      <c r="G202" s="54"/>
      <c r="H202" s="37"/>
      <c r="I202" s="128"/>
      <c r="J202" s="128"/>
      <c r="K202" s="37"/>
      <c r="L202" s="37"/>
      <c r="M202" s="54"/>
      <c r="N202" s="37"/>
      <c r="O202" s="181"/>
      <c r="P202" s="181"/>
      <c r="Q202" s="181"/>
    </row>
    <row r="203" spans="2:17" x14ac:dyDescent="0.2">
      <c r="B203" s="37"/>
      <c r="C203" s="128"/>
      <c r="D203" s="128"/>
      <c r="E203" s="37"/>
      <c r="F203" s="37"/>
      <c r="G203" s="54"/>
      <c r="H203" s="37"/>
      <c r="I203" s="128"/>
      <c r="J203" s="128"/>
      <c r="K203" s="37"/>
      <c r="L203" s="37"/>
      <c r="M203" s="54"/>
      <c r="N203" s="37"/>
      <c r="O203" s="181"/>
      <c r="P203" s="181"/>
      <c r="Q203" s="181"/>
    </row>
    <row r="204" spans="2:17" x14ac:dyDescent="0.2">
      <c r="B204" s="37"/>
      <c r="C204" s="128"/>
      <c r="D204" s="128"/>
      <c r="E204" s="37"/>
      <c r="F204" s="37"/>
      <c r="G204" s="54"/>
      <c r="H204" s="37"/>
      <c r="I204" s="128"/>
      <c r="J204" s="128"/>
      <c r="K204" s="37"/>
      <c r="L204" s="37"/>
      <c r="M204" s="54"/>
      <c r="N204" s="37"/>
      <c r="O204" s="181"/>
      <c r="P204" s="181"/>
      <c r="Q204" s="181"/>
    </row>
    <row r="205" spans="2:17" x14ac:dyDescent="0.2">
      <c r="B205" s="37"/>
      <c r="C205" s="128"/>
      <c r="D205" s="128"/>
      <c r="E205" s="37"/>
      <c r="F205" s="37"/>
      <c r="G205" s="54"/>
      <c r="H205" s="37"/>
      <c r="I205" s="128"/>
      <c r="J205" s="128"/>
      <c r="K205" s="37"/>
      <c r="L205" s="37"/>
      <c r="M205" s="54"/>
      <c r="N205" s="37"/>
      <c r="O205" s="181"/>
      <c r="P205" s="181"/>
      <c r="Q205" s="181"/>
    </row>
    <row r="206" spans="2:17" x14ac:dyDescent="0.2">
      <c r="B206" s="37"/>
      <c r="C206" s="128"/>
      <c r="D206" s="128"/>
      <c r="E206" s="37"/>
      <c r="F206" s="37"/>
      <c r="G206" s="54"/>
      <c r="H206" s="37"/>
      <c r="I206" s="128"/>
      <c r="J206" s="128"/>
      <c r="K206" s="37"/>
      <c r="L206" s="37"/>
      <c r="M206" s="54"/>
      <c r="N206" s="37"/>
      <c r="O206" s="181"/>
      <c r="P206" s="181"/>
      <c r="Q206" s="181"/>
    </row>
    <row r="207" spans="2:17" x14ac:dyDescent="0.2">
      <c r="B207" s="37"/>
      <c r="C207" s="128"/>
      <c r="D207" s="128"/>
      <c r="E207" s="37"/>
      <c r="F207" s="37"/>
      <c r="G207" s="54"/>
      <c r="H207" s="37"/>
      <c r="I207" s="128"/>
      <c r="J207" s="128"/>
      <c r="K207" s="37"/>
      <c r="L207" s="37"/>
      <c r="M207" s="54"/>
      <c r="N207" s="37"/>
      <c r="O207" s="181"/>
      <c r="P207" s="181"/>
      <c r="Q207" s="181"/>
    </row>
    <row r="208" spans="2:17" x14ac:dyDescent="0.2">
      <c r="B208" s="37"/>
      <c r="C208" s="128"/>
      <c r="D208" s="128"/>
      <c r="E208" s="37"/>
      <c r="F208" s="37"/>
      <c r="G208" s="54"/>
      <c r="H208" s="37"/>
      <c r="I208" s="128"/>
      <c r="J208" s="128"/>
      <c r="K208" s="37"/>
      <c r="L208" s="37"/>
      <c r="M208" s="54"/>
      <c r="N208" s="37"/>
      <c r="O208" s="181"/>
      <c r="P208" s="181"/>
      <c r="Q208" s="181"/>
    </row>
    <row r="209" spans="2:17" x14ac:dyDescent="0.2">
      <c r="B209" s="37"/>
      <c r="C209" s="128"/>
      <c r="D209" s="128"/>
      <c r="E209" s="37"/>
      <c r="F209" s="37"/>
      <c r="G209" s="54"/>
      <c r="H209" s="37"/>
      <c r="I209" s="128"/>
      <c r="J209" s="128"/>
      <c r="K209" s="37"/>
      <c r="L209" s="37"/>
      <c r="M209" s="54"/>
      <c r="N209" s="37"/>
      <c r="O209" s="181"/>
      <c r="P209" s="181"/>
      <c r="Q209" s="181"/>
    </row>
    <row r="210" spans="2:17" x14ac:dyDescent="0.2">
      <c r="B210" s="37"/>
      <c r="C210" s="128"/>
      <c r="D210" s="128"/>
      <c r="E210" s="37"/>
      <c r="F210" s="37"/>
      <c r="G210" s="54"/>
      <c r="H210" s="37"/>
      <c r="I210" s="128"/>
      <c r="J210" s="128"/>
      <c r="K210" s="37"/>
      <c r="L210" s="37"/>
      <c r="M210" s="54"/>
      <c r="N210" s="37"/>
      <c r="O210" s="181"/>
      <c r="P210" s="181"/>
      <c r="Q210" s="181"/>
    </row>
    <row r="211" spans="2:17" x14ac:dyDescent="0.2">
      <c r="B211" s="37"/>
      <c r="C211" s="128"/>
      <c r="D211" s="128"/>
      <c r="E211" s="37"/>
      <c r="F211" s="37"/>
      <c r="G211" s="54"/>
      <c r="H211" s="37"/>
      <c r="I211" s="128"/>
      <c r="J211" s="128"/>
      <c r="K211" s="37"/>
      <c r="L211" s="37"/>
      <c r="M211" s="54"/>
      <c r="N211" s="37"/>
      <c r="O211" s="181"/>
      <c r="P211" s="181"/>
      <c r="Q211" s="181"/>
    </row>
    <row r="212" spans="2:17" x14ac:dyDescent="0.2">
      <c r="B212" s="37"/>
      <c r="C212" s="128"/>
      <c r="D212" s="128"/>
      <c r="E212" s="37"/>
      <c r="F212" s="37"/>
      <c r="G212" s="54"/>
      <c r="H212" s="37"/>
      <c r="I212" s="128"/>
      <c r="J212" s="128"/>
      <c r="K212" s="37"/>
      <c r="L212" s="37"/>
      <c r="M212" s="54"/>
      <c r="N212" s="37"/>
      <c r="O212" s="181"/>
      <c r="P212" s="181"/>
      <c r="Q212" s="181"/>
    </row>
    <row r="213" spans="2:17" x14ac:dyDescent="0.2">
      <c r="B213" s="37"/>
      <c r="C213" s="128"/>
      <c r="D213" s="128"/>
      <c r="E213" s="37"/>
      <c r="F213" s="37"/>
      <c r="G213" s="54"/>
      <c r="H213" s="37"/>
      <c r="I213" s="128"/>
      <c r="J213" s="128"/>
      <c r="K213" s="37"/>
      <c r="L213" s="37"/>
      <c r="M213" s="54"/>
      <c r="N213" s="37"/>
      <c r="O213" s="181"/>
      <c r="P213" s="181"/>
      <c r="Q213" s="181"/>
    </row>
    <row r="214" spans="2:17" x14ac:dyDescent="0.2">
      <c r="B214" s="37"/>
      <c r="C214" s="128"/>
      <c r="D214" s="128"/>
      <c r="E214" s="37"/>
      <c r="F214" s="37"/>
      <c r="G214" s="54"/>
      <c r="H214" s="37"/>
      <c r="I214" s="128"/>
      <c r="J214" s="128"/>
      <c r="K214" s="37"/>
      <c r="L214" s="37"/>
      <c r="M214" s="54"/>
      <c r="N214" s="37"/>
      <c r="O214" s="181"/>
      <c r="P214" s="181"/>
      <c r="Q214" s="181"/>
    </row>
    <row r="215" spans="2:17" x14ac:dyDescent="0.2">
      <c r="B215" s="37"/>
      <c r="C215" s="128"/>
      <c r="D215" s="128"/>
      <c r="E215" s="37"/>
      <c r="F215" s="37"/>
      <c r="G215" s="54"/>
      <c r="H215" s="37"/>
      <c r="I215" s="128"/>
      <c r="J215" s="128"/>
      <c r="K215" s="37"/>
      <c r="L215" s="37"/>
      <c r="M215" s="54"/>
      <c r="N215" s="37"/>
      <c r="O215" s="181"/>
      <c r="P215" s="181"/>
      <c r="Q215" s="181"/>
    </row>
    <row r="216" spans="2:17" x14ac:dyDescent="0.2">
      <c r="B216" s="37"/>
      <c r="C216" s="128"/>
      <c r="D216" s="128"/>
      <c r="E216" s="37"/>
      <c r="F216" s="37"/>
      <c r="G216" s="54"/>
      <c r="H216" s="37"/>
      <c r="I216" s="128"/>
      <c r="J216" s="128"/>
      <c r="K216" s="37"/>
      <c r="L216" s="37"/>
      <c r="M216" s="54"/>
      <c r="N216" s="37"/>
      <c r="O216" s="181"/>
      <c r="P216" s="181"/>
      <c r="Q216" s="181"/>
    </row>
    <row r="217" spans="2:17" x14ac:dyDescent="0.2">
      <c r="B217" s="37"/>
      <c r="C217" s="128"/>
      <c r="D217" s="128"/>
      <c r="E217" s="37"/>
      <c r="F217" s="37"/>
      <c r="G217" s="54"/>
      <c r="H217" s="37"/>
      <c r="I217" s="128"/>
      <c r="J217" s="128"/>
      <c r="K217" s="37"/>
      <c r="L217" s="37"/>
      <c r="M217" s="54"/>
      <c r="N217" s="37"/>
      <c r="O217" s="181"/>
      <c r="P217" s="181"/>
      <c r="Q217" s="181"/>
    </row>
    <row r="218" spans="2:17" x14ac:dyDescent="0.2">
      <c r="B218" s="37"/>
      <c r="C218" s="128"/>
      <c r="D218" s="128"/>
      <c r="E218" s="37"/>
      <c r="F218" s="37"/>
      <c r="G218" s="54"/>
      <c r="H218" s="37"/>
      <c r="I218" s="128"/>
      <c r="J218" s="128"/>
      <c r="K218" s="37"/>
      <c r="L218" s="37"/>
      <c r="M218" s="54"/>
      <c r="N218" s="37"/>
      <c r="O218" s="181"/>
      <c r="P218" s="181"/>
      <c r="Q218" s="181"/>
    </row>
    <row r="219" spans="2:17" x14ac:dyDescent="0.2">
      <c r="B219" s="37"/>
      <c r="C219" s="128"/>
      <c r="D219" s="128"/>
      <c r="E219" s="37"/>
      <c r="F219" s="37"/>
      <c r="G219" s="54"/>
      <c r="H219" s="37"/>
      <c r="I219" s="128"/>
      <c r="J219" s="128"/>
      <c r="K219" s="37"/>
      <c r="L219" s="37"/>
      <c r="M219" s="54"/>
      <c r="N219" s="37"/>
      <c r="O219" s="181"/>
      <c r="P219" s="181"/>
      <c r="Q219" s="181"/>
    </row>
    <row r="220" spans="2:17" x14ac:dyDescent="0.2">
      <c r="B220" s="37"/>
      <c r="C220" s="128"/>
      <c r="D220" s="128"/>
      <c r="E220" s="37"/>
      <c r="F220" s="37"/>
      <c r="G220" s="54"/>
      <c r="H220" s="37"/>
      <c r="I220" s="128"/>
      <c r="J220" s="128"/>
      <c r="K220" s="37"/>
      <c r="L220" s="37"/>
      <c r="M220" s="54"/>
      <c r="N220" s="37"/>
      <c r="O220" s="181"/>
      <c r="P220" s="181"/>
      <c r="Q220" s="181"/>
    </row>
    <row r="221" spans="2:17" x14ac:dyDescent="0.2">
      <c r="B221" s="37"/>
      <c r="C221" s="128"/>
      <c r="D221" s="128"/>
      <c r="E221" s="37"/>
      <c r="F221" s="37"/>
      <c r="G221" s="54"/>
      <c r="H221" s="37"/>
      <c r="I221" s="128"/>
      <c r="J221" s="128"/>
      <c r="K221" s="37"/>
      <c r="L221" s="37"/>
      <c r="M221" s="54"/>
      <c r="N221" s="37"/>
      <c r="O221" s="181"/>
      <c r="P221" s="181"/>
      <c r="Q221" s="181"/>
    </row>
    <row r="222" spans="2:17" x14ac:dyDescent="0.2">
      <c r="B222" s="37"/>
      <c r="C222" s="128"/>
      <c r="D222" s="128"/>
      <c r="E222" s="37"/>
      <c r="F222" s="37"/>
      <c r="G222" s="54"/>
      <c r="H222" s="37"/>
      <c r="I222" s="128"/>
      <c r="J222" s="128"/>
      <c r="K222" s="37"/>
      <c r="L222" s="37"/>
      <c r="M222" s="54"/>
      <c r="N222" s="37"/>
      <c r="O222" s="181"/>
      <c r="P222" s="181"/>
      <c r="Q222" s="181"/>
    </row>
    <row r="223" spans="2:17" x14ac:dyDescent="0.2">
      <c r="B223" s="37"/>
      <c r="C223" s="128"/>
      <c r="D223" s="128"/>
      <c r="E223" s="37"/>
      <c r="F223" s="37"/>
      <c r="G223" s="54"/>
      <c r="H223" s="37"/>
      <c r="I223" s="128"/>
      <c r="J223" s="128"/>
      <c r="K223" s="37"/>
      <c r="L223" s="37"/>
      <c r="M223" s="54"/>
      <c r="N223" s="37"/>
      <c r="O223" s="181"/>
      <c r="P223" s="181"/>
      <c r="Q223" s="181"/>
    </row>
    <row r="224" spans="2:17" x14ac:dyDescent="0.2">
      <c r="B224" s="37"/>
      <c r="C224" s="128"/>
      <c r="D224" s="128"/>
      <c r="E224" s="37"/>
      <c r="F224" s="37"/>
      <c r="G224" s="54"/>
      <c r="H224" s="37"/>
      <c r="I224" s="128"/>
      <c r="J224" s="128"/>
      <c r="K224" s="37"/>
      <c r="L224" s="37"/>
      <c r="M224" s="54"/>
      <c r="N224" s="37"/>
      <c r="O224" s="181"/>
      <c r="P224" s="181"/>
      <c r="Q224" s="181"/>
    </row>
    <row r="225" spans="2:17" x14ac:dyDescent="0.2">
      <c r="B225" s="37"/>
      <c r="C225" s="128"/>
      <c r="D225" s="128"/>
      <c r="E225" s="37"/>
      <c r="F225" s="37"/>
      <c r="G225" s="54"/>
      <c r="H225" s="37"/>
      <c r="I225" s="128"/>
      <c r="J225" s="128"/>
      <c r="K225" s="37"/>
      <c r="L225" s="37"/>
      <c r="M225" s="54"/>
      <c r="N225" s="37"/>
      <c r="O225" s="181"/>
      <c r="P225" s="181"/>
      <c r="Q225" s="181"/>
    </row>
    <row r="226" spans="2:17" x14ac:dyDescent="0.2">
      <c r="B226" s="37"/>
      <c r="C226" s="128"/>
      <c r="D226" s="128"/>
      <c r="E226" s="37"/>
      <c r="F226" s="37"/>
      <c r="G226" s="54"/>
      <c r="H226" s="37"/>
      <c r="I226" s="128"/>
      <c r="J226" s="128"/>
      <c r="K226" s="37"/>
      <c r="L226" s="37"/>
      <c r="M226" s="54"/>
      <c r="N226" s="37"/>
      <c r="O226" s="181"/>
      <c r="P226" s="181"/>
      <c r="Q226" s="181"/>
    </row>
    <row r="227" spans="2:17" x14ac:dyDescent="0.2">
      <c r="B227" s="37"/>
      <c r="C227" s="128"/>
      <c r="D227" s="128"/>
      <c r="E227" s="37"/>
      <c r="F227" s="37"/>
      <c r="G227" s="54"/>
      <c r="H227" s="37"/>
      <c r="I227" s="128"/>
      <c r="J227" s="128"/>
      <c r="K227" s="37"/>
      <c r="L227" s="37"/>
      <c r="M227" s="54"/>
      <c r="N227" s="37"/>
      <c r="O227" s="181"/>
      <c r="P227" s="181"/>
      <c r="Q227" s="181"/>
    </row>
    <row r="228" spans="2:17" x14ac:dyDescent="0.2">
      <c r="B228" s="37"/>
      <c r="C228" s="128"/>
      <c r="D228" s="128"/>
      <c r="E228" s="37"/>
      <c r="F228" s="37"/>
      <c r="G228" s="54"/>
      <c r="H228" s="37"/>
      <c r="I228" s="128"/>
      <c r="J228" s="128"/>
      <c r="K228" s="37"/>
      <c r="L228" s="37"/>
      <c r="M228" s="54"/>
      <c r="N228" s="37"/>
      <c r="O228" s="181"/>
      <c r="P228" s="181"/>
      <c r="Q228" s="181"/>
    </row>
    <row r="229" spans="2:17" x14ac:dyDescent="0.2">
      <c r="B229" s="37"/>
      <c r="C229" s="128"/>
      <c r="D229" s="128"/>
      <c r="E229" s="37"/>
      <c r="F229" s="37"/>
      <c r="G229" s="54"/>
      <c r="H229" s="37"/>
      <c r="I229" s="128"/>
      <c r="J229" s="128"/>
      <c r="K229" s="37"/>
      <c r="L229" s="37"/>
      <c r="M229" s="54"/>
      <c r="N229" s="37"/>
      <c r="O229" s="181"/>
      <c r="P229" s="181"/>
      <c r="Q229" s="181"/>
    </row>
    <row r="230" spans="2:17" x14ac:dyDescent="0.2">
      <c r="B230" s="37"/>
      <c r="C230" s="128"/>
      <c r="D230" s="128"/>
      <c r="E230" s="37"/>
      <c r="F230" s="37"/>
      <c r="G230" s="54"/>
      <c r="H230" s="37"/>
      <c r="I230" s="128"/>
      <c r="J230" s="128"/>
      <c r="K230" s="37"/>
      <c r="L230" s="37"/>
      <c r="M230" s="54"/>
      <c r="N230" s="37"/>
      <c r="O230" s="181"/>
      <c r="P230" s="181"/>
      <c r="Q230" s="181"/>
    </row>
    <row r="231" spans="2:17" x14ac:dyDescent="0.2">
      <c r="B231" s="37"/>
      <c r="C231" s="128"/>
      <c r="D231" s="128"/>
      <c r="E231" s="37"/>
      <c r="F231" s="37"/>
      <c r="G231" s="54"/>
      <c r="H231" s="37"/>
      <c r="I231" s="128"/>
      <c r="J231" s="128"/>
      <c r="K231" s="37"/>
      <c r="L231" s="37"/>
      <c r="M231" s="54"/>
      <c r="N231" s="37"/>
      <c r="O231" s="181"/>
      <c r="P231" s="181"/>
      <c r="Q231" s="181"/>
    </row>
    <row r="232" spans="2:17" x14ac:dyDescent="0.2">
      <c r="B232" s="37"/>
      <c r="C232" s="128"/>
      <c r="D232" s="128"/>
      <c r="E232" s="37"/>
      <c r="F232" s="37"/>
      <c r="G232" s="54"/>
      <c r="H232" s="37"/>
      <c r="I232" s="128"/>
      <c r="J232" s="128"/>
      <c r="K232" s="37"/>
      <c r="L232" s="37"/>
      <c r="M232" s="54"/>
      <c r="N232" s="37"/>
      <c r="O232" s="181"/>
      <c r="P232" s="181"/>
      <c r="Q232" s="181"/>
    </row>
    <row r="233" spans="2:17" x14ac:dyDescent="0.2">
      <c r="B233" s="37"/>
      <c r="C233" s="128"/>
      <c r="D233" s="128"/>
      <c r="E233" s="37"/>
      <c r="F233" s="37"/>
      <c r="G233" s="54"/>
      <c r="H233" s="37"/>
      <c r="I233" s="128"/>
      <c r="J233" s="128"/>
      <c r="K233" s="37"/>
      <c r="L233" s="37"/>
      <c r="M233" s="54"/>
      <c r="N233" s="37"/>
      <c r="O233" s="181"/>
      <c r="P233" s="181"/>
      <c r="Q233" s="181"/>
    </row>
    <row r="234" spans="2:17" x14ac:dyDescent="0.2">
      <c r="B234" s="37"/>
      <c r="C234" s="128"/>
      <c r="D234" s="128"/>
      <c r="E234" s="37"/>
      <c r="F234" s="37"/>
      <c r="G234" s="54"/>
      <c r="H234" s="37"/>
      <c r="I234" s="128"/>
      <c r="J234" s="128"/>
      <c r="K234" s="37"/>
      <c r="L234" s="37"/>
      <c r="M234" s="54"/>
      <c r="N234" s="37"/>
      <c r="O234" s="181"/>
      <c r="P234" s="181"/>
      <c r="Q234" s="181"/>
    </row>
    <row r="235" spans="2:17" x14ac:dyDescent="0.2">
      <c r="B235" s="37"/>
      <c r="C235" s="128"/>
      <c r="D235" s="128"/>
      <c r="E235" s="37"/>
      <c r="F235" s="37"/>
      <c r="G235" s="54"/>
      <c r="H235" s="37"/>
      <c r="I235" s="128"/>
      <c r="J235" s="128"/>
      <c r="K235" s="37"/>
      <c r="L235" s="37"/>
      <c r="M235" s="54"/>
      <c r="N235" s="37"/>
      <c r="O235" s="181"/>
      <c r="P235" s="181"/>
      <c r="Q235" s="181"/>
    </row>
    <row r="236" spans="2:17" x14ac:dyDescent="0.2">
      <c r="B236" s="37"/>
      <c r="C236" s="128"/>
      <c r="D236" s="128"/>
      <c r="E236" s="37"/>
      <c r="F236" s="37"/>
      <c r="G236" s="54"/>
      <c r="H236" s="37"/>
      <c r="I236" s="128"/>
      <c r="J236" s="128"/>
      <c r="K236" s="37"/>
      <c r="L236" s="37"/>
      <c r="M236" s="54"/>
      <c r="N236" s="37"/>
      <c r="O236" s="181"/>
      <c r="P236" s="181"/>
      <c r="Q236" s="181"/>
    </row>
    <row r="237" spans="2:17" x14ac:dyDescent="0.2">
      <c r="B237" s="37"/>
      <c r="C237" s="128"/>
      <c r="D237" s="128"/>
      <c r="E237" s="37"/>
      <c r="F237" s="37"/>
      <c r="G237" s="54"/>
      <c r="H237" s="37"/>
      <c r="I237" s="128"/>
      <c r="J237" s="128"/>
      <c r="K237" s="37"/>
      <c r="L237" s="37"/>
      <c r="M237" s="54"/>
      <c r="N237" s="37"/>
      <c r="O237" s="181"/>
      <c r="P237" s="181"/>
      <c r="Q237" s="181"/>
    </row>
    <row r="238" spans="2:17" x14ac:dyDescent="0.2">
      <c r="B238" s="37"/>
      <c r="C238" s="128"/>
      <c r="D238" s="128"/>
      <c r="E238" s="37"/>
      <c r="F238" s="37"/>
      <c r="G238" s="54"/>
      <c r="H238" s="37"/>
      <c r="I238" s="128"/>
      <c r="J238" s="128"/>
      <c r="K238" s="37"/>
      <c r="L238" s="37"/>
      <c r="M238" s="54"/>
      <c r="N238" s="37"/>
      <c r="O238" s="181"/>
      <c r="P238" s="181"/>
      <c r="Q238" s="181"/>
    </row>
    <row r="239" spans="2:17" x14ac:dyDescent="0.2">
      <c r="B239" s="37"/>
      <c r="C239" s="128"/>
      <c r="D239" s="128"/>
      <c r="E239" s="37"/>
      <c r="F239" s="37"/>
      <c r="G239" s="54"/>
      <c r="H239" s="37"/>
      <c r="I239" s="128"/>
      <c r="J239" s="128"/>
      <c r="K239" s="37"/>
      <c r="L239" s="37"/>
      <c r="M239" s="54"/>
      <c r="N239" s="37"/>
      <c r="O239" s="181"/>
      <c r="P239" s="181"/>
      <c r="Q239" s="181"/>
    </row>
    <row r="240" spans="2:17" x14ac:dyDescent="0.2">
      <c r="B240" s="37"/>
      <c r="C240" s="128"/>
      <c r="D240" s="128"/>
      <c r="E240" s="37"/>
      <c r="F240" s="37"/>
      <c r="G240" s="54"/>
      <c r="H240" s="37"/>
      <c r="I240" s="128"/>
      <c r="J240" s="128"/>
      <c r="K240" s="37"/>
      <c r="L240" s="37"/>
      <c r="M240" s="54"/>
      <c r="N240" s="37"/>
      <c r="O240" s="181"/>
      <c r="P240" s="181"/>
      <c r="Q240" s="181"/>
    </row>
    <row r="241" spans="2:17" x14ac:dyDescent="0.2">
      <c r="B241" s="37"/>
      <c r="C241" s="128"/>
      <c r="D241" s="128"/>
      <c r="E241" s="37"/>
      <c r="F241" s="37"/>
      <c r="G241" s="54"/>
      <c r="H241" s="37"/>
      <c r="I241" s="128"/>
      <c r="J241" s="128"/>
      <c r="K241" s="37"/>
      <c r="L241" s="37"/>
      <c r="M241" s="54"/>
      <c r="N241" s="37"/>
      <c r="O241" s="181"/>
      <c r="P241" s="181"/>
      <c r="Q241" s="181"/>
    </row>
    <row r="242" spans="2:17" x14ac:dyDescent="0.2">
      <c r="B242" s="37"/>
      <c r="C242" s="128"/>
      <c r="D242" s="128"/>
      <c r="E242" s="37"/>
      <c r="F242" s="37"/>
      <c r="G242" s="54"/>
      <c r="H242" s="37"/>
      <c r="I242" s="128"/>
      <c r="J242" s="128"/>
      <c r="K242" s="37"/>
      <c r="L242" s="37"/>
      <c r="M242" s="54"/>
      <c r="N242" s="37"/>
      <c r="O242" s="181"/>
      <c r="P242" s="181"/>
      <c r="Q242" s="181"/>
    </row>
    <row r="243" spans="2:17" x14ac:dyDescent="0.2">
      <c r="B243" s="37"/>
      <c r="C243" s="128"/>
      <c r="D243" s="128"/>
      <c r="E243" s="37"/>
      <c r="F243" s="37"/>
      <c r="G243" s="54"/>
      <c r="H243" s="37"/>
      <c r="I243" s="128"/>
      <c r="J243" s="128"/>
      <c r="K243" s="37"/>
      <c r="L243" s="37"/>
      <c r="M243" s="54"/>
      <c r="N243" s="37"/>
      <c r="O243" s="181"/>
      <c r="P243" s="181"/>
      <c r="Q243" s="181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40625" defaultRowHeight="12.75" outlineLevelRow="1" x14ac:dyDescent="0.2"/>
  <cols>
    <col min="1" max="1" width="63.28515625" style="194" bestFit="1" customWidth="1"/>
    <col min="2" max="2" width="12.7109375" style="46" bestFit="1" customWidth="1"/>
    <col min="3" max="4" width="12.42578125" style="135" bestFit="1" customWidth="1"/>
    <col min="5" max="5" width="13.42578125" style="46" bestFit="1" customWidth="1"/>
    <col min="6" max="6" width="14.42578125" style="46" bestFit="1" customWidth="1"/>
    <col min="7" max="7" width="10.7109375" style="69" bestFit="1" customWidth="1"/>
    <col min="8" max="8" width="12.7109375" style="46" bestFit="1" customWidth="1"/>
    <col min="9" max="10" width="12.42578125" style="135" bestFit="1" customWidth="1"/>
    <col min="11" max="12" width="14.42578125" style="46" bestFit="1" customWidth="1"/>
    <col min="13" max="13" width="10.7109375" style="69" bestFit="1" customWidth="1"/>
    <col min="14" max="14" width="16.140625" style="46" bestFit="1" customWidth="1"/>
    <col min="15" max="16384" width="9.140625" style="194"/>
  </cols>
  <sheetData>
    <row r="2" spans="1:19" ht="18.75" x14ac:dyDescent="0.3">
      <c r="A2" s="5" t="s">
        <v>208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81"/>
      <c r="P2" s="181"/>
      <c r="Q2" s="181"/>
      <c r="R2" s="181"/>
      <c r="S2" s="181"/>
    </row>
    <row r="3" spans="1:19" x14ac:dyDescent="0.2">
      <c r="A3" s="83"/>
    </row>
    <row r="4" spans="1:19" s="246" customFormat="1" x14ac:dyDescent="0.2">
      <c r="B4" s="116"/>
      <c r="C4" s="193"/>
      <c r="D4" s="193"/>
      <c r="E4" s="116"/>
      <c r="F4" s="116"/>
      <c r="G4" s="117"/>
      <c r="H4" s="116"/>
      <c r="I4" s="193"/>
      <c r="J4" s="193"/>
      <c r="K4" s="116"/>
      <c r="L4" s="116"/>
      <c r="M4" s="117"/>
      <c r="N4" s="246" t="str">
        <f>VALVAL</f>
        <v>млрд. одиниць</v>
      </c>
    </row>
    <row r="5" spans="1:19" s="76" customFormat="1" x14ac:dyDescent="0.2">
      <c r="A5" s="138"/>
      <c r="B5" s="276">
        <v>43465</v>
      </c>
      <c r="C5" s="277"/>
      <c r="D5" s="277"/>
      <c r="E5" s="277"/>
      <c r="F5" s="277"/>
      <c r="G5" s="278"/>
      <c r="H5" s="276">
        <v>43524</v>
      </c>
      <c r="I5" s="277"/>
      <c r="J5" s="277"/>
      <c r="K5" s="277"/>
      <c r="L5" s="277"/>
      <c r="M5" s="278"/>
      <c r="N5" s="112"/>
    </row>
    <row r="6" spans="1:19" s="31" customFormat="1" x14ac:dyDescent="0.2">
      <c r="A6" s="56"/>
      <c r="B6" s="158" t="s">
        <v>5</v>
      </c>
      <c r="C6" s="245" t="s">
        <v>179</v>
      </c>
      <c r="D6" s="245" t="s">
        <v>203</v>
      </c>
      <c r="E6" s="158" t="s">
        <v>168</v>
      </c>
      <c r="F6" s="158" t="s">
        <v>171</v>
      </c>
      <c r="G6" s="173" t="s">
        <v>189</v>
      </c>
      <c r="H6" s="158" t="s">
        <v>5</v>
      </c>
      <c r="I6" s="245" t="s">
        <v>179</v>
      </c>
      <c r="J6" s="245" t="s">
        <v>203</v>
      </c>
      <c r="K6" s="158" t="s">
        <v>168</v>
      </c>
      <c r="L6" s="158" t="s">
        <v>171</v>
      </c>
      <c r="M6" s="173" t="s">
        <v>189</v>
      </c>
      <c r="N6" s="158" t="s">
        <v>65</v>
      </c>
    </row>
    <row r="7" spans="1:19" s="195" customFormat="1" ht="15" x14ac:dyDescent="0.2">
      <c r="A7" s="53" t="s">
        <v>151</v>
      </c>
      <c r="B7" s="80"/>
      <c r="C7" s="159"/>
      <c r="D7" s="159"/>
      <c r="E7" s="80">
        <f t="shared" ref="E7:G7" si="0">SUM(E8:E24)</f>
        <v>78.315547975909993</v>
      </c>
      <c r="F7" s="80">
        <f t="shared" si="0"/>
        <v>2168.42156766371</v>
      </c>
      <c r="G7" s="81">
        <f t="shared" si="0"/>
        <v>1.0000010000000001</v>
      </c>
      <c r="H7" s="80"/>
      <c r="I7" s="159"/>
      <c r="J7" s="159"/>
      <c r="K7" s="80">
        <f t="shared" ref="K7:N7" si="1">SUM(K8:K24)</f>
        <v>78.239429963220005</v>
      </c>
      <c r="L7" s="80">
        <f t="shared" si="1"/>
        <v>2111.89846848454</v>
      </c>
      <c r="M7" s="81">
        <f t="shared" si="1"/>
        <v>1.0000009999999999</v>
      </c>
      <c r="N7" s="80">
        <f t="shared" si="1"/>
        <v>1.0000000000010619E-6</v>
      </c>
    </row>
    <row r="8" spans="1:19" s="190" customFormat="1" x14ac:dyDescent="0.2">
      <c r="A8" s="216" t="s">
        <v>119</v>
      </c>
      <c r="B8" s="10">
        <v>34.420927978359998</v>
      </c>
      <c r="C8" s="97">
        <v>1</v>
      </c>
      <c r="D8" s="97">
        <v>27.688264</v>
      </c>
      <c r="E8" s="10">
        <v>34.420927978359998</v>
      </c>
      <c r="F8" s="10">
        <v>953.05574098984005</v>
      </c>
      <c r="G8" s="11">
        <v>0.43951600000000002</v>
      </c>
      <c r="H8" s="10">
        <v>33.67828955633</v>
      </c>
      <c r="I8" s="97">
        <v>1</v>
      </c>
      <c r="J8" s="97">
        <v>26.992764000000001</v>
      </c>
      <c r="K8" s="10">
        <v>33.67828955633</v>
      </c>
      <c r="L8" s="10">
        <v>909.07012191769002</v>
      </c>
      <c r="M8" s="11">
        <v>0.430452</v>
      </c>
      <c r="N8" s="10">
        <v>-9.0639999999999991E-3</v>
      </c>
    </row>
    <row r="9" spans="1:19" x14ac:dyDescent="0.2">
      <c r="A9" s="227" t="s">
        <v>3</v>
      </c>
      <c r="B9" s="222">
        <v>6.3032656150999999</v>
      </c>
      <c r="C9" s="43">
        <v>1.1454</v>
      </c>
      <c r="D9" s="43">
        <v>31.714137999999998</v>
      </c>
      <c r="E9" s="222">
        <v>7.2197605298600003</v>
      </c>
      <c r="F9" s="222">
        <v>199.90263556795</v>
      </c>
      <c r="G9" s="223">
        <v>9.2188000000000006E-2</v>
      </c>
      <c r="H9" s="222">
        <v>6.18649916703</v>
      </c>
      <c r="I9" s="43">
        <v>1.1386000000000001</v>
      </c>
      <c r="J9" s="43">
        <v>30.733961000000001</v>
      </c>
      <c r="K9" s="222">
        <v>7.0439479308799999</v>
      </c>
      <c r="L9" s="222">
        <v>190.13562412603</v>
      </c>
      <c r="M9" s="223">
        <v>9.0031E-2</v>
      </c>
      <c r="N9" s="222">
        <v>-2.1570000000000001E-3</v>
      </c>
      <c r="O9" s="181"/>
      <c r="P9" s="181"/>
      <c r="Q9" s="181"/>
    </row>
    <row r="10" spans="1:19" x14ac:dyDescent="0.2">
      <c r="A10" s="227" t="s">
        <v>161</v>
      </c>
      <c r="B10" s="222">
        <v>0.4</v>
      </c>
      <c r="C10" s="43">
        <v>0.73413700000000004</v>
      </c>
      <c r="D10" s="43">
        <v>20.326968999999998</v>
      </c>
      <c r="E10" s="222">
        <v>0.29365465454</v>
      </c>
      <c r="F10" s="222">
        <v>8.1307875999999997</v>
      </c>
      <c r="G10" s="223">
        <v>3.7499999999999999E-3</v>
      </c>
      <c r="H10" s="222">
        <v>0.4</v>
      </c>
      <c r="I10" s="43">
        <v>0.76099499999999998</v>
      </c>
      <c r="J10" s="43">
        <v>20.541345</v>
      </c>
      <c r="K10" s="222">
        <v>0.30439780084000001</v>
      </c>
      <c r="L10" s="222">
        <v>8.2165379999999999</v>
      </c>
      <c r="M10" s="223">
        <v>3.8909999999999999E-3</v>
      </c>
      <c r="N10" s="222">
        <v>1.4100000000000001E-4</v>
      </c>
      <c r="O10" s="181"/>
      <c r="P10" s="181"/>
      <c r="Q10" s="181"/>
    </row>
    <row r="11" spans="1:19" x14ac:dyDescent="0.2">
      <c r="A11" s="227" t="s">
        <v>16</v>
      </c>
      <c r="B11" s="222">
        <v>9.345204657</v>
      </c>
      <c r="C11" s="43">
        <v>1.390792</v>
      </c>
      <c r="D11" s="43">
        <v>38.508603999999998</v>
      </c>
      <c r="E11" s="222">
        <v>12.997231803169999</v>
      </c>
      <c r="F11" s="222">
        <v>359.87078543537001</v>
      </c>
      <c r="G11" s="223">
        <v>0.16596</v>
      </c>
      <c r="H11" s="222">
        <v>9.2492046569999999</v>
      </c>
      <c r="I11" s="43">
        <v>1.3979760000000001</v>
      </c>
      <c r="J11" s="43">
        <v>37.735228999999997</v>
      </c>
      <c r="K11" s="222">
        <v>12.93016364681</v>
      </c>
      <c r="L11" s="222">
        <v>349.02085579977</v>
      </c>
      <c r="M11" s="223">
        <v>0.16526399999999999</v>
      </c>
      <c r="N11" s="222">
        <v>-6.96E-4</v>
      </c>
      <c r="O11" s="181"/>
      <c r="P11" s="181"/>
      <c r="Q11" s="181"/>
    </row>
    <row r="12" spans="1:19" x14ac:dyDescent="0.2">
      <c r="A12" s="227" t="s">
        <v>17</v>
      </c>
      <c r="B12" s="222">
        <v>631.75402693511001</v>
      </c>
      <c r="C12" s="43">
        <v>3.6116000000000002E-2</v>
      </c>
      <c r="D12" s="43">
        <v>1</v>
      </c>
      <c r="E12" s="222">
        <v>22.816671602589999</v>
      </c>
      <c r="F12" s="222">
        <v>631.75402693511001</v>
      </c>
      <c r="G12" s="223">
        <v>0.29134300000000002</v>
      </c>
      <c r="H12" s="222">
        <v>640.17274877051</v>
      </c>
      <c r="I12" s="43">
        <v>3.7046999999999997E-2</v>
      </c>
      <c r="J12" s="43">
        <v>1</v>
      </c>
      <c r="K12" s="222">
        <v>23.716457817249999</v>
      </c>
      <c r="L12" s="222">
        <v>640.17274877051</v>
      </c>
      <c r="M12" s="223">
        <v>0.30312699999999998</v>
      </c>
      <c r="N12" s="222">
        <v>1.1783999999999999E-2</v>
      </c>
      <c r="O12" s="181"/>
      <c r="P12" s="181"/>
      <c r="Q12" s="181"/>
    </row>
    <row r="13" spans="1:19" x14ac:dyDescent="0.2">
      <c r="A13" s="227" t="s">
        <v>99</v>
      </c>
      <c r="B13" s="222">
        <v>62.604238033999998</v>
      </c>
      <c r="C13" s="43">
        <v>9.0620000000000006E-3</v>
      </c>
      <c r="D13" s="43">
        <v>0.25090299999999999</v>
      </c>
      <c r="E13" s="222">
        <v>0.56730140739000001</v>
      </c>
      <c r="F13" s="222">
        <v>15.70759113544</v>
      </c>
      <c r="G13" s="223">
        <v>7.2439999999999996E-3</v>
      </c>
      <c r="H13" s="222">
        <v>62.604248876</v>
      </c>
      <c r="I13" s="43">
        <v>9.044E-3</v>
      </c>
      <c r="J13" s="43">
        <v>0.244114</v>
      </c>
      <c r="K13" s="222">
        <v>0.56617321110999996</v>
      </c>
      <c r="L13" s="222">
        <v>15.282579870539999</v>
      </c>
      <c r="M13" s="223">
        <v>7.2360000000000002E-3</v>
      </c>
      <c r="N13" s="222">
        <v>-6.9999999999999999E-6</v>
      </c>
      <c r="O13" s="181"/>
      <c r="P13" s="181"/>
      <c r="Q13" s="181"/>
    </row>
    <row r="14" spans="1:19" x14ac:dyDescent="0.2">
      <c r="B14" s="37"/>
      <c r="C14" s="128"/>
      <c r="D14" s="128"/>
      <c r="E14" s="37"/>
      <c r="F14" s="37"/>
      <c r="G14" s="54"/>
      <c r="H14" s="37"/>
      <c r="I14" s="128"/>
      <c r="J14" s="128"/>
      <c r="K14" s="37"/>
      <c r="L14" s="37"/>
      <c r="M14" s="54"/>
      <c r="N14" s="37"/>
      <c r="O14" s="181"/>
      <c r="P14" s="181"/>
      <c r="Q14" s="181"/>
    </row>
    <row r="15" spans="1:19" x14ac:dyDescent="0.2">
      <c r="B15" s="37"/>
      <c r="C15" s="128"/>
      <c r="D15" s="128"/>
      <c r="E15" s="37"/>
      <c r="F15" s="37"/>
      <c r="G15" s="54"/>
      <c r="H15" s="37"/>
      <c r="I15" s="128"/>
      <c r="J15" s="128"/>
      <c r="K15" s="37"/>
      <c r="L15" s="37"/>
      <c r="M15" s="54"/>
      <c r="N15" s="37"/>
      <c r="O15" s="181"/>
      <c r="P15" s="181"/>
      <c r="Q15" s="181"/>
    </row>
    <row r="16" spans="1:19" x14ac:dyDescent="0.2">
      <c r="B16" s="37"/>
      <c r="C16" s="128"/>
      <c r="D16" s="128"/>
      <c r="E16" s="37"/>
      <c r="F16" s="37"/>
      <c r="G16" s="54"/>
      <c r="H16" s="37"/>
      <c r="I16" s="128"/>
      <c r="J16" s="128"/>
      <c r="K16" s="37"/>
      <c r="L16" s="37"/>
      <c r="M16" s="54"/>
      <c r="N16" s="37"/>
      <c r="O16" s="181"/>
      <c r="P16" s="181"/>
      <c r="Q16" s="181"/>
    </row>
    <row r="17" spans="1:19" x14ac:dyDescent="0.2">
      <c r="B17" s="37"/>
      <c r="C17" s="128"/>
      <c r="D17" s="128"/>
      <c r="E17" s="37"/>
      <c r="F17" s="37"/>
      <c r="G17" s="54"/>
      <c r="H17" s="37"/>
      <c r="I17" s="128"/>
      <c r="J17" s="128"/>
      <c r="K17" s="37"/>
      <c r="L17" s="37"/>
      <c r="M17" s="54"/>
      <c r="N17" s="37"/>
      <c r="O17" s="181"/>
      <c r="P17" s="181"/>
      <c r="Q17" s="181"/>
    </row>
    <row r="18" spans="1:19" x14ac:dyDescent="0.2">
      <c r="B18" s="37"/>
      <c r="C18" s="128"/>
      <c r="D18" s="128"/>
      <c r="E18" s="37"/>
      <c r="F18" s="37"/>
      <c r="G18" s="54"/>
      <c r="H18" s="37"/>
      <c r="I18" s="128"/>
      <c r="J18" s="128"/>
      <c r="K18" s="37"/>
      <c r="L18" s="37"/>
      <c r="M18" s="54"/>
      <c r="N18" s="37"/>
      <c r="O18" s="181"/>
      <c r="P18" s="181"/>
      <c r="Q18" s="181"/>
    </row>
    <row r="19" spans="1:19" x14ac:dyDescent="0.2">
      <c r="B19" s="37"/>
      <c r="C19" s="128"/>
      <c r="D19" s="128"/>
      <c r="E19" s="37"/>
      <c r="F19" s="37"/>
      <c r="G19" s="54"/>
      <c r="H19" s="37"/>
      <c r="I19" s="128"/>
      <c r="J19" s="128"/>
      <c r="K19" s="37"/>
      <c r="L19" s="37"/>
      <c r="M19" s="54"/>
      <c r="N19" s="37"/>
      <c r="O19" s="181"/>
      <c r="P19" s="181"/>
      <c r="Q19" s="181"/>
    </row>
    <row r="20" spans="1:19" x14ac:dyDescent="0.2">
      <c r="B20" s="37"/>
      <c r="C20" s="128"/>
      <c r="D20" s="128"/>
      <c r="E20" s="37"/>
      <c r="F20" s="37"/>
      <c r="G20" s="54"/>
      <c r="H20" s="37"/>
      <c r="I20" s="128"/>
      <c r="J20" s="128"/>
      <c r="K20" s="37"/>
      <c r="L20" s="37"/>
      <c r="M20" s="54"/>
      <c r="N20" s="37"/>
      <c r="O20" s="181"/>
      <c r="P20" s="181"/>
      <c r="Q20" s="181"/>
    </row>
    <row r="21" spans="1:19" x14ac:dyDescent="0.2">
      <c r="B21" s="37"/>
      <c r="C21" s="128"/>
      <c r="D21" s="128"/>
      <c r="E21" s="37"/>
      <c r="F21" s="37"/>
      <c r="G21" s="54"/>
      <c r="H21" s="37"/>
      <c r="I21" s="128"/>
      <c r="J21" s="128"/>
      <c r="K21" s="37"/>
      <c r="L21" s="37"/>
      <c r="M21" s="54"/>
      <c r="N21" s="37"/>
      <c r="O21" s="181"/>
      <c r="P21" s="181"/>
      <c r="Q21" s="181"/>
    </row>
    <row r="22" spans="1:19" x14ac:dyDescent="0.2">
      <c r="B22" s="37"/>
      <c r="C22" s="128"/>
      <c r="D22" s="128"/>
      <c r="E22" s="37"/>
      <c r="F22" s="37"/>
      <c r="G22" s="54"/>
      <c r="H22" s="37"/>
      <c r="I22" s="128"/>
      <c r="J22" s="128"/>
      <c r="K22" s="37"/>
      <c r="L22" s="37"/>
      <c r="M22" s="54"/>
      <c r="N22" s="37"/>
      <c r="O22" s="181"/>
      <c r="P22" s="181"/>
      <c r="Q22" s="181"/>
    </row>
    <row r="23" spans="1:19" x14ac:dyDescent="0.2">
      <c r="B23" s="37"/>
      <c r="C23" s="128"/>
      <c r="D23" s="128"/>
      <c r="E23" s="37"/>
      <c r="F23" s="37"/>
      <c r="G23" s="54"/>
      <c r="H23" s="37"/>
      <c r="I23" s="128"/>
      <c r="J23" s="128"/>
      <c r="K23" s="37"/>
      <c r="L23" s="37"/>
      <c r="M23" s="54"/>
      <c r="N23" s="246" t="str">
        <f>VALVAL</f>
        <v>млрд. одиниць</v>
      </c>
      <c r="O23" s="181"/>
      <c r="P23" s="181"/>
      <c r="Q23" s="181"/>
    </row>
    <row r="24" spans="1:19" x14ac:dyDescent="0.2">
      <c r="A24" s="138"/>
      <c r="B24" s="273">
        <v>43465</v>
      </c>
      <c r="C24" s="274"/>
      <c r="D24" s="274"/>
      <c r="E24" s="274"/>
      <c r="F24" s="274"/>
      <c r="G24" s="275"/>
      <c r="H24" s="273">
        <v>43524</v>
      </c>
      <c r="I24" s="274"/>
      <c r="J24" s="274"/>
      <c r="K24" s="274"/>
      <c r="L24" s="274"/>
      <c r="M24" s="275"/>
      <c r="N24" s="112"/>
      <c r="O24" s="76"/>
      <c r="P24" s="76"/>
      <c r="Q24" s="76"/>
      <c r="R24" s="76"/>
      <c r="S24" s="76"/>
    </row>
    <row r="25" spans="1:19" s="140" customFormat="1" x14ac:dyDescent="0.2">
      <c r="A25" s="170"/>
      <c r="B25" s="16" t="s">
        <v>5</v>
      </c>
      <c r="C25" s="104" t="s">
        <v>179</v>
      </c>
      <c r="D25" s="104" t="s">
        <v>203</v>
      </c>
      <c r="E25" s="16" t="s">
        <v>168</v>
      </c>
      <c r="F25" s="16" t="s">
        <v>171</v>
      </c>
      <c r="G25" s="17" t="s">
        <v>189</v>
      </c>
      <c r="H25" s="16" t="s">
        <v>5</v>
      </c>
      <c r="I25" s="104" t="s">
        <v>179</v>
      </c>
      <c r="J25" s="104" t="s">
        <v>203</v>
      </c>
      <c r="K25" s="16" t="s">
        <v>168</v>
      </c>
      <c r="L25" s="16" t="s">
        <v>171</v>
      </c>
      <c r="M25" s="17" t="s">
        <v>189</v>
      </c>
      <c r="N25" s="16" t="s">
        <v>65</v>
      </c>
      <c r="O25" s="134"/>
      <c r="P25" s="134"/>
      <c r="Q25" s="134"/>
    </row>
    <row r="26" spans="1:19" s="67" customFormat="1" ht="15" x14ac:dyDescent="0.25">
      <c r="A26" s="220" t="s">
        <v>151</v>
      </c>
      <c r="B26" s="219">
        <f t="shared" ref="B26:M26" si="2">B$27+B$34</f>
        <v>744.82766321957001</v>
      </c>
      <c r="C26" s="41">
        <f t="shared" si="2"/>
        <v>7.8878149999999998</v>
      </c>
      <c r="D26" s="41">
        <f t="shared" si="2"/>
        <v>218.39988399999996</v>
      </c>
      <c r="E26" s="219">
        <f t="shared" si="2"/>
        <v>78.315547975910007</v>
      </c>
      <c r="F26" s="219">
        <f t="shared" si="2"/>
        <v>2168.42156766371</v>
      </c>
      <c r="G26" s="241">
        <f t="shared" si="2"/>
        <v>1</v>
      </c>
      <c r="H26" s="219">
        <f t="shared" si="2"/>
        <v>752.29099102687019</v>
      </c>
      <c r="I26" s="41">
        <f t="shared" si="2"/>
        <v>7.9172850000000015</v>
      </c>
      <c r="J26" s="41">
        <f t="shared" si="2"/>
        <v>213.70936699999999</v>
      </c>
      <c r="K26" s="219">
        <f t="shared" si="2"/>
        <v>78.23942996321999</v>
      </c>
      <c r="L26" s="219">
        <f t="shared" si="2"/>
        <v>2111.89846848454</v>
      </c>
      <c r="M26" s="241">
        <f t="shared" si="2"/>
        <v>1</v>
      </c>
      <c r="N26" s="219">
        <v>9.9999999999999995E-7</v>
      </c>
      <c r="O26" s="51"/>
      <c r="P26" s="51"/>
      <c r="Q26" s="51"/>
    </row>
    <row r="27" spans="1:19" s="132" customFormat="1" ht="15" x14ac:dyDescent="0.25">
      <c r="A27" s="35" t="s">
        <v>68</v>
      </c>
      <c r="B27" s="71">
        <f t="shared" ref="B27:M27" si="3">SUM(B$28:B$33)</f>
        <v>726.06365581878003</v>
      </c>
      <c r="C27" s="165">
        <f t="shared" si="3"/>
        <v>4.3155070000000002</v>
      </c>
      <c r="D27" s="165">
        <f t="shared" si="3"/>
        <v>119.48887799999997</v>
      </c>
      <c r="E27" s="71">
        <f t="shared" si="3"/>
        <v>67.186989245060005</v>
      </c>
      <c r="F27" s="71">
        <f t="shared" si="3"/>
        <v>1860.2910955850798</v>
      </c>
      <c r="G27" s="93">
        <f t="shared" si="3"/>
        <v>0.85790100000000002</v>
      </c>
      <c r="H27" s="71">
        <f t="shared" si="3"/>
        <v>733.81415648143013</v>
      </c>
      <c r="I27" s="165">
        <f t="shared" si="3"/>
        <v>4.343662000000001</v>
      </c>
      <c r="J27" s="165">
        <f t="shared" si="3"/>
        <v>117.24741299999999</v>
      </c>
      <c r="K27" s="71">
        <f t="shared" si="3"/>
        <v>67.418100851639991</v>
      </c>
      <c r="L27" s="71">
        <f t="shared" si="3"/>
        <v>1819.8008856092899</v>
      </c>
      <c r="M27" s="93">
        <f t="shared" si="3"/>
        <v>0.86169000000000007</v>
      </c>
      <c r="N27" s="71">
        <v>3.7889999999999998E-3</v>
      </c>
      <c r="O27" s="122"/>
      <c r="P27" s="122"/>
      <c r="Q27" s="122"/>
    </row>
    <row r="28" spans="1:19" s="60" customFormat="1" outlineLevel="1" x14ac:dyDescent="0.2">
      <c r="A28" s="72" t="s">
        <v>119</v>
      </c>
      <c r="B28" s="150">
        <v>32.367414444620003</v>
      </c>
      <c r="C28" s="239">
        <v>1</v>
      </c>
      <c r="D28" s="239">
        <v>27.688264</v>
      </c>
      <c r="E28" s="150">
        <v>32.367414444620003</v>
      </c>
      <c r="F28" s="150">
        <v>896.19751614006998</v>
      </c>
      <c r="G28" s="161">
        <v>0.41329500000000002</v>
      </c>
      <c r="H28" s="150">
        <v>31.691330123269999</v>
      </c>
      <c r="I28" s="239">
        <v>1</v>
      </c>
      <c r="J28" s="239">
        <v>26.992764000000001</v>
      </c>
      <c r="K28" s="150">
        <v>31.691330123269999</v>
      </c>
      <c r="L28" s="150">
        <v>855.43659486352999</v>
      </c>
      <c r="M28" s="161">
        <v>0.40505600000000003</v>
      </c>
      <c r="N28" s="150">
        <v>-8.2389999999999998E-3</v>
      </c>
      <c r="O28" s="48"/>
      <c r="P28" s="48"/>
      <c r="Q28" s="48"/>
    </row>
    <row r="29" spans="1:19" outlineLevel="1" x14ac:dyDescent="0.2">
      <c r="A29" s="164" t="s">
        <v>3</v>
      </c>
      <c r="B29" s="222">
        <v>5.5491882575</v>
      </c>
      <c r="C29" s="43">
        <v>1.1454</v>
      </c>
      <c r="D29" s="43">
        <v>31.714137999999998</v>
      </c>
      <c r="E29" s="222">
        <v>6.3560403131800003</v>
      </c>
      <c r="F29" s="222">
        <v>175.98772218635</v>
      </c>
      <c r="G29" s="223">
        <v>8.1158999999999995E-2</v>
      </c>
      <c r="H29" s="222">
        <v>5.5657060994999998</v>
      </c>
      <c r="I29" s="43">
        <v>1.1386000000000001</v>
      </c>
      <c r="J29" s="43">
        <v>30.733961000000001</v>
      </c>
      <c r="K29" s="222">
        <v>6.3371129462600004</v>
      </c>
      <c r="L29" s="222">
        <v>171.0561941995</v>
      </c>
      <c r="M29" s="223">
        <v>8.0995999999999999E-2</v>
      </c>
      <c r="N29" s="222">
        <v>-1.63E-4</v>
      </c>
      <c r="O29" s="181"/>
      <c r="P29" s="181"/>
      <c r="Q29" s="181"/>
    </row>
    <row r="30" spans="1:19" outlineLevel="1" x14ac:dyDescent="0.2">
      <c r="A30" s="164" t="s">
        <v>161</v>
      </c>
      <c r="B30" s="222">
        <v>0.4</v>
      </c>
      <c r="C30" s="43">
        <v>0.73413700000000004</v>
      </c>
      <c r="D30" s="43">
        <v>20.326968999999998</v>
      </c>
      <c r="E30" s="222">
        <v>0.29365465454</v>
      </c>
      <c r="F30" s="222">
        <v>8.1307875999999997</v>
      </c>
      <c r="G30" s="223">
        <v>3.7499999999999999E-3</v>
      </c>
      <c r="H30" s="222">
        <v>0.4</v>
      </c>
      <c r="I30" s="43">
        <v>0.76099499999999998</v>
      </c>
      <c r="J30" s="43">
        <v>20.541345</v>
      </c>
      <c r="K30" s="222">
        <v>0.30439780084000001</v>
      </c>
      <c r="L30" s="222">
        <v>8.2165379999999999</v>
      </c>
      <c r="M30" s="223">
        <v>3.8909999999999999E-3</v>
      </c>
      <c r="N30" s="222">
        <v>1.4100000000000001E-4</v>
      </c>
      <c r="O30" s="181"/>
      <c r="P30" s="181"/>
      <c r="Q30" s="181"/>
    </row>
    <row r="31" spans="1:19" outlineLevel="1" x14ac:dyDescent="0.2">
      <c r="A31" s="164" t="s">
        <v>16</v>
      </c>
      <c r="B31" s="222">
        <v>3.7091400000000001</v>
      </c>
      <c r="C31" s="43">
        <v>1.390792</v>
      </c>
      <c r="D31" s="43">
        <v>38.508603999999998</v>
      </c>
      <c r="E31" s="222">
        <v>5.1586406226300001</v>
      </c>
      <c r="F31" s="222">
        <v>142.83380344055999</v>
      </c>
      <c r="G31" s="223">
        <v>6.5869999999999998E-2</v>
      </c>
      <c r="H31" s="222">
        <v>3.7091400000000001</v>
      </c>
      <c r="I31" s="43">
        <v>1.3979760000000001</v>
      </c>
      <c r="J31" s="43">
        <v>37.735228999999997</v>
      </c>
      <c r="K31" s="222">
        <v>5.1852877050000004</v>
      </c>
      <c r="L31" s="222">
        <v>139.96524729306</v>
      </c>
      <c r="M31" s="223">
        <v>6.6275000000000001E-2</v>
      </c>
      <c r="N31" s="222">
        <v>4.0499999999999998E-4</v>
      </c>
      <c r="O31" s="181"/>
      <c r="P31" s="181"/>
      <c r="Q31" s="181"/>
    </row>
    <row r="32" spans="1:19" outlineLevel="1" x14ac:dyDescent="0.2">
      <c r="A32" s="164" t="s">
        <v>17</v>
      </c>
      <c r="B32" s="222">
        <v>621.43367508265999</v>
      </c>
      <c r="C32" s="43">
        <v>3.6116000000000002E-2</v>
      </c>
      <c r="D32" s="43">
        <v>1</v>
      </c>
      <c r="E32" s="222">
        <v>22.443937802699999</v>
      </c>
      <c r="F32" s="222">
        <v>621.43367508265999</v>
      </c>
      <c r="G32" s="223">
        <v>0.28658299999999998</v>
      </c>
      <c r="H32" s="222">
        <v>629.84373138266005</v>
      </c>
      <c r="I32" s="43">
        <v>3.7046999999999997E-2</v>
      </c>
      <c r="J32" s="43">
        <v>1</v>
      </c>
      <c r="K32" s="222">
        <v>23.333799065160001</v>
      </c>
      <c r="L32" s="222">
        <v>629.84373138266005</v>
      </c>
      <c r="M32" s="223">
        <v>0.298236</v>
      </c>
      <c r="N32" s="222">
        <v>1.1651999999999999E-2</v>
      </c>
      <c r="O32" s="181"/>
      <c r="P32" s="181"/>
      <c r="Q32" s="181"/>
    </row>
    <row r="33" spans="1:17" outlineLevel="1" x14ac:dyDescent="0.2">
      <c r="A33" s="164" t="s">
        <v>99</v>
      </c>
      <c r="B33" s="222">
        <v>62.604238033999998</v>
      </c>
      <c r="C33" s="43">
        <v>9.0620000000000006E-3</v>
      </c>
      <c r="D33" s="43">
        <v>0.25090299999999999</v>
      </c>
      <c r="E33" s="222">
        <v>0.56730140739000001</v>
      </c>
      <c r="F33" s="222">
        <v>15.70759113544</v>
      </c>
      <c r="G33" s="223">
        <v>7.2439999999999996E-3</v>
      </c>
      <c r="H33" s="222">
        <v>62.604248876</v>
      </c>
      <c r="I33" s="43">
        <v>9.044E-3</v>
      </c>
      <c r="J33" s="43">
        <v>0.244114</v>
      </c>
      <c r="K33" s="222">
        <v>0.56617321110999996</v>
      </c>
      <c r="L33" s="222">
        <v>15.282579870539999</v>
      </c>
      <c r="M33" s="223">
        <v>7.2360000000000002E-3</v>
      </c>
      <c r="N33" s="222">
        <v>-6.9999999999999999E-6</v>
      </c>
      <c r="O33" s="181"/>
      <c r="P33" s="181"/>
      <c r="Q33" s="181"/>
    </row>
    <row r="34" spans="1:17" ht="15" x14ac:dyDescent="0.25">
      <c r="A34" s="15" t="s">
        <v>13</v>
      </c>
      <c r="B34" s="12">
        <f t="shared" ref="B34:M34" si="4">SUM(B$35:B$38)</f>
        <v>18.76400740079</v>
      </c>
      <c r="C34" s="103">
        <f t="shared" si="4"/>
        <v>3.5723079999999996</v>
      </c>
      <c r="D34" s="103">
        <f t="shared" si="4"/>
        <v>98.911005999999986</v>
      </c>
      <c r="E34" s="12">
        <f t="shared" si="4"/>
        <v>11.128558730849999</v>
      </c>
      <c r="F34" s="12">
        <f t="shared" si="4"/>
        <v>308.13047207863002</v>
      </c>
      <c r="G34" s="13">
        <f t="shared" si="4"/>
        <v>0.14209900000000003</v>
      </c>
      <c r="H34" s="12">
        <f t="shared" si="4"/>
        <v>18.476834545439999</v>
      </c>
      <c r="I34" s="103">
        <f t="shared" si="4"/>
        <v>3.573623</v>
      </c>
      <c r="J34" s="103">
        <f t="shared" si="4"/>
        <v>96.461953999999992</v>
      </c>
      <c r="K34" s="12">
        <f t="shared" si="4"/>
        <v>10.821329111580001</v>
      </c>
      <c r="L34" s="12">
        <f t="shared" si="4"/>
        <v>292.09758287525</v>
      </c>
      <c r="M34" s="13">
        <f t="shared" si="4"/>
        <v>0.13831000000000002</v>
      </c>
      <c r="N34" s="12">
        <v>-3.7880000000000001E-3</v>
      </c>
      <c r="O34" s="181"/>
      <c r="P34" s="181"/>
      <c r="Q34" s="181"/>
    </row>
    <row r="35" spans="1:17" outlineLevel="1" x14ac:dyDescent="0.2">
      <c r="A35" s="164" t="s">
        <v>119</v>
      </c>
      <c r="B35" s="222">
        <v>2.0535135337399999</v>
      </c>
      <c r="C35" s="43">
        <v>1</v>
      </c>
      <c r="D35" s="43">
        <v>27.688264</v>
      </c>
      <c r="E35" s="222">
        <v>2.0535135337399999</v>
      </c>
      <c r="F35" s="222">
        <v>56.858224849769996</v>
      </c>
      <c r="G35" s="223">
        <v>2.6221000000000001E-2</v>
      </c>
      <c r="H35" s="222">
        <v>1.98695943306</v>
      </c>
      <c r="I35" s="43">
        <v>1</v>
      </c>
      <c r="J35" s="43">
        <v>26.992764000000001</v>
      </c>
      <c r="K35" s="222">
        <v>1.98695943306</v>
      </c>
      <c r="L35" s="222">
        <v>53.633527054159998</v>
      </c>
      <c r="M35" s="223">
        <v>2.5395999999999998E-2</v>
      </c>
      <c r="N35" s="222">
        <v>-8.25E-4</v>
      </c>
      <c r="O35" s="181"/>
      <c r="P35" s="181"/>
      <c r="Q35" s="181"/>
    </row>
    <row r="36" spans="1:17" outlineLevel="1" x14ac:dyDescent="0.2">
      <c r="A36" s="164" t="s">
        <v>3</v>
      </c>
      <c r="B36" s="222">
        <v>0.75407735760000005</v>
      </c>
      <c r="C36" s="43">
        <v>1.1454</v>
      </c>
      <c r="D36" s="43">
        <v>31.714137999999998</v>
      </c>
      <c r="E36" s="222">
        <v>0.86372021667999999</v>
      </c>
      <c r="F36" s="222">
        <v>23.914913381600002</v>
      </c>
      <c r="G36" s="223">
        <v>1.1029000000000001E-2</v>
      </c>
      <c r="H36" s="222">
        <v>0.62079306752999996</v>
      </c>
      <c r="I36" s="43">
        <v>1.1386000000000001</v>
      </c>
      <c r="J36" s="43">
        <v>30.733961000000001</v>
      </c>
      <c r="K36" s="222">
        <v>0.70683498462000005</v>
      </c>
      <c r="L36" s="222">
        <v>19.07942992653</v>
      </c>
      <c r="M36" s="223">
        <v>9.0340000000000004E-3</v>
      </c>
      <c r="N36" s="222">
        <v>-1.9940000000000001E-3</v>
      </c>
      <c r="O36" s="181"/>
      <c r="P36" s="181"/>
      <c r="Q36" s="181"/>
    </row>
    <row r="37" spans="1:17" outlineLevel="1" x14ac:dyDescent="0.2">
      <c r="A37" s="164" t="s">
        <v>16</v>
      </c>
      <c r="B37" s="222">
        <v>5.6360646570000004</v>
      </c>
      <c r="C37" s="43">
        <v>1.390792</v>
      </c>
      <c r="D37" s="43">
        <v>38.508603999999998</v>
      </c>
      <c r="E37" s="222">
        <v>7.8385911805399999</v>
      </c>
      <c r="F37" s="222">
        <v>217.03698199480999</v>
      </c>
      <c r="G37" s="223">
        <v>0.10009</v>
      </c>
      <c r="H37" s="222">
        <v>5.5400646570000003</v>
      </c>
      <c r="I37" s="43">
        <v>1.3979760000000001</v>
      </c>
      <c r="J37" s="43">
        <v>37.735228999999997</v>
      </c>
      <c r="K37" s="222">
        <v>7.7448759418100002</v>
      </c>
      <c r="L37" s="222">
        <v>209.05560850671</v>
      </c>
      <c r="M37" s="223">
        <v>9.8988999999999994E-2</v>
      </c>
      <c r="N37" s="222">
        <v>-1.1000000000000001E-3</v>
      </c>
      <c r="O37" s="181"/>
      <c r="P37" s="181"/>
      <c r="Q37" s="181"/>
    </row>
    <row r="38" spans="1:17" outlineLevel="1" x14ac:dyDescent="0.2">
      <c r="A38" s="164" t="s">
        <v>17</v>
      </c>
      <c r="B38" s="222">
        <v>10.320351852450001</v>
      </c>
      <c r="C38" s="43">
        <v>3.6116000000000002E-2</v>
      </c>
      <c r="D38" s="43">
        <v>1</v>
      </c>
      <c r="E38" s="222">
        <v>0.37273379988999999</v>
      </c>
      <c r="F38" s="222">
        <v>10.320351852450001</v>
      </c>
      <c r="G38" s="223">
        <v>4.7590000000000002E-3</v>
      </c>
      <c r="H38" s="222">
        <v>10.32901738785</v>
      </c>
      <c r="I38" s="43">
        <v>3.7046999999999997E-2</v>
      </c>
      <c r="J38" s="43">
        <v>1</v>
      </c>
      <c r="K38" s="222">
        <v>0.38265875209</v>
      </c>
      <c r="L38" s="222">
        <v>10.32901738785</v>
      </c>
      <c r="M38" s="223">
        <v>4.8910000000000004E-3</v>
      </c>
      <c r="N38" s="222">
        <v>1.3100000000000001E-4</v>
      </c>
      <c r="O38" s="181"/>
      <c r="P38" s="181"/>
      <c r="Q38" s="181"/>
    </row>
    <row r="39" spans="1:17" x14ac:dyDescent="0.2">
      <c r="B39" s="37"/>
      <c r="C39" s="128"/>
      <c r="D39" s="128"/>
      <c r="E39" s="37"/>
      <c r="F39" s="37"/>
      <c r="G39" s="54"/>
      <c r="H39" s="37"/>
      <c r="I39" s="128"/>
      <c r="J39" s="128"/>
      <c r="K39" s="37"/>
      <c r="L39" s="37"/>
      <c r="M39" s="54"/>
      <c r="N39" s="37"/>
      <c r="O39" s="181"/>
      <c r="P39" s="181"/>
      <c r="Q39" s="181"/>
    </row>
    <row r="40" spans="1:17" x14ac:dyDescent="0.2">
      <c r="B40" s="37"/>
      <c r="C40" s="128"/>
      <c r="D40" s="128"/>
      <c r="E40" s="37"/>
      <c r="F40" s="37"/>
      <c r="G40" s="54"/>
      <c r="H40" s="37"/>
      <c r="I40" s="128"/>
      <c r="J40" s="128"/>
      <c r="K40" s="37"/>
      <c r="L40" s="37"/>
      <c r="M40" s="54"/>
      <c r="N40" s="37"/>
      <c r="O40" s="181"/>
      <c r="P40" s="181"/>
      <c r="Q40" s="181"/>
    </row>
    <row r="41" spans="1:17" x14ac:dyDescent="0.2">
      <c r="B41" s="37"/>
      <c r="C41" s="128"/>
      <c r="D41" s="128"/>
      <c r="E41" s="37"/>
      <c r="F41" s="37"/>
      <c r="G41" s="54"/>
      <c r="H41" s="37"/>
      <c r="I41" s="128"/>
      <c r="J41" s="128"/>
      <c r="K41" s="37"/>
      <c r="L41" s="37"/>
      <c r="M41" s="54"/>
      <c r="N41" s="37"/>
      <c r="O41" s="181"/>
      <c r="P41" s="181"/>
      <c r="Q41" s="181"/>
    </row>
    <row r="42" spans="1:17" x14ac:dyDescent="0.2">
      <c r="B42" s="37"/>
      <c r="C42" s="128"/>
      <c r="D42" s="128"/>
      <c r="E42" s="37"/>
      <c r="F42" s="37"/>
      <c r="G42" s="54"/>
      <c r="H42" s="37"/>
      <c r="I42" s="128"/>
      <c r="J42" s="128"/>
      <c r="K42" s="37"/>
      <c r="L42" s="37"/>
      <c r="M42" s="54"/>
      <c r="N42" s="37"/>
      <c r="O42" s="181"/>
      <c r="P42" s="181"/>
      <c r="Q42" s="181"/>
    </row>
    <row r="43" spans="1:17" x14ac:dyDescent="0.2">
      <c r="B43" s="37"/>
      <c r="C43" s="128"/>
      <c r="D43" s="128"/>
      <c r="E43" s="37"/>
      <c r="F43" s="37"/>
      <c r="G43" s="54"/>
      <c r="H43" s="37"/>
      <c r="I43" s="128"/>
      <c r="J43" s="128"/>
      <c r="K43" s="37"/>
      <c r="L43" s="37"/>
      <c r="M43" s="54"/>
      <c r="N43" s="37"/>
      <c r="O43" s="181"/>
      <c r="P43" s="181"/>
      <c r="Q43" s="181"/>
    </row>
    <row r="44" spans="1:17" x14ac:dyDescent="0.2">
      <c r="B44" s="37"/>
      <c r="C44" s="128"/>
      <c r="D44" s="128"/>
      <c r="E44" s="37"/>
      <c r="F44" s="37"/>
      <c r="G44" s="54"/>
      <c r="H44" s="37"/>
      <c r="I44" s="128"/>
      <c r="J44" s="128"/>
      <c r="K44" s="37"/>
      <c r="L44" s="37"/>
      <c r="M44" s="54"/>
      <c r="N44" s="37"/>
      <c r="O44" s="181"/>
      <c r="P44" s="181"/>
      <c r="Q44" s="181"/>
    </row>
    <row r="45" spans="1:17" x14ac:dyDescent="0.2">
      <c r="B45" s="37"/>
      <c r="C45" s="128"/>
      <c r="D45" s="128"/>
      <c r="E45" s="37"/>
      <c r="F45" s="37"/>
      <c r="G45" s="54"/>
      <c r="H45" s="37"/>
      <c r="I45" s="128"/>
      <c r="J45" s="128"/>
      <c r="K45" s="37"/>
      <c r="L45" s="37"/>
      <c r="M45" s="54"/>
      <c r="N45" s="37"/>
      <c r="O45" s="181"/>
      <c r="P45" s="181"/>
      <c r="Q45" s="181"/>
    </row>
    <row r="46" spans="1:17" x14ac:dyDescent="0.2">
      <c r="B46" s="37"/>
      <c r="C46" s="128"/>
      <c r="D46" s="128"/>
      <c r="E46" s="37"/>
      <c r="F46" s="37"/>
      <c r="G46" s="54"/>
      <c r="H46" s="37"/>
      <c r="I46" s="128"/>
      <c r="J46" s="128"/>
      <c r="K46" s="37"/>
      <c r="L46" s="37"/>
      <c r="M46" s="54"/>
      <c r="N46" s="37"/>
      <c r="O46" s="181"/>
      <c r="P46" s="181"/>
      <c r="Q46" s="181"/>
    </row>
    <row r="47" spans="1:17" x14ac:dyDescent="0.2">
      <c r="B47" s="37"/>
      <c r="C47" s="128"/>
      <c r="D47" s="128"/>
      <c r="E47" s="37"/>
      <c r="F47" s="37"/>
      <c r="G47" s="54"/>
      <c r="H47" s="37"/>
      <c r="I47" s="128"/>
      <c r="J47" s="128"/>
      <c r="K47" s="37"/>
      <c r="L47" s="37"/>
      <c r="M47" s="54"/>
      <c r="N47" s="37"/>
      <c r="O47" s="181"/>
      <c r="P47" s="181"/>
      <c r="Q47" s="181"/>
    </row>
    <row r="48" spans="1:17" x14ac:dyDescent="0.2">
      <c r="B48" s="37"/>
      <c r="C48" s="128"/>
      <c r="D48" s="128"/>
      <c r="E48" s="37"/>
      <c r="F48" s="37"/>
      <c r="G48" s="54"/>
      <c r="H48" s="37"/>
      <c r="I48" s="128"/>
      <c r="J48" s="128"/>
      <c r="K48" s="37"/>
      <c r="L48" s="37"/>
      <c r="M48" s="54"/>
      <c r="N48" s="37"/>
      <c r="O48" s="181"/>
      <c r="P48" s="181"/>
      <c r="Q48" s="181"/>
    </row>
    <row r="49" spans="2:17" x14ac:dyDescent="0.2">
      <c r="B49" s="37"/>
      <c r="C49" s="128"/>
      <c r="D49" s="128"/>
      <c r="E49" s="37"/>
      <c r="F49" s="37"/>
      <c r="G49" s="54"/>
      <c r="H49" s="37"/>
      <c r="I49" s="128"/>
      <c r="J49" s="128"/>
      <c r="K49" s="37"/>
      <c r="L49" s="37"/>
      <c r="M49" s="54"/>
      <c r="N49" s="37"/>
      <c r="O49" s="181"/>
      <c r="P49" s="181"/>
      <c r="Q49" s="181"/>
    </row>
    <row r="50" spans="2:17" x14ac:dyDescent="0.2">
      <c r="B50" s="37"/>
      <c r="C50" s="128"/>
      <c r="D50" s="128"/>
      <c r="E50" s="37"/>
      <c r="F50" s="37"/>
      <c r="G50" s="54"/>
      <c r="H50" s="37"/>
      <c r="I50" s="128"/>
      <c r="J50" s="128"/>
      <c r="K50" s="37"/>
      <c r="L50" s="37"/>
      <c r="M50" s="54"/>
      <c r="N50" s="37"/>
      <c r="O50" s="181"/>
      <c r="P50" s="181"/>
      <c r="Q50" s="181"/>
    </row>
    <row r="51" spans="2:17" x14ac:dyDescent="0.2">
      <c r="B51" s="37"/>
      <c r="C51" s="128"/>
      <c r="D51" s="128"/>
      <c r="E51" s="37"/>
      <c r="F51" s="37"/>
      <c r="G51" s="54"/>
      <c r="H51" s="37"/>
      <c r="I51" s="128"/>
      <c r="J51" s="128"/>
      <c r="K51" s="37"/>
      <c r="L51" s="37"/>
      <c r="M51" s="54"/>
      <c r="N51" s="37"/>
      <c r="O51" s="181"/>
      <c r="P51" s="181"/>
      <c r="Q51" s="181"/>
    </row>
    <row r="52" spans="2:17" x14ac:dyDescent="0.2">
      <c r="B52" s="37"/>
      <c r="C52" s="128"/>
      <c r="D52" s="128"/>
      <c r="E52" s="37"/>
      <c r="F52" s="37"/>
      <c r="G52" s="54"/>
      <c r="H52" s="37"/>
      <c r="I52" s="128"/>
      <c r="J52" s="128"/>
      <c r="K52" s="37"/>
      <c r="L52" s="37"/>
      <c r="M52" s="54"/>
      <c r="N52" s="37"/>
      <c r="O52" s="181"/>
      <c r="P52" s="181"/>
      <c r="Q52" s="181"/>
    </row>
    <row r="53" spans="2:17" x14ac:dyDescent="0.2">
      <c r="B53" s="37"/>
      <c r="C53" s="128"/>
      <c r="D53" s="128"/>
      <c r="E53" s="37"/>
      <c r="F53" s="37"/>
      <c r="G53" s="54"/>
      <c r="H53" s="37"/>
      <c r="I53" s="128"/>
      <c r="J53" s="128"/>
      <c r="K53" s="37"/>
      <c r="L53" s="37"/>
      <c r="M53" s="54"/>
      <c r="N53" s="37"/>
      <c r="O53" s="181"/>
      <c r="P53" s="181"/>
      <c r="Q53" s="181"/>
    </row>
    <row r="54" spans="2:17" x14ac:dyDescent="0.2">
      <c r="B54" s="37"/>
      <c r="C54" s="128"/>
      <c r="D54" s="128"/>
      <c r="E54" s="37"/>
      <c r="F54" s="37"/>
      <c r="G54" s="54"/>
      <c r="H54" s="37"/>
      <c r="I54" s="128"/>
      <c r="J54" s="128"/>
      <c r="K54" s="37"/>
      <c r="L54" s="37"/>
      <c r="M54" s="54"/>
      <c r="N54" s="37"/>
      <c r="O54" s="181"/>
      <c r="P54" s="181"/>
      <c r="Q54" s="181"/>
    </row>
    <row r="55" spans="2:17" x14ac:dyDescent="0.2">
      <c r="B55" s="37"/>
      <c r="C55" s="128"/>
      <c r="D55" s="128"/>
      <c r="E55" s="37"/>
      <c r="F55" s="37"/>
      <c r="G55" s="54"/>
      <c r="H55" s="37"/>
      <c r="I55" s="128"/>
      <c r="J55" s="128"/>
      <c r="K55" s="37"/>
      <c r="L55" s="37"/>
      <c r="M55" s="54"/>
      <c r="N55" s="37"/>
      <c r="O55" s="181"/>
      <c r="P55" s="181"/>
      <c r="Q55" s="181"/>
    </row>
    <row r="56" spans="2:17" x14ac:dyDescent="0.2">
      <c r="B56" s="37"/>
      <c r="C56" s="128"/>
      <c r="D56" s="128"/>
      <c r="E56" s="37"/>
      <c r="F56" s="37"/>
      <c r="G56" s="54"/>
      <c r="H56" s="37"/>
      <c r="I56" s="128"/>
      <c r="J56" s="128"/>
      <c r="K56" s="37"/>
      <c r="L56" s="37"/>
      <c r="M56" s="54"/>
      <c r="N56" s="37"/>
      <c r="O56" s="181"/>
      <c r="P56" s="181"/>
      <c r="Q56" s="181"/>
    </row>
    <row r="57" spans="2:17" x14ac:dyDescent="0.2">
      <c r="B57" s="37"/>
      <c r="C57" s="128"/>
      <c r="D57" s="128"/>
      <c r="E57" s="37"/>
      <c r="F57" s="37"/>
      <c r="G57" s="54"/>
      <c r="H57" s="37"/>
      <c r="I57" s="128"/>
      <c r="J57" s="128"/>
      <c r="K57" s="37"/>
      <c r="L57" s="37"/>
      <c r="M57" s="54"/>
      <c r="N57" s="37"/>
      <c r="O57" s="181"/>
      <c r="P57" s="181"/>
      <c r="Q57" s="181"/>
    </row>
    <row r="58" spans="2:17" x14ac:dyDescent="0.2">
      <c r="B58" s="37"/>
      <c r="C58" s="128"/>
      <c r="D58" s="128"/>
      <c r="E58" s="37"/>
      <c r="F58" s="37"/>
      <c r="G58" s="54"/>
      <c r="H58" s="37"/>
      <c r="I58" s="128"/>
      <c r="J58" s="128"/>
      <c r="K58" s="37"/>
      <c r="L58" s="37"/>
      <c r="M58" s="54"/>
      <c r="N58" s="37"/>
      <c r="O58" s="181"/>
      <c r="P58" s="181"/>
      <c r="Q58" s="181"/>
    </row>
    <row r="59" spans="2:17" x14ac:dyDescent="0.2">
      <c r="B59" s="37"/>
      <c r="C59" s="128"/>
      <c r="D59" s="128"/>
      <c r="E59" s="37"/>
      <c r="F59" s="37"/>
      <c r="G59" s="54"/>
      <c r="H59" s="37"/>
      <c r="I59" s="128"/>
      <c r="J59" s="128"/>
      <c r="K59" s="37"/>
      <c r="L59" s="37"/>
      <c r="M59" s="54"/>
      <c r="N59" s="37"/>
      <c r="O59" s="181"/>
      <c r="P59" s="181"/>
      <c r="Q59" s="181"/>
    </row>
    <row r="60" spans="2:17" x14ac:dyDescent="0.2">
      <c r="B60" s="37"/>
      <c r="C60" s="128"/>
      <c r="D60" s="128"/>
      <c r="E60" s="37"/>
      <c r="F60" s="37"/>
      <c r="G60" s="54"/>
      <c r="H60" s="37"/>
      <c r="I60" s="128"/>
      <c r="J60" s="128"/>
      <c r="K60" s="37"/>
      <c r="L60" s="37"/>
      <c r="M60" s="54"/>
      <c r="N60" s="37"/>
      <c r="O60" s="181"/>
      <c r="P60" s="181"/>
      <c r="Q60" s="181"/>
    </row>
    <row r="61" spans="2:17" x14ac:dyDescent="0.2">
      <c r="B61" s="37"/>
      <c r="C61" s="128"/>
      <c r="D61" s="128"/>
      <c r="E61" s="37"/>
      <c r="F61" s="37"/>
      <c r="G61" s="54"/>
      <c r="H61" s="37"/>
      <c r="I61" s="128"/>
      <c r="J61" s="128"/>
      <c r="K61" s="37"/>
      <c r="L61" s="37"/>
      <c r="M61" s="54"/>
      <c r="N61" s="37"/>
      <c r="O61" s="181"/>
      <c r="P61" s="181"/>
      <c r="Q61" s="181"/>
    </row>
    <row r="62" spans="2:17" x14ac:dyDescent="0.2">
      <c r="B62" s="37"/>
      <c r="C62" s="128"/>
      <c r="D62" s="128"/>
      <c r="E62" s="37"/>
      <c r="F62" s="37"/>
      <c r="G62" s="54"/>
      <c r="H62" s="37"/>
      <c r="I62" s="128"/>
      <c r="J62" s="128"/>
      <c r="K62" s="37"/>
      <c r="L62" s="37"/>
      <c r="M62" s="54"/>
      <c r="N62" s="37"/>
      <c r="O62" s="181"/>
      <c r="P62" s="181"/>
      <c r="Q62" s="181"/>
    </row>
    <row r="63" spans="2:17" x14ac:dyDescent="0.2">
      <c r="B63" s="37"/>
      <c r="C63" s="128"/>
      <c r="D63" s="128"/>
      <c r="E63" s="37"/>
      <c r="F63" s="37"/>
      <c r="G63" s="54"/>
      <c r="H63" s="37"/>
      <c r="I63" s="128"/>
      <c r="J63" s="128"/>
      <c r="K63" s="37"/>
      <c r="L63" s="37"/>
      <c r="M63" s="54"/>
      <c r="N63" s="37"/>
      <c r="O63" s="181"/>
      <c r="P63" s="181"/>
      <c r="Q63" s="181"/>
    </row>
    <row r="64" spans="2:17" x14ac:dyDescent="0.2">
      <c r="B64" s="37"/>
      <c r="C64" s="128"/>
      <c r="D64" s="128"/>
      <c r="E64" s="37"/>
      <c r="F64" s="37"/>
      <c r="G64" s="54"/>
      <c r="H64" s="37"/>
      <c r="I64" s="128"/>
      <c r="J64" s="128"/>
      <c r="K64" s="37"/>
      <c r="L64" s="37"/>
      <c r="M64" s="54"/>
      <c r="N64" s="37"/>
      <c r="O64" s="181"/>
      <c r="P64" s="181"/>
      <c r="Q64" s="181"/>
    </row>
    <row r="65" spans="2:17" x14ac:dyDescent="0.2">
      <c r="B65" s="37"/>
      <c r="C65" s="128"/>
      <c r="D65" s="128"/>
      <c r="E65" s="37"/>
      <c r="F65" s="37"/>
      <c r="G65" s="54"/>
      <c r="H65" s="37"/>
      <c r="I65" s="128"/>
      <c r="J65" s="128"/>
      <c r="K65" s="37"/>
      <c r="L65" s="37"/>
      <c r="M65" s="54"/>
      <c r="N65" s="37"/>
      <c r="O65" s="181"/>
      <c r="P65" s="181"/>
      <c r="Q65" s="181"/>
    </row>
    <row r="66" spans="2:17" x14ac:dyDescent="0.2">
      <c r="B66" s="37"/>
      <c r="C66" s="128"/>
      <c r="D66" s="128"/>
      <c r="E66" s="37"/>
      <c r="F66" s="37"/>
      <c r="G66" s="54"/>
      <c r="H66" s="37"/>
      <c r="I66" s="128"/>
      <c r="J66" s="128"/>
      <c r="K66" s="37"/>
      <c r="L66" s="37"/>
      <c r="M66" s="54"/>
      <c r="N66" s="37"/>
      <c r="O66" s="181"/>
      <c r="P66" s="181"/>
      <c r="Q66" s="181"/>
    </row>
    <row r="67" spans="2:17" x14ac:dyDescent="0.2">
      <c r="B67" s="37"/>
      <c r="C67" s="128"/>
      <c r="D67" s="128"/>
      <c r="E67" s="37"/>
      <c r="F67" s="37"/>
      <c r="G67" s="54"/>
      <c r="H67" s="37"/>
      <c r="I67" s="128"/>
      <c r="J67" s="128"/>
      <c r="K67" s="37"/>
      <c r="L67" s="37"/>
      <c r="M67" s="54"/>
      <c r="N67" s="37"/>
      <c r="O67" s="181"/>
      <c r="P67" s="181"/>
      <c r="Q67" s="181"/>
    </row>
    <row r="68" spans="2:17" x14ac:dyDescent="0.2">
      <c r="B68" s="37"/>
      <c r="C68" s="128"/>
      <c r="D68" s="128"/>
      <c r="E68" s="37"/>
      <c r="F68" s="37"/>
      <c r="G68" s="54"/>
      <c r="H68" s="37"/>
      <c r="I68" s="128"/>
      <c r="J68" s="128"/>
      <c r="K68" s="37"/>
      <c r="L68" s="37"/>
      <c r="M68" s="54"/>
      <c r="N68" s="37"/>
      <c r="O68" s="181"/>
      <c r="P68" s="181"/>
      <c r="Q68" s="181"/>
    </row>
    <row r="69" spans="2:17" x14ac:dyDescent="0.2">
      <c r="B69" s="37"/>
      <c r="C69" s="128"/>
      <c r="D69" s="128"/>
      <c r="E69" s="37"/>
      <c r="F69" s="37"/>
      <c r="G69" s="54"/>
      <c r="H69" s="37"/>
      <c r="I69" s="128"/>
      <c r="J69" s="128"/>
      <c r="K69" s="37"/>
      <c r="L69" s="37"/>
      <c r="M69" s="54"/>
      <c r="N69" s="37"/>
      <c r="O69" s="181"/>
      <c r="P69" s="181"/>
      <c r="Q69" s="181"/>
    </row>
    <row r="70" spans="2:17" x14ac:dyDescent="0.2">
      <c r="B70" s="37"/>
      <c r="C70" s="128"/>
      <c r="D70" s="128"/>
      <c r="E70" s="37"/>
      <c r="F70" s="37"/>
      <c r="G70" s="54"/>
      <c r="H70" s="37"/>
      <c r="I70" s="128"/>
      <c r="J70" s="128"/>
      <c r="K70" s="37"/>
      <c r="L70" s="37"/>
      <c r="M70" s="54"/>
      <c r="N70" s="37"/>
      <c r="O70" s="181"/>
      <c r="P70" s="181"/>
      <c r="Q70" s="181"/>
    </row>
    <row r="71" spans="2:17" x14ac:dyDescent="0.2">
      <c r="B71" s="37"/>
      <c r="C71" s="128"/>
      <c r="D71" s="128"/>
      <c r="E71" s="37"/>
      <c r="F71" s="37"/>
      <c r="G71" s="54"/>
      <c r="H71" s="37"/>
      <c r="I71" s="128"/>
      <c r="J71" s="128"/>
      <c r="K71" s="37"/>
      <c r="L71" s="37"/>
      <c r="M71" s="54"/>
      <c r="N71" s="37"/>
      <c r="O71" s="181"/>
      <c r="P71" s="181"/>
      <c r="Q71" s="181"/>
    </row>
    <row r="72" spans="2:17" x14ac:dyDescent="0.2">
      <c r="B72" s="37"/>
      <c r="C72" s="128"/>
      <c r="D72" s="128"/>
      <c r="E72" s="37"/>
      <c r="F72" s="37"/>
      <c r="G72" s="54"/>
      <c r="H72" s="37"/>
      <c r="I72" s="128"/>
      <c r="J72" s="128"/>
      <c r="K72" s="37"/>
      <c r="L72" s="37"/>
      <c r="M72" s="54"/>
      <c r="N72" s="37"/>
      <c r="O72" s="181"/>
      <c r="P72" s="181"/>
      <c r="Q72" s="181"/>
    </row>
    <row r="73" spans="2:17" x14ac:dyDescent="0.2">
      <c r="B73" s="37"/>
      <c r="C73" s="128"/>
      <c r="D73" s="128"/>
      <c r="E73" s="37"/>
      <c r="F73" s="37"/>
      <c r="G73" s="54"/>
      <c r="H73" s="37"/>
      <c r="I73" s="128"/>
      <c r="J73" s="128"/>
      <c r="K73" s="37"/>
      <c r="L73" s="37"/>
      <c r="M73" s="54"/>
      <c r="N73" s="37"/>
      <c r="O73" s="181"/>
      <c r="P73" s="181"/>
      <c r="Q73" s="181"/>
    </row>
    <row r="74" spans="2:17" x14ac:dyDescent="0.2">
      <c r="B74" s="37"/>
      <c r="C74" s="128"/>
      <c r="D74" s="128"/>
      <c r="E74" s="37"/>
      <c r="F74" s="37"/>
      <c r="G74" s="54"/>
      <c r="H74" s="37"/>
      <c r="I74" s="128"/>
      <c r="J74" s="128"/>
      <c r="K74" s="37"/>
      <c r="L74" s="37"/>
      <c r="M74" s="54"/>
      <c r="N74" s="37"/>
      <c r="O74" s="181"/>
      <c r="P74" s="181"/>
      <c r="Q74" s="181"/>
    </row>
    <row r="75" spans="2:17" x14ac:dyDescent="0.2">
      <c r="B75" s="37"/>
      <c r="C75" s="128"/>
      <c r="D75" s="128"/>
      <c r="E75" s="37"/>
      <c r="F75" s="37"/>
      <c r="G75" s="54"/>
      <c r="H75" s="37"/>
      <c r="I75" s="128"/>
      <c r="J75" s="128"/>
      <c r="K75" s="37"/>
      <c r="L75" s="37"/>
      <c r="M75" s="54"/>
      <c r="N75" s="37"/>
      <c r="O75" s="181"/>
      <c r="P75" s="181"/>
      <c r="Q75" s="181"/>
    </row>
    <row r="76" spans="2:17" x14ac:dyDescent="0.2">
      <c r="B76" s="37"/>
      <c r="C76" s="128"/>
      <c r="D76" s="128"/>
      <c r="E76" s="37"/>
      <c r="F76" s="37"/>
      <c r="G76" s="54"/>
      <c r="H76" s="37"/>
      <c r="I76" s="128"/>
      <c r="J76" s="128"/>
      <c r="K76" s="37"/>
      <c r="L76" s="37"/>
      <c r="M76" s="54"/>
      <c r="N76" s="37"/>
      <c r="O76" s="181"/>
      <c r="P76" s="181"/>
      <c r="Q76" s="181"/>
    </row>
    <row r="77" spans="2:17" x14ac:dyDescent="0.2">
      <c r="B77" s="37"/>
      <c r="C77" s="128"/>
      <c r="D77" s="128"/>
      <c r="E77" s="37"/>
      <c r="F77" s="37"/>
      <c r="G77" s="54"/>
      <c r="H77" s="37"/>
      <c r="I77" s="128"/>
      <c r="J77" s="128"/>
      <c r="K77" s="37"/>
      <c r="L77" s="37"/>
      <c r="M77" s="54"/>
      <c r="N77" s="37"/>
      <c r="O77" s="181"/>
      <c r="P77" s="181"/>
      <c r="Q77" s="181"/>
    </row>
    <row r="78" spans="2:17" x14ac:dyDescent="0.2">
      <c r="B78" s="37"/>
      <c r="C78" s="128"/>
      <c r="D78" s="128"/>
      <c r="E78" s="37"/>
      <c r="F78" s="37"/>
      <c r="G78" s="54"/>
      <c r="H78" s="37"/>
      <c r="I78" s="128"/>
      <c r="J78" s="128"/>
      <c r="K78" s="37"/>
      <c r="L78" s="37"/>
      <c r="M78" s="54"/>
      <c r="N78" s="37"/>
      <c r="O78" s="181"/>
      <c r="P78" s="181"/>
      <c r="Q78" s="181"/>
    </row>
    <row r="79" spans="2:17" x14ac:dyDescent="0.2">
      <c r="B79" s="37"/>
      <c r="C79" s="128"/>
      <c r="D79" s="128"/>
      <c r="E79" s="37"/>
      <c r="F79" s="37"/>
      <c r="G79" s="54"/>
      <c r="H79" s="37"/>
      <c r="I79" s="128"/>
      <c r="J79" s="128"/>
      <c r="K79" s="37"/>
      <c r="L79" s="37"/>
      <c r="M79" s="54"/>
      <c r="N79" s="37"/>
      <c r="O79" s="181"/>
      <c r="P79" s="181"/>
      <c r="Q79" s="181"/>
    </row>
    <row r="80" spans="2:17" x14ac:dyDescent="0.2">
      <c r="B80" s="37"/>
      <c r="C80" s="128"/>
      <c r="D80" s="128"/>
      <c r="E80" s="37"/>
      <c r="F80" s="37"/>
      <c r="G80" s="54"/>
      <c r="H80" s="37"/>
      <c r="I80" s="128"/>
      <c r="J80" s="128"/>
      <c r="K80" s="37"/>
      <c r="L80" s="37"/>
      <c r="M80" s="54"/>
      <c r="N80" s="37"/>
      <c r="O80" s="181"/>
      <c r="P80" s="181"/>
      <c r="Q80" s="181"/>
    </row>
    <row r="81" spans="2:17" x14ac:dyDescent="0.2">
      <c r="B81" s="37"/>
      <c r="C81" s="128"/>
      <c r="D81" s="128"/>
      <c r="E81" s="37"/>
      <c r="F81" s="37"/>
      <c r="G81" s="54"/>
      <c r="H81" s="37"/>
      <c r="I81" s="128"/>
      <c r="J81" s="128"/>
      <c r="K81" s="37"/>
      <c r="L81" s="37"/>
      <c r="M81" s="54"/>
      <c r="N81" s="37"/>
      <c r="O81" s="181"/>
      <c r="P81" s="181"/>
      <c r="Q81" s="181"/>
    </row>
    <row r="82" spans="2:17" x14ac:dyDescent="0.2">
      <c r="B82" s="37"/>
      <c r="C82" s="128"/>
      <c r="D82" s="128"/>
      <c r="E82" s="37"/>
      <c r="F82" s="37"/>
      <c r="G82" s="54"/>
      <c r="H82" s="37"/>
      <c r="I82" s="128"/>
      <c r="J82" s="128"/>
      <c r="K82" s="37"/>
      <c r="L82" s="37"/>
      <c r="M82" s="54"/>
      <c r="N82" s="37"/>
      <c r="O82" s="181"/>
      <c r="P82" s="181"/>
      <c r="Q82" s="181"/>
    </row>
    <row r="83" spans="2:17" x14ac:dyDescent="0.2">
      <c r="B83" s="37"/>
      <c r="C83" s="128"/>
      <c r="D83" s="128"/>
      <c r="E83" s="37"/>
      <c r="F83" s="37"/>
      <c r="G83" s="54"/>
      <c r="H83" s="37"/>
      <c r="I83" s="128"/>
      <c r="J83" s="128"/>
      <c r="K83" s="37"/>
      <c r="L83" s="37"/>
      <c r="M83" s="54"/>
      <c r="N83" s="37"/>
      <c r="O83" s="181"/>
      <c r="P83" s="181"/>
      <c r="Q83" s="181"/>
    </row>
    <row r="84" spans="2:17" x14ac:dyDescent="0.2">
      <c r="B84" s="37"/>
      <c r="C84" s="128"/>
      <c r="D84" s="128"/>
      <c r="E84" s="37"/>
      <c r="F84" s="37"/>
      <c r="G84" s="54"/>
      <c r="H84" s="37"/>
      <c r="I84" s="128"/>
      <c r="J84" s="128"/>
      <c r="K84" s="37"/>
      <c r="L84" s="37"/>
      <c r="M84" s="54"/>
      <c r="N84" s="37"/>
      <c r="O84" s="181"/>
      <c r="P84" s="181"/>
      <c r="Q84" s="181"/>
    </row>
    <row r="85" spans="2:17" x14ac:dyDescent="0.2">
      <c r="B85" s="37"/>
      <c r="C85" s="128"/>
      <c r="D85" s="128"/>
      <c r="E85" s="37"/>
      <c r="F85" s="37"/>
      <c r="G85" s="54"/>
      <c r="H85" s="37"/>
      <c r="I85" s="128"/>
      <c r="J85" s="128"/>
      <c r="K85" s="37"/>
      <c r="L85" s="37"/>
      <c r="M85" s="54"/>
      <c r="N85" s="37"/>
      <c r="O85" s="181"/>
      <c r="P85" s="181"/>
      <c r="Q85" s="181"/>
    </row>
    <row r="86" spans="2:17" x14ac:dyDescent="0.2">
      <c r="B86" s="37"/>
      <c r="C86" s="128"/>
      <c r="D86" s="128"/>
      <c r="E86" s="37"/>
      <c r="F86" s="37"/>
      <c r="G86" s="54"/>
      <c r="H86" s="37"/>
      <c r="I86" s="128"/>
      <c r="J86" s="128"/>
      <c r="K86" s="37"/>
      <c r="L86" s="37"/>
      <c r="M86" s="54"/>
      <c r="N86" s="37"/>
      <c r="O86" s="181"/>
      <c r="P86" s="181"/>
      <c r="Q86" s="181"/>
    </row>
    <row r="87" spans="2:17" x14ac:dyDescent="0.2">
      <c r="B87" s="37"/>
      <c r="C87" s="128"/>
      <c r="D87" s="128"/>
      <c r="E87" s="37"/>
      <c r="F87" s="37"/>
      <c r="G87" s="54"/>
      <c r="H87" s="37"/>
      <c r="I87" s="128"/>
      <c r="J87" s="128"/>
      <c r="K87" s="37"/>
      <c r="L87" s="37"/>
      <c r="M87" s="54"/>
      <c r="N87" s="37"/>
      <c r="O87" s="181"/>
      <c r="P87" s="181"/>
      <c r="Q87" s="181"/>
    </row>
    <row r="88" spans="2:17" x14ac:dyDescent="0.2">
      <c r="B88" s="37"/>
      <c r="C88" s="128"/>
      <c r="D88" s="128"/>
      <c r="E88" s="37"/>
      <c r="F88" s="37"/>
      <c r="G88" s="54"/>
      <c r="H88" s="37"/>
      <c r="I88" s="128"/>
      <c r="J88" s="128"/>
      <c r="K88" s="37"/>
      <c r="L88" s="37"/>
      <c r="M88" s="54"/>
      <c r="N88" s="37"/>
      <c r="O88" s="181"/>
      <c r="P88" s="181"/>
      <c r="Q88" s="181"/>
    </row>
    <row r="89" spans="2:17" x14ac:dyDescent="0.2">
      <c r="B89" s="37"/>
      <c r="C89" s="128"/>
      <c r="D89" s="128"/>
      <c r="E89" s="37"/>
      <c r="F89" s="37"/>
      <c r="G89" s="54"/>
      <c r="H89" s="37"/>
      <c r="I89" s="128"/>
      <c r="J89" s="128"/>
      <c r="K89" s="37"/>
      <c r="L89" s="37"/>
      <c r="M89" s="54"/>
      <c r="N89" s="37"/>
      <c r="O89" s="181"/>
      <c r="P89" s="181"/>
      <c r="Q89" s="181"/>
    </row>
    <row r="90" spans="2:17" x14ac:dyDescent="0.2">
      <c r="B90" s="37"/>
      <c r="C90" s="128"/>
      <c r="D90" s="128"/>
      <c r="E90" s="37"/>
      <c r="F90" s="37"/>
      <c r="G90" s="54"/>
      <c r="H90" s="37"/>
      <c r="I90" s="128"/>
      <c r="J90" s="128"/>
      <c r="K90" s="37"/>
      <c r="L90" s="37"/>
      <c r="M90" s="54"/>
      <c r="N90" s="37"/>
      <c r="O90" s="181"/>
      <c r="P90" s="181"/>
      <c r="Q90" s="181"/>
    </row>
    <row r="91" spans="2:17" x14ac:dyDescent="0.2">
      <c r="B91" s="37"/>
      <c r="C91" s="128"/>
      <c r="D91" s="128"/>
      <c r="E91" s="37"/>
      <c r="F91" s="37"/>
      <c r="G91" s="54"/>
      <c r="H91" s="37"/>
      <c r="I91" s="128"/>
      <c r="J91" s="128"/>
      <c r="K91" s="37"/>
      <c r="L91" s="37"/>
      <c r="M91" s="54"/>
      <c r="N91" s="37"/>
      <c r="O91" s="181"/>
      <c r="P91" s="181"/>
      <c r="Q91" s="181"/>
    </row>
    <row r="92" spans="2:17" x14ac:dyDescent="0.2">
      <c r="B92" s="37"/>
      <c r="C92" s="128"/>
      <c r="D92" s="128"/>
      <c r="E92" s="37"/>
      <c r="F92" s="37"/>
      <c r="G92" s="54"/>
      <c r="H92" s="37"/>
      <c r="I92" s="128"/>
      <c r="J92" s="128"/>
      <c r="K92" s="37"/>
      <c r="L92" s="37"/>
      <c r="M92" s="54"/>
      <c r="N92" s="37"/>
      <c r="O92" s="181"/>
      <c r="P92" s="181"/>
      <c r="Q92" s="181"/>
    </row>
    <row r="93" spans="2:17" x14ac:dyDescent="0.2">
      <c r="B93" s="37"/>
      <c r="C93" s="128"/>
      <c r="D93" s="128"/>
      <c r="E93" s="37"/>
      <c r="F93" s="37"/>
      <c r="G93" s="54"/>
      <c r="H93" s="37"/>
      <c r="I93" s="128"/>
      <c r="J93" s="128"/>
      <c r="K93" s="37"/>
      <c r="L93" s="37"/>
      <c r="M93" s="54"/>
      <c r="N93" s="37"/>
      <c r="O93" s="181"/>
      <c r="P93" s="181"/>
      <c r="Q93" s="181"/>
    </row>
    <row r="94" spans="2:17" x14ac:dyDescent="0.2">
      <c r="B94" s="37"/>
      <c r="C94" s="128"/>
      <c r="D94" s="128"/>
      <c r="E94" s="37"/>
      <c r="F94" s="37"/>
      <c r="G94" s="54"/>
      <c r="H94" s="37"/>
      <c r="I94" s="128"/>
      <c r="J94" s="128"/>
      <c r="K94" s="37"/>
      <c r="L94" s="37"/>
      <c r="M94" s="54"/>
      <c r="N94" s="37"/>
      <c r="O94" s="181"/>
      <c r="P94" s="181"/>
      <c r="Q94" s="181"/>
    </row>
    <row r="95" spans="2:17" x14ac:dyDescent="0.2">
      <c r="B95" s="37"/>
      <c r="C95" s="128"/>
      <c r="D95" s="128"/>
      <c r="E95" s="37"/>
      <c r="F95" s="37"/>
      <c r="G95" s="54"/>
      <c r="H95" s="37"/>
      <c r="I95" s="128"/>
      <c r="J95" s="128"/>
      <c r="K95" s="37"/>
      <c r="L95" s="37"/>
      <c r="M95" s="54"/>
      <c r="N95" s="37"/>
      <c r="O95" s="181"/>
      <c r="P95" s="181"/>
      <c r="Q95" s="181"/>
    </row>
    <row r="96" spans="2:17" x14ac:dyDescent="0.2">
      <c r="B96" s="37"/>
      <c r="C96" s="128"/>
      <c r="D96" s="128"/>
      <c r="E96" s="37"/>
      <c r="F96" s="37"/>
      <c r="G96" s="54"/>
      <c r="H96" s="37"/>
      <c r="I96" s="128"/>
      <c r="J96" s="128"/>
      <c r="K96" s="37"/>
      <c r="L96" s="37"/>
      <c r="M96" s="54"/>
      <c r="N96" s="37"/>
      <c r="O96" s="181"/>
      <c r="P96" s="181"/>
      <c r="Q96" s="181"/>
    </row>
    <row r="97" spans="2:17" x14ac:dyDescent="0.2">
      <c r="B97" s="37"/>
      <c r="C97" s="128"/>
      <c r="D97" s="128"/>
      <c r="E97" s="37"/>
      <c r="F97" s="37"/>
      <c r="G97" s="54"/>
      <c r="H97" s="37"/>
      <c r="I97" s="128"/>
      <c r="J97" s="128"/>
      <c r="K97" s="37"/>
      <c r="L97" s="37"/>
      <c r="M97" s="54"/>
      <c r="N97" s="37"/>
      <c r="O97" s="181"/>
      <c r="P97" s="181"/>
      <c r="Q97" s="181"/>
    </row>
    <row r="98" spans="2:17" x14ac:dyDescent="0.2">
      <c r="B98" s="37"/>
      <c r="C98" s="128"/>
      <c r="D98" s="128"/>
      <c r="E98" s="37"/>
      <c r="F98" s="37"/>
      <c r="G98" s="54"/>
      <c r="H98" s="37"/>
      <c r="I98" s="128"/>
      <c r="J98" s="128"/>
      <c r="K98" s="37"/>
      <c r="L98" s="37"/>
      <c r="M98" s="54"/>
      <c r="N98" s="37"/>
      <c r="O98" s="181"/>
      <c r="P98" s="181"/>
      <c r="Q98" s="181"/>
    </row>
    <row r="99" spans="2:17" x14ac:dyDescent="0.2">
      <c r="B99" s="37"/>
      <c r="C99" s="128"/>
      <c r="D99" s="128"/>
      <c r="E99" s="37"/>
      <c r="F99" s="37"/>
      <c r="G99" s="54"/>
      <c r="H99" s="37"/>
      <c r="I99" s="128"/>
      <c r="J99" s="128"/>
      <c r="K99" s="37"/>
      <c r="L99" s="37"/>
      <c r="M99" s="54"/>
      <c r="N99" s="37"/>
      <c r="O99" s="181"/>
      <c r="P99" s="181"/>
      <c r="Q99" s="181"/>
    </row>
    <row r="100" spans="2:17" x14ac:dyDescent="0.2">
      <c r="B100" s="37"/>
      <c r="C100" s="128"/>
      <c r="D100" s="128"/>
      <c r="E100" s="37"/>
      <c r="F100" s="37"/>
      <c r="G100" s="54"/>
      <c r="H100" s="37"/>
      <c r="I100" s="128"/>
      <c r="J100" s="128"/>
      <c r="K100" s="37"/>
      <c r="L100" s="37"/>
      <c r="M100" s="54"/>
      <c r="N100" s="37"/>
      <c r="O100" s="181"/>
      <c r="P100" s="181"/>
      <c r="Q100" s="181"/>
    </row>
    <row r="101" spans="2:17" x14ac:dyDescent="0.2">
      <c r="B101" s="37"/>
      <c r="C101" s="128"/>
      <c r="D101" s="128"/>
      <c r="E101" s="37"/>
      <c r="F101" s="37"/>
      <c r="G101" s="54"/>
      <c r="H101" s="37"/>
      <c r="I101" s="128"/>
      <c r="J101" s="128"/>
      <c r="K101" s="37"/>
      <c r="L101" s="37"/>
      <c r="M101" s="54"/>
      <c r="N101" s="37"/>
      <c r="O101" s="181"/>
      <c r="P101" s="181"/>
      <c r="Q101" s="181"/>
    </row>
    <row r="102" spans="2:17" x14ac:dyDescent="0.2">
      <c r="B102" s="37"/>
      <c r="C102" s="128"/>
      <c r="D102" s="128"/>
      <c r="E102" s="37"/>
      <c r="F102" s="37"/>
      <c r="G102" s="54"/>
      <c r="H102" s="37"/>
      <c r="I102" s="128"/>
      <c r="J102" s="128"/>
      <c r="K102" s="37"/>
      <c r="L102" s="37"/>
      <c r="M102" s="54"/>
      <c r="N102" s="37"/>
      <c r="O102" s="181"/>
      <c r="P102" s="181"/>
      <c r="Q102" s="181"/>
    </row>
    <row r="103" spans="2:17" x14ac:dyDescent="0.2">
      <c r="B103" s="37"/>
      <c r="C103" s="128"/>
      <c r="D103" s="128"/>
      <c r="E103" s="37"/>
      <c r="F103" s="37"/>
      <c r="G103" s="54"/>
      <c r="H103" s="37"/>
      <c r="I103" s="128"/>
      <c r="J103" s="128"/>
      <c r="K103" s="37"/>
      <c r="L103" s="37"/>
      <c r="M103" s="54"/>
      <c r="N103" s="37"/>
      <c r="O103" s="181"/>
      <c r="P103" s="181"/>
      <c r="Q103" s="181"/>
    </row>
    <row r="104" spans="2:17" x14ac:dyDescent="0.2">
      <c r="B104" s="37"/>
      <c r="C104" s="128"/>
      <c r="D104" s="128"/>
      <c r="E104" s="37"/>
      <c r="F104" s="37"/>
      <c r="G104" s="54"/>
      <c r="H104" s="37"/>
      <c r="I104" s="128"/>
      <c r="J104" s="128"/>
      <c r="K104" s="37"/>
      <c r="L104" s="37"/>
      <c r="M104" s="54"/>
      <c r="N104" s="37"/>
      <c r="O104" s="181"/>
      <c r="P104" s="181"/>
      <c r="Q104" s="181"/>
    </row>
    <row r="105" spans="2:17" x14ac:dyDescent="0.2">
      <c r="B105" s="37"/>
      <c r="C105" s="128"/>
      <c r="D105" s="128"/>
      <c r="E105" s="37"/>
      <c r="F105" s="37"/>
      <c r="G105" s="54"/>
      <c r="H105" s="37"/>
      <c r="I105" s="128"/>
      <c r="J105" s="128"/>
      <c r="K105" s="37"/>
      <c r="L105" s="37"/>
      <c r="M105" s="54"/>
      <c r="N105" s="37"/>
      <c r="O105" s="181"/>
      <c r="P105" s="181"/>
      <c r="Q105" s="181"/>
    </row>
    <row r="106" spans="2:17" x14ac:dyDescent="0.2">
      <c r="B106" s="37"/>
      <c r="C106" s="128"/>
      <c r="D106" s="128"/>
      <c r="E106" s="37"/>
      <c r="F106" s="37"/>
      <c r="G106" s="54"/>
      <c r="H106" s="37"/>
      <c r="I106" s="128"/>
      <c r="J106" s="128"/>
      <c r="K106" s="37"/>
      <c r="L106" s="37"/>
      <c r="M106" s="54"/>
      <c r="N106" s="37"/>
      <c r="O106" s="181"/>
      <c r="P106" s="181"/>
      <c r="Q106" s="181"/>
    </row>
    <row r="107" spans="2:17" x14ac:dyDescent="0.2">
      <c r="B107" s="37"/>
      <c r="C107" s="128"/>
      <c r="D107" s="128"/>
      <c r="E107" s="37"/>
      <c r="F107" s="37"/>
      <c r="G107" s="54"/>
      <c r="H107" s="37"/>
      <c r="I107" s="128"/>
      <c r="J107" s="128"/>
      <c r="K107" s="37"/>
      <c r="L107" s="37"/>
      <c r="M107" s="54"/>
      <c r="N107" s="37"/>
      <c r="O107" s="181"/>
      <c r="P107" s="181"/>
      <c r="Q107" s="181"/>
    </row>
    <row r="108" spans="2:17" x14ac:dyDescent="0.2">
      <c r="B108" s="37"/>
      <c r="C108" s="128"/>
      <c r="D108" s="128"/>
      <c r="E108" s="37"/>
      <c r="F108" s="37"/>
      <c r="G108" s="54"/>
      <c r="H108" s="37"/>
      <c r="I108" s="128"/>
      <c r="J108" s="128"/>
      <c r="K108" s="37"/>
      <c r="L108" s="37"/>
      <c r="M108" s="54"/>
      <c r="N108" s="37"/>
      <c r="O108" s="181"/>
      <c r="P108" s="181"/>
      <c r="Q108" s="181"/>
    </row>
    <row r="109" spans="2:17" x14ac:dyDescent="0.2">
      <c r="B109" s="37"/>
      <c r="C109" s="128"/>
      <c r="D109" s="128"/>
      <c r="E109" s="37"/>
      <c r="F109" s="37"/>
      <c r="G109" s="54"/>
      <c r="H109" s="37"/>
      <c r="I109" s="128"/>
      <c r="J109" s="128"/>
      <c r="K109" s="37"/>
      <c r="L109" s="37"/>
      <c r="M109" s="54"/>
      <c r="N109" s="37"/>
      <c r="O109" s="181"/>
      <c r="P109" s="181"/>
      <c r="Q109" s="181"/>
    </row>
    <row r="110" spans="2:17" x14ac:dyDescent="0.2">
      <c r="B110" s="37"/>
      <c r="C110" s="128"/>
      <c r="D110" s="128"/>
      <c r="E110" s="37"/>
      <c r="F110" s="37"/>
      <c r="G110" s="54"/>
      <c r="H110" s="37"/>
      <c r="I110" s="128"/>
      <c r="J110" s="128"/>
      <c r="K110" s="37"/>
      <c r="L110" s="37"/>
      <c r="M110" s="54"/>
      <c r="N110" s="37"/>
      <c r="O110" s="181"/>
      <c r="P110" s="181"/>
      <c r="Q110" s="181"/>
    </row>
    <row r="111" spans="2:17" x14ac:dyDescent="0.2">
      <c r="B111" s="37"/>
      <c r="C111" s="128"/>
      <c r="D111" s="128"/>
      <c r="E111" s="37"/>
      <c r="F111" s="37"/>
      <c r="G111" s="54"/>
      <c r="H111" s="37"/>
      <c r="I111" s="128"/>
      <c r="J111" s="128"/>
      <c r="K111" s="37"/>
      <c r="L111" s="37"/>
      <c r="M111" s="54"/>
      <c r="N111" s="37"/>
      <c r="O111" s="181"/>
      <c r="P111" s="181"/>
      <c r="Q111" s="181"/>
    </row>
    <row r="112" spans="2:17" x14ac:dyDescent="0.2">
      <c r="B112" s="37"/>
      <c r="C112" s="128"/>
      <c r="D112" s="128"/>
      <c r="E112" s="37"/>
      <c r="F112" s="37"/>
      <c r="G112" s="54"/>
      <c r="H112" s="37"/>
      <c r="I112" s="128"/>
      <c r="J112" s="128"/>
      <c r="K112" s="37"/>
      <c r="L112" s="37"/>
      <c r="M112" s="54"/>
      <c r="N112" s="37"/>
      <c r="O112" s="181"/>
      <c r="P112" s="181"/>
      <c r="Q112" s="181"/>
    </row>
    <row r="113" spans="2:17" x14ac:dyDescent="0.2">
      <c r="B113" s="37"/>
      <c r="C113" s="128"/>
      <c r="D113" s="128"/>
      <c r="E113" s="37"/>
      <c r="F113" s="37"/>
      <c r="G113" s="54"/>
      <c r="H113" s="37"/>
      <c r="I113" s="128"/>
      <c r="J113" s="128"/>
      <c r="K113" s="37"/>
      <c r="L113" s="37"/>
      <c r="M113" s="54"/>
      <c r="N113" s="37"/>
      <c r="O113" s="181"/>
      <c r="P113" s="181"/>
      <c r="Q113" s="181"/>
    </row>
    <row r="114" spans="2:17" x14ac:dyDescent="0.2">
      <c r="B114" s="37"/>
      <c r="C114" s="128"/>
      <c r="D114" s="128"/>
      <c r="E114" s="37"/>
      <c r="F114" s="37"/>
      <c r="G114" s="54"/>
      <c r="H114" s="37"/>
      <c r="I114" s="128"/>
      <c r="J114" s="128"/>
      <c r="K114" s="37"/>
      <c r="L114" s="37"/>
      <c r="M114" s="54"/>
      <c r="N114" s="37"/>
      <c r="O114" s="181"/>
      <c r="P114" s="181"/>
      <c r="Q114" s="181"/>
    </row>
    <row r="115" spans="2:17" x14ac:dyDescent="0.2">
      <c r="B115" s="37"/>
      <c r="C115" s="128"/>
      <c r="D115" s="128"/>
      <c r="E115" s="37"/>
      <c r="F115" s="37"/>
      <c r="G115" s="54"/>
      <c r="H115" s="37"/>
      <c r="I115" s="128"/>
      <c r="J115" s="128"/>
      <c r="K115" s="37"/>
      <c r="L115" s="37"/>
      <c r="M115" s="54"/>
      <c r="N115" s="37"/>
      <c r="O115" s="181"/>
      <c r="P115" s="181"/>
      <c r="Q115" s="181"/>
    </row>
    <row r="116" spans="2:17" x14ac:dyDescent="0.2">
      <c r="B116" s="37"/>
      <c r="C116" s="128"/>
      <c r="D116" s="128"/>
      <c r="E116" s="37"/>
      <c r="F116" s="37"/>
      <c r="G116" s="54"/>
      <c r="H116" s="37"/>
      <c r="I116" s="128"/>
      <c r="J116" s="128"/>
      <c r="K116" s="37"/>
      <c r="L116" s="37"/>
      <c r="M116" s="54"/>
      <c r="N116" s="37"/>
      <c r="O116" s="181"/>
      <c r="P116" s="181"/>
      <c r="Q116" s="181"/>
    </row>
    <row r="117" spans="2:17" x14ac:dyDescent="0.2">
      <c r="B117" s="37"/>
      <c r="C117" s="128"/>
      <c r="D117" s="128"/>
      <c r="E117" s="37"/>
      <c r="F117" s="37"/>
      <c r="G117" s="54"/>
      <c r="H117" s="37"/>
      <c r="I117" s="128"/>
      <c r="J117" s="128"/>
      <c r="K117" s="37"/>
      <c r="L117" s="37"/>
      <c r="M117" s="54"/>
      <c r="N117" s="37"/>
      <c r="O117" s="181"/>
      <c r="P117" s="181"/>
      <c r="Q117" s="181"/>
    </row>
    <row r="118" spans="2:17" x14ac:dyDescent="0.2">
      <c r="B118" s="37"/>
      <c r="C118" s="128"/>
      <c r="D118" s="128"/>
      <c r="E118" s="37"/>
      <c r="F118" s="37"/>
      <c r="G118" s="54"/>
      <c r="H118" s="37"/>
      <c r="I118" s="128"/>
      <c r="J118" s="128"/>
      <c r="K118" s="37"/>
      <c r="L118" s="37"/>
      <c r="M118" s="54"/>
      <c r="N118" s="37"/>
      <c r="O118" s="181"/>
      <c r="P118" s="181"/>
      <c r="Q118" s="181"/>
    </row>
    <row r="119" spans="2:17" x14ac:dyDescent="0.2">
      <c r="B119" s="37"/>
      <c r="C119" s="128"/>
      <c r="D119" s="128"/>
      <c r="E119" s="37"/>
      <c r="F119" s="37"/>
      <c r="G119" s="54"/>
      <c r="H119" s="37"/>
      <c r="I119" s="128"/>
      <c r="J119" s="128"/>
      <c r="K119" s="37"/>
      <c r="L119" s="37"/>
      <c r="M119" s="54"/>
      <c r="N119" s="37"/>
      <c r="O119" s="181"/>
      <c r="P119" s="181"/>
      <c r="Q119" s="181"/>
    </row>
    <row r="120" spans="2:17" x14ac:dyDescent="0.2">
      <c r="B120" s="37"/>
      <c r="C120" s="128"/>
      <c r="D120" s="128"/>
      <c r="E120" s="37"/>
      <c r="F120" s="37"/>
      <c r="G120" s="54"/>
      <c r="H120" s="37"/>
      <c r="I120" s="128"/>
      <c r="J120" s="128"/>
      <c r="K120" s="37"/>
      <c r="L120" s="37"/>
      <c r="M120" s="54"/>
      <c r="N120" s="37"/>
      <c r="O120" s="181"/>
      <c r="P120" s="181"/>
      <c r="Q120" s="181"/>
    </row>
    <row r="121" spans="2:17" x14ac:dyDescent="0.2">
      <c r="B121" s="37"/>
      <c r="C121" s="128"/>
      <c r="D121" s="128"/>
      <c r="E121" s="37"/>
      <c r="F121" s="37"/>
      <c r="G121" s="54"/>
      <c r="H121" s="37"/>
      <c r="I121" s="128"/>
      <c r="J121" s="128"/>
      <c r="K121" s="37"/>
      <c r="L121" s="37"/>
      <c r="M121" s="54"/>
      <c r="N121" s="37"/>
      <c r="O121" s="181"/>
      <c r="P121" s="181"/>
      <c r="Q121" s="181"/>
    </row>
    <row r="122" spans="2:17" x14ac:dyDescent="0.2">
      <c r="B122" s="37"/>
      <c r="C122" s="128"/>
      <c r="D122" s="128"/>
      <c r="E122" s="37"/>
      <c r="F122" s="37"/>
      <c r="G122" s="54"/>
      <c r="H122" s="37"/>
      <c r="I122" s="128"/>
      <c r="J122" s="128"/>
      <c r="K122" s="37"/>
      <c r="L122" s="37"/>
      <c r="M122" s="54"/>
      <c r="N122" s="37"/>
      <c r="O122" s="181"/>
      <c r="P122" s="181"/>
      <c r="Q122" s="181"/>
    </row>
    <row r="123" spans="2:17" x14ac:dyDescent="0.2">
      <c r="B123" s="37"/>
      <c r="C123" s="128"/>
      <c r="D123" s="128"/>
      <c r="E123" s="37"/>
      <c r="F123" s="37"/>
      <c r="G123" s="54"/>
      <c r="H123" s="37"/>
      <c r="I123" s="128"/>
      <c r="J123" s="128"/>
      <c r="K123" s="37"/>
      <c r="L123" s="37"/>
      <c r="M123" s="54"/>
      <c r="N123" s="37"/>
      <c r="O123" s="181"/>
      <c r="P123" s="181"/>
      <c r="Q123" s="181"/>
    </row>
    <row r="124" spans="2:17" x14ac:dyDescent="0.2">
      <c r="B124" s="37"/>
      <c r="C124" s="128"/>
      <c r="D124" s="128"/>
      <c r="E124" s="37"/>
      <c r="F124" s="37"/>
      <c r="G124" s="54"/>
      <c r="H124" s="37"/>
      <c r="I124" s="128"/>
      <c r="J124" s="128"/>
      <c r="K124" s="37"/>
      <c r="L124" s="37"/>
      <c r="M124" s="54"/>
      <c r="N124" s="37"/>
      <c r="O124" s="181"/>
      <c r="P124" s="181"/>
      <c r="Q124" s="181"/>
    </row>
    <row r="125" spans="2:17" x14ac:dyDescent="0.2">
      <c r="B125" s="37"/>
      <c r="C125" s="128"/>
      <c r="D125" s="128"/>
      <c r="E125" s="37"/>
      <c r="F125" s="37"/>
      <c r="G125" s="54"/>
      <c r="H125" s="37"/>
      <c r="I125" s="128"/>
      <c r="J125" s="128"/>
      <c r="K125" s="37"/>
      <c r="L125" s="37"/>
      <c r="M125" s="54"/>
      <c r="N125" s="37"/>
      <c r="O125" s="181"/>
      <c r="P125" s="181"/>
      <c r="Q125" s="181"/>
    </row>
    <row r="126" spans="2:17" x14ac:dyDescent="0.2">
      <c r="B126" s="37"/>
      <c r="C126" s="128"/>
      <c r="D126" s="128"/>
      <c r="E126" s="37"/>
      <c r="F126" s="37"/>
      <c r="G126" s="54"/>
      <c r="H126" s="37"/>
      <c r="I126" s="128"/>
      <c r="J126" s="128"/>
      <c r="K126" s="37"/>
      <c r="L126" s="37"/>
      <c r="M126" s="54"/>
      <c r="N126" s="37"/>
      <c r="O126" s="181"/>
      <c r="P126" s="181"/>
      <c r="Q126" s="181"/>
    </row>
    <row r="127" spans="2:17" x14ac:dyDescent="0.2">
      <c r="B127" s="37"/>
      <c r="C127" s="128"/>
      <c r="D127" s="128"/>
      <c r="E127" s="37"/>
      <c r="F127" s="37"/>
      <c r="G127" s="54"/>
      <c r="H127" s="37"/>
      <c r="I127" s="128"/>
      <c r="J127" s="128"/>
      <c r="K127" s="37"/>
      <c r="L127" s="37"/>
      <c r="M127" s="54"/>
      <c r="N127" s="37"/>
      <c r="O127" s="181"/>
      <c r="P127" s="181"/>
      <c r="Q127" s="181"/>
    </row>
    <row r="128" spans="2:17" x14ac:dyDescent="0.2">
      <c r="B128" s="37"/>
      <c r="C128" s="128"/>
      <c r="D128" s="128"/>
      <c r="E128" s="37"/>
      <c r="F128" s="37"/>
      <c r="G128" s="54"/>
      <c r="H128" s="37"/>
      <c r="I128" s="128"/>
      <c r="J128" s="128"/>
      <c r="K128" s="37"/>
      <c r="L128" s="37"/>
      <c r="M128" s="54"/>
      <c r="N128" s="37"/>
      <c r="O128" s="181"/>
      <c r="P128" s="181"/>
      <c r="Q128" s="181"/>
    </row>
    <row r="129" spans="2:17" x14ac:dyDescent="0.2">
      <c r="B129" s="37"/>
      <c r="C129" s="128"/>
      <c r="D129" s="128"/>
      <c r="E129" s="37"/>
      <c r="F129" s="37"/>
      <c r="G129" s="54"/>
      <c r="H129" s="37"/>
      <c r="I129" s="128"/>
      <c r="J129" s="128"/>
      <c r="K129" s="37"/>
      <c r="L129" s="37"/>
      <c r="M129" s="54"/>
      <c r="N129" s="37"/>
      <c r="O129" s="181"/>
      <c r="P129" s="181"/>
      <c r="Q129" s="181"/>
    </row>
    <row r="130" spans="2:17" x14ac:dyDescent="0.2">
      <c r="B130" s="37"/>
      <c r="C130" s="128"/>
      <c r="D130" s="128"/>
      <c r="E130" s="37"/>
      <c r="F130" s="37"/>
      <c r="G130" s="54"/>
      <c r="H130" s="37"/>
      <c r="I130" s="128"/>
      <c r="J130" s="128"/>
      <c r="K130" s="37"/>
      <c r="L130" s="37"/>
      <c r="M130" s="54"/>
      <c r="N130" s="37"/>
      <c r="O130" s="181"/>
      <c r="P130" s="181"/>
      <c r="Q130" s="181"/>
    </row>
    <row r="131" spans="2:17" x14ac:dyDescent="0.2">
      <c r="B131" s="37"/>
      <c r="C131" s="128"/>
      <c r="D131" s="128"/>
      <c r="E131" s="37"/>
      <c r="F131" s="37"/>
      <c r="G131" s="54"/>
      <c r="H131" s="37"/>
      <c r="I131" s="128"/>
      <c r="J131" s="128"/>
      <c r="K131" s="37"/>
      <c r="L131" s="37"/>
      <c r="M131" s="54"/>
      <c r="N131" s="37"/>
      <c r="O131" s="181"/>
      <c r="P131" s="181"/>
      <c r="Q131" s="181"/>
    </row>
    <row r="132" spans="2:17" x14ac:dyDescent="0.2">
      <c r="B132" s="37"/>
      <c r="C132" s="128"/>
      <c r="D132" s="128"/>
      <c r="E132" s="37"/>
      <c r="F132" s="37"/>
      <c r="G132" s="54"/>
      <c r="H132" s="37"/>
      <c r="I132" s="128"/>
      <c r="J132" s="128"/>
      <c r="K132" s="37"/>
      <c r="L132" s="37"/>
      <c r="M132" s="54"/>
      <c r="N132" s="37"/>
      <c r="O132" s="181"/>
      <c r="P132" s="181"/>
      <c r="Q132" s="181"/>
    </row>
    <row r="133" spans="2:17" x14ac:dyDescent="0.2">
      <c r="B133" s="37"/>
      <c r="C133" s="128"/>
      <c r="D133" s="128"/>
      <c r="E133" s="37"/>
      <c r="F133" s="37"/>
      <c r="G133" s="54"/>
      <c r="H133" s="37"/>
      <c r="I133" s="128"/>
      <c r="J133" s="128"/>
      <c r="K133" s="37"/>
      <c r="L133" s="37"/>
      <c r="M133" s="54"/>
      <c r="N133" s="37"/>
      <c r="O133" s="181"/>
      <c r="P133" s="181"/>
      <c r="Q133" s="181"/>
    </row>
    <row r="134" spans="2:17" x14ac:dyDescent="0.2">
      <c r="B134" s="37"/>
      <c r="C134" s="128"/>
      <c r="D134" s="128"/>
      <c r="E134" s="37"/>
      <c r="F134" s="37"/>
      <c r="G134" s="54"/>
      <c r="H134" s="37"/>
      <c r="I134" s="128"/>
      <c r="J134" s="128"/>
      <c r="K134" s="37"/>
      <c r="L134" s="37"/>
      <c r="M134" s="54"/>
      <c r="N134" s="37"/>
      <c r="O134" s="181"/>
      <c r="P134" s="181"/>
      <c r="Q134" s="181"/>
    </row>
    <row r="135" spans="2:17" x14ac:dyDescent="0.2">
      <c r="B135" s="37"/>
      <c r="C135" s="128"/>
      <c r="D135" s="128"/>
      <c r="E135" s="37"/>
      <c r="F135" s="37"/>
      <c r="G135" s="54"/>
      <c r="H135" s="37"/>
      <c r="I135" s="128"/>
      <c r="J135" s="128"/>
      <c r="K135" s="37"/>
      <c r="L135" s="37"/>
      <c r="M135" s="54"/>
      <c r="N135" s="37"/>
      <c r="O135" s="181"/>
      <c r="P135" s="181"/>
      <c r="Q135" s="181"/>
    </row>
    <row r="136" spans="2:17" x14ac:dyDescent="0.2">
      <c r="B136" s="37"/>
      <c r="C136" s="128"/>
      <c r="D136" s="128"/>
      <c r="E136" s="37"/>
      <c r="F136" s="37"/>
      <c r="G136" s="54"/>
      <c r="H136" s="37"/>
      <c r="I136" s="128"/>
      <c r="J136" s="128"/>
      <c r="K136" s="37"/>
      <c r="L136" s="37"/>
      <c r="M136" s="54"/>
      <c r="N136" s="37"/>
      <c r="O136" s="181"/>
      <c r="P136" s="181"/>
      <c r="Q136" s="181"/>
    </row>
    <row r="137" spans="2:17" x14ac:dyDescent="0.2">
      <c r="B137" s="37"/>
      <c r="C137" s="128"/>
      <c r="D137" s="128"/>
      <c r="E137" s="37"/>
      <c r="F137" s="37"/>
      <c r="G137" s="54"/>
      <c r="H137" s="37"/>
      <c r="I137" s="128"/>
      <c r="J137" s="128"/>
      <c r="K137" s="37"/>
      <c r="L137" s="37"/>
      <c r="M137" s="54"/>
      <c r="N137" s="37"/>
      <c r="O137" s="181"/>
      <c r="P137" s="181"/>
      <c r="Q137" s="181"/>
    </row>
    <row r="138" spans="2:17" x14ac:dyDescent="0.2">
      <c r="B138" s="37"/>
      <c r="C138" s="128"/>
      <c r="D138" s="128"/>
      <c r="E138" s="37"/>
      <c r="F138" s="37"/>
      <c r="G138" s="54"/>
      <c r="H138" s="37"/>
      <c r="I138" s="128"/>
      <c r="J138" s="128"/>
      <c r="K138" s="37"/>
      <c r="L138" s="37"/>
      <c r="M138" s="54"/>
      <c r="N138" s="37"/>
      <c r="O138" s="181"/>
      <c r="P138" s="181"/>
      <c r="Q138" s="181"/>
    </row>
    <row r="139" spans="2:17" x14ac:dyDescent="0.2">
      <c r="B139" s="37"/>
      <c r="C139" s="128"/>
      <c r="D139" s="128"/>
      <c r="E139" s="37"/>
      <c r="F139" s="37"/>
      <c r="G139" s="54"/>
      <c r="H139" s="37"/>
      <c r="I139" s="128"/>
      <c r="J139" s="128"/>
      <c r="K139" s="37"/>
      <c r="L139" s="37"/>
      <c r="M139" s="54"/>
      <c r="N139" s="37"/>
      <c r="O139" s="181"/>
      <c r="P139" s="181"/>
      <c r="Q139" s="181"/>
    </row>
    <row r="140" spans="2:17" x14ac:dyDescent="0.2">
      <c r="B140" s="37"/>
      <c r="C140" s="128"/>
      <c r="D140" s="128"/>
      <c r="E140" s="37"/>
      <c r="F140" s="37"/>
      <c r="G140" s="54"/>
      <c r="H140" s="37"/>
      <c r="I140" s="128"/>
      <c r="J140" s="128"/>
      <c r="K140" s="37"/>
      <c r="L140" s="37"/>
      <c r="M140" s="54"/>
      <c r="N140" s="37"/>
      <c r="O140" s="181"/>
      <c r="P140" s="181"/>
      <c r="Q140" s="181"/>
    </row>
    <row r="141" spans="2:17" x14ac:dyDescent="0.2">
      <c r="B141" s="37"/>
      <c r="C141" s="128"/>
      <c r="D141" s="128"/>
      <c r="E141" s="37"/>
      <c r="F141" s="37"/>
      <c r="G141" s="54"/>
      <c r="H141" s="37"/>
      <c r="I141" s="128"/>
      <c r="J141" s="128"/>
      <c r="K141" s="37"/>
      <c r="L141" s="37"/>
      <c r="M141" s="54"/>
      <c r="N141" s="37"/>
      <c r="O141" s="181"/>
      <c r="P141" s="181"/>
      <c r="Q141" s="181"/>
    </row>
    <row r="142" spans="2:17" x14ac:dyDescent="0.2">
      <c r="B142" s="37"/>
      <c r="C142" s="128"/>
      <c r="D142" s="128"/>
      <c r="E142" s="37"/>
      <c r="F142" s="37"/>
      <c r="G142" s="54"/>
      <c r="H142" s="37"/>
      <c r="I142" s="128"/>
      <c r="J142" s="128"/>
      <c r="K142" s="37"/>
      <c r="L142" s="37"/>
      <c r="M142" s="54"/>
      <c r="N142" s="37"/>
      <c r="O142" s="181"/>
      <c r="P142" s="181"/>
      <c r="Q142" s="181"/>
    </row>
    <row r="143" spans="2:17" x14ac:dyDescent="0.2">
      <c r="B143" s="37"/>
      <c r="C143" s="128"/>
      <c r="D143" s="128"/>
      <c r="E143" s="37"/>
      <c r="F143" s="37"/>
      <c r="G143" s="54"/>
      <c r="H143" s="37"/>
      <c r="I143" s="128"/>
      <c r="J143" s="128"/>
      <c r="K143" s="37"/>
      <c r="L143" s="37"/>
      <c r="M143" s="54"/>
      <c r="N143" s="37"/>
      <c r="O143" s="181"/>
      <c r="P143" s="181"/>
      <c r="Q143" s="181"/>
    </row>
    <row r="144" spans="2:17" x14ac:dyDescent="0.2">
      <c r="B144" s="37"/>
      <c r="C144" s="128"/>
      <c r="D144" s="128"/>
      <c r="E144" s="37"/>
      <c r="F144" s="37"/>
      <c r="G144" s="54"/>
      <c r="H144" s="37"/>
      <c r="I144" s="128"/>
      <c r="J144" s="128"/>
      <c r="K144" s="37"/>
      <c r="L144" s="37"/>
      <c r="M144" s="54"/>
      <c r="N144" s="37"/>
      <c r="O144" s="181"/>
      <c r="P144" s="181"/>
      <c r="Q144" s="181"/>
    </row>
    <row r="145" spans="2:17" x14ac:dyDescent="0.2">
      <c r="B145" s="37"/>
      <c r="C145" s="128"/>
      <c r="D145" s="128"/>
      <c r="E145" s="37"/>
      <c r="F145" s="37"/>
      <c r="G145" s="54"/>
      <c r="H145" s="37"/>
      <c r="I145" s="128"/>
      <c r="J145" s="128"/>
      <c r="K145" s="37"/>
      <c r="L145" s="37"/>
      <c r="M145" s="54"/>
      <c r="N145" s="37"/>
      <c r="O145" s="181"/>
      <c r="P145" s="181"/>
      <c r="Q145" s="181"/>
    </row>
    <row r="146" spans="2:17" x14ac:dyDescent="0.2">
      <c r="B146" s="37"/>
      <c r="C146" s="128"/>
      <c r="D146" s="128"/>
      <c r="E146" s="37"/>
      <c r="F146" s="37"/>
      <c r="G146" s="54"/>
      <c r="H146" s="37"/>
      <c r="I146" s="128"/>
      <c r="J146" s="128"/>
      <c r="K146" s="37"/>
      <c r="L146" s="37"/>
      <c r="M146" s="54"/>
      <c r="N146" s="37"/>
      <c r="O146" s="181"/>
      <c r="P146" s="181"/>
      <c r="Q146" s="181"/>
    </row>
    <row r="147" spans="2:17" x14ac:dyDescent="0.2">
      <c r="B147" s="37"/>
      <c r="C147" s="128"/>
      <c r="D147" s="128"/>
      <c r="E147" s="37"/>
      <c r="F147" s="37"/>
      <c r="G147" s="54"/>
      <c r="H147" s="37"/>
      <c r="I147" s="128"/>
      <c r="J147" s="128"/>
      <c r="K147" s="37"/>
      <c r="L147" s="37"/>
      <c r="M147" s="54"/>
      <c r="N147" s="37"/>
      <c r="O147" s="181"/>
      <c r="P147" s="181"/>
      <c r="Q147" s="181"/>
    </row>
    <row r="148" spans="2:17" x14ac:dyDescent="0.2">
      <c r="B148" s="37"/>
      <c r="C148" s="128"/>
      <c r="D148" s="128"/>
      <c r="E148" s="37"/>
      <c r="F148" s="37"/>
      <c r="G148" s="54"/>
      <c r="H148" s="37"/>
      <c r="I148" s="128"/>
      <c r="J148" s="128"/>
      <c r="K148" s="37"/>
      <c r="L148" s="37"/>
      <c r="M148" s="54"/>
      <c r="N148" s="37"/>
      <c r="O148" s="181"/>
      <c r="P148" s="181"/>
      <c r="Q148" s="181"/>
    </row>
    <row r="149" spans="2:17" x14ac:dyDescent="0.2">
      <c r="B149" s="37"/>
      <c r="C149" s="128"/>
      <c r="D149" s="128"/>
      <c r="E149" s="37"/>
      <c r="F149" s="37"/>
      <c r="G149" s="54"/>
      <c r="H149" s="37"/>
      <c r="I149" s="128"/>
      <c r="J149" s="128"/>
      <c r="K149" s="37"/>
      <c r="L149" s="37"/>
      <c r="M149" s="54"/>
      <c r="N149" s="37"/>
      <c r="O149" s="181"/>
      <c r="P149" s="181"/>
      <c r="Q149" s="181"/>
    </row>
    <row r="150" spans="2:17" x14ac:dyDescent="0.2">
      <c r="B150" s="37"/>
      <c r="C150" s="128"/>
      <c r="D150" s="128"/>
      <c r="E150" s="37"/>
      <c r="F150" s="37"/>
      <c r="G150" s="54"/>
      <c r="H150" s="37"/>
      <c r="I150" s="128"/>
      <c r="J150" s="128"/>
      <c r="K150" s="37"/>
      <c r="L150" s="37"/>
      <c r="M150" s="54"/>
      <c r="N150" s="37"/>
      <c r="O150" s="181"/>
      <c r="P150" s="181"/>
      <c r="Q150" s="181"/>
    </row>
    <row r="151" spans="2:17" x14ac:dyDescent="0.2">
      <c r="B151" s="37"/>
      <c r="C151" s="128"/>
      <c r="D151" s="128"/>
      <c r="E151" s="37"/>
      <c r="F151" s="37"/>
      <c r="G151" s="54"/>
      <c r="H151" s="37"/>
      <c r="I151" s="128"/>
      <c r="J151" s="128"/>
      <c r="K151" s="37"/>
      <c r="L151" s="37"/>
      <c r="M151" s="54"/>
      <c r="N151" s="37"/>
      <c r="O151" s="181"/>
      <c r="P151" s="181"/>
      <c r="Q151" s="181"/>
    </row>
    <row r="152" spans="2:17" x14ac:dyDescent="0.2">
      <c r="B152" s="37"/>
      <c r="C152" s="128"/>
      <c r="D152" s="128"/>
      <c r="E152" s="37"/>
      <c r="F152" s="37"/>
      <c r="G152" s="54"/>
      <c r="H152" s="37"/>
      <c r="I152" s="128"/>
      <c r="J152" s="128"/>
      <c r="K152" s="37"/>
      <c r="L152" s="37"/>
      <c r="M152" s="54"/>
      <c r="N152" s="37"/>
      <c r="O152" s="181"/>
      <c r="P152" s="181"/>
      <c r="Q152" s="181"/>
    </row>
    <row r="153" spans="2:17" x14ac:dyDescent="0.2">
      <c r="B153" s="37"/>
      <c r="C153" s="128"/>
      <c r="D153" s="128"/>
      <c r="E153" s="37"/>
      <c r="F153" s="37"/>
      <c r="G153" s="54"/>
      <c r="H153" s="37"/>
      <c r="I153" s="128"/>
      <c r="J153" s="128"/>
      <c r="K153" s="37"/>
      <c r="L153" s="37"/>
      <c r="M153" s="54"/>
      <c r="N153" s="37"/>
      <c r="O153" s="181"/>
      <c r="P153" s="181"/>
      <c r="Q153" s="181"/>
    </row>
    <row r="154" spans="2:17" x14ac:dyDescent="0.2">
      <c r="B154" s="37"/>
      <c r="C154" s="128"/>
      <c r="D154" s="128"/>
      <c r="E154" s="37"/>
      <c r="F154" s="37"/>
      <c r="G154" s="54"/>
      <c r="H154" s="37"/>
      <c r="I154" s="128"/>
      <c r="J154" s="128"/>
      <c r="K154" s="37"/>
      <c r="L154" s="37"/>
      <c r="M154" s="54"/>
      <c r="N154" s="37"/>
      <c r="O154" s="181"/>
      <c r="P154" s="181"/>
      <c r="Q154" s="181"/>
    </row>
    <row r="155" spans="2:17" x14ac:dyDescent="0.2">
      <c r="B155" s="37"/>
      <c r="C155" s="128"/>
      <c r="D155" s="128"/>
      <c r="E155" s="37"/>
      <c r="F155" s="37"/>
      <c r="G155" s="54"/>
      <c r="H155" s="37"/>
      <c r="I155" s="128"/>
      <c r="J155" s="128"/>
      <c r="K155" s="37"/>
      <c r="L155" s="37"/>
      <c r="M155" s="54"/>
      <c r="N155" s="37"/>
      <c r="O155" s="181"/>
      <c r="P155" s="181"/>
      <c r="Q155" s="181"/>
    </row>
    <row r="156" spans="2:17" x14ac:dyDescent="0.2">
      <c r="B156" s="37"/>
      <c r="C156" s="128"/>
      <c r="D156" s="128"/>
      <c r="E156" s="37"/>
      <c r="F156" s="37"/>
      <c r="G156" s="54"/>
      <c r="H156" s="37"/>
      <c r="I156" s="128"/>
      <c r="J156" s="128"/>
      <c r="K156" s="37"/>
      <c r="L156" s="37"/>
      <c r="M156" s="54"/>
      <c r="N156" s="37"/>
      <c r="O156" s="181"/>
      <c r="P156" s="181"/>
      <c r="Q156" s="181"/>
    </row>
    <row r="157" spans="2:17" x14ac:dyDescent="0.2">
      <c r="B157" s="37"/>
      <c r="C157" s="128"/>
      <c r="D157" s="128"/>
      <c r="E157" s="37"/>
      <c r="F157" s="37"/>
      <c r="G157" s="54"/>
      <c r="H157" s="37"/>
      <c r="I157" s="128"/>
      <c r="J157" s="128"/>
      <c r="K157" s="37"/>
      <c r="L157" s="37"/>
      <c r="M157" s="54"/>
      <c r="N157" s="37"/>
      <c r="O157" s="181"/>
      <c r="P157" s="181"/>
      <c r="Q157" s="181"/>
    </row>
    <row r="158" spans="2:17" x14ac:dyDescent="0.2">
      <c r="B158" s="37"/>
      <c r="C158" s="128"/>
      <c r="D158" s="128"/>
      <c r="E158" s="37"/>
      <c r="F158" s="37"/>
      <c r="G158" s="54"/>
      <c r="H158" s="37"/>
      <c r="I158" s="128"/>
      <c r="J158" s="128"/>
      <c r="K158" s="37"/>
      <c r="L158" s="37"/>
      <c r="M158" s="54"/>
      <c r="N158" s="37"/>
      <c r="O158" s="181"/>
      <c r="P158" s="181"/>
      <c r="Q158" s="181"/>
    </row>
    <row r="159" spans="2:17" x14ac:dyDescent="0.2">
      <c r="B159" s="37"/>
      <c r="C159" s="128"/>
      <c r="D159" s="128"/>
      <c r="E159" s="37"/>
      <c r="F159" s="37"/>
      <c r="G159" s="54"/>
      <c r="H159" s="37"/>
      <c r="I159" s="128"/>
      <c r="J159" s="128"/>
      <c r="K159" s="37"/>
      <c r="L159" s="37"/>
      <c r="M159" s="54"/>
      <c r="N159" s="37"/>
      <c r="O159" s="181"/>
      <c r="P159" s="181"/>
      <c r="Q159" s="181"/>
    </row>
    <row r="160" spans="2:17" x14ac:dyDescent="0.2">
      <c r="B160" s="37"/>
      <c r="C160" s="128"/>
      <c r="D160" s="128"/>
      <c r="E160" s="37"/>
      <c r="F160" s="37"/>
      <c r="G160" s="54"/>
      <c r="H160" s="37"/>
      <c r="I160" s="128"/>
      <c r="J160" s="128"/>
      <c r="K160" s="37"/>
      <c r="L160" s="37"/>
      <c r="M160" s="54"/>
      <c r="N160" s="37"/>
      <c r="O160" s="181"/>
      <c r="P160" s="181"/>
      <c r="Q160" s="181"/>
    </row>
    <row r="161" spans="2:17" x14ac:dyDescent="0.2">
      <c r="B161" s="37"/>
      <c r="C161" s="128"/>
      <c r="D161" s="128"/>
      <c r="E161" s="37"/>
      <c r="F161" s="37"/>
      <c r="G161" s="54"/>
      <c r="H161" s="37"/>
      <c r="I161" s="128"/>
      <c r="J161" s="128"/>
      <c r="K161" s="37"/>
      <c r="L161" s="37"/>
      <c r="M161" s="54"/>
      <c r="N161" s="37"/>
      <c r="O161" s="181"/>
      <c r="P161" s="181"/>
      <c r="Q161" s="181"/>
    </row>
    <row r="162" spans="2:17" x14ac:dyDescent="0.2">
      <c r="B162" s="37"/>
      <c r="C162" s="128"/>
      <c r="D162" s="128"/>
      <c r="E162" s="37"/>
      <c r="F162" s="37"/>
      <c r="G162" s="54"/>
      <c r="H162" s="37"/>
      <c r="I162" s="128"/>
      <c r="J162" s="128"/>
      <c r="K162" s="37"/>
      <c r="L162" s="37"/>
      <c r="M162" s="54"/>
      <c r="N162" s="37"/>
      <c r="O162" s="181"/>
      <c r="P162" s="181"/>
      <c r="Q162" s="181"/>
    </row>
    <row r="163" spans="2:17" x14ac:dyDescent="0.2">
      <c r="B163" s="37"/>
      <c r="C163" s="128"/>
      <c r="D163" s="128"/>
      <c r="E163" s="37"/>
      <c r="F163" s="37"/>
      <c r="G163" s="54"/>
      <c r="H163" s="37"/>
      <c r="I163" s="128"/>
      <c r="J163" s="128"/>
      <c r="K163" s="37"/>
      <c r="L163" s="37"/>
      <c r="M163" s="54"/>
      <c r="N163" s="37"/>
      <c r="O163" s="181"/>
      <c r="P163" s="181"/>
      <c r="Q163" s="181"/>
    </row>
    <row r="164" spans="2:17" x14ac:dyDescent="0.2">
      <c r="B164" s="37"/>
      <c r="C164" s="128"/>
      <c r="D164" s="128"/>
      <c r="E164" s="37"/>
      <c r="F164" s="37"/>
      <c r="G164" s="54"/>
      <c r="H164" s="37"/>
      <c r="I164" s="128"/>
      <c r="J164" s="128"/>
      <c r="K164" s="37"/>
      <c r="L164" s="37"/>
      <c r="M164" s="54"/>
      <c r="N164" s="37"/>
      <c r="O164" s="181"/>
      <c r="P164" s="181"/>
      <c r="Q164" s="181"/>
    </row>
    <row r="165" spans="2:17" x14ac:dyDescent="0.2">
      <c r="B165" s="37"/>
      <c r="C165" s="128"/>
      <c r="D165" s="128"/>
      <c r="E165" s="37"/>
      <c r="F165" s="37"/>
      <c r="G165" s="54"/>
      <c r="H165" s="37"/>
      <c r="I165" s="128"/>
      <c r="J165" s="128"/>
      <c r="K165" s="37"/>
      <c r="L165" s="37"/>
      <c r="M165" s="54"/>
      <c r="N165" s="37"/>
      <c r="O165" s="181"/>
      <c r="P165" s="181"/>
      <c r="Q165" s="181"/>
    </row>
    <row r="166" spans="2:17" x14ac:dyDescent="0.2">
      <c r="B166" s="37"/>
      <c r="C166" s="128"/>
      <c r="D166" s="128"/>
      <c r="E166" s="37"/>
      <c r="F166" s="37"/>
      <c r="G166" s="54"/>
      <c r="H166" s="37"/>
      <c r="I166" s="128"/>
      <c r="J166" s="128"/>
      <c r="K166" s="37"/>
      <c r="L166" s="37"/>
      <c r="M166" s="54"/>
      <c r="N166" s="37"/>
      <c r="O166" s="181"/>
      <c r="P166" s="181"/>
      <c r="Q166" s="181"/>
    </row>
    <row r="167" spans="2:17" x14ac:dyDescent="0.2">
      <c r="B167" s="37"/>
      <c r="C167" s="128"/>
      <c r="D167" s="128"/>
      <c r="E167" s="37"/>
      <c r="F167" s="37"/>
      <c r="G167" s="54"/>
      <c r="H167" s="37"/>
      <c r="I167" s="128"/>
      <c r="J167" s="128"/>
      <c r="K167" s="37"/>
      <c r="L167" s="37"/>
      <c r="M167" s="54"/>
      <c r="N167" s="37"/>
      <c r="O167" s="181"/>
      <c r="P167" s="181"/>
      <c r="Q167" s="181"/>
    </row>
    <row r="168" spans="2:17" x14ac:dyDescent="0.2">
      <c r="B168" s="37"/>
      <c r="C168" s="128"/>
      <c r="D168" s="128"/>
      <c r="E168" s="37"/>
      <c r="F168" s="37"/>
      <c r="G168" s="54"/>
      <c r="H168" s="37"/>
      <c r="I168" s="128"/>
      <c r="J168" s="128"/>
      <c r="K168" s="37"/>
      <c r="L168" s="37"/>
      <c r="M168" s="54"/>
      <c r="N168" s="37"/>
      <c r="O168" s="181"/>
      <c r="P168" s="181"/>
      <c r="Q168" s="181"/>
    </row>
    <row r="169" spans="2:17" x14ac:dyDescent="0.2">
      <c r="B169" s="37"/>
      <c r="C169" s="128"/>
      <c r="D169" s="128"/>
      <c r="E169" s="37"/>
      <c r="F169" s="37"/>
      <c r="G169" s="54"/>
      <c r="H169" s="37"/>
      <c r="I169" s="128"/>
      <c r="J169" s="128"/>
      <c r="K169" s="37"/>
      <c r="L169" s="37"/>
      <c r="M169" s="54"/>
      <c r="N169" s="37"/>
      <c r="O169" s="181"/>
      <c r="P169" s="181"/>
      <c r="Q169" s="181"/>
    </row>
    <row r="170" spans="2:17" x14ac:dyDescent="0.2">
      <c r="B170" s="37"/>
      <c r="C170" s="128"/>
      <c r="D170" s="128"/>
      <c r="E170" s="37"/>
      <c r="F170" s="37"/>
      <c r="G170" s="54"/>
      <c r="H170" s="37"/>
      <c r="I170" s="128"/>
      <c r="J170" s="128"/>
      <c r="K170" s="37"/>
      <c r="L170" s="37"/>
      <c r="M170" s="54"/>
      <c r="N170" s="37"/>
      <c r="O170" s="181"/>
      <c r="P170" s="181"/>
      <c r="Q170" s="181"/>
    </row>
    <row r="171" spans="2:17" x14ac:dyDescent="0.2">
      <c r="B171" s="37"/>
      <c r="C171" s="128"/>
      <c r="D171" s="128"/>
      <c r="E171" s="37"/>
      <c r="F171" s="37"/>
      <c r="G171" s="54"/>
      <c r="H171" s="37"/>
      <c r="I171" s="128"/>
      <c r="J171" s="128"/>
      <c r="K171" s="37"/>
      <c r="L171" s="37"/>
      <c r="M171" s="54"/>
      <c r="N171" s="37"/>
      <c r="O171" s="181"/>
      <c r="P171" s="181"/>
      <c r="Q171" s="181"/>
    </row>
    <row r="172" spans="2:17" x14ac:dyDescent="0.2">
      <c r="B172" s="37"/>
      <c r="C172" s="128"/>
      <c r="D172" s="128"/>
      <c r="E172" s="37"/>
      <c r="F172" s="37"/>
      <c r="G172" s="54"/>
      <c r="H172" s="37"/>
      <c r="I172" s="128"/>
      <c r="J172" s="128"/>
      <c r="K172" s="37"/>
      <c r="L172" s="37"/>
      <c r="M172" s="54"/>
      <c r="N172" s="37"/>
      <c r="O172" s="181"/>
      <c r="P172" s="181"/>
      <c r="Q172" s="181"/>
    </row>
    <row r="173" spans="2:17" x14ac:dyDescent="0.2">
      <c r="B173" s="37"/>
      <c r="C173" s="128"/>
      <c r="D173" s="128"/>
      <c r="E173" s="37"/>
      <c r="F173" s="37"/>
      <c r="G173" s="54"/>
      <c r="H173" s="37"/>
      <c r="I173" s="128"/>
      <c r="J173" s="128"/>
      <c r="K173" s="37"/>
      <c r="L173" s="37"/>
      <c r="M173" s="54"/>
      <c r="N173" s="37"/>
      <c r="O173" s="181"/>
      <c r="P173" s="181"/>
      <c r="Q173" s="181"/>
    </row>
    <row r="174" spans="2:17" x14ac:dyDescent="0.2">
      <c r="B174" s="37"/>
      <c r="C174" s="128"/>
      <c r="D174" s="128"/>
      <c r="E174" s="37"/>
      <c r="F174" s="37"/>
      <c r="G174" s="54"/>
      <c r="H174" s="37"/>
      <c r="I174" s="128"/>
      <c r="J174" s="128"/>
      <c r="K174" s="37"/>
      <c r="L174" s="37"/>
      <c r="M174" s="54"/>
      <c r="N174" s="37"/>
      <c r="O174" s="181"/>
      <c r="P174" s="181"/>
      <c r="Q174" s="181"/>
    </row>
    <row r="175" spans="2:17" x14ac:dyDescent="0.2">
      <c r="B175" s="37"/>
      <c r="C175" s="128"/>
      <c r="D175" s="128"/>
      <c r="E175" s="37"/>
      <c r="F175" s="37"/>
      <c r="G175" s="54"/>
      <c r="H175" s="37"/>
      <c r="I175" s="128"/>
      <c r="J175" s="128"/>
      <c r="K175" s="37"/>
      <c r="L175" s="37"/>
      <c r="M175" s="54"/>
      <c r="N175" s="37"/>
      <c r="O175" s="181"/>
      <c r="P175" s="181"/>
      <c r="Q175" s="181"/>
    </row>
    <row r="176" spans="2:17" x14ac:dyDescent="0.2">
      <c r="B176" s="37"/>
      <c r="C176" s="128"/>
      <c r="D176" s="128"/>
      <c r="E176" s="37"/>
      <c r="F176" s="37"/>
      <c r="G176" s="54"/>
      <c r="H176" s="37"/>
      <c r="I176" s="128"/>
      <c r="J176" s="128"/>
      <c r="K176" s="37"/>
      <c r="L176" s="37"/>
      <c r="M176" s="54"/>
      <c r="N176" s="37"/>
      <c r="O176" s="181"/>
      <c r="P176" s="181"/>
      <c r="Q176" s="181"/>
    </row>
    <row r="177" spans="2:17" x14ac:dyDescent="0.2">
      <c r="B177" s="37"/>
      <c r="C177" s="128"/>
      <c r="D177" s="128"/>
      <c r="E177" s="37"/>
      <c r="F177" s="37"/>
      <c r="G177" s="54"/>
      <c r="H177" s="37"/>
      <c r="I177" s="128"/>
      <c r="J177" s="128"/>
      <c r="K177" s="37"/>
      <c r="L177" s="37"/>
      <c r="M177" s="54"/>
      <c r="N177" s="37"/>
      <c r="O177" s="181"/>
      <c r="P177" s="181"/>
      <c r="Q177" s="181"/>
    </row>
    <row r="178" spans="2:17" x14ac:dyDescent="0.2">
      <c r="B178" s="37"/>
      <c r="C178" s="128"/>
      <c r="D178" s="128"/>
      <c r="E178" s="37"/>
      <c r="F178" s="37"/>
      <c r="G178" s="54"/>
      <c r="H178" s="37"/>
      <c r="I178" s="128"/>
      <c r="J178" s="128"/>
      <c r="K178" s="37"/>
      <c r="L178" s="37"/>
      <c r="M178" s="54"/>
      <c r="N178" s="37"/>
      <c r="O178" s="181"/>
      <c r="P178" s="181"/>
      <c r="Q178" s="181"/>
    </row>
    <row r="179" spans="2:17" x14ac:dyDescent="0.2">
      <c r="B179" s="37"/>
      <c r="C179" s="128"/>
      <c r="D179" s="128"/>
      <c r="E179" s="37"/>
      <c r="F179" s="37"/>
      <c r="G179" s="54"/>
      <c r="H179" s="37"/>
      <c r="I179" s="128"/>
      <c r="J179" s="128"/>
      <c r="K179" s="37"/>
      <c r="L179" s="37"/>
      <c r="M179" s="54"/>
      <c r="N179" s="37"/>
      <c r="O179" s="181"/>
      <c r="P179" s="181"/>
      <c r="Q179" s="181"/>
    </row>
    <row r="180" spans="2:17" x14ac:dyDescent="0.2">
      <c r="B180" s="37"/>
      <c r="C180" s="128"/>
      <c r="D180" s="128"/>
      <c r="E180" s="37"/>
      <c r="F180" s="37"/>
      <c r="G180" s="54"/>
      <c r="H180" s="37"/>
      <c r="I180" s="128"/>
      <c r="J180" s="128"/>
      <c r="K180" s="37"/>
      <c r="L180" s="37"/>
      <c r="M180" s="54"/>
      <c r="N180" s="37"/>
      <c r="O180" s="181"/>
      <c r="P180" s="181"/>
      <c r="Q180" s="181"/>
    </row>
    <row r="181" spans="2:17" x14ac:dyDescent="0.2">
      <c r="B181" s="37"/>
      <c r="C181" s="128"/>
      <c r="D181" s="128"/>
      <c r="E181" s="37"/>
      <c r="F181" s="37"/>
      <c r="G181" s="54"/>
      <c r="H181" s="37"/>
      <c r="I181" s="128"/>
      <c r="J181" s="128"/>
      <c r="K181" s="37"/>
      <c r="L181" s="37"/>
      <c r="M181" s="54"/>
      <c r="N181" s="37"/>
      <c r="O181" s="181"/>
      <c r="P181" s="181"/>
      <c r="Q181" s="181"/>
    </row>
    <row r="182" spans="2:17" x14ac:dyDescent="0.2">
      <c r="B182" s="37"/>
      <c r="C182" s="128"/>
      <c r="D182" s="128"/>
      <c r="E182" s="37"/>
      <c r="F182" s="37"/>
      <c r="G182" s="54"/>
      <c r="H182" s="37"/>
      <c r="I182" s="128"/>
      <c r="J182" s="128"/>
      <c r="K182" s="37"/>
      <c r="L182" s="37"/>
      <c r="M182" s="54"/>
      <c r="N182" s="37"/>
      <c r="O182" s="181"/>
      <c r="P182" s="181"/>
      <c r="Q182" s="181"/>
    </row>
    <row r="183" spans="2:17" x14ac:dyDescent="0.2">
      <c r="B183" s="37"/>
      <c r="C183" s="128"/>
      <c r="D183" s="128"/>
      <c r="E183" s="37"/>
      <c r="F183" s="37"/>
      <c r="G183" s="54"/>
      <c r="H183" s="37"/>
      <c r="I183" s="128"/>
      <c r="J183" s="128"/>
      <c r="K183" s="37"/>
      <c r="L183" s="37"/>
      <c r="M183" s="54"/>
      <c r="N183" s="37"/>
      <c r="O183" s="181"/>
      <c r="P183" s="181"/>
      <c r="Q183" s="181"/>
    </row>
    <row r="184" spans="2:17" x14ac:dyDescent="0.2">
      <c r="B184" s="37"/>
      <c r="C184" s="128"/>
      <c r="D184" s="128"/>
      <c r="E184" s="37"/>
      <c r="F184" s="37"/>
      <c r="G184" s="54"/>
      <c r="H184" s="37"/>
      <c r="I184" s="128"/>
      <c r="J184" s="128"/>
      <c r="K184" s="37"/>
      <c r="L184" s="37"/>
      <c r="M184" s="54"/>
      <c r="N184" s="37"/>
      <c r="O184" s="181"/>
      <c r="P184" s="181"/>
      <c r="Q184" s="181"/>
    </row>
    <row r="185" spans="2:17" x14ac:dyDescent="0.2">
      <c r="B185" s="37"/>
      <c r="C185" s="128"/>
      <c r="D185" s="128"/>
      <c r="E185" s="37"/>
      <c r="F185" s="37"/>
      <c r="G185" s="54"/>
      <c r="H185" s="37"/>
      <c r="I185" s="128"/>
      <c r="J185" s="128"/>
      <c r="K185" s="37"/>
      <c r="L185" s="37"/>
      <c r="M185" s="54"/>
      <c r="N185" s="37"/>
      <c r="O185" s="181"/>
      <c r="P185" s="181"/>
      <c r="Q185" s="181"/>
    </row>
    <row r="186" spans="2:17" x14ac:dyDescent="0.2">
      <c r="B186" s="37"/>
      <c r="C186" s="128"/>
      <c r="D186" s="128"/>
      <c r="E186" s="37"/>
      <c r="F186" s="37"/>
      <c r="G186" s="54"/>
      <c r="H186" s="37"/>
      <c r="I186" s="128"/>
      <c r="J186" s="128"/>
      <c r="K186" s="37"/>
      <c r="L186" s="37"/>
      <c r="M186" s="54"/>
      <c r="N186" s="37"/>
      <c r="O186" s="181"/>
      <c r="P186" s="181"/>
      <c r="Q186" s="181"/>
    </row>
    <row r="187" spans="2:17" x14ac:dyDescent="0.2">
      <c r="B187" s="37"/>
      <c r="C187" s="128"/>
      <c r="D187" s="128"/>
      <c r="E187" s="37"/>
      <c r="F187" s="37"/>
      <c r="G187" s="54"/>
      <c r="H187" s="37"/>
      <c r="I187" s="128"/>
      <c r="J187" s="128"/>
      <c r="K187" s="37"/>
      <c r="L187" s="37"/>
      <c r="M187" s="54"/>
      <c r="N187" s="37"/>
      <c r="O187" s="181"/>
      <c r="P187" s="181"/>
      <c r="Q187" s="181"/>
    </row>
    <row r="188" spans="2:17" x14ac:dyDescent="0.2">
      <c r="B188" s="37"/>
      <c r="C188" s="128"/>
      <c r="D188" s="128"/>
      <c r="E188" s="37"/>
      <c r="F188" s="37"/>
      <c r="G188" s="54"/>
      <c r="H188" s="37"/>
      <c r="I188" s="128"/>
      <c r="J188" s="128"/>
      <c r="K188" s="37"/>
      <c r="L188" s="37"/>
      <c r="M188" s="54"/>
      <c r="N188" s="37"/>
      <c r="O188" s="181"/>
      <c r="P188" s="181"/>
      <c r="Q188" s="181"/>
    </row>
    <row r="189" spans="2:17" x14ac:dyDescent="0.2">
      <c r="B189" s="37"/>
      <c r="C189" s="128"/>
      <c r="D189" s="128"/>
      <c r="E189" s="37"/>
      <c r="F189" s="37"/>
      <c r="G189" s="54"/>
      <c r="H189" s="37"/>
      <c r="I189" s="128"/>
      <c r="J189" s="128"/>
      <c r="K189" s="37"/>
      <c r="L189" s="37"/>
      <c r="M189" s="54"/>
      <c r="N189" s="37"/>
      <c r="O189" s="181"/>
      <c r="P189" s="181"/>
      <c r="Q189" s="181"/>
    </row>
    <row r="190" spans="2:17" x14ac:dyDescent="0.2">
      <c r="B190" s="37"/>
      <c r="C190" s="128"/>
      <c r="D190" s="128"/>
      <c r="E190" s="37"/>
      <c r="F190" s="37"/>
      <c r="G190" s="54"/>
      <c r="H190" s="37"/>
      <c r="I190" s="128"/>
      <c r="J190" s="128"/>
      <c r="K190" s="37"/>
      <c r="L190" s="37"/>
      <c r="M190" s="54"/>
      <c r="N190" s="37"/>
      <c r="O190" s="181"/>
      <c r="P190" s="181"/>
      <c r="Q190" s="181"/>
    </row>
    <row r="191" spans="2:17" x14ac:dyDescent="0.2">
      <c r="B191" s="37"/>
      <c r="C191" s="128"/>
      <c r="D191" s="128"/>
      <c r="E191" s="37"/>
      <c r="F191" s="37"/>
      <c r="G191" s="54"/>
      <c r="H191" s="37"/>
      <c r="I191" s="128"/>
      <c r="J191" s="128"/>
      <c r="K191" s="37"/>
      <c r="L191" s="37"/>
      <c r="M191" s="54"/>
      <c r="N191" s="37"/>
      <c r="O191" s="181"/>
      <c r="P191" s="181"/>
      <c r="Q191" s="181"/>
    </row>
    <row r="192" spans="2:17" x14ac:dyDescent="0.2">
      <c r="B192" s="37"/>
      <c r="C192" s="128"/>
      <c r="D192" s="128"/>
      <c r="E192" s="37"/>
      <c r="F192" s="37"/>
      <c r="G192" s="54"/>
      <c r="H192" s="37"/>
      <c r="I192" s="128"/>
      <c r="J192" s="128"/>
      <c r="K192" s="37"/>
      <c r="L192" s="37"/>
      <c r="M192" s="54"/>
      <c r="N192" s="37"/>
      <c r="O192" s="181"/>
      <c r="P192" s="181"/>
      <c r="Q192" s="181"/>
    </row>
    <row r="193" spans="2:17" x14ac:dyDescent="0.2">
      <c r="B193" s="37"/>
      <c r="C193" s="128"/>
      <c r="D193" s="128"/>
      <c r="E193" s="37"/>
      <c r="F193" s="37"/>
      <c r="G193" s="54"/>
      <c r="H193" s="37"/>
      <c r="I193" s="128"/>
      <c r="J193" s="128"/>
      <c r="K193" s="37"/>
      <c r="L193" s="37"/>
      <c r="M193" s="54"/>
      <c r="N193" s="37"/>
      <c r="O193" s="181"/>
      <c r="P193" s="181"/>
      <c r="Q193" s="181"/>
    </row>
    <row r="194" spans="2:17" x14ac:dyDescent="0.2">
      <c r="B194" s="37"/>
      <c r="C194" s="128"/>
      <c r="D194" s="128"/>
      <c r="E194" s="37"/>
      <c r="F194" s="37"/>
      <c r="G194" s="54"/>
      <c r="H194" s="37"/>
      <c r="I194" s="128"/>
      <c r="J194" s="128"/>
      <c r="K194" s="37"/>
      <c r="L194" s="37"/>
      <c r="M194" s="54"/>
      <c r="N194" s="37"/>
      <c r="O194" s="181"/>
      <c r="P194" s="181"/>
      <c r="Q194" s="181"/>
    </row>
    <row r="195" spans="2:17" x14ac:dyDescent="0.2">
      <c r="B195" s="37"/>
      <c r="C195" s="128"/>
      <c r="D195" s="128"/>
      <c r="E195" s="37"/>
      <c r="F195" s="37"/>
      <c r="G195" s="54"/>
      <c r="H195" s="37"/>
      <c r="I195" s="128"/>
      <c r="J195" s="128"/>
      <c r="K195" s="37"/>
      <c r="L195" s="37"/>
      <c r="M195" s="54"/>
      <c r="N195" s="37"/>
      <c r="O195" s="181"/>
      <c r="P195" s="181"/>
      <c r="Q195" s="181"/>
    </row>
    <row r="196" spans="2:17" x14ac:dyDescent="0.2">
      <c r="B196" s="37"/>
      <c r="C196" s="128"/>
      <c r="D196" s="128"/>
      <c r="E196" s="37"/>
      <c r="F196" s="37"/>
      <c r="G196" s="54"/>
      <c r="H196" s="37"/>
      <c r="I196" s="128"/>
      <c r="J196" s="128"/>
      <c r="K196" s="37"/>
      <c r="L196" s="37"/>
      <c r="M196" s="54"/>
      <c r="N196" s="37"/>
      <c r="O196" s="181"/>
      <c r="P196" s="181"/>
      <c r="Q196" s="181"/>
    </row>
    <row r="197" spans="2:17" x14ac:dyDescent="0.2">
      <c r="B197" s="37"/>
      <c r="C197" s="128"/>
      <c r="D197" s="128"/>
      <c r="E197" s="37"/>
      <c r="F197" s="37"/>
      <c r="G197" s="54"/>
      <c r="H197" s="37"/>
      <c r="I197" s="128"/>
      <c r="J197" s="128"/>
      <c r="K197" s="37"/>
      <c r="L197" s="37"/>
      <c r="M197" s="54"/>
      <c r="N197" s="37"/>
      <c r="O197" s="181"/>
      <c r="P197" s="181"/>
      <c r="Q197" s="181"/>
    </row>
    <row r="198" spans="2:17" x14ac:dyDescent="0.2">
      <c r="B198" s="37"/>
      <c r="C198" s="128"/>
      <c r="D198" s="128"/>
      <c r="E198" s="37"/>
      <c r="F198" s="37"/>
      <c r="G198" s="54"/>
      <c r="H198" s="37"/>
      <c r="I198" s="128"/>
      <c r="J198" s="128"/>
      <c r="K198" s="37"/>
      <c r="L198" s="37"/>
      <c r="M198" s="54"/>
      <c r="N198" s="37"/>
      <c r="O198" s="181"/>
      <c r="P198" s="181"/>
      <c r="Q198" s="181"/>
    </row>
    <row r="199" spans="2:17" x14ac:dyDescent="0.2">
      <c r="B199" s="37"/>
      <c r="C199" s="128"/>
      <c r="D199" s="128"/>
      <c r="E199" s="37"/>
      <c r="F199" s="37"/>
      <c r="G199" s="54"/>
      <c r="H199" s="37"/>
      <c r="I199" s="128"/>
      <c r="J199" s="128"/>
      <c r="K199" s="37"/>
      <c r="L199" s="37"/>
      <c r="M199" s="54"/>
      <c r="N199" s="37"/>
      <c r="O199" s="181"/>
      <c r="P199" s="181"/>
      <c r="Q199" s="181"/>
    </row>
    <row r="200" spans="2:17" x14ac:dyDescent="0.2">
      <c r="B200" s="37"/>
      <c r="C200" s="128"/>
      <c r="D200" s="128"/>
      <c r="E200" s="37"/>
      <c r="F200" s="37"/>
      <c r="G200" s="54"/>
      <c r="H200" s="37"/>
      <c r="I200" s="128"/>
      <c r="J200" s="128"/>
      <c r="K200" s="37"/>
      <c r="L200" s="37"/>
      <c r="M200" s="54"/>
      <c r="N200" s="37"/>
      <c r="O200" s="181"/>
      <c r="P200" s="181"/>
      <c r="Q200" s="181"/>
    </row>
    <row r="201" spans="2:17" x14ac:dyDescent="0.2">
      <c r="B201" s="37"/>
      <c r="C201" s="128"/>
      <c r="D201" s="128"/>
      <c r="E201" s="37"/>
      <c r="F201" s="37"/>
      <c r="G201" s="54"/>
      <c r="H201" s="37"/>
      <c r="I201" s="128"/>
      <c r="J201" s="128"/>
      <c r="K201" s="37"/>
      <c r="L201" s="37"/>
      <c r="M201" s="54"/>
      <c r="N201" s="37"/>
      <c r="O201" s="181"/>
      <c r="P201" s="181"/>
      <c r="Q201" s="181"/>
    </row>
    <row r="202" spans="2:17" x14ac:dyDescent="0.2">
      <c r="B202" s="37"/>
      <c r="C202" s="128"/>
      <c r="D202" s="128"/>
      <c r="E202" s="37"/>
      <c r="F202" s="37"/>
      <c r="G202" s="54"/>
      <c r="H202" s="37"/>
      <c r="I202" s="128"/>
      <c r="J202" s="128"/>
      <c r="K202" s="37"/>
      <c r="L202" s="37"/>
      <c r="M202" s="54"/>
      <c r="N202" s="37"/>
      <c r="O202" s="181"/>
      <c r="P202" s="181"/>
      <c r="Q202" s="181"/>
    </row>
    <row r="203" spans="2:17" x14ac:dyDescent="0.2">
      <c r="B203" s="37"/>
      <c r="C203" s="128"/>
      <c r="D203" s="128"/>
      <c r="E203" s="37"/>
      <c r="F203" s="37"/>
      <c r="G203" s="54"/>
      <c r="H203" s="37"/>
      <c r="I203" s="128"/>
      <c r="J203" s="128"/>
      <c r="K203" s="37"/>
      <c r="L203" s="37"/>
      <c r="M203" s="54"/>
      <c r="N203" s="37"/>
      <c r="O203" s="181"/>
      <c r="P203" s="181"/>
      <c r="Q203" s="181"/>
    </row>
    <row r="204" spans="2:17" x14ac:dyDescent="0.2">
      <c r="B204" s="37"/>
      <c r="C204" s="128"/>
      <c r="D204" s="128"/>
      <c r="E204" s="37"/>
      <c r="F204" s="37"/>
      <c r="G204" s="54"/>
      <c r="H204" s="37"/>
      <c r="I204" s="128"/>
      <c r="J204" s="128"/>
      <c r="K204" s="37"/>
      <c r="L204" s="37"/>
      <c r="M204" s="54"/>
      <c r="N204" s="37"/>
      <c r="O204" s="181"/>
      <c r="P204" s="181"/>
      <c r="Q204" s="181"/>
    </row>
    <row r="205" spans="2:17" x14ac:dyDescent="0.2">
      <c r="B205" s="37"/>
      <c r="C205" s="128"/>
      <c r="D205" s="128"/>
      <c r="E205" s="37"/>
      <c r="F205" s="37"/>
      <c r="G205" s="54"/>
      <c r="H205" s="37"/>
      <c r="I205" s="128"/>
      <c r="J205" s="128"/>
      <c r="K205" s="37"/>
      <c r="L205" s="37"/>
      <c r="M205" s="54"/>
      <c r="N205" s="37"/>
      <c r="O205" s="181"/>
      <c r="P205" s="181"/>
      <c r="Q205" s="181"/>
    </row>
    <row r="206" spans="2:17" x14ac:dyDescent="0.2">
      <c r="B206" s="37"/>
      <c r="C206" s="128"/>
      <c r="D206" s="128"/>
      <c r="E206" s="37"/>
      <c r="F206" s="37"/>
      <c r="G206" s="54"/>
      <c r="H206" s="37"/>
      <c r="I206" s="128"/>
      <c r="J206" s="128"/>
      <c r="K206" s="37"/>
      <c r="L206" s="37"/>
      <c r="M206" s="54"/>
      <c r="N206" s="37"/>
      <c r="O206" s="181"/>
      <c r="P206" s="181"/>
      <c r="Q206" s="181"/>
    </row>
    <row r="207" spans="2:17" x14ac:dyDescent="0.2">
      <c r="B207" s="37"/>
      <c r="C207" s="128"/>
      <c r="D207" s="128"/>
      <c r="E207" s="37"/>
      <c r="F207" s="37"/>
      <c r="G207" s="54"/>
      <c r="H207" s="37"/>
      <c r="I207" s="128"/>
      <c r="J207" s="128"/>
      <c r="K207" s="37"/>
      <c r="L207" s="37"/>
      <c r="M207" s="54"/>
      <c r="N207" s="37"/>
      <c r="O207" s="181"/>
      <c r="P207" s="181"/>
      <c r="Q207" s="181"/>
    </row>
    <row r="208" spans="2:17" x14ac:dyDescent="0.2">
      <c r="B208" s="37"/>
      <c r="C208" s="128"/>
      <c r="D208" s="128"/>
      <c r="E208" s="37"/>
      <c r="F208" s="37"/>
      <c r="G208" s="54"/>
      <c r="H208" s="37"/>
      <c r="I208" s="128"/>
      <c r="J208" s="128"/>
      <c r="K208" s="37"/>
      <c r="L208" s="37"/>
      <c r="M208" s="54"/>
      <c r="N208" s="37"/>
      <c r="O208" s="181"/>
      <c r="P208" s="181"/>
      <c r="Q208" s="181"/>
    </row>
    <row r="209" spans="2:17" x14ac:dyDescent="0.2">
      <c r="B209" s="37"/>
      <c r="C209" s="128"/>
      <c r="D209" s="128"/>
      <c r="E209" s="37"/>
      <c r="F209" s="37"/>
      <c r="G209" s="54"/>
      <c r="H209" s="37"/>
      <c r="I209" s="128"/>
      <c r="J209" s="128"/>
      <c r="K209" s="37"/>
      <c r="L209" s="37"/>
      <c r="M209" s="54"/>
      <c r="N209" s="37"/>
      <c r="O209" s="181"/>
      <c r="P209" s="181"/>
      <c r="Q209" s="181"/>
    </row>
    <row r="210" spans="2:17" x14ac:dyDescent="0.2">
      <c r="B210" s="37"/>
      <c r="C210" s="128"/>
      <c r="D210" s="128"/>
      <c r="E210" s="37"/>
      <c r="F210" s="37"/>
      <c r="G210" s="54"/>
      <c r="H210" s="37"/>
      <c r="I210" s="128"/>
      <c r="J210" s="128"/>
      <c r="K210" s="37"/>
      <c r="L210" s="37"/>
      <c r="M210" s="54"/>
      <c r="N210" s="37"/>
      <c r="O210" s="181"/>
      <c r="P210" s="181"/>
      <c r="Q210" s="181"/>
    </row>
    <row r="211" spans="2:17" x14ac:dyDescent="0.2">
      <c r="B211" s="37"/>
      <c r="C211" s="128"/>
      <c r="D211" s="128"/>
      <c r="E211" s="37"/>
      <c r="F211" s="37"/>
      <c r="G211" s="54"/>
      <c r="H211" s="37"/>
      <c r="I211" s="128"/>
      <c r="J211" s="128"/>
      <c r="K211" s="37"/>
      <c r="L211" s="37"/>
      <c r="M211" s="54"/>
      <c r="N211" s="37"/>
      <c r="O211" s="181"/>
      <c r="P211" s="181"/>
      <c r="Q211" s="181"/>
    </row>
    <row r="212" spans="2:17" x14ac:dyDescent="0.2">
      <c r="B212" s="37"/>
      <c r="C212" s="128"/>
      <c r="D212" s="128"/>
      <c r="E212" s="37"/>
      <c r="F212" s="37"/>
      <c r="G212" s="54"/>
      <c r="H212" s="37"/>
      <c r="I212" s="128"/>
      <c r="J212" s="128"/>
      <c r="K212" s="37"/>
      <c r="L212" s="37"/>
      <c r="M212" s="54"/>
      <c r="N212" s="37"/>
      <c r="O212" s="181"/>
      <c r="P212" s="181"/>
      <c r="Q212" s="181"/>
    </row>
    <row r="213" spans="2:17" x14ac:dyDescent="0.2">
      <c r="B213" s="37"/>
      <c r="C213" s="128"/>
      <c r="D213" s="128"/>
      <c r="E213" s="37"/>
      <c r="F213" s="37"/>
      <c r="G213" s="54"/>
      <c r="H213" s="37"/>
      <c r="I213" s="128"/>
      <c r="J213" s="128"/>
      <c r="K213" s="37"/>
      <c r="L213" s="37"/>
      <c r="M213" s="54"/>
      <c r="N213" s="37"/>
      <c r="O213" s="181"/>
      <c r="P213" s="181"/>
      <c r="Q213" s="181"/>
    </row>
    <row r="214" spans="2:17" x14ac:dyDescent="0.2">
      <c r="B214" s="37"/>
      <c r="C214" s="128"/>
      <c r="D214" s="128"/>
      <c r="E214" s="37"/>
      <c r="F214" s="37"/>
      <c r="G214" s="54"/>
      <c r="H214" s="37"/>
      <c r="I214" s="128"/>
      <c r="J214" s="128"/>
      <c r="K214" s="37"/>
      <c r="L214" s="37"/>
      <c r="M214" s="54"/>
      <c r="N214" s="37"/>
      <c r="O214" s="181"/>
      <c r="P214" s="181"/>
      <c r="Q214" s="181"/>
    </row>
    <row r="215" spans="2:17" x14ac:dyDescent="0.2">
      <c r="B215" s="37"/>
      <c r="C215" s="128"/>
      <c r="D215" s="128"/>
      <c r="E215" s="37"/>
      <c r="F215" s="37"/>
      <c r="G215" s="54"/>
      <c r="H215" s="37"/>
      <c r="I215" s="128"/>
      <c r="J215" s="128"/>
      <c r="K215" s="37"/>
      <c r="L215" s="37"/>
      <c r="M215" s="54"/>
      <c r="N215" s="37"/>
      <c r="O215" s="181"/>
      <c r="P215" s="181"/>
      <c r="Q215" s="181"/>
    </row>
    <row r="216" spans="2:17" x14ac:dyDescent="0.2">
      <c r="B216" s="37"/>
      <c r="C216" s="128"/>
      <c r="D216" s="128"/>
      <c r="E216" s="37"/>
      <c r="F216" s="37"/>
      <c r="G216" s="54"/>
      <c r="H216" s="37"/>
      <c r="I216" s="128"/>
      <c r="J216" s="128"/>
      <c r="K216" s="37"/>
      <c r="L216" s="37"/>
      <c r="M216" s="54"/>
      <c r="N216" s="37"/>
      <c r="O216" s="181"/>
      <c r="P216" s="181"/>
      <c r="Q216" s="181"/>
    </row>
    <row r="217" spans="2:17" x14ac:dyDescent="0.2">
      <c r="B217" s="37"/>
      <c r="C217" s="128"/>
      <c r="D217" s="128"/>
      <c r="E217" s="37"/>
      <c r="F217" s="37"/>
      <c r="G217" s="54"/>
      <c r="H217" s="37"/>
      <c r="I217" s="128"/>
      <c r="J217" s="128"/>
      <c r="K217" s="37"/>
      <c r="L217" s="37"/>
      <c r="M217" s="54"/>
      <c r="N217" s="37"/>
      <c r="O217" s="181"/>
      <c r="P217" s="181"/>
      <c r="Q217" s="181"/>
    </row>
    <row r="218" spans="2:17" x14ac:dyDescent="0.2">
      <c r="B218" s="37"/>
      <c r="C218" s="128"/>
      <c r="D218" s="128"/>
      <c r="E218" s="37"/>
      <c r="F218" s="37"/>
      <c r="G218" s="54"/>
      <c r="H218" s="37"/>
      <c r="I218" s="128"/>
      <c r="J218" s="128"/>
      <c r="K218" s="37"/>
      <c r="L218" s="37"/>
      <c r="M218" s="54"/>
      <c r="N218" s="37"/>
      <c r="O218" s="181"/>
      <c r="P218" s="181"/>
      <c r="Q218" s="181"/>
    </row>
    <row r="219" spans="2:17" x14ac:dyDescent="0.2">
      <c r="B219" s="37"/>
      <c r="C219" s="128"/>
      <c r="D219" s="128"/>
      <c r="E219" s="37"/>
      <c r="F219" s="37"/>
      <c r="G219" s="54"/>
      <c r="H219" s="37"/>
      <c r="I219" s="128"/>
      <c r="J219" s="128"/>
      <c r="K219" s="37"/>
      <c r="L219" s="37"/>
      <c r="M219" s="54"/>
      <c r="N219" s="37"/>
      <c r="O219" s="181"/>
      <c r="P219" s="181"/>
      <c r="Q219" s="181"/>
    </row>
    <row r="220" spans="2:17" x14ac:dyDescent="0.2">
      <c r="B220" s="37"/>
      <c r="C220" s="128"/>
      <c r="D220" s="128"/>
      <c r="E220" s="37"/>
      <c r="F220" s="37"/>
      <c r="G220" s="54"/>
      <c r="H220" s="37"/>
      <c r="I220" s="128"/>
      <c r="J220" s="128"/>
      <c r="K220" s="37"/>
      <c r="L220" s="37"/>
      <c r="M220" s="54"/>
      <c r="N220" s="37"/>
      <c r="O220" s="181"/>
      <c r="P220" s="181"/>
      <c r="Q220" s="181"/>
    </row>
    <row r="221" spans="2:17" x14ac:dyDescent="0.2">
      <c r="B221" s="37"/>
      <c r="C221" s="128"/>
      <c r="D221" s="128"/>
      <c r="E221" s="37"/>
      <c r="F221" s="37"/>
      <c r="G221" s="54"/>
      <c r="H221" s="37"/>
      <c r="I221" s="128"/>
      <c r="J221" s="128"/>
      <c r="K221" s="37"/>
      <c r="L221" s="37"/>
      <c r="M221" s="54"/>
      <c r="N221" s="37"/>
      <c r="O221" s="181"/>
      <c r="P221" s="181"/>
      <c r="Q221" s="181"/>
    </row>
    <row r="222" spans="2:17" x14ac:dyDescent="0.2">
      <c r="B222" s="37"/>
      <c r="C222" s="128"/>
      <c r="D222" s="128"/>
      <c r="E222" s="37"/>
      <c r="F222" s="37"/>
      <c r="G222" s="54"/>
      <c r="H222" s="37"/>
      <c r="I222" s="128"/>
      <c r="J222" s="128"/>
      <c r="K222" s="37"/>
      <c r="L222" s="37"/>
      <c r="M222" s="54"/>
      <c r="N222" s="37"/>
      <c r="O222" s="181"/>
      <c r="P222" s="181"/>
      <c r="Q222" s="181"/>
    </row>
    <row r="223" spans="2:17" x14ac:dyDescent="0.2">
      <c r="B223" s="37"/>
      <c r="C223" s="128"/>
      <c r="D223" s="128"/>
      <c r="E223" s="37"/>
      <c r="F223" s="37"/>
      <c r="G223" s="54"/>
      <c r="H223" s="37"/>
      <c r="I223" s="128"/>
      <c r="J223" s="128"/>
      <c r="K223" s="37"/>
      <c r="L223" s="37"/>
      <c r="M223" s="54"/>
      <c r="N223" s="37"/>
      <c r="O223" s="181"/>
      <c r="P223" s="181"/>
      <c r="Q223" s="181"/>
    </row>
    <row r="224" spans="2:17" x14ac:dyDescent="0.2">
      <c r="B224" s="37"/>
      <c r="C224" s="128"/>
      <c r="D224" s="128"/>
      <c r="E224" s="37"/>
      <c r="F224" s="37"/>
      <c r="G224" s="54"/>
      <c r="H224" s="37"/>
      <c r="I224" s="128"/>
      <c r="J224" s="128"/>
      <c r="K224" s="37"/>
      <c r="L224" s="37"/>
      <c r="M224" s="54"/>
      <c r="N224" s="37"/>
      <c r="O224" s="181"/>
      <c r="P224" s="181"/>
      <c r="Q224" s="181"/>
    </row>
    <row r="225" spans="2:17" x14ac:dyDescent="0.2">
      <c r="B225" s="37"/>
      <c r="C225" s="128"/>
      <c r="D225" s="128"/>
      <c r="E225" s="37"/>
      <c r="F225" s="37"/>
      <c r="G225" s="54"/>
      <c r="H225" s="37"/>
      <c r="I225" s="128"/>
      <c r="J225" s="128"/>
      <c r="K225" s="37"/>
      <c r="L225" s="37"/>
      <c r="M225" s="54"/>
      <c r="N225" s="37"/>
      <c r="O225" s="181"/>
      <c r="P225" s="181"/>
      <c r="Q225" s="181"/>
    </row>
    <row r="226" spans="2:17" x14ac:dyDescent="0.2">
      <c r="B226" s="37"/>
      <c r="C226" s="128"/>
      <c r="D226" s="128"/>
      <c r="E226" s="37"/>
      <c r="F226" s="37"/>
      <c r="G226" s="54"/>
      <c r="H226" s="37"/>
      <c r="I226" s="128"/>
      <c r="J226" s="128"/>
      <c r="K226" s="37"/>
      <c r="L226" s="37"/>
      <c r="M226" s="54"/>
      <c r="N226" s="37"/>
      <c r="O226" s="181"/>
      <c r="P226" s="181"/>
      <c r="Q226" s="181"/>
    </row>
    <row r="227" spans="2:17" x14ac:dyDescent="0.2">
      <c r="B227" s="37"/>
      <c r="C227" s="128"/>
      <c r="D227" s="128"/>
      <c r="E227" s="37"/>
      <c r="F227" s="37"/>
      <c r="G227" s="54"/>
      <c r="H227" s="37"/>
      <c r="I227" s="128"/>
      <c r="J227" s="128"/>
      <c r="K227" s="37"/>
      <c r="L227" s="37"/>
      <c r="M227" s="54"/>
      <c r="N227" s="37"/>
      <c r="O227" s="181"/>
      <c r="P227" s="181"/>
      <c r="Q227" s="181"/>
    </row>
    <row r="228" spans="2:17" x14ac:dyDescent="0.2">
      <c r="B228" s="37"/>
      <c r="C228" s="128"/>
      <c r="D228" s="128"/>
      <c r="E228" s="37"/>
      <c r="F228" s="37"/>
      <c r="G228" s="54"/>
      <c r="H228" s="37"/>
      <c r="I228" s="128"/>
      <c r="J228" s="128"/>
      <c r="K228" s="37"/>
      <c r="L228" s="37"/>
      <c r="M228" s="54"/>
      <c r="N228" s="37"/>
      <c r="O228" s="181"/>
      <c r="P228" s="181"/>
      <c r="Q228" s="181"/>
    </row>
    <row r="229" spans="2:17" x14ac:dyDescent="0.2">
      <c r="B229" s="37"/>
      <c r="C229" s="128"/>
      <c r="D229" s="128"/>
      <c r="E229" s="37"/>
      <c r="F229" s="37"/>
      <c r="G229" s="54"/>
      <c r="H229" s="37"/>
      <c r="I229" s="128"/>
      <c r="J229" s="128"/>
      <c r="K229" s="37"/>
      <c r="L229" s="37"/>
      <c r="M229" s="54"/>
      <c r="N229" s="37"/>
      <c r="O229" s="181"/>
      <c r="P229" s="181"/>
      <c r="Q229" s="181"/>
    </row>
    <row r="230" spans="2:17" x14ac:dyDescent="0.2">
      <c r="B230" s="37"/>
      <c r="C230" s="128"/>
      <c r="D230" s="128"/>
      <c r="E230" s="37"/>
      <c r="F230" s="37"/>
      <c r="G230" s="54"/>
      <c r="H230" s="37"/>
      <c r="I230" s="128"/>
      <c r="J230" s="128"/>
      <c r="K230" s="37"/>
      <c r="L230" s="37"/>
      <c r="M230" s="54"/>
      <c r="N230" s="37"/>
      <c r="O230" s="181"/>
      <c r="P230" s="181"/>
      <c r="Q230" s="181"/>
    </row>
    <row r="231" spans="2:17" x14ac:dyDescent="0.2">
      <c r="B231" s="37"/>
      <c r="C231" s="128"/>
      <c r="D231" s="128"/>
      <c r="E231" s="37"/>
      <c r="F231" s="37"/>
      <c r="G231" s="54"/>
      <c r="H231" s="37"/>
      <c r="I231" s="128"/>
      <c r="J231" s="128"/>
      <c r="K231" s="37"/>
      <c r="L231" s="37"/>
      <c r="M231" s="54"/>
      <c r="N231" s="37"/>
      <c r="O231" s="181"/>
      <c r="P231" s="181"/>
      <c r="Q231" s="181"/>
    </row>
    <row r="232" spans="2:17" x14ac:dyDescent="0.2">
      <c r="B232" s="37"/>
      <c r="C232" s="128"/>
      <c r="D232" s="128"/>
      <c r="E232" s="37"/>
      <c r="F232" s="37"/>
      <c r="G232" s="54"/>
      <c r="H232" s="37"/>
      <c r="I232" s="128"/>
      <c r="J232" s="128"/>
      <c r="K232" s="37"/>
      <c r="L232" s="37"/>
      <c r="M232" s="54"/>
      <c r="N232" s="37"/>
      <c r="O232" s="181"/>
      <c r="P232" s="181"/>
      <c r="Q232" s="181"/>
    </row>
    <row r="233" spans="2:17" x14ac:dyDescent="0.2">
      <c r="B233" s="37"/>
      <c r="C233" s="128"/>
      <c r="D233" s="128"/>
      <c r="E233" s="37"/>
      <c r="F233" s="37"/>
      <c r="G233" s="54"/>
      <c r="H233" s="37"/>
      <c r="I233" s="128"/>
      <c r="J233" s="128"/>
      <c r="K233" s="37"/>
      <c r="L233" s="37"/>
      <c r="M233" s="54"/>
      <c r="N233" s="37"/>
      <c r="O233" s="181"/>
      <c r="P233" s="181"/>
      <c r="Q233" s="181"/>
    </row>
    <row r="234" spans="2:17" x14ac:dyDescent="0.2">
      <c r="B234" s="37"/>
      <c r="C234" s="128"/>
      <c r="D234" s="128"/>
      <c r="E234" s="37"/>
      <c r="F234" s="37"/>
      <c r="G234" s="54"/>
      <c r="H234" s="37"/>
      <c r="I234" s="128"/>
      <c r="J234" s="128"/>
      <c r="K234" s="37"/>
      <c r="L234" s="37"/>
      <c r="M234" s="54"/>
      <c r="N234" s="37"/>
      <c r="O234" s="181"/>
      <c r="P234" s="181"/>
      <c r="Q234" s="181"/>
    </row>
    <row r="235" spans="2:17" x14ac:dyDescent="0.2">
      <c r="B235" s="37"/>
      <c r="C235" s="128"/>
      <c r="D235" s="128"/>
      <c r="E235" s="37"/>
      <c r="F235" s="37"/>
      <c r="G235" s="54"/>
      <c r="H235" s="37"/>
      <c r="I235" s="128"/>
      <c r="J235" s="128"/>
      <c r="K235" s="37"/>
      <c r="L235" s="37"/>
      <c r="M235" s="54"/>
      <c r="N235" s="37"/>
      <c r="O235" s="181"/>
      <c r="P235" s="181"/>
      <c r="Q235" s="181"/>
    </row>
    <row r="236" spans="2:17" x14ac:dyDescent="0.2">
      <c r="B236" s="37"/>
      <c r="C236" s="128"/>
      <c r="D236" s="128"/>
      <c r="E236" s="37"/>
      <c r="F236" s="37"/>
      <c r="G236" s="54"/>
      <c r="H236" s="37"/>
      <c r="I236" s="128"/>
      <c r="J236" s="128"/>
      <c r="K236" s="37"/>
      <c r="L236" s="37"/>
      <c r="M236" s="54"/>
      <c r="N236" s="37"/>
      <c r="O236" s="181"/>
      <c r="P236" s="181"/>
      <c r="Q236" s="181"/>
    </row>
    <row r="237" spans="2:17" x14ac:dyDescent="0.2">
      <c r="B237" s="37"/>
      <c r="C237" s="128"/>
      <c r="D237" s="128"/>
      <c r="E237" s="37"/>
      <c r="F237" s="37"/>
      <c r="G237" s="54"/>
      <c r="H237" s="37"/>
      <c r="I237" s="128"/>
      <c r="J237" s="128"/>
      <c r="K237" s="37"/>
      <c r="L237" s="37"/>
      <c r="M237" s="54"/>
      <c r="N237" s="37"/>
      <c r="O237" s="181"/>
      <c r="P237" s="181"/>
      <c r="Q237" s="181"/>
    </row>
    <row r="238" spans="2:17" x14ac:dyDescent="0.2">
      <c r="B238" s="37"/>
      <c r="C238" s="128"/>
      <c r="D238" s="128"/>
      <c r="E238" s="37"/>
      <c r="F238" s="37"/>
      <c r="G238" s="54"/>
      <c r="H238" s="37"/>
      <c r="I238" s="128"/>
      <c r="J238" s="128"/>
      <c r="K238" s="37"/>
      <c r="L238" s="37"/>
      <c r="M238" s="54"/>
      <c r="N238" s="37"/>
      <c r="O238" s="181"/>
      <c r="P238" s="181"/>
      <c r="Q238" s="181"/>
    </row>
    <row r="239" spans="2:17" x14ac:dyDescent="0.2">
      <c r="B239" s="37"/>
      <c r="C239" s="128"/>
      <c r="D239" s="128"/>
      <c r="E239" s="37"/>
      <c r="F239" s="37"/>
      <c r="G239" s="54"/>
      <c r="H239" s="37"/>
      <c r="I239" s="128"/>
      <c r="J239" s="128"/>
      <c r="K239" s="37"/>
      <c r="L239" s="37"/>
      <c r="M239" s="54"/>
      <c r="N239" s="37"/>
      <c r="O239" s="181"/>
      <c r="P239" s="181"/>
      <c r="Q239" s="181"/>
    </row>
    <row r="240" spans="2:17" x14ac:dyDescent="0.2">
      <c r="B240" s="37"/>
      <c r="C240" s="128"/>
      <c r="D240" s="128"/>
      <c r="E240" s="37"/>
      <c r="F240" s="37"/>
      <c r="G240" s="54"/>
      <c r="H240" s="37"/>
      <c r="I240" s="128"/>
      <c r="J240" s="128"/>
      <c r="K240" s="37"/>
      <c r="L240" s="37"/>
      <c r="M240" s="54"/>
      <c r="N240" s="37"/>
      <c r="O240" s="181"/>
      <c r="P240" s="181"/>
      <c r="Q240" s="181"/>
    </row>
    <row r="241" spans="2:17" x14ac:dyDescent="0.2">
      <c r="B241" s="37"/>
      <c r="C241" s="128"/>
      <c r="D241" s="128"/>
      <c r="E241" s="37"/>
      <c r="F241" s="37"/>
      <c r="G241" s="54"/>
      <c r="H241" s="37"/>
      <c r="I241" s="128"/>
      <c r="J241" s="128"/>
      <c r="K241" s="37"/>
      <c r="L241" s="37"/>
      <c r="M241" s="54"/>
      <c r="N241" s="37"/>
      <c r="O241" s="181"/>
      <c r="P241" s="181"/>
      <c r="Q241" s="181"/>
    </row>
    <row r="242" spans="2:17" x14ac:dyDescent="0.2">
      <c r="B242" s="37"/>
      <c r="C242" s="128"/>
      <c r="D242" s="128"/>
      <c r="E242" s="37"/>
      <c r="F242" s="37"/>
      <c r="G242" s="54"/>
      <c r="H242" s="37"/>
      <c r="I242" s="128"/>
      <c r="J242" s="128"/>
      <c r="K242" s="37"/>
      <c r="L242" s="37"/>
      <c r="M242" s="54"/>
      <c r="N242" s="37"/>
      <c r="O242" s="181"/>
      <c r="P242" s="181"/>
      <c r="Q242" s="181"/>
    </row>
    <row r="243" spans="2:17" x14ac:dyDescent="0.2">
      <c r="B243" s="37"/>
      <c r="C243" s="128"/>
      <c r="D243" s="128"/>
      <c r="E243" s="37"/>
      <c r="F243" s="37"/>
      <c r="G243" s="54"/>
      <c r="H243" s="37"/>
      <c r="I243" s="128"/>
      <c r="J243" s="128"/>
      <c r="K243" s="37"/>
      <c r="L243" s="37"/>
      <c r="M243" s="54"/>
      <c r="N243" s="37"/>
      <c r="O243" s="181"/>
      <c r="P243" s="181"/>
      <c r="Q243" s="181"/>
    </row>
    <row r="244" spans="2:17" x14ac:dyDescent="0.2">
      <c r="B244" s="37"/>
      <c r="C244" s="128"/>
      <c r="D244" s="128"/>
      <c r="E244" s="37"/>
      <c r="F244" s="37"/>
      <c r="G244" s="54"/>
      <c r="H244" s="37"/>
      <c r="I244" s="128"/>
      <c r="J244" s="128"/>
      <c r="K244" s="37"/>
      <c r="L244" s="37"/>
      <c r="M244" s="54"/>
      <c r="N244" s="37"/>
      <c r="O244" s="181"/>
      <c r="P244" s="181"/>
      <c r="Q244" s="181"/>
    </row>
    <row r="245" spans="2:17" x14ac:dyDescent="0.2">
      <c r="B245" s="37"/>
      <c r="C245" s="128"/>
      <c r="D245" s="128"/>
      <c r="E245" s="37"/>
      <c r="F245" s="37"/>
      <c r="G245" s="54"/>
      <c r="H245" s="37"/>
      <c r="I245" s="128"/>
      <c r="J245" s="128"/>
      <c r="K245" s="37"/>
      <c r="L245" s="37"/>
      <c r="M245" s="54"/>
      <c r="N245" s="37"/>
      <c r="O245" s="181"/>
      <c r="P245" s="181"/>
      <c r="Q245" s="181"/>
    </row>
    <row r="246" spans="2:17" x14ac:dyDescent="0.2">
      <c r="B246" s="37"/>
      <c r="C246" s="128"/>
      <c r="D246" s="128"/>
      <c r="E246" s="37"/>
      <c r="F246" s="37"/>
      <c r="G246" s="54"/>
      <c r="H246" s="37"/>
      <c r="I246" s="128"/>
      <c r="J246" s="128"/>
      <c r="K246" s="37"/>
      <c r="L246" s="37"/>
      <c r="M246" s="54"/>
      <c r="N246" s="37"/>
      <c r="O246" s="181"/>
      <c r="P246" s="181"/>
      <c r="Q246" s="181"/>
    </row>
    <row r="247" spans="2:17" x14ac:dyDescent="0.2">
      <c r="B247" s="37"/>
      <c r="C247" s="128"/>
      <c r="D247" s="128"/>
      <c r="E247" s="37"/>
      <c r="F247" s="37"/>
      <c r="G247" s="54"/>
      <c r="H247" s="37"/>
      <c r="I247" s="128"/>
      <c r="J247" s="128"/>
      <c r="K247" s="37"/>
      <c r="L247" s="37"/>
      <c r="M247" s="54"/>
      <c r="N247" s="37"/>
      <c r="O247" s="181"/>
      <c r="P247" s="181"/>
      <c r="Q247" s="181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D5" sqref="D5"/>
    </sheetView>
  </sheetViews>
  <sheetFormatPr defaultColWidth="9.140625" defaultRowHeight="12.75" outlineLevelRow="2" x14ac:dyDescent="0.2"/>
  <cols>
    <col min="1" max="1" width="81.42578125" style="38" customWidth="1"/>
    <col min="2" max="2" width="14.28515625" style="46" customWidth="1"/>
    <col min="3" max="3" width="15.42578125" style="46" customWidth="1"/>
    <col min="4" max="4" width="10.28515625" style="69" customWidth="1"/>
    <col min="5" max="5" width="8.85546875" style="194" hidden="1" customWidth="1"/>
    <col min="6" max="16384" width="9.140625" style="194"/>
  </cols>
  <sheetData>
    <row r="2" spans="1:20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28.02.2019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ht="18.75" x14ac:dyDescent="0.3">
      <c r="A3" s="2" t="s">
        <v>167</v>
      </c>
      <c r="B3" s="2"/>
      <c r="C3" s="2"/>
      <c r="D3" s="2"/>
    </row>
    <row r="4" spans="1:20" x14ac:dyDescent="0.2">
      <c r="B4" s="37"/>
      <c r="C4" s="37"/>
      <c r="D4" s="54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</row>
    <row r="5" spans="1:20" s="246" customFormat="1" x14ac:dyDescent="0.2">
      <c r="B5" s="116"/>
      <c r="C5" s="116"/>
      <c r="D5" s="246" t="str">
        <f>VALVAL</f>
        <v>млрд. одиниць</v>
      </c>
    </row>
    <row r="6" spans="1:20" s="162" customFormat="1" x14ac:dyDescent="0.2">
      <c r="A6" s="56"/>
      <c r="B6" s="158" t="s">
        <v>168</v>
      </c>
      <c r="C6" s="158" t="s">
        <v>171</v>
      </c>
      <c r="D6" s="173" t="s">
        <v>189</v>
      </c>
      <c r="E6" s="203" t="s">
        <v>58</v>
      </c>
    </row>
    <row r="7" spans="1:20" s="195" customFormat="1" ht="15.75" x14ac:dyDescent="0.2">
      <c r="A7" s="196" t="s">
        <v>151</v>
      </c>
      <c r="B7" s="120">
        <f t="shared" ref="B7:C7" si="0">B$8+B$18</f>
        <v>78.23942996321999</v>
      </c>
      <c r="C7" s="120">
        <f t="shared" si="0"/>
        <v>2111.89846848454</v>
      </c>
      <c r="D7" s="110">
        <v>0.99999800000000005</v>
      </c>
      <c r="E7" s="184" t="s">
        <v>90</v>
      </c>
    </row>
    <row r="8" spans="1:20" s="23" customFormat="1" ht="15" x14ac:dyDescent="0.2">
      <c r="A8" s="7" t="s">
        <v>68</v>
      </c>
      <c r="B8" s="206">
        <f t="shared" ref="B8:D8" si="1">B$9+B$12</f>
        <v>67.418100851639991</v>
      </c>
      <c r="C8" s="206">
        <f t="shared" si="1"/>
        <v>1819.8008856092902</v>
      </c>
      <c r="D8" s="34">
        <f t="shared" si="1"/>
        <v>0.86168899999999993</v>
      </c>
      <c r="E8" s="147" t="s">
        <v>90</v>
      </c>
    </row>
    <row r="9" spans="1:20" s="180" customFormat="1" ht="15" outlineLevel="1" x14ac:dyDescent="0.2">
      <c r="A9" s="160" t="s">
        <v>50</v>
      </c>
      <c r="B9" s="156">
        <f t="shared" ref="B9:C9" si="2">SUM(B$10:B$11)</f>
        <v>27.785161368369998</v>
      </c>
      <c r="C9" s="156">
        <f t="shared" si="2"/>
        <v>749.99830351138007</v>
      </c>
      <c r="D9" s="90">
        <v>0.35513</v>
      </c>
      <c r="E9" s="99" t="s">
        <v>164</v>
      </c>
    </row>
    <row r="10" spans="1:20" s="190" customFormat="1" ht="14.25" outlineLevel="2" x14ac:dyDescent="0.2">
      <c r="A10" s="8" t="s">
        <v>192</v>
      </c>
      <c r="B10" s="30">
        <v>27.70186893923</v>
      </c>
      <c r="C10" s="30">
        <v>747.75001062872002</v>
      </c>
      <c r="D10" s="68">
        <v>0.35406500000000002</v>
      </c>
      <c r="E10" s="250" t="s">
        <v>11</v>
      </c>
    </row>
    <row r="11" spans="1:20" ht="14.25" outlineLevel="2" x14ac:dyDescent="0.2">
      <c r="A11" s="143" t="s">
        <v>115</v>
      </c>
      <c r="B11" s="167">
        <v>8.3292429139999999E-2</v>
      </c>
      <c r="C11" s="167">
        <v>2.2482928826599999</v>
      </c>
      <c r="D11" s="68">
        <v>1.065E-3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</row>
    <row r="12" spans="1:20" ht="15" outlineLevel="1" x14ac:dyDescent="0.25">
      <c r="A12" s="24" t="s">
        <v>63</v>
      </c>
      <c r="B12" s="224">
        <f t="shared" ref="B12:C12" si="3">SUM(B$13:B$17)</f>
        <v>39.632939483269993</v>
      </c>
      <c r="C12" s="224">
        <f t="shared" si="3"/>
        <v>1069.8025820979101</v>
      </c>
      <c r="D12" s="225">
        <v>0.50655899999999998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</row>
    <row r="13" spans="1:20" ht="14.25" outlineLevel="2" x14ac:dyDescent="0.25">
      <c r="A13" s="243" t="s">
        <v>175</v>
      </c>
      <c r="B13" s="208">
        <v>13.31198810924</v>
      </c>
      <c r="C13" s="208">
        <v>359.32735340370999</v>
      </c>
      <c r="D13" s="209">
        <v>0.17014399999999999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</row>
    <row r="14" spans="1:20" ht="28.5" outlineLevel="2" x14ac:dyDescent="0.25">
      <c r="A14" s="243" t="s">
        <v>45</v>
      </c>
      <c r="B14" s="208">
        <v>1.7391765051800001</v>
      </c>
      <c r="C14" s="208">
        <v>46.945180958320002</v>
      </c>
      <c r="D14" s="209">
        <v>2.2228999999999999E-2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</row>
    <row r="15" spans="1:20" ht="28.5" outlineLevel="2" x14ac:dyDescent="0.25">
      <c r="A15" s="243" t="s">
        <v>212</v>
      </c>
      <c r="B15" s="208">
        <v>0.39778767048000002</v>
      </c>
      <c r="C15" s="208">
        <v>10.73738871131</v>
      </c>
      <c r="D15" s="209">
        <v>5.084E-3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</row>
    <row r="16" spans="1:20" ht="14.25" outlineLevel="2" x14ac:dyDescent="0.25">
      <c r="A16" s="243" t="s">
        <v>56</v>
      </c>
      <c r="B16" s="208">
        <v>22.467272999999999</v>
      </c>
      <c r="C16" s="208">
        <v>606.45379781256997</v>
      </c>
      <c r="D16" s="209">
        <v>0.28716000000000003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14.25" outlineLevel="2" x14ac:dyDescent="0.25">
      <c r="A17" s="243" t="s">
        <v>178</v>
      </c>
      <c r="B17" s="208">
        <v>1.7167141983700001</v>
      </c>
      <c r="C17" s="208">
        <v>46.338861211999998</v>
      </c>
      <c r="D17" s="209">
        <v>2.1942E-2</v>
      </c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</row>
    <row r="18" spans="1:18" ht="15" x14ac:dyDescent="0.25">
      <c r="A18" s="32" t="s">
        <v>13</v>
      </c>
      <c r="B18" s="174">
        <f t="shared" ref="B18:D18" si="4">B$19+B$23</f>
        <v>10.821329111579999</v>
      </c>
      <c r="C18" s="174">
        <f t="shared" si="4"/>
        <v>292.09758287525</v>
      </c>
      <c r="D18" s="175">
        <f t="shared" si="4"/>
        <v>0.13830900000000002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</row>
    <row r="19" spans="1:18" ht="15" outlineLevel="1" x14ac:dyDescent="0.25">
      <c r="A19" s="24" t="s">
        <v>50</v>
      </c>
      <c r="B19" s="224">
        <f t="shared" ref="B19:C19" si="5">SUM(B$20:B$22)</f>
        <v>0.38265875209</v>
      </c>
      <c r="C19" s="224">
        <f t="shared" si="5"/>
        <v>10.329017387850001</v>
      </c>
      <c r="D19" s="225">
        <v>4.8900000000000002E-3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</row>
    <row r="20" spans="1:18" ht="14.25" outlineLevel="2" x14ac:dyDescent="0.25">
      <c r="A20" s="243" t="s">
        <v>192</v>
      </c>
      <c r="B20" s="208">
        <v>0.22228222347000001</v>
      </c>
      <c r="C20" s="208">
        <v>6.0000115999999997</v>
      </c>
      <c r="D20" s="209">
        <v>2.8410000000000002E-3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</row>
    <row r="21" spans="1:18" ht="14.25" outlineLevel="2" x14ac:dyDescent="0.25">
      <c r="A21" s="243" t="s">
        <v>115</v>
      </c>
      <c r="B21" s="208">
        <v>0.16034116172999999</v>
      </c>
      <c r="C21" s="208">
        <v>4.3280511378500002</v>
      </c>
      <c r="D21" s="209">
        <v>2.049E-3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</row>
    <row r="22" spans="1:18" ht="14.25" outlineLevel="2" x14ac:dyDescent="0.25">
      <c r="A22" s="243" t="s">
        <v>134</v>
      </c>
      <c r="B22" s="208">
        <v>3.5366890000000001E-5</v>
      </c>
      <c r="C22" s="208">
        <v>9.5465000000000003E-4</v>
      </c>
      <c r="D22" s="209">
        <v>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</row>
    <row r="23" spans="1:18" ht="15" outlineLevel="1" x14ac:dyDescent="0.25">
      <c r="A23" s="24" t="s">
        <v>63</v>
      </c>
      <c r="B23" s="224">
        <f t="shared" ref="B23:C23" si="6">SUM(B$24:B$27)</f>
        <v>10.438670359489999</v>
      </c>
      <c r="C23" s="224">
        <f t="shared" si="6"/>
        <v>281.7685654874</v>
      </c>
      <c r="D23" s="225">
        <v>0.13341900000000001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</row>
    <row r="24" spans="1:18" ht="14.25" outlineLevel="2" x14ac:dyDescent="0.25">
      <c r="A24" s="243" t="s">
        <v>175</v>
      </c>
      <c r="B24" s="208">
        <v>8.4875370658700007</v>
      </c>
      <c r="C24" s="208">
        <v>229.10208496006999</v>
      </c>
      <c r="D24" s="209">
        <v>0.108482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</row>
    <row r="25" spans="1:18" ht="28.5" outlineLevel="2" x14ac:dyDescent="0.25">
      <c r="A25" s="243" t="s">
        <v>45</v>
      </c>
      <c r="B25" s="208">
        <v>2.4369463260000002E-2</v>
      </c>
      <c r="C25" s="208">
        <v>0.65779917058000004</v>
      </c>
      <c r="D25" s="209">
        <v>3.1100000000000002E-4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</row>
    <row r="26" spans="1:18" ht="28.5" outlineLevel="2" x14ac:dyDescent="0.25">
      <c r="A26" s="243" t="s">
        <v>212</v>
      </c>
      <c r="B26" s="208">
        <v>1.8129079238800001</v>
      </c>
      <c r="C26" s="208">
        <v>48.935395743059999</v>
      </c>
      <c r="D26" s="209">
        <v>2.3171000000000001E-2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</row>
    <row r="27" spans="1:18" ht="14.25" outlineLevel="2" x14ac:dyDescent="0.25">
      <c r="A27" s="243" t="s">
        <v>178</v>
      </c>
      <c r="B27" s="208">
        <v>0.11385590648</v>
      </c>
      <c r="C27" s="208">
        <v>3.07328561369</v>
      </c>
      <c r="D27" s="209">
        <v>1.4549999999999999E-3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</row>
    <row r="28" spans="1:18" x14ac:dyDescent="0.2">
      <c r="B28" s="37"/>
      <c r="C28" s="37"/>
      <c r="D28" s="54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</row>
    <row r="29" spans="1:18" x14ac:dyDescent="0.2">
      <c r="B29" s="37"/>
      <c r="C29" s="37"/>
      <c r="D29" s="54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</row>
    <row r="30" spans="1:18" x14ac:dyDescent="0.2">
      <c r="B30" s="37"/>
      <c r="C30" s="37"/>
      <c r="D30" s="54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</row>
    <row r="31" spans="1:18" x14ac:dyDescent="0.2">
      <c r="B31" s="37"/>
      <c r="C31" s="37"/>
      <c r="D31" s="54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</row>
    <row r="32" spans="1:18" x14ac:dyDescent="0.2">
      <c r="B32" s="37"/>
      <c r="C32" s="37"/>
      <c r="D32" s="54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</row>
    <row r="33" spans="2:18" x14ac:dyDescent="0.2">
      <c r="B33" s="37"/>
      <c r="C33" s="37"/>
      <c r="D33" s="54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</row>
    <row r="34" spans="2:18" x14ac:dyDescent="0.2">
      <c r="B34" s="37"/>
      <c r="C34" s="37"/>
      <c r="D34" s="54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</row>
    <row r="35" spans="2:18" x14ac:dyDescent="0.2">
      <c r="B35" s="37"/>
      <c r="C35" s="37"/>
      <c r="D35" s="54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</row>
    <row r="36" spans="2:18" x14ac:dyDescent="0.2">
      <c r="B36" s="37"/>
      <c r="C36" s="37"/>
      <c r="D36" s="54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</row>
    <row r="37" spans="2:18" x14ac:dyDescent="0.2">
      <c r="B37" s="37"/>
      <c r="C37" s="37"/>
      <c r="D37" s="54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</row>
    <row r="38" spans="2:18" x14ac:dyDescent="0.2">
      <c r="B38" s="37"/>
      <c r="C38" s="37"/>
      <c r="D38" s="54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</row>
    <row r="39" spans="2:18" x14ac:dyDescent="0.2">
      <c r="B39" s="37"/>
      <c r="C39" s="37"/>
      <c r="D39" s="54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</row>
    <row r="40" spans="2:18" x14ac:dyDescent="0.2">
      <c r="B40" s="37"/>
      <c r="C40" s="37"/>
      <c r="D40" s="54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</row>
    <row r="41" spans="2:18" x14ac:dyDescent="0.2">
      <c r="B41" s="37"/>
      <c r="C41" s="37"/>
      <c r="D41" s="54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</row>
    <row r="42" spans="2:18" x14ac:dyDescent="0.2">
      <c r="B42" s="37"/>
      <c r="C42" s="37"/>
      <c r="D42" s="54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</row>
    <row r="43" spans="2:18" x14ac:dyDescent="0.2">
      <c r="B43" s="37"/>
      <c r="C43" s="37"/>
      <c r="D43" s="54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</row>
    <row r="44" spans="2:18" x14ac:dyDescent="0.2">
      <c r="B44" s="37"/>
      <c r="C44" s="37"/>
      <c r="D44" s="54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</row>
    <row r="45" spans="2:18" x14ac:dyDescent="0.2">
      <c r="B45" s="37"/>
      <c r="C45" s="37"/>
      <c r="D45" s="54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</row>
    <row r="46" spans="2:18" x14ac:dyDescent="0.2">
      <c r="B46" s="37"/>
      <c r="C46" s="37"/>
      <c r="D46" s="54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</row>
    <row r="47" spans="2:18" x14ac:dyDescent="0.2">
      <c r="B47" s="37"/>
      <c r="C47" s="37"/>
      <c r="D47" s="54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</row>
    <row r="48" spans="2:18" x14ac:dyDescent="0.2">
      <c r="B48" s="37"/>
      <c r="C48" s="37"/>
      <c r="D48" s="54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</row>
    <row r="49" spans="2:18" x14ac:dyDescent="0.2">
      <c r="B49" s="37"/>
      <c r="C49" s="37"/>
      <c r="D49" s="54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</row>
    <row r="50" spans="2:18" x14ac:dyDescent="0.2">
      <c r="B50" s="37"/>
      <c r="C50" s="37"/>
      <c r="D50" s="54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</row>
    <row r="51" spans="2:18" x14ac:dyDescent="0.2">
      <c r="B51" s="37"/>
      <c r="C51" s="37"/>
      <c r="D51" s="54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</row>
    <row r="52" spans="2:18" x14ac:dyDescent="0.2">
      <c r="B52" s="37"/>
      <c r="C52" s="37"/>
      <c r="D52" s="54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</row>
    <row r="53" spans="2:18" x14ac:dyDescent="0.2">
      <c r="B53" s="37"/>
      <c r="C53" s="37"/>
      <c r="D53" s="54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</row>
    <row r="54" spans="2:18" x14ac:dyDescent="0.2">
      <c r="B54" s="37"/>
      <c r="C54" s="37"/>
      <c r="D54" s="54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</row>
    <row r="55" spans="2:18" x14ac:dyDescent="0.2">
      <c r="B55" s="37"/>
      <c r="C55" s="37"/>
      <c r="D55" s="54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</row>
    <row r="56" spans="2:18" x14ac:dyDescent="0.2">
      <c r="B56" s="37"/>
      <c r="C56" s="37"/>
      <c r="D56" s="54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</row>
    <row r="57" spans="2:18" x14ac:dyDescent="0.2">
      <c r="B57" s="37"/>
      <c r="C57" s="37"/>
      <c r="D57" s="54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</row>
    <row r="58" spans="2:18" x14ac:dyDescent="0.2">
      <c r="B58" s="37"/>
      <c r="C58" s="37"/>
      <c r="D58" s="54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</row>
    <row r="59" spans="2:18" x14ac:dyDescent="0.2">
      <c r="B59" s="37"/>
      <c r="C59" s="37"/>
      <c r="D59" s="54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</row>
    <row r="60" spans="2:18" x14ac:dyDescent="0.2">
      <c r="B60" s="37"/>
      <c r="C60" s="37"/>
      <c r="D60" s="54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</row>
    <row r="61" spans="2:18" x14ac:dyDescent="0.2">
      <c r="B61" s="37"/>
      <c r="C61" s="37"/>
      <c r="D61" s="54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</row>
    <row r="62" spans="2:18" x14ac:dyDescent="0.2">
      <c r="B62" s="37"/>
      <c r="C62" s="37"/>
      <c r="D62" s="54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</row>
    <row r="63" spans="2:18" x14ac:dyDescent="0.2">
      <c r="B63" s="37"/>
      <c r="C63" s="37"/>
      <c r="D63" s="54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</row>
    <row r="64" spans="2:18" x14ac:dyDescent="0.2">
      <c r="B64" s="37"/>
      <c r="C64" s="37"/>
      <c r="D64" s="54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</row>
    <row r="65" spans="2:18" x14ac:dyDescent="0.2">
      <c r="B65" s="37"/>
      <c r="C65" s="37"/>
      <c r="D65" s="54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</row>
    <row r="66" spans="2:18" x14ac:dyDescent="0.2">
      <c r="B66" s="37"/>
      <c r="C66" s="37"/>
      <c r="D66" s="54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</row>
    <row r="67" spans="2:18" x14ac:dyDescent="0.2">
      <c r="B67" s="37"/>
      <c r="C67" s="37"/>
      <c r="D67" s="54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</row>
    <row r="68" spans="2:18" x14ac:dyDescent="0.2">
      <c r="B68" s="37"/>
      <c r="C68" s="37"/>
      <c r="D68" s="54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</row>
    <row r="69" spans="2:18" x14ac:dyDescent="0.2">
      <c r="B69" s="37"/>
      <c r="C69" s="37"/>
      <c r="D69" s="54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</row>
    <row r="70" spans="2:18" x14ac:dyDescent="0.2">
      <c r="B70" s="37"/>
      <c r="C70" s="37"/>
      <c r="D70" s="54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</row>
    <row r="71" spans="2:18" x14ac:dyDescent="0.2">
      <c r="B71" s="37"/>
      <c r="C71" s="37"/>
      <c r="D71" s="54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</row>
    <row r="72" spans="2:18" x14ac:dyDescent="0.2">
      <c r="B72" s="37"/>
      <c r="C72" s="37"/>
      <c r="D72" s="54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</row>
    <row r="73" spans="2:18" x14ac:dyDescent="0.2">
      <c r="B73" s="37"/>
      <c r="C73" s="37"/>
      <c r="D73" s="54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</row>
    <row r="74" spans="2:18" x14ac:dyDescent="0.2">
      <c r="B74" s="37"/>
      <c r="C74" s="37"/>
      <c r="D74" s="54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</row>
    <row r="75" spans="2:18" x14ac:dyDescent="0.2">
      <c r="B75" s="37"/>
      <c r="C75" s="37"/>
      <c r="D75" s="54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</row>
    <row r="76" spans="2:18" x14ac:dyDescent="0.2">
      <c r="B76" s="37"/>
      <c r="C76" s="37"/>
      <c r="D76" s="54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</row>
    <row r="77" spans="2:18" x14ac:dyDescent="0.2">
      <c r="B77" s="37"/>
      <c r="C77" s="37"/>
      <c r="D77" s="54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</row>
    <row r="78" spans="2:18" x14ac:dyDescent="0.2">
      <c r="B78" s="37"/>
      <c r="C78" s="37"/>
      <c r="D78" s="54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</row>
    <row r="79" spans="2:18" x14ac:dyDescent="0.2">
      <c r="B79" s="37"/>
      <c r="C79" s="37"/>
      <c r="D79" s="54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</row>
    <row r="80" spans="2:18" x14ac:dyDescent="0.2">
      <c r="B80" s="37"/>
      <c r="C80" s="37"/>
      <c r="D80" s="54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</row>
    <row r="81" spans="2:18" x14ac:dyDescent="0.2">
      <c r="B81" s="37"/>
      <c r="C81" s="37"/>
      <c r="D81" s="54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</row>
    <row r="82" spans="2:18" x14ac:dyDescent="0.2">
      <c r="B82" s="37"/>
      <c r="C82" s="37"/>
      <c r="D82" s="54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</row>
    <row r="83" spans="2:18" x14ac:dyDescent="0.2">
      <c r="B83" s="37"/>
      <c r="C83" s="37"/>
      <c r="D83" s="54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</row>
    <row r="84" spans="2:18" x14ac:dyDescent="0.2">
      <c r="B84" s="37"/>
      <c r="C84" s="37"/>
      <c r="D84" s="54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</row>
    <row r="85" spans="2:18" x14ac:dyDescent="0.2">
      <c r="B85" s="37"/>
      <c r="C85" s="37"/>
      <c r="D85" s="54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</row>
    <row r="86" spans="2:18" x14ac:dyDescent="0.2">
      <c r="B86" s="37"/>
      <c r="C86" s="37"/>
      <c r="D86" s="54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</row>
    <row r="87" spans="2:18" x14ac:dyDescent="0.2">
      <c r="B87" s="37"/>
      <c r="C87" s="37"/>
      <c r="D87" s="54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</row>
    <row r="88" spans="2:18" x14ac:dyDescent="0.2">
      <c r="B88" s="37"/>
      <c r="C88" s="37"/>
      <c r="D88" s="54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</row>
    <row r="89" spans="2:18" x14ac:dyDescent="0.2">
      <c r="B89" s="37"/>
      <c r="C89" s="37"/>
      <c r="D89" s="54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</row>
    <row r="90" spans="2:18" x14ac:dyDescent="0.2">
      <c r="B90" s="37"/>
      <c r="C90" s="37"/>
      <c r="D90" s="54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</row>
    <row r="91" spans="2:18" x14ac:dyDescent="0.2">
      <c r="B91" s="37"/>
      <c r="C91" s="37"/>
      <c r="D91" s="54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</row>
    <row r="92" spans="2:18" x14ac:dyDescent="0.2">
      <c r="B92" s="37"/>
      <c r="C92" s="37"/>
      <c r="D92" s="54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</row>
    <row r="93" spans="2:18" x14ac:dyDescent="0.2">
      <c r="B93" s="37"/>
      <c r="C93" s="37"/>
      <c r="D93" s="54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</row>
    <row r="94" spans="2:18" x14ac:dyDescent="0.2">
      <c r="B94" s="37"/>
      <c r="C94" s="37"/>
      <c r="D94" s="54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</row>
    <row r="95" spans="2:18" x14ac:dyDescent="0.2">
      <c r="B95" s="37"/>
      <c r="C95" s="37"/>
      <c r="D95" s="54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</row>
    <row r="96" spans="2:18" x14ac:dyDescent="0.2">
      <c r="B96" s="37"/>
      <c r="C96" s="37"/>
      <c r="D96" s="54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</row>
    <row r="97" spans="2:18" x14ac:dyDescent="0.2">
      <c r="B97" s="37"/>
      <c r="C97" s="37"/>
      <c r="D97" s="54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</row>
    <row r="98" spans="2:18" x14ac:dyDescent="0.2">
      <c r="B98" s="37"/>
      <c r="C98" s="37"/>
      <c r="D98" s="54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</row>
    <row r="99" spans="2:18" x14ac:dyDescent="0.2">
      <c r="B99" s="37"/>
      <c r="C99" s="37"/>
      <c r="D99" s="54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</row>
    <row r="100" spans="2:18" x14ac:dyDescent="0.2">
      <c r="B100" s="37"/>
      <c r="C100" s="37"/>
      <c r="D100" s="54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</row>
    <row r="101" spans="2:18" x14ac:dyDescent="0.2">
      <c r="B101" s="37"/>
      <c r="C101" s="37"/>
      <c r="D101" s="54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</row>
    <row r="102" spans="2:18" x14ac:dyDescent="0.2">
      <c r="B102" s="37"/>
      <c r="C102" s="37"/>
      <c r="D102" s="54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</row>
    <row r="103" spans="2:18" x14ac:dyDescent="0.2">
      <c r="B103" s="37"/>
      <c r="C103" s="37"/>
      <c r="D103" s="54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</row>
    <row r="104" spans="2:18" x14ac:dyDescent="0.2">
      <c r="B104" s="37"/>
      <c r="C104" s="37"/>
      <c r="D104" s="54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</row>
    <row r="105" spans="2:18" x14ac:dyDescent="0.2">
      <c r="B105" s="37"/>
      <c r="C105" s="37"/>
      <c r="D105" s="54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</row>
    <row r="106" spans="2:18" x14ac:dyDescent="0.2">
      <c r="B106" s="37"/>
      <c r="C106" s="37"/>
      <c r="D106" s="54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</row>
    <row r="107" spans="2:18" x14ac:dyDescent="0.2">
      <c r="B107" s="37"/>
      <c r="C107" s="37"/>
      <c r="D107" s="54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</row>
    <row r="108" spans="2:18" x14ac:dyDescent="0.2">
      <c r="B108" s="37"/>
      <c r="C108" s="37"/>
      <c r="D108" s="54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</row>
    <row r="109" spans="2:18" x14ac:dyDescent="0.2">
      <c r="B109" s="37"/>
      <c r="C109" s="37"/>
      <c r="D109" s="54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</row>
    <row r="110" spans="2:18" x14ac:dyDescent="0.2">
      <c r="B110" s="37"/>
      <c r="C110" s="37"/>
      <c r="D110" s="54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</row>
    <row r="111" spans="2:18" x14ac:dyDescent="0.2">
      <c r="B111" s="37"/>
      <c r="C111" s="37"/>
      <c r="D111" s="54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</row>
    <row r="112" spans="2:18" x14ac:dyDescent="0.2">
      <c r="B112" s="37"/>
      <c r="C112" s="37"/>
      <c r="D112" s="54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</row>
    <row r="113" spans="2:18" x14ac:dyDescent="0.2">
      <c r="B113" s="37"/>
      <c r="C113" s="37"/>
      <c r="D113" s="54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</row>
    <row r="114" spans="2:18" x14ac:dyDescent="0.2">
      <c r="B114" s="37"/>
      <c r="C114" s="37"/>
      <c r="D114" s="54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</row>
    <row r="115" spans="2:18" x14ac:dyDescent="0.2">
      <c r="B115" s="37"/>
      <c r="C115" s="37"/>
      <c r="D115" s="54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</row>
    <row r="116" spans="2:18" x14ac:dyDescent="0.2">
      <c r="B116" s="37"/>
      <c r="C116" s="37"/>
      <c r="D116" s="54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</row>
    <row r="117" spans="2:18" x14ac:dyDescent="0.2">
      <c r="B117" s="37"/>
      <c r="C117" s="37"/>
      <c r="D117" s="54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</row>
    <row r="118" spans="2:18" x14ac:dyDescent="0.2">
      <c r="B118" s="37"/>
      <c r="C118" s="37"/>
      <c r="D118" s="54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</row>
    <row r="119" spans="2:18" x14ac:dyDescent="0.2">
      <c r="B119" s="37"/>
      <c r="C119" s="37"/>
      <c r="D119" s="54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</row>
    <row r="120" spans="2:18" x14ac:dyDescent="0.2">
      <c r="B120" s="37"/>
      <c r="C120" s="37"/>
      <c r="D120" s="54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</row>
    <row r="121" spans="2:18" x14ac:dyDescent="0.2">
      <c r="B121" s="37"/>
      <c r="C121" s="37"/>
      <c r="D121" s="54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</row>
    <row r="122" spans="2:18" x14ac:dyDescent="0.2">
      <c r="B122" s="37"/>
      <c r="C122" s="37"/>
      <c r="D122" s="54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</row>
    <row r="123" spans="2:18" x14ac:dyDescent="0.2">
      <c r="B123" s="37"/>
      <c r="C123" s="37"/>
      <c r="D123" s="54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</row>
    <row r="124" spans="2:18" x14ac:dyDescent="0.2">
      <c r="B124" s="37"/>
      <c r="C124" s="37"/>
      <c r="D124" s="54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</row>
    <row r="125" spans="2:18" x14ac:dyDescent="0.2">
      <c r="B125" s="37"/>
      <c r="C125" s="37"/>
      <c r="D125" s="54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</row>
    <row r="126" spans="2:18" x14ac:dyDescent="0.2">
      <c r="B126" s="37"/>
      <c r="C126" s="37"/>
      <c r="D126" s="54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</row>
    <row r="127" spans="2:18" x14ac:dyDescent="0.2">
      <c r="B127" s="37"/>
      <c r="C127" s="37"/>
      <c r="D127" s="54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</row>
    <row r="128" spans="2:18" x14ac:dyDescent="0.2">
      <c r="B128" s="37"/>
      <c r="C128" s="37"/>
      <c r="D128" s="54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</row>
    <row r="129" spans="2:18" x14ac:dyDescent="0.2">
      <c r="B129" s="37"/>
      <c r="C129" s="37"/>
      <c r="D129" s="54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</row>
    <row r="130" spans="2:18" x14ac:dyDescent="0.2">
      <c r="B130" s="37"/>
      <c r="C130" s="37"/>
      <c r="D130" s="54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</row>
    <row r="131" spans="2:18" x14ac:dyDescent="0.2">
      <c r="B131" s="37"/>
      <c r="C131" s="37"/>
      <c r="D131" s="54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</row>
    <row r="132" spans="2:18" x14ac:dyDescent="0.2">
      <c r="B132" s="37"/>
      <c r="C132" s="37"/>
      <c r="D132" s="54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</row>
    <row r="133" spans="2:18" x14ac:dyDescent="0.2">
      <c r="B133" s="37"/>
      <c r="C133" s="37"/>
      <c r="D133" s="54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</row>
    <row r="134" spans="2:18" x14ac:dyDescent="0.2">
      <c r="B134" s="37"/>
      <c r="C134" s="37"/>
      <c r="D134" s="54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</row>
    <row r="135" spans="2:18" x14ac:dyDescent="0.2">
      <c r="B135" s="37"/>
      <c r="C135" s="37"/>
      <c r="D135" s="54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</row>
    <row r="136" spans="2:18" x14ac:dyDescent="0.2">
      <c r="B136" s="37"/>
      <c r="C136" s="37"/>
      <c r="D136" s="54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</row>
    <row r="137" spans="2:18" x14ac:dyDescent="0.2">
      <c r="B137" s="37"/>
      <c r="C137" s="37"/>
      <c r="D137" s="54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</row>
    <row r="138" spans="2:18" x14ac:dyDescent="0.2">
      <c r="B138" s="37"/>
      <c r="C138" s="37"/>
      <c r="D138" s="54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</row>
    <row r="139" spans="2:18" x14ac:dyDescent="0.2">
      <c r="B139" s="37"/>
      <c r="C139" s="37"/>
      <c r="D139" s="54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</row>
    <row r="140" spans="2:18" x14ac:dyDescent="0.2">
      <c r="B140" s="37"/>
      <c r="C140" s="37"/>
      <c r="D140" s="54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</row>
    <row r="141" spans="2:18" x14ac:dyDescent="0.2">
      <c r="B141" s="37"/>
      <c r="C141" s="37"/>
      <c r="D141" s="54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</row>
    <row r="142" spans="2:18" x14ac:dyDescent="0.2">
      <c r="B142" s="37"/>
      <c r="C142" s="37"/>
      <c r="D142" s="54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</row>
    <row r="143" spans="2:18" x14ac:dyDescent="0.2">
      <c r="B143" s="37"/>
      <c r="C143" s="37"/>
      <c r="D143" s="54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</row>
    <row r="144" spans="2:18" x14ac:dyDescent="0.2">
      <c r="B144" s="37"/>
      <c r="C144" s="37"/>
      <c r="D144" s="54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</row>
    <row r="145" spans="2:18" x14ac:dyDescent="0.2">
      <c r="B145" s="37"/>
      <c r="C145" s="37"/>
      <c r="D145" s="54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</row>
    <row r="146" spans="2:18" x14ac:dyDescent="0.2">
      <c r="B146" s="37"/>
      <c r="C146" s="37"/>
      <c r="D146" s="54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</row>
    <row r="147" spans="2:18" x14ac:dyDescent="0.2">
      <c r="B147" s="37"/>
      <c r="C147" s="37"/>
      <c r="D147" s="54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</row>
    <row r="148" spans="2:18" x14ac:dyDescent="0.2">
      <c r="B148" s="37"/>
      <c r="C148" s="37"/>
      <c r="D148" s="54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</row>
    <row r="149" spans="2:18" x14ac:dyDescent="0.2">
      <c r="B149" s="37"/>
      <c r="C149" s="37"/>
      <c r="D149" s="54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</row>
    <row r="150" spans="2:18" x14ac:dyDescent="0.2">
      <c r="B150" s="37"/>
      <c r="C150" s="37"/>
      <c r="D150" s="54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</row>
    <row r="151" spans="2:18" x14ac:dyDescent="0.2">
      <c r="B151" s="37"/>
      <c r="C151" s="37"/>
      <c r="D151" s="54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</row>
    <row r="152" spans="2:18" x14ac:dyDescent="0.2">
      <c r="B152" s="37"/>
      <c r="C152" s="37"/>
      <c r="D152" s="54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</row>
    <row r="153" spans="2:18" x14ac:dyDescent="0.2">
      <c r="B153" s="37"/>
      <c r="C153" s="37"/>
      <c r="D153" s="54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</row>
    <row r="154" spans="2:18" x14ac:dyDescent="0.2">
      <c r="B154" s="37"/>
      <c r="C154" s="37"/>
      <c r="D154" s="54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</row>
    <row r="155" spans="2:18" x14ac:dyDescent="0.2">
      <c r="B155" s="37"/>
      <c r="C155" s="37"/>
      <c r="D155" s="54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</row>
    <row r="156" spans="2:18" x14ac:dyDescent="0.2">
      <c r="B156" s="37"/>
      <c r="C156" s="37"/>
      <c r="D156" s="54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</row>
    <row r="157" spans="2:18" x14ac:dyDescent="0.2">
      <c r="B157" s="37"/>
      <c r="C157" s="37"/>
      <c r="D157" s="54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</row>
    <row r="158" spans="2:18" x14ac:dyDescent="0.2">
      <c r="B158" s="37"/>
      <c r="C158" s="37"/>
      <c r="D158" s="54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</row>
    <row r="159" spans="2:18" x14ac:dyDescent="0.2">
      <c r="B159" s="37"/>
      <c r="C159" s="37"/>
      <c r="D159" s="54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</row>
    <row r="160" spans="2:18" x14ac:dyDescent="0.2">
      <c r="B160" s="37"/>
      <c r="C160" s="37"/>
      <c r="D160" s="54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</row>
    <row r="161" spans="2:18" x14ac:dyDescent="0.2">
      <c r="B161" s="37"/>
      <c r="C161" s="37"/>
      <c r="D161" s="54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</row>
    <row r="162" spans="2:18" x14ac:dyDescent="0.2">
      <c r="B162" s="37"/>
      <c r="C162" s="37"/>
      <c r="D162" s="54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</row>
    <row r="163" spans="2:18" x14ac:dyDescent="0.2">
      <c r="B163" s="37"/>
      <c r="C163" s="37"/>
      <c r="D163" s="54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</row>
    <row r="164" spans="2:18" x14ac:dyDescent="0.2">
      <c r="B164" s="37"/>
      <c r="C164" s="37"/>
      <c r="D164" s="54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</row>
    <row r="165" spans="2:18" x14ac:dyDescent="0.2">
      <c r="B165" s="37"/>
      <c r="C165" s="37"/>
      <c r="D165" s="54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</row>
    <row r="166" spans="2:18" x14ac:dyDescent="0.2">
      <c r="B166" s="37"/>
      <c r="C166" s="37"/>
      <c r="D166" s="54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</row>
    <row r="167" spans="2:18" x14ac:dyDescent="0.2">
      <c r="B167" s="37"/>
      <c r="C167" s="37"/>
      <c r="D167" s="54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</row>
    <row r="168" spans="2:18" x14ac:dyDescent="0.2">
      <c r="B168" s="37"/>
      <c r="C168" s="37"/>
      <c r="D168" s="54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</row>
    <row r="169" spans="2:18" x14ac:dyDescent="0.2">
      <c r="B169" s="37"/>
      <c r="C169" s="37"/>
      <c r="D169" s="54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</row>
    <row r="170" spans="2:18" x14ac:dyDescent="0.2">
      <c r="B170" s="37"/>
      <c r="C170" s="37"/>
      <c r="D170" s="54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</row>
    <row r="171" spans="2:18" x14ac:dyDescent="0.2">
      <c r="B171" s="37"/>
      <c r="C171" s="37"/>
      <c r="D171" s="54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</row>
    <row r="172" spans="2:18" x14ac:dyDescent="0.2">
      <c r="B172" s="37"/>
      <c r="C172" s="37"/>
      <c r="D172" s="54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</row>
    <row r="173" spans="2:18" x14ac:dyDescent="0.2">
      <c r="B173" s="37"/>
      <c r="C173" s="37"/>
      <c r="D173" s="54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</row>
    <row r="174" spans="2:18" x14ac:dyDescent="0.2">
      <c r="B174" s="37"/>
      <c r="C174" s="37"/>
      <c r="D174" s="54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</row>
    <row r="175" spans="2:18" x14ac:dyDescent="0.2">
      <c r="B175" s="37"/>
      <c r="C175" s="37"/>
      <c r="D175" s="54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  <c r="R175" s="181"/>
    </row>
    <row r="176" spans="2:18" x14ac:dyDescent="0.2">
      <c r="B176" s="37"/>
      <c r="C176" s="37"/>
      <c r="D176" s="54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181"/>
    </row>
    <row r="177" spans="2:18" x14ac:dyDescent="0.2">
      <c r="B177" s="37"/>
      <c r="C177" s="37"/>
      <c r="D177" s="54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  <c r="R177" s="181"/>
    </row>
    <row r="178" spans="2:18" x14ac:dyDescent="0.2">
      <c r="B178" s="37"/>
      <c r="C178" s="37"/>
      <c r="D178" s="54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</row>
    <row r="179" spans="2:18" x14ac:dyDescent="0.2">
      <c r="B179" s="37"/>
      <c r="C179" s="37"/>
      <c r="D179" s="54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</row>
    <row r="180" spans="2:18" x14ac:dyDescent="0.2">
      <c r="B180" s="37"/>
      <c r="C180" s="37"/>
      <c r="D180" s="54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</row>
    <row r="181" spans="2:18" x14ac:dyDescent="0.2">
      <c r="B181" s="37"/>
      <c r="C181" s="37"/>
      <c r="D181" s="54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</row>
    <row r="182" spans="2:18" x14ac:dyDescent="0.2">
      <c r="B182" s="37"/>
      <c r="C182" s="37"/>
      <c r="D182" s="54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</row>
    <row r="183" spans="2:18" x14ac:dyDescent="0.2">
      <c r="B183" s="37"/>
      <c r="C183" s="37"/>
      <c r="D183" s="54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</row>
    <row r="184" spans="2:18" x14ac:dyDescent="0.2">
      <c r="B184" s="37"/>
      <c r="C184" s="37"/>
      <c r="D184" s="54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</row>
    <row r="185" spans="2:18" x14ac:dyDescent="0.2">
      <c r="B185" s="37"/>
      <c r="C185" s="37"/>
      <c r="D185" s="54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</row>
    <row r="186" spans="2:18" x14ac:dyDescent="0.2">
      <c r="B186" s="37"/>
      <c r="C186" s="37"/>
      <c r="D186" s="54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</row>
    <row r="187" spans="2:18" x14ac:dyDescent="0.2">
      <c r="B187" s="37"/>
      <c r="C187" s="37"/>
      <c r="D187" s="54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</row>
    <row r="188" spans="2:18" x14ac:dyDescent="0.2">
      <c r="B188" s="37"/>
      <c r="C188" s="37"/>
      <c r="D188" s="54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</row>
    <row r="189" spans="2:18" x14ac:dyDescent="0.2">
      <c r="B189" s="37"/>
      <c r="C189" s="37"/>
      <c r="D189" s="54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</row>
    <row r="190" spans="2:18" x14ac:dyDescent="0.2">
      <c r="B190" s="37"/>
      <c r="C190" s="37"/>
      <c r="D190" s="54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</row>
    <row r="191" spans="2:18" x14ac:dyDescent="0.2">
      <c r="B191" s="37"/>
      <c r="C191" s="37"/>
      <c r="D191" s="54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</row>
    <row r="192" spans="2:18" x14ac:dyDescent="0.2">
      <c r="B192" s="37"/>
      <c r="C192" s="37"/>
      <c r="D192" s="54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</row>
    <row r="193" spans="2:18" x14ac:dyDescent="0.2">
      <c r="B193" s="37"/>
      <c r="C193" s="37"/>
      <c r="D193" s="54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</row>
    <row r="194" spans="2:18" x14ac:dyDescent="0.2">
      <c r="B194" s="37"/>
      <c r="C194" s="37"/>
      <c r="D194" s="54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  <c r="R194" s="181"/>
    </row>
    <row r="195" spans="2:18" x14ac:dyDescent="0.2">
      <c r="B195" s="37"/>
      <c r="C195" s="37"/>
      <c r="D195" s="54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</row>
    <row r="196" spans="2:18" x14ac:dyDescent="0.2">
      <c r="B196" s="37"/>
      <c r="C196" s="37"/>
      <c r="D196" s="54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</row>
    <row r="197" spans="2:18" x14ac:dyDescent="0.2">
      <c r="B197" s="37"/>
      <c r="C197" s="37"/>
      <c r="D197" s="54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</row>
    <row r="198" spans="2:18" x14ac:dyDescent="0.2">
      <c r="B198" s="37"/>
      <c r="C198" s="37"/>
      <c r="D198" s="54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</row>
    <row r="199" spans="2:18" x14ac:dyDescent="0.2">
      <c r="B199" s="37"/>
      <c r="C199" s="37"/>
      <c r="D199" s="54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</row>
    <row r="200" spans="2:18" x14ac:dyDescent="0.2">
      <c r="B200" s="37"/>
      <c r="C200" s="37"/>
      <c r="D200" s="54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</row>
    <row r="201" spans="2:18" x14ac:dyDescent="0.2">
      <c r="B201" s="37"/>
      <c r="C201" s="37"/>
      <c r="D201" s="54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</row>
    <row r="202" spans="2:18" x14ac:dyDescent="0.2">
      <c r="B202" s="37"/>
      <c r="C202" s="37"/>
      <c r="D202" s="54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</row>
    <row r="203" spans="2:18" x14ac:dyDescent="0.2">
      <c r="B203" s="37"/>
      <c r="C203" s="37"/>
      <c r="D203" s="54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</row>
    <row r="204" spans="2:18" x14ac:dyDescent="0.2">
      <c r="B204" s="37"/>
      <c r="C204" s="37"/>
      <c r="D204" s="54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181"/>
    </row>
    <row r="205" spans="2:18" x14ac:dyDescent="0.2">
      <c r="B205" s="37"/>
      <c r="C205" s="37"/>
      <c r="D205" s="54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  <c r="R205" s="181"/>
    </row>
    <row r="206" spans="2:18" x14ac:dyDescent="0.2">
      <c r="B206" s="37"/>
      <c r="C206" s="37"/>
      <c r="D206" s="54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  <c r="R206" s="181"/>
    </row>
    <row r="207" spans="2:18" x14ac:dyDescent="0.2">
      <c r="B207" s="37"/>
      <c r="C207" s="37"/>
      <c r="D207" s="54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  <c r="R207" s="181"/>
    </row>
    <row r="208" spans="2:18" x14ac:dyDescent="0.2">
      <c r="B208" s="37"/>
      <c r="C208" s="37"/>
      <c r="D208" s="54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</row>
    <row r="209" spans="2:18" x14ac:dyDescent="0.2">
      <c r="B209" s="37"/>
      <c r="C209" s="37"/>
      <c r="D209" s="54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</row>
    <row r="210" spans="2:18" x14ac:dyDescent="0.2">
      <c r="B210" s="37"/>
      <c r="C210" s="37"/>
      <c r="D210" s="54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</row>
    <row r="211" spans="2:18" x14ac:dyDescent="0.2">
      <c r="B211" s="37"/>
      <c r="C211" s="37"/>
      <c r="D211" s="54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</row>
    <row r="212" spans="2:18" x14ac:dyDescent="0.2">
      <c r="B212" s="37"/>
      <c r="C212" s="37"/>
      <c r="D212" s="54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</row>
    <row r="213" spans="2:18" x14ac:dyDescent="0.2">
      <c r="B213" s="37"/>
      <c r="C213" s="37"/>
      <c r="D213" s="54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  <c r="R213" s="181"/>
    </row>
    <row r="214" spans="2:18" x14ac:dyDescent="0.2">
      <c r="B214" s="37"/>
      <c r="C214" s="37"/>
      <c r="D214" s="54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</row>
    <row r="215" spans="2:18" x14ac:dyDescent="0.2">
      <c r="B215" s="37"/>
      <c r="C215" s="37"/>
      <c r="D215" s="54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81"/>
    </row>
    <row r="216" spans="2:18" x14ac:dyDescent="0.2">
      <c r="B216" s="37"/>
      <c r="C216" s="37"/>
      <c r="D216" s="54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</row>
    <row r="217" spans="2:18" x14ac:dyDescent="0.2">
      <c r="B217" s="37"/>
      <c r="C217" s="37"/>
      <c r="D217" s="54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</row>
    <row r="218" spans="2:18" x14ac:dyDescent="0.2">
      <c r="B218" s="37"/>
      <c r="C218" s="37"/>
      <c r="D218" s="54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</row>
    <row r="219" spans="2:18" x14ac:dyDescent="0.2">
      <c r="B219" s="37"/>
      <c r="C219" s="37"/>
      <c r="D219" s="54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81"/>
    </row>
    <row r="220" spans="2:18" x14ac:dyDescent="0.2">
      <c r="B220" s="37"/>
      <c r="C220" s="37"/>
      <c r="D220" s="54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81"/>
    </row>
    <row r="221" spans="2:18" x14ac:dyDescent="0.2">
      <c r="B221" s="37"/>
      <c r="C221" s="37"/>
      <c r="D221" s="54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81"/>
    </row>
    <row r="222" spans="2:18" x14ac:dyDescent="0.2">
      <c r="B222" s="37"/>
      <c r="C222" s="37"/>
      <c r="D222" s="54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</row>
    <row r="223" spans="2:18" x14ac:dyDescent="0.2">
      <c r="B223" s="37"/>
      <c r="C223" s="37"/>
      <c r="D223" s="54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</row>
    <row r="224" spans="2:18" x14ac:dyDescent="0.2">
      <c r="B224" s="37"/>
      <c r="C224" s="37"/>
      <c r="D224" s="54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</row>
    <row r="225" spans="2:18" x14ac:dyDescent="0.2">
      <c r="B225" s="37"/>
      <c r="C225" s="37"/>
      <c r="D225" s="54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  <c r="R225" s="181"/>
    </row>
    <row r="226" spans="2:18" x14ac:dyDescent="0.2">
      <c r="B226" s="37"/>
      <c r="C226" s="37"/>
      <c r="D226" s="54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81"/>
    </row>
    <row r="227" spans="2:18" x14ac:dyDescent="0.2">
      <c r="B227" s="37"/>
      <c r="C227" s="37"/>
      <c r="D227" s="54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</row>
    <row r="228" spans="2:18" x14ac:dyDescent="0.2">
      <c r="B228" s="37"/>
      <c r="C228" s="37"/>
      <c r="D228" s="54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81"/>
    </row>
    <row r="229" spans="2:18" x14ac:dyDescent="0.2">
      <c r="B229" s="37"/>
      <c r="C229" s="37"/>
      <c r="D229" s="54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  <c r="R229" s="181"/>
    </row>
    <row r="230" spans="2:18" x14ac:dyDescent="0.2">
      <c r="B230" s="37"/>
      <c r="C230" s="37"/>
      <c r="D230" s="54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</row>
    <row r="231" spans="2:18" x14ac:dyDescent="0.2">
      <c r="B231" s="37"/>
      <c r="C231" s="37"/>
      <c r="D231" s="54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</row>
    <row r="232" spans="2:18" x14ac:dyDescent="0.2">
      <c r="B232" s="37"/>
      <c r="C232" s="37"/>
      <c r="D232" s="54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  <c r="R232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I180"/>
  <sheetViews>
    <sheetView workbookViewId="0"/>
  </sheetViews>
  <sheetFormatPr defaultColWidth="9.140625" defaultRowHeight="11.25" outlineLevelRow="3" x14ac:dyDescent="0.2"/>
  <cols>
    <col min="1" max="1" width="52" style="27" customWidth="1"/>
    <col min="2" max="4" width="15.140625" style="154" customWidth="1"/>
    <col min="5" max="16384" width="9.140625" style="27"/>
  </cols>
  <sheetData>
    <row r="1" spans="1:9" s="194" customFormat="1" ht="12.75" x14ac:dyDescent="0.2">
      <c r="B1" s="46"/>
      <c r="D1" s="46"/>
    </row>
    <row r="2" spans="1:9" s="194" customFormat="1" ht="18.75" x14ac:dyDescent="0.2">
      <c r="A2" s="5" t="s">
        <v>108</v>
      </c>
      <c r="B2" s="5"/>
      <c r="C2" s="5"/>
      <c r="D2" s="5"/>
      <c r="E2" s="240"/>
      <c r="F2" s="240"/>
      <c r="G2" s="240"/>
      <c r="H2" s="240"/>
      <c r="I2" s="240"/>
    </row>
    <row r="3" spans="1:9" s="194" customFormat="1" ht="12.75" x14ac:dyDescent="0.2">
      <c r="A3" s="83"/>
      <c r="B3" s="46"/>
      <c r="C3" s="46"/>
      <c r="D3" s="46"/>
    </row>
    <row r="4" spans="1:9" s="246" customFormat="1" ht="12.75" x14ac:dyDescent="0.2">
      <c r="B4" s="116"/>
      <c r="C4" s="116"/>
      <c r="D4" s="116" t="str">
        <f>VALUSD</f>
        <v>млрд. дол. США</v>
      </c>
    </row>
    <row r="5" spans="1:9" s="162" customFormat="1" ht="12.75" x14ac:dyDescent="0.2">
      <c r="A5" s="56"/>
      <c r="B5" s="88">
        <v>43465</v>
      </c>
      <c r="C5" s="88">
        <v>43496</v>
      </c>
      <c r="D5" s="88">
        <v>43524</v>
      </c>
    </row>
    <row r="6" spans="1:9" s="33" customFormat="1" ht="31.5" x14ac:dyDescent="0.2">
      <c r="A6" s="65" t="s">
        <v>151</v>
      </c>
      <c r="B6" s="131">
        <f t="shared" ref="B6:C6" si="0">B$59+B$7</f>
        <v>78.315547975909993</v>
      </c>
      <c r="C6" s="131">
        <f t="shared" si="0"/>
        <v>78.251692946719999</v>
      </c>
      <c r="D6" s="131">
        <v>78.239429963220005</v>
      </c>
    </row>
    <row r="7" spans="1:9" s="36" customFormat="1" ht="15" x14ac:dyDescent="0.2">
      <c r="A7" s="52" t="s">
        <v>50</v>
      </c>
      <c r="B7" s="151">
        <f t="shared" ref="B7:D7" si="1">B$8+B$47</f>
        <v>27.860560115840002</v>
      </c>
      <c r="C7" s="151">
        <f t="shared" si="1"/>
        <v>27.916944546090001</v>
      </c>
      <c r="D7" s="151">
        <f t="shared" si="1"/>
        <v>28.167820120459997</v>
      </c>
    </row>
    <row r="8" spans="1:9" s="180" customFormat="1" ht="15" outlineLevel="1" x14ac:dyDescent="0.2">
      <c r="A8" s="202" t="s">
        <v>68</v>
      </c>
      <c r="B8" s="95">
        <f t="shared" ref="B8:D8" si="2">B$9+B$45</f>
        <v>27.487826315950002</v>
      </c>
      <c r="C8" s="95">
        <f t="shared" si="2"/>
        <v>27.549708098469999</v>
      </c>
      <c r="D8" s="95">
        <f t="shared" si="2"/>
        <v>27.785161368369998</v>
      </c>
    </row>
    <row r="9" spans="1:9" s="18" customFormat="1" ht="12.75" outlineLevel="2" x14ac:dyDescent="0.2">
      <c r="A9" s="183" t="s">
        <v>192</v>
      </c>
      <c r="B9" s="40">
        <f t="shared" ref="B9:C9" si="3">SUM(B$10:B$44)</f>
        <v>27.406626104820003</v>
      </c>
      <c r="C9" s="40">
        <f t="shared" si="3"/>
        <v>27.46870466284</v>
      </c>
      <c r="D9" s="40">
        <v>27.70186893923</v>
      </c>
    </row>
    <row r="10" spans="1:9" s="42" customFormat="1" ht="12.75" outlineLevel="3" x14ac:dyDescent="0.2">
      <c r="A10" s="108" t="s">
        <v>52</v>
      </c>
      <c r="B10" s="10">
        <v>0.423707</v>
      </c>
      <c r="C10" s="10">
        <v>0</v>
      </c>
      <c r="D10" s="10">
        <v>0.11294999999999999</v>
      </c>
    </row>
    <row r="11" spans="1:9" ht="12.75" outlineLevel="3" x14ac:dyDescent="0.2">
      <c r="A11" s="111" t="s">
        <v>141</v>
      </c>
      <c r="B11" s="222">
        <v>2.2627073694200002</v>
      </c>
      <c r="C11" s="222">
        <v>2.25722406616</v>
      </c>
      <c r="D11" s="222">
        <v>2.3210086599399999</v>
      </c>
      <c r="E11" s="21"/>
      <c r="F11" s="21"/>
      <c r="G11" s="21"/>
    </row>
    <row r="12" spans="1:9" ht="12.75" outlineLevel="3" x14ac:dyDescent="0.2">
      <c r="A12" s="111" t="s">
        <v>200</v>
      </c>
      <c r="B12" s="222">
        <v>0.68740315390999995</v>
      </c>
      <c r="C12" s="222">
        <v>0.68573734417999999</v>
      </c>
      <c r="D12" s="222">
        <v>0.70511489673000005</v>
      </c>
      <c r="E12" s="21"/>
      <c r="F12" s="21"/>
      <c r="G12" s="21"/>
    </row>
    <row r="13" spans="1:9" ht="12.75" outlineLevel="3" x14ac:dyDescent="0.2">
      <c r="A13" s="111" t="s">
        <v>30</v>
      </c>
      <c r="B13" s="222">
        <v>0.69196167220000004</v>
      </c>
      <c r="C13" s="222">
        <v>0.64801398164000001</v>
      </c>
      <c r="D13" s="222">
        <v>0.87059826538999996</v>
      </c>
      <c r="E13" s="21"/>
      <c r="F13" s="21"/>
      <c r="G13" s="21"/>
    </row>
    <row r="14" spans="1:9" ht="12.75" outlineLevel="3" x14ac:dyDescent="0.2">
      <c r="A14" s="111" t="s">
        <v>34</v>
      </c>
      <c r="B14" s="222">
        <v>1.3182480490299999</v>
      </c>
      <c r="C14" s="222">
        <v>1.3150534893500001</v>
      </c>
      <c r="D14" s="222">
        <v>1.3522142453099999</v>
      </c>
      <c r="E14" s="21"/>
      <c r="F14" s="21"/>
      <c r="G14" s="21"/>
    </row>
    <row r="15" spans="1:9" ht="12.75" outlineLevel="3" x14ac:dyDescent="0.2">
      <c r="A15" s="111" t="s">
        <v>83</v>
      </c>
      <c r="B15" s="222">
        <v>1.0365402828900001</v>
      </c>
      <c r="C15" s="222">
        <v>1.0340283961600001</v>
      </c>
      <c r="D15" s="222">
        <v>1.0632479504800001</v>
      </c>
      <c r="E15" s="21"/>
      <c r="F15" s="21"/>
      <c r="G15" s="21"/>
    </row>
    <row r="16" spans="1:9" ht="12.75" outlineLevel="3" x14ac:dyDescent="0.2">
      <c r="A16" s="111" t="s">
        <v>131</v>
      </c>
      <c r="B16" s="222">
        <v>1.69385845206</v>
      </c>
      <c r="C16" s="222">
        <v>1.68975366168</v>
      </c>
      <c r="D16" s="222">
        <v>1.7375026877999999</v>
      </c>
      <c r="E16" s="21"/>
      <c r="F16" s="21"/>
      <c r="G16" s="21"/>
    </row>
    <row r="17" spans="1:7" ht="12.75" outlineLevel="3" x14ac:dyDescent="0.2">
      <c r="A17" s="111" t="s">
        <v>193</v>
      </c>
      <c r="B17" s="222">
        <v>3.3746665013200001</v>
      </c>
      <c r="C17" s="222">
        <v>3.3664885459899998</v>
      </c>
      <c r="D17" s="222">
        <v>3.4616187138600001</v>
      </c>
      <c r="E17" s="21"/>
      <c r="F17" s="21"/>
      <c r="G17" s="21"/>
    </row>
    <row r="18" spans="1:7" ht="12.75" outlineLevel="3" x14ac:dyDescent="0.2">
      <c r="A18" s="111" t="s">
        <v>26</v>
      </c>
      <c r="B18" s="222">
        <v>0.43692677880000003</v>
      </c>
      <c r="C18" s="222">
        <v>0.43586795781999998</v>
      </c>
      <c r="D18" s="222">
        <v>0.4481847061</v>
      </c>
      <c r="E18" s="21"/>
      <c r="F18" s="21"/>
      <c r="G18" s="21"/>
    </row>
    <row r="19" spans="1:7" ht="12.75" outlineLevel="3" x14ac:dyDescent="0.2">
      <c r="A19" s="111" t="s">
        <v>78</v>
      </c>
      <c r="B19" s="222">
        <v>0.43692677880000003</v>
      </c>
      <c r="C19" s="222">
        <v>0.43586795781999998</v>
      </c>
      <c r="D19" s="222">
        <v>0.4481847061</v>
      </c>
      <c r="E19" s="21"/>
      <c r="F19" s="21"/>
      <c r="G19" s="21"/>
    </row>
    <row r="20" spans="1:7" ht="12.75" outlineLevel="3" x14ac:dyDescent="0.2">
      <c r="A20" s="111" t="s">
        <v>170</v>
      </c>
      <c r="B20" s="222">
        <v>1.3515315323999999</v>
      </c>
      <c r="C20" s="222">
        <v>1.35889222559</v>
      </c>
      <c r="D20" s="222">
        <v>1.36967972661</v>
      </c>
      <c r="E20" s="21"/>
      <c r="F20" s="21"/>
      <c r="G20" s="21"/>
    </row>
    <row r="21" spans="1:7" ht="12.75" outlineLevel="3" x14ac:dyDescent="0.2">
      <c r="A21" s="111" t="s">
        <v>127</v>
      </c>
      <c r="B21" s="222">
        <v>0.43692677880000003</v>
      </c>
      <c r="C21" s="222">
        <v>0.43586795781999998</v>
      </c>
      <c r="D21" s="222">
        <v>0.4481847061</v>
      </c>
      <c r="E21" s="21"/>
      <c r="F21" s="21"/>
      <c r="G21" s="21"/>
    </row>
    <row r="22" spans="1:7" ht="12.75" outlineLevel="3" x14ac:dyDescent="0.2">
      <c r="A22" s="111" t="s">
        <v>190</v>
      </c>
      <c r="B22" s="222">
        <v>0.43692677880000003</v>
      </c>
      <c r="C22" s="222">
        <v>0.43586795781999998</v>
      </c>
      <c r="D22" s="222">
        <v>0.4481847061</v>
      </c>
      <c r="E22" s="21"/>
      <c r="F22" s="21"/>
      <c r="G22" s="21"/>
    </row>
    <row r="23" spans="1:7" ht="12.75" outlineLevel="3" x14ac:dyDescent="0.2">
      <c r="A23" s="111" t="s">
        <v>211</v>
      </c>
      <c r="B23" s="222">
        <v>0.69286224135999996</v>
      </c>
      <c r="C23" s="222">
        <v>0.79476530299000003</v>
      </c>
      <c r="D23" s="222">
        <v>0.88631020443999997</v>
      </c>
      <c r="E23" s="21"/>
      <c r="F23" s="21"/>
      <c r="G23" s="21"/>
    </row>
    <row r="24" spans="1:7" ht="12.75" outlineLevel="3" x14ac:dyDescent="0.2">
      <c r="A24" s="111" t="s">
        <v>150</v>
      </c>
      <c r="B24" s="222">
        <v>0.43692677880000003</v>
      </c>
      <c r="C24" s="222">
        <v>0.43586795781999998</v>
      </c>
      <c r="D24" s="222">
        <v>0.4481847061</v>
      </c>
      <c r="E24" s="21"/>
      <c r="F24" s="21"/>
      <c r="G24" s="21"/>
    </row>
    <row r="25" spans="1:7" ht="12.75" outlineLevel="3" x14ac:dyDescent="0.2">
      <c r="A25" s="111" t="s">
        <v>112</v>
      </c>
      <c r="B25" s="222">
        <v>0.43692677880000003</v>
      </c>
      <c r="C25" s="222">
        <v>0.43586795781999998</v>
      </c>
      <c r="D25" s="222">
        <v>0.4481847061</v>
      </c>
      <c r="E25" s="21"/>
      <c r="F25" s="21"/>
      <c r="G25" s="21"/>
    </row>
    <row r="26" spans="1:7" ht="12.75" outlineLevel="3" x14ac:dyDescent="0.2">
      <c r="A26" s="111" t="s">
        <v>174</v>
      </c>
      <c r="B26" s="222">
        <v>0.43692677880000003</v>
      </c>
      <c r="C26" s="222">
        <v>0.43586795781999998</v>
      </c>
      <c r="D26" s="222">
        <v>0.4481847061</v>
      </c>
      <c r="E26" s="21"/>
      <c r="F26" s="21"/>
      <c r="G26" s="21"/>
    </row>
    <row r="27" spans="1:7" ht="12.75" outlineLevel="3" x14ac:dyDescent="0.2">
      <c r="A27" s="111" t="s">
        <v>6</v>
      </c>
      <c r="B27" s="222">
        <v>0.43692677880000003</v>
      </c>
      <c r="C27" s="222">
        <v>0.43586795781999998</v>
      </c>
      <c r="D27" s="222">
        <v>0.4481847061</v>
      </c>
      <c r="E27" s="21"/>
      <c r="F27" s="21"/>
      <c r="G27" s="21"/>
    </row>
    <row r="28" spans="1:7" ht="12.75" outlineLevel="3" x14ac:dyDescent="0.2">
      <c r="A28" s="111" t="s">
        <v>53</v>
      </c>
      <c r="B28" s="222">
        <v>0.43692677880000003</v>
      </c>
      <c r="C28" s="222">
        <v>0.43586795781999998</v>
      </c>
      <c r="D28" s="222">
        <v>0.4481847061</v>
      </c>
      <c r="E28" s="21"/>
      <c r="F28" s="21"/>
      <c r="G28" s="21"/>
    </row>
    <row r="29" spans="1:7" ht="12.75" outlineLevel="3" x14ac:dyDescent="0.2">
      <c r="A29" s="111" t="s">
        <v>100</v>
      </c>
      <c r="B29" s="222">
        <v>0.43692677880000003</v>
      </c>
      <c r="C29" s="222">
        <v>0.43586795781999998</v>
      </c>
      <c r="D29" s="222">
        <v>0.4481847061</v>
      </c>
      <c r="E29" s="21"/>
      <c r="F29" s="21"/>
      <c r="G29" s="21"/>
    </row>
    <row r="30" spans="1:7" ht="12.75" outlineLevel="3" x14ac:dyDescent="0.2">
      <c r="A30" s="111" t="s">
        <v>91</v>
      </c>
      <c r="B30" s="222">
        <v>0.43692677880000003</v>
      </c>
      <c r="C30" s="222">
        <v>0.43586795781999998</v>
      </c>
      <c r="D30" s="222">
        <v>0.4481847061</v>
      </c>
      <c r="E30" s="21"/>
      <c r="F30" s="21"/>
      <c r="G30" s="21"/>
    </row>
    <row r="31" spans="1:7" ht="12.75" outlineLevel="3" x14ac:dyDescent="0.2">
      <c r="A31" s="111" t="s">
        <v>147</v>
      </c>
      <c r="B31" s="222">
        <v>0.43692677880000003</v>
      </c>
      <c r="C31" s="222">
        <v>0.43586795781999998</v>
      </c>
      <c r="D31" s="222">
        <v>0.4481847061</v>
      </c>
      <c r="E31" s="21"/>
      <c r="F31" s="21"/>
      <c r="G31" s="21"/>
    </row>
    <row r="32" spans="1:7" ht="12.75" outlineLevel="3" x14ac:dyDescent="0.2">
      <c r="A32" s="111" t="s">
        <v>201</v>
      </c>
      <c r="B32" s="222">
        <v>0.43692677880000003</v>
      </c>
      <c r="C32" s="222">
        <v>0.43586795781999998</v>
      </c>
      <c r="D32" s="222">
        <v>0.4481847061</v>
      </c>
      <c r="E32" s="21"/>
      <c r="F32" s="21"/>
      <c r="G32" s="21"/>
    </row>
    <row r="33" spans="1:7" ht="12.75" outlineLevel="3" x14ac:dyDescent="0.2">
      <c r="A33" s="111" t="s">
        <v>31</v>
      </c>
      <c r="B33" s="222">
        <v>0.43692677880000003</v>
      </c>
      <c r="C33" s="222">
        <v>0.43586795781999998</v>
      </c>
      <c r="D33" s="222">
        <v>0.4481847061</v>
      </c>
      <c r="E33" s="21"/>
      <c r="F33" s="21"/>
      <c r="G33" s="21"/>
    </row>
    <row r="34" spans="1:7" ht="12.75" outlineLevel="3" x14ac:dyDescent="0.2">
      <c r="A34" s="111" t="s">
        <v>59</v>
      </c>
      <c r="B34" s="222">
        <v>0.23983854674999999</v>
      </c>
      <c r="C34" s="222">
        <v>1.0909385326100001</v>
      </c>
      <c r="D34" s="222">
        <v>0.73894904753000001</v>
      </c>
      <c r="E34" s="21"/>
      <c r="F34" s="21"/>
      <c r="G34" s="21"/>
    </row>
    <row r="35" spans="1:7" ht="12.75" outlineLevel="3" x14ac:dyDescent="0.2">
      <c r="A35" s="111" t="s">
        <v>47</v>
      </c>
      <c r="B35" s="222">
        <v>2.2713122724199999</v>
      </c>
      <c r="C35" s="222">
        <v>2.2830080330500002</v>
      </c>
      <c r="D35" s="222">
        <v>2.3329311261300001</v>
      </c>
      <c r="E35" s="21"/>
      <c r="F35" s="21"/>
      <c r="G35" s="21"/>
    </row>
    <row r="36" spans="1:7" ht="12.75" outlineLevel="3" x14ac:dyDescent="0.2">
      <c r="A36" s="111" t="s">
        <v>46</v>
      </c>
      <c r="B36" s="222">
        <v>0.43692703161000002</v>
      </c>
      <c r="C36" s="222">
        <v>0.43586821001999998</v>
      </c>
      <c r="D36" s="222">
        <v>0.44818496543000003</v>
      </c>
      <c r="E36" s="21"/>
      <c r="F36" s="21"/>
      <c r="G36" s="21"/>
    </row>
    <row r="37" spans="1:7" ht="12.75" outlineLevel="3" x14ac:dyDescent="0.2">
      <c r="A37" s="111" t="s">
        <v>92</v>
      </c>
      <c r="B37" s="222">
        <v>1.08349155E-3</v>
      </c>
      <c r="C37" s="222">
        <v>1.08086588E-3</v>
      </c>
      <c r="D37" s="222">
        <v>1.11140897E-3</v>
      </c>
      <c r="E37" s="21"/>
      <c r="F37" s="21"/>
      <c r="G37" s="21"/>
    </row>
    <row r="38" spans="1:7" ht="12.75" outlineLevel="3" x14ac:dyDescent="0.2">
      <c r="A38" s="111" t="s">
        <v>153</v>
      </c>
      <c r="B38" s="222">
        <v>1.4219136382299999</v>
      </c>
      <c r="C38" s="222">
        <v>1.0943104264700001</v>
      </c>
      <c r="D38" s="222">
        <v>1.0958153637100001</v>
      </c>
      <c r="E38" s="21"/>
      <c r="F38" s="21"/>
      <c r="G38" s="21"/>
    </row>
    <row r="39" spans="1:7" ht="12.75" outlineLevel="3" x14ac:dyDescent="0.2">
      <c r="A39" s="111" t="s">
        <v>158</v>
      </c>
      <c r="B39" s="222">
        <v>0.32409117412999999</v>
      </c>
      <c r="C39" s="222">
        <v>0.25464024426999998</v>
      </c>
      <c r="D39" s="222">
        <v>0.30906163781000001</v>
      </c>
      <c r="E39" s="21"/>
      <c r="F39" s="21"/>
      <c r="G39" s="21"/>
    </row>
    <row r="40" spans="1:7" ht="12.75" outlineLevel="3" x14ac:dyDescent="0.2">
      <c r="A40" s="111" t="s">
        <v>205</v>
      </c>
      <c r="B40" s="222">
        <v>0.20947864409</v>
      </c>
      <c r="C40" s="222">
        <v>0.20897100666999999</v>
      </c>
      <c r="D40" s="222">
        <v>0.21487610532000001</v>
      </c>
      <c r="E40" s="21"/>
      <c r="F40" s="21"/>
      <c r="G40" s="21"/>
    </row>
    <row r="41" spans="1:7" ht="12.75" outlineLevel="3" x14ac:dyDescent="0.2">
      <c r="A41" s="111" t="s">
        <v>41</v>
      </c>
      <c r="B41" s="222">
        <v>0.64552002972</v>
      </c>
      <c r="C41" s="222">
        <v>0.64395571687999997</v>
      </c>
      <c r="D41" s="222">
        <v>0.66842310030999996</v>
      </c>
      <c r="E41" s="21"/>
      <c r="F41" s="21"/>
      <c r="G41" s="21"/>
    </row>
    <row r="42" spans="1:7" ht="12.75" outlineLevel="3" x14ac:dyDescent="0.2">
      <c r="A42" s="111" t="s">
        <v>88</v>
      </c>
      <c r="B42" s="222">
        <v>0.63203673581999997</v>
      </c>
      <c r="C42" s="222">
        <v>0.63050509759999995</v>
      </c>
      <c r="D42" s="222">
        <v>0.64832189841999999</v>
      </c>
      <c r="E42" s="21"/>
      <c r="F42" s="21"/>
      <c r="G42" s="21"/>
    </row>
    <row r="43" spans="1:7" ht="12.75" outlineLevel="3" x14ac:dyDescent="0.2">
      <c r="A43" s="111" t="s">
        <v>191</v>
      </c>
      <c r="B43" s="222">
        <v>0.87330551556000002</v>
      </c>
      <c r="C43" s="222">
        <v>0.87435816939</v>
      </c>
      <c r="D43" s="222">
        <v>0.42251766840999999</v>
      </c>
      <c r="E43" s="21"/>
      <c r="F43" s="21"/>
      <c r="G43" s="21"/>
    </row>
    <row r="44" spans="1:7" ht="12.75" outlineLevel="3" x14ac:dyDescent="0.2">
      <c r="A44" s="111" t="s">
        <v>142</v>
      </c>
      <c r="B44" s="222">
        <v>0.70065786715</v>
      </c>
      <c r="C44" s="222">
        <v>0.69895993678000001</v>
      </c>
      <c r="D44" s="222">
        <v>0.66684538123000003</v>
      </c>
      <c r="E44" s="21"/>
      <c r="F44" s="21"/>
      <c r="G44" s="21"/>
    </row>
    <row r="45" spans="1:7" ht="12.75" outlineLevel="2" x14ac:dyDescent="0.2">
      <c r="A45" s="118" t="s">
        <v>115</v>
      </c>
      <c r="B45" s="172">
        <f t="shared" ref="B45:C45" si="4">SUM(B$46:B$46)</f>
        <v>8.1200211130000005E-2</v>
      </c>
      <c r="C45" s="172">
        <f t="shared" si="4"/>
        <v>8.1003435629999995E-2</v>
      </c>
      <c r="D45" s="172">
        <v>8.3292429139999999E-2</v>
      </c>
      <c r="E45" s="21"/>
      <c r="F45" s="21"/>
      <c r="G45" s="21"/>
    </row>
    <row r="46" spans="1:7" ht="12.75" outlineLevel="3" x14ac:dyDescent="0.2">
      <c r="A46" s="111" t="s">
        <v>28</v>
      </c>
      <c r="B46" s="222">
        <v>8.1200211130000005E-2</v>
      </c>
      <c r="C46" s="222">
        <v>8.1003435629999995E-2</v>
      </c>
      <c r="D46" s="222">
        <v>8.3292429139999999E-2</v>
      </c>
      <c r="E46" s="21"/>
      <c r="F46" s="21"/>
      <c r="G46" s="21"/>
    </row>
    <row r="47" spans="1:7" ht="15" outlineLevel="1" x14ac:dyDescent="0.25">
      <c r="A47" s="200" t="s">
        <v>13</v>
      </c>
      <c r="B47" s="253">
        <f t="shared" ref="B47:D47" si="5">B$48+B$53+B$57</f>
        <v>0.37273379988999999</v>
      </c>
      <c r="C47" s="253">
        <f t="shared" si="5"/>
        <v>0.36723644762000002</v>
      </c>
      <c r="D47" s="253">
        <f t="shared" si="5"/>
        <v>0.38265875209</v>
      </c>
      <c r="E47" s="21"/>
      <c r="F47" s="21"/>
      <c r="G47" s="21"/>
    </row>
    <row r="48" spans="1:7" ht="12.75" outlineLevel="2" x14ac:dyDescent="0.2">
      <c r="A48" s="118" t="s">
        <v>192</v>
      </c>
      <c r="B48" s="172">
        <f t="shared" ref="B48:C48" si="6">SUM(B$49:B$52)</f>
        <v>0.21669872839999998</v>
      </c>
      <c r="C48" s="172">
        <f t="shared" si="6"/>
        <v>0.21617359424999999</v>
      </c>
      <c r="D48" s="172">
        <v>0.22228222347000001</v>
      </c>
      <c r="E48" s="21"/>
      <c r="F48" s="21"/>
      <c r="G48" s="21"/>
    </row>
    <row r="49" spans="1:7" ht="12.75" outlineLevel="3" x14ac:dyDescent="0.2">
      <c r="A49" s="111" t="s">
        <v>111</v>
      </c>
      <c r="B49" s="222">
        <v>4.1894999999999998E-7</v>
      </c>
      <c r="C49" s="222">
        <v>4.1792999999999998E-7</v>
      </c>
      <c r="D49" s="222">
        <v>4.2973999999999998E-7</v>
      </c>
      <c r="E49" s="21"/>
      <c r="F49" s="21"/>
      <c r="G49" s="21"/>
    </row>
    <row r="50" spans="1:7" ht="12.75" outlineLevel="3" x14ac:dyDescent="0.2">
      <c r="A50" s="111" t="s">
        <v>75</v>
      </c>
      <c r="B50" s="222">
        <v>3.611638491E-2</v>
      </c>
      <c r="C50" s="222">
        <v>3.6028862719999999E-2</v>
      </c>
      <c r="D50" s="222">
        <v>3.7046965619999997E-2</v>
      </c>
      <c r="E50" s="21"/>
      <c r="F50" s="21"/>
      <c r="G50" s="21"/>
    </row>
    <row r="51" spans="1:7" ht="12.75" outlineLevel="3" x14ac:dyDescent="0.2">
      <c r="A51" s="111" t="s">
        <v>1</v>
      </c>
      <c r="B51" s="222">
        <v>0.10834915472999999</v>
      </c>
      <c r="C51" s="222">
        <v>0.10808658816</v>
      </c>
      <c r="D51" s="222">
        <v>0.11114089686</v>
      </c>
      <c r="E51" s="21"/>
      <c r="F51" s="21"/>
      <c r="G51" s="21"/>
    </row>
    <row r="52" spans="1:7" ht="12.75" outlineLevel="3" x14ac:dyDescent="0.2">
      <c r="A52" s="111" t="s">
        <v>0</v>
      </c>
      <c r="B52" s="222">
        <v>7.223276981E-2</v>
      </c>
      <c r="C52" s="222">
        <v>7.2057725439999998E-2</v>
      </c>
      <c r="D52" s="222">
        <v>7.4093931249999995E-2</v>
      </c>
      <c r="E52" s="21"/>
      <c r="F52" s="21"/>
      <c r="G52" s="21"/>
    </row>
    <row r="53" spans="1:7" ht="12.75" outlineLevel="2" x14ac:dyDescent="0.2">
      <c r="A53" s="118" t="s">
        <v>115</v>
      </c>
      <c r="B53" s="172">
        <f t="shared" ref="B53:C53" si="7">SUM(B$54:B$56)</f>
        <v>0.15600059298000002</v>
      </c>
      <c r="C53" s="172">
        <f t="shared" si="7"/>
        <v>0.15102845842000001</v>
      </c>
      <c r="D53" s="172">
        <v>0.16034116172999999</v>
      </c>
      <c r="E53" s="21"/>
      <c r="F53" s="21"/>
      <c r="G53" s="21"/>
    </row>
    <row r="54" spans="1:7" ht="12.75" outlineLevel="3" x14ac:dyDescent="0.2">
      <c r="A54" s="111" t="s">
        <v>49</v>
      </c>
      <c r="B54" s="222">
        <v>3.492868834E-2</v>
      </c>
      <c r="C54" s="222">
        <v>3.1931413390000003E-2</v>
      </c>
      <c r="D54" s="222">
        <v>3.5077256719999998E-2</v>
      </c>
      <c r="E54" s="21"/>
      <c r="F54" s="21"/>
      <c r="G54" s="21"/>
    </row>
    <row r="55" spans="1:7" ht="12.75" outlineLevel="3" x14ac:dyDescent="0.2">
      <c r="A55" s="111" t="s">
        <v>122</v>
      </c>
      <c r="B55" s="222">
        <v>0.11839534242999999</v>
      </c>
      <c r="C55" s="222">
        <v>0.11656507721999999</v>
      </c>
      <c r="D55" s="222">
        <v>0.1226603889</v>
      </c>
      <c r="E55" s="21"/>
      <c r="F55" s="21"/>
      <c r="G55" s="21"/>
    </row>
    <row r="56" spans="1:7" ht="12.75" outlineLevel="3" x14ac:dyDescent="0.2">
      <c r="A56" s="111" t="s">
        <v>93</v>
      </c>
      <c r="B56" s="222">
        <v>2.67656221E-3</v>
      </c>
      <c r="C56" s="222">
        <v>2.5319678099999998E-3</v>
      </c>
      <c r="D56" s="222">
        <v>2.6035161100000002E-3</v>
      </c>
      <c r="E56" s="21"/>
      <c r="F56" s="21"/>
      <c r="G56" s="21"/>
    </row>
    <row r="57" spans="1:7" ht="12.75" outlineLevel="2" x14ac:dyDescent="0.2">
      <c r="A57" s="118" t="s">
        <v>134</v>
      </c>
      <c r="B57" s="172">
        <f t="shared" ref="B57:C57" si="8">SUM(B$58:B$58)</f>
        <v>3.4478509999999999E-5</v>
      </c>
      <c r="C57" s="172">
        <f t="shared" si="8"/>
        <v>3.4394950000000002E-5</v>
      </c>
      <c r="D57" s="172">
        <v>3.5366890000000001E-5</v>
      </c>
      <c r="E57" s="21"/>
      <c r="F57" s="21"/>
      <c r="G57" s="21"/>
    </row>
    <row r="58" spans="1:7" ht="12.75" outlineLevel="3" x14ac:dyDescent="0.2">
      <c r="A58" s="111" t="s">
        <v>69</v>
      </c>
      <c r="B58" s="222">
        <v>3.4478509999999999E-5</v>
      </c>
      <c r="C58" s="222">
        <v>3.4394950000000002E-5</v>
      </c>
      <c r="D58" s="222">
        <v>3.5366890000000001E-5</v>
      </c>
      <c r="E58" s="21"/>
      <c r="F58" s="21"/>
      <c r="G58" s="21"/>
    </row>
    <row r="59" spans="1:7" ht="15" x14ac:dyDescent="0.25">
      <c r="A59" s="26" t="s">
        <v>63</v>
      </c>
      <c r="B59" s="25">
        <f t="shared" ref="B59:D59" si="9">B$60+B$86</f>
        <v>50.454987860069998</v>
      </c>
      <c r="C59" s="25">
        <f t="shared" si="9"/>
        <v>50.334748400629998</v>
      </c>
      <c r="D59" s="25">
        <f t="shared" si="9"/>
        <v>50.07160984275999</v>
      </c>
      <c r="E59" s="21"/>
      <c r="F59" s="21"/>
      <c r="G59" s="21"/>
    </row>
    <row r="60" spans="1:7" ht="15" outlineLevel="1" x14ac:dyDescent="0.25">
      <c r="A60" s="200" t="s">
        <v>68</v>
      </c>
      <c r="B60" s="253">
        <f t="shared" ref="B60:D60" si="10">B$61+B$68+B$74+B$77+B$84</f>
        <v>39.699162929109995</v>
      </c>
      <c r="C60" s="253">
        <f t="shared" si="10"/>
        <v>39.70012040844</v>
      </c>
      <c r="D60" s="253">
        <f t="shared" si="10"/>
        <v>39.632939483269993</v>
      </c>
      <c r="E60" s="21"/>
      <c r="F60" s="21"/>
      <c r="G60" s="21"/>
    </row>
    <row r="61" spans="1:7" ht="12.75" outlineLevel="2" x14ac:dyDescent="0.2">
      <c r="A61" s="118" t="s">
        <v>175</v>
      </c>
      <c r="B61" s="172">
        <f t="shared" ref="B61:C61" si="11">SUM(B$62:B$67)</f>
        <v>13.39273211223</v>
      </c>
      <c r="C61" s="172">
        <f t="shared" si="11"/>
        <v>13.369349369230001</v>
      </c>
      <c r="D61" s="172">
        <v>13.31198810924</v>
      </c>
      <c r="E61" s="21"/>
      <c r="F61" s="21"/>
      <c r="G61" s="21"/>
    </row>
    <row r="62" spans="1:7" ht="12.75" outlineLevel="3" x14ac:dyDescent="0.2">
      <c r="A62" s="111" t="s">
        <v>18</v>
      </c>
      <c r="B62" s="222">
        <v>3.7912740495400001</v>
      </c>
      <c r="C62" s="222">
        <v>3.78299905693</v>
      </c>
      <c r="D62" s="222">
        <v>3.7687659889099998</v>
      </c>
      <c r="E62" s="21"/>
      <c r="F62" s="21"/>
      <c r="G62" s="21"/>
    </row>
    <row r="63" spans="1:7" ht="12.75" outlineLevel="3" x14ac:dyDescent="0.2">
      <c r="A63" s="111" t="s">
        <v>54</v>
      </c>
      <c r="B63" s="222">
        <v>0.57780990312000002</v>
      </c>
      <c r="C63" s="222">
        <v>0.57654875119000004</v>
      </c>
      <c r="D63" s="222">
        <v>0.56561225251000002</v>
      </c>
      <c r="E63" s="21"/>
      <c r="F63" s="21"/>
      <c r="G63" s="21"/>
    </row>
    <row r="64" spans="1:7" ht="12.75" outlineLevel="3" x14ac:dyDescent="0.2">
      <c r="A64" s="111" t="s">
        <v>95</v>
      </c>
      <c r="B64" s="222">
        <v>0.68077226917</v>
      </c>
      <c r="C64" s="222">
        <v>0.67928638727000001</v>
      </c>
      <c r="D64" s="222">
        <v>0.66608237387000002</v>
      </c>
      <c r="E64" s="21"/>
      <c r="F64" s="21"/>
      <c r="G64" s="21"/>
    </row>
    <row r="65" spans="1:7" ht="12.75" outlineLevel="3" x14ac:dyDescent="0.2">
      <c r="A65" s="111" t="s">
        <v>129</v>
      </c>
      <c r="B65" s="222">
        <v>4.8777570288099996</v>
      </c>
      <c r="C65" s="222">
        <v>4.8400781628400003</v>
      </c>
      <c r="D65" s="222">
        <v>4.8278437074599996</v>
      </c>
      <c r="E65" s="21"/>
      <c r="F65" s="21"/>
      <c r="G65" s="21"/>
    </row>
    <row r="66" spans="1:7" ht="12.75" outlineLevel="3" x14ac:dyDescent="0.2">
      <c r="A66" s="111" t="s">
        <v>145</v>
      </c>
      <c r="B66" s="222">
        <v>3.4507485817300001</v>
      </c>
      <c r="C66" s="222">
        <v>3.47532673114</v>
      </c>
      <c r="D66" s="222">
        <v>3.4685735066299999</v>
      </c>
      <c r="E66" s="21"/>
      <c r="F66" s="21"/>
      <c r="G66" s="21"/>
    </row>
    <row r="67" spans="1:7" ht="12.75" outlineLevel="3" x14ac:dyDescent="0.2">
      <c r="A67" s="111" t="s">
        <v>139</v>
      </c>
      <c r="B67" s="222">
        <v>1.437027986E-2</v>
      </c>
      <c r="C67" s="222">
        <v>1.5110279860000001E-2</v>
      </c>
      <c r="D67" s="222">
        <v>1.5110279860000001E-2</v>
      </c>
      <c r="E67" s="21"/>
      <c r="F67" s="21"/>
      <c r="G67" s="21"/>
    </row>
    <row r="68" spans="1:7" ht="12.75" outlineLevel="2" x14ac:dyDescent="0.2">
      <c r="A68" s="118" t="s">
        <v>45</v>
      </c>
      <c r="B68" s="172">
        <f t="shared" ref="B68:C68" si="12">SUM(B$69:B$73)</f>
        <v>1.7311024130200001</v>
      </c>
      <c r="C68" s="172">
        <f t="shared" si="12"/>
        <v>1.7441514921700001</v>
      </c>
      <c r="D68" s="172">
        <v>1.7391765051800001</v>
      </c>
      <c r="E68" s="21"/>
      <c r="F68" s="21"/>
      <c r="G68" s="21"/>
    </row>
    <row r="69" spans="1:7" ht="12.75" outlineLevel="3" x14ac:dyDescent="0.2">
      <c r="A69" s="111" t="s">
        <v>27</v>
      </c>
      <c r="B69" s="222">
        <v>0.29365465454</v>
      </c>
      <c r="C69" s="222">
        <v>0.30253457643999998</v>
      </c>
      <c r="D69" s="222">
        <v>0.30439780084000001</v>
      </c>
      <c r="E69" s="21"/>
      <c r="F69" s="21"/>
      <c r="G69" s="21"/>
    </row>
    <row r="70" spans="1:7" ht="12.75" outlineLevel="3" x14ac:dyDescent="0.2">
      <c r="A70" s="111" t="s">
        <v>51</v>
      </c>
      <c r="B70" s="222">
        <v>0.25954321514000001</v>
      </c>
      <c r="C70" s="222">
        <v>0.25897672530999999</v>
      </c>
      <c r="D70" s="222">
        <v>0.25800235727999998</v>
      </c>
      <c r="E70" s="21"/>
      <c r="F70" s="21"/>
      <c r="G70" s="21"/>
    </row>
    <row r="71" spans="1:7" ht="12.75" outlineLevel="3" x14ac:dyDescent="0.2">
      <c r="A71" s="111" t="s">
        <v>121</v>
      </c>
      <c r="B71" s="222">
        <v>0.60585586000000002</v>
      </c>
      <c r="C71" s="222">
        <v>0.60585586000000002</v>
      </c>
      <c r="D71" s="222">
        <v>0.60585586000000002</v>
      </c>
      <c r="E71" s="21"/>
      <c r="F71" s="21"/>
      <c r="G71" s="21"/>
    </row>
    <row r="72" spans="1:7" ht="12.75" outlineLevel="3" x14ac:dyDescent="0.2">
      <c r="A72" s="111" t="s">
        <v>133</v>
      </c>
      <c r="B72" s="222">
        <v>4.7472759500000001E-3</v>
      </c>
      <c r="C72" s="222">
        <v>4.7472759500000001E-3</v>
      </c>
      <c r="D72" s="222">
        <v>4.7472759500000001E-3</v>
      </c>
      <c r="E72" s="21"/>
      <c r="F72" s="21"/>
      <c r="G72" s="21"/>
    </row>
    <row r="73" spans="1:7" ht="12.75" outlineLevel="3" x14ac:dyDescent="0.2">
      <c r="A73" s="111" t="s">
        <v>25</v>
      </c>
      <c r="B73" s="222">
        <v>0.56730140739000001</v>
      </c>
      <c r="C73" s="222">
        <v>0.57203705446999997</v>
      </c>
      <c r="D73" s="222">
        <v>0.56617321110999996</v>
      </c>
      <c r="E73" s="21"/>
      <c r="F73" s="21"/>
      <c r="G73" s="21"/>
    </row>
    <row r="74" spans="1:7" ht="12.75" outlineLevel="2" x14ac:dyDescent="0.2">
      <c r="A74" s="118" t="s">
        <v>212</v>
      </c>
      <c r="B74" s="172">
        <f t="shared" ref="B74:C74" si="13">SUM(B$75:B$76)</f>
        <v>0.40016336295999999</v>
      </c>
      <c r="C74" s="172">
        <f t="shared" si="13"/>
        <v>0.39928994973000004</v>
      </c>
      <c r="D74" s="172">
        <v>0.39778767048000002</v>
      </c>
      <c r="E74" s="21"/>
      <c r="F74" s="21"/>
      <c r="G74" s="21"/>
    </row>
    <row r="75" spans="1:7" ht="12.75" outlineLevel="3" x14ac:dyDescent="0.2">
      <c r="A75" s="111" t="s">
        <v>187</v>
      </c>
      <c r="B75" s="222">
        <v>5.8563390000000002E-5</v>
      </c>
      <c r="C75" s="222">
        <v>5.8435559999999997E-5</v>
      </c>
      <c r="D75" s="222">
        <v>5.821571E-5</v>
      </c>
      <c r="E75" s="21"/>
      <c r="F75" s="21"/>
      <c r="G75" s="21"/>
    </row>
    <row r="76" spans="1:7" ht="12.75" outlineLevel="3" x14ac:dyDescent="0.2">
      <c r="A76" s="111" t="s">
        <v>207</v>
      </c>
      <c r="B76" s="222">
        <v>0.40010479957</v>
      </c>
      <c r="C76" s="222">
        <v>0.39923151417000002</v>
      </c>
      <c r="D76" s="222">
        <v>0.39772945476999999</v>
      </c>
      <c r="E76" s="21"/>
      <c r="F76" s="21"/>
      <c r="G76" s="21"/>
    </row>
    <row r="77" spans="1:7" ht="12.75" outlineLevel="2" x14ac:dyDescent="0.2">
      <c r="A77" s="118" t="s">
        <v>56</v>
      </c>
      <c r="B77" s="172">
        <f t="shared" ref="B77:C77" si="14">SUM(B$78:B$83)</f>
        <v>22.467272999999999</v>
      </c>
      <c r="C77" s="172">
        <f t="shared" si="14"/>
        <v>22.467272999999999</v>
      </c>
      <c r="D77" s="172">
        <v>22.467272999999999</v>
      </c>
      <c r="E77" s="21"/>
      <c r="F77" s="21"/>
      <c r="G77" s="21"/>
    </row>
    <row r="78" spans="1:7" ht="12.75" outlineLevel="3" x14ac:dyDescent="0.2">
      <c r="A78" s="111" t="s">
        <v>117</v>
      </c>
      <c r="B78" s="222">
        <v>3</v>
      </c>
      <c r="C78" s="222">
        <v>3</v>
      </c>
      <c r="D78" s="222">
        <v>3</v>
      </c>
      <c r="E78" s="21"/>
      <c r="F78" s="21"/>
      <c r="G78" s="21"/>
    </row>
    <row r="79" spans="1:7" ht="12.75" outlineLevel="3" x14ac:dyDescent="0.2">
      <c r="A79" s="111" t="s">
        <v>165</v>
      </c>
      <c r="B79" s="222">
        <v>1</v>
      </c>
      <c r="C79" s="222">
        <v>1</v>
      </c>
      <c r="D79" s="222">
        <v>1</v>
      </c>
      <c r="E79" s="21"/>
      <c r="F79" s="21"/>
      <c r="G79" s="21"/>
    </row>
    <row r="80" spans="1:7" ht="12.75" outlineLevel="3" x14ac:dyDescent="0.2">
      <c r="A80" s="111" t="s">
        <v>199</v>
      </c>
      <c r="B80" s="222">
        <v>12.467273</v>
      </c>
      <c r="C80" s="222">
        <v>12.467273</v>
      </c>
      <c r="D80" s="222">
        <v>12.467273</v>
      </c>
      <c r="E80" s="21"/>
      <c r="F80" s="21"/>
      <c r="G80" s="21"/>
    </row>
    <row r="81" spans="1:7" ht="12.75" outlineLevel="3" x14ac:dyDescent="0.2">
      <c r="A81" s="111" t="s">
        <v>176</v>
      </c>
      <c r="B81" s="222">
        <v>1</v>
      </c>
      <c r="C81" s="222">
        <v>1</v>
      </c>
      <c r="D81" s="222">
        <v>1</v>
      </c>
      <c r="E81" s="21"/>
      <c r="F81" s="21"/>
      <c r="G81" s="21"/>
    </row>
    <row r="82" spans="1:7" ht="12.75" outlineLevel="3" x14ac:dyDescent="0.2">
      <c r="A82" s="111" t="s">
        <v>213</v>
      </c>
      <c r="B82" s="222">
        <v>3</v>
      </c>
      <c r="C82" s="222">
        <v>3</v>
      </c>
      <c r="D82" s="222">
        <v>3</v>
      </c>
      <c r="E82" s="21"/>
      <c r="F82" s="21"/>
      <c r="G82" s="21"/>
    </row>
    <row r="83" spans="1:7" ht="12.75" outlineLevel="3" x14ac:dyDescent="0.2">
      <c r="A83" s="111" t="s">
        <v>24</v>
      </c>
      <c r="B83" s="222">
        <v>2</v>
      </c>
      <c r="C83" s="222">
        <v>2</v>
      </c>
      <c r="D83" s="222">
        <v>2</v>
      </c>
      <c r="E83" s="21"/>
      <c r="F83" s="21"/>
      <c r="G83" s="21"/>
    </row>
    <row r="84" spans="1:7" ht="12.75" outlineLevel="2" x14ac:dyDescent="0.2">
      <c r="A84" s="118" t="s">
        <v>178</v>
      </c>
      <c r="B84" s="172">
        <f t="shared" ref="B84:C84" si="15">SUM(B$85:B$85)</f>
        <v>1.7078920409</v>
      </c>
      <c r="C84" s="172">
        <f t="shared" si="15"/>
        <v>1.7200565973099999</v>
      </c>
      <c r="D84" s="172">
        <v>1.7167141983700001</v>
      </c>
      <c r="E84" s="21"/>
      <c r="F84" s="21"/>
      <c r="G84" s="21"/>
    </row>
    <row r="85" spans="1:7" ht="12.75" outlineLevel="3" x14ac:dyDescent="0.2">
      <c r="A85" s="111" t="s">
        <v>145</v>
      </c>
      <c r="B85" s="222">
        <v>1.7078920409</v>
      </c>
      <c r="C85" s="222">
        <v>1.7200565973099999</v>
      </c>
      <c r="D85" s="222">
        <v>1.7167141983700001</v>
      </c>
      <c r="E85" s="21"/>
      <c r="F85" s="21"/>
      <c r="G85" s="21"/>
    </row>
    <row r="86" spans="1:7" ht="15" outlineLevel="1" x14ac:dyDescent="0.25">
      <c r="A86" s="200" t="s">
        <v>13</v>
      </c>
      <c r="B86" s="253">
        <f t="shared" ref="B86:D86" si="16">B$87+B$93+B$95+B$103+B$104</f>
        <v>10.755824930960001</v>
      </c>
      <c r="C86" s="253">
        <f t="shared" si="16"/>
        <v>10.63462799219</v>
      </c>
      <c r="D86" s="253">
        <f t="shared" si="16"/>
        <v>10.438670359489999</v>
      </c>
      <c r="E86" s="21"/>
      <c r="F86" s="21"/>
      <c r="G86" s="21"/>
    </row>
    <row r="87" spans="1:7" ht="12.75" outlineLevel="2" x14ac:dyDescent="0.2">
      <c r="A87" s="118" t="s">
        <v>175</v>
      </c>
      <c r="B87" s="172">
        <f t="shared" ref="B87:C87" si="17">SUM(B$88:B$92)</f>
        <v>8.5593320389300001</v>
      </c>
      <c r="C87" s="172">
        <f t="shared" si="17"/>
        <v>8.62842410841</v>
      </c>
      <c r="D87" s="172">
        <v>8.4875370658700007</v>
      </c>
      <c r="E87" s="21"/>
      <c r="F87" s="21"/>
      <c r="G87" s="21"/>
    </row>
    <row r="88" spans="1:7" ht="12.75" outlineLevel="3" x14ac:dyDescent="0.2">
      <c r="A88" s="111" t="s">
        <v>64</v>
      </c>
      <c r="B88" s="222">
        <v>0.1145400015</v>
      </c>
      <c r="C88" s="222">
        <v>0.11429000172000001</v>
      </c>
      <c r="D88" s="222">
        <v>0.11385999967</v>
      </c>
      <c r="E88" s="21"/>
      <c r="F88" s="21"/>
      <c r="G88" s="21"/>
    </row>
    <row r="89" spans="1:7" ht="12.75" outlineLevel="3" x14ac:dyDescent="0.2">
      <c r="A89" s="111" t="s">
        <v>54</v>
      </c>
      <c r="B89" s="222">
        <v>0.20628031303</v>
      </c>
      <c r="C89" s="222">
        <v>0.21044569602999999</v>
      </c>
      <c r="D89" s="222">
        <v>0.21952372399</v>
      </c>
      <c r="E89" s="21"/>
      <c r="F89" s="21"/>
      <c r="G89" s="21"/>
    </row>
    <row r="90" spans="1:7" ht="12.75" outlineLevel="3" x14ac:dyDescent="0.2">
      <c r="A90" s="111" t="s">
        <v>95</v>
      </c>
      <c r="B90" s="222">
        <v>5.6124600730000002E-2</v>
      </c>
      <c r="C90" s="222">
        <v>5.6002100839999999E-2</v>
      </c>
      <c r="D90" s="222">
        <v>5.5791399839999999E-2</v>
      </c>
      <c r="E90" s="21"/>
      <c r="F90" s="21"/>
      <c r="G90" s="21"/>
    </row>
    <row r="91" spans="1:7" ht="12.75" outlineLevel="3" x14ac:dyDescent="0.2">
      <c r="A91" s="111" t="s">
        <v>129</v>
      </c>
      <c r="B91" s="222">
        <v>0.45706674655000001</v>
      </c>
      <c r="C91" s="222">
        <v>0.46734190704</v>
      </c>
      <c r="D91" s="222">
        <v>0.46734190704</v>
      </c>
      <c r="E91" s="21"/>
      <c r="F91" s="21"/>
      <c r="G91" s="21"/>
    </row>
    <row r="92" spans="1:7" ht="12.75" outlineLevel="3" x14ac:dyDescent="0.2">
      <c r="A92" s="111" t="s">
        <v>145</v>
      </c>
      <c r="B92" s="222">
        <v>7.7253203771200001</v>
      </c>
      <c r="C92" s="222">
        <v>7.7803444027799999</v>
      </c>
      <c r="D92" s="222">
        <v>7.6310200353299997</v>
      </c>
      <c r="E92" s="21"/>
      <c r="F92" s="21"/>
      <c r="G92" s="21"/>
    </row>
    <row r="93" spans="1:7" ht="12.75" outlineLevel="2" x14ac:dyDescent="0.2">
      <c r="A93" s="118" t="s">
        <v>45</v>
      </c>
      <c r="B93" s="172">
        <f t="shared" ref="B93:C93" si="18">SUM(B$94:B$94)</f>
        <v>4.8738926600000003E-2</v>
      </c>
      <c r="C93" s="172">
        <f t="shared" si="18"/>
        <v>2.4369463260000002E-2</v>
      </c>
      <c r="D93" s="172">
        <v>2.4369463260000002E-2</v>
      </c>
      <c r="E93" s="21"/>
      <c r="F93" s="21"/>
      <c r="G93" s="21"/>
    </row>
    <row r="94" spans="1:7" ht="12.75" outlineLevel="3" x14ac:dyDescent="0.2">
      <c r="A94" s="111" t="s">
        <v>27</v>
      </c>
      <c r="B94" s="222">
        <v>4.8738926600000003E-2</v>
      </c>
      <c r="C94" s="222">
        <v>2.4369463260000002E-2</v>
      </c>
      <c r="D94" s="222">
        <v>2.4369463260000002E-2</v>
      </c>
      <c r="E94" s="21"/>
      <c r="F94" s="21"/>
      <c r="G94" s="21"/>
    </row>
    <row r="95" spans="1:7" ht="12.75" outlineLevel="2" x14ac:dyDescent="0.2">
      <c r="A95" s="118" t="s">
        <v>212</v>
      </c>
      <c r="B95" s="172">
        <f t="shared" ref="B95:C95" si="19">SUM(B$96:B$102)</f>
        <v>2.0344831620099999</v>
      </c>
      <c r="C95" s="172">
        <f t="shared" si="19"/>
        <v>1.8677568394799999</v>
      </c>
      <c r="D95" s="172">
        <v>1.8129079238800001</v>
      </c>
      <c r="E95" s="21"/>
      <c r="F95" s="21"/>
      <c r="G95" s="21"/>
    </row>
    <row r="96" spans="1:7" ht="12.75" outlineLevel="3" x14ac:dyDescent="0.2">
      <c r="A96" s="111" t="s">
        <v>74</v>
      </c>
      <c r="B96" s="222">
        <v>7.991643658E-2</v>
      </c>
      <c r="C96" s="222">
        <v>7.991643658E-2</v>
      </c>
      <c r="D96" s="222">
        <v>0.10245663875</v>
      </c>
      <c r="E96" s="21"/>
      <c r="F96" s="21"/>
      <c r="G96" s="21"/>
    </row>
    <row r="97" spans="1:7" ht="12.75" outlineLevel="3" x14ac:dyDescent="0.2">
      <c r="A97" s="111" t="s">
        <v>172</v>
      </c>
      <c r="B97" s="222">
        <v>0.45260618235</v>
      </c>
      <c r="C97" s="222">
        <v>0.36099641953</v>
      </c>
      <c r="D97" s="222">
        <v>0.28380778558999997</v>
      </c>
      <c r="E97" s="21"/>
      <c r="F97" s="21"/>
      <c r="G97" s="21"/>
    </row>
    <row r="98" spans="1:7" ht="12.75" outlineLevel="3" x14ac:dyDescent="0.2">
      <c r="A98" s="111" t="s">
        <v>207</v>
      </c>
      <c r="B98" s="222">
        <v>3.3931242969999997E-2</v>
      </c>
      <c r="C98" s="222">
        <v>3.3857183229999997E-2</v>
      </c>
      <c r="D98" s="222">
        <v>3.3729799739999997E-2</v>
      </c>
      <c r="E98" s="21"/>
      <c r="F98" s="21"/>
      <c r="G98" s="21"/>
    </row>
    <row r="99" spans="1:7" ht="12.75" outlineLevel="3" x14ac:dyDescent="0.2">
      <c r="A99" s="111" t="s">
        <v>126</v>
      </c>
      <c r="B99" s="222">
        <v>1.947180011E-2</v>
      </c>
      <c r="C99" s="222">
        <v>1.9429300140000001E-2</v>
      </c>
      <c r="D99" s="222">
        <v>1.9356199800000001E-2</v>
      </c>
      <c r="E99" s="21"/>
      <c r="F99" s="21"/>
      <c r="G99" s="21"/>
    </row>
    <row r="100" spans="1:7" ht="12.75" outlineLevel="3" x14ac:dyDescent="0.2">
      <c r="A100" s="111" t="s">
        <v>149</v>
      </c>
      <c r="B100" s="222">
        <v>3.3320000000000002E-2</v>
      </c>
      <c r="C100" s="222">
        <v>3.3320000000000002E-2</v>
      </c>
      <c r="D100" s="222">
        <v>3.3320000000000002E-2</v>
      </c>
      <c r="E100" s="21"/>
      <c r="F100" s="21"/>
      <c r="G100" s="21"/>
    </row>
    <row r="101" spans="1:7" ht="12.75" outlineLevel="3" x14ac:dyDescent="0.2">
      <c r="A101" s="111" t="s">
        <v>120</v>
      </c>
      <c r="B101" s="222">
        <v>1.35</v>
      </c>
      <c r="C101" s="222">
        <v>1.2749999999999999</v>
      </c>
      <c r="D101" s="222">
        <v>1.2749999999999999</v>
      </c>
      <c r="E101" s="21"/>
      <c r="F101" s="21"/>
      <c r="G101" s="21"/>
    </row>
    <row r="102" spans="1:7" ht="12.75" outlineLevel="3" x14ac:dyDescent="0.2">
      <c r="A102" s="111" t="s">
        <v>103</v>
      </c>
      <c r="B102" s="222">
        <v>6.5237500000000004E-2</v>
      </c>
      <c r="C102" s="222">
        <v>6.5237500000000004E-2</v>
      </c>
      <c r="D102" s="222">
        <v>6.5237500000000004E-2</v>
      </c>
      <c r="E102" s="21"/>
      <c r="F102" s="21"/>
      <c r="G102" s="21"/>
    </row>
    <row r="103" spans="1:7" ht="12.75" outlineLevel="2" x14ac:dyDescent="0.2">
      <c r="A103" s="118" t="s">
        <v>56</v>
      </c>
      <c r="B103" s="172"/>
      <c r="C103" s="172"/>
      <c r="D103" s="172"/>
      <c r="E103" s="21"/>
      <c r="F103" s="21"/>
      <c r="G103" s="21"/>
    </row>
    <row r="104" spans="1:7" ht="12.75" outlineLevel="2" x14ac:dyDescent="0.2">
      <c r="A104" s="118" t="s">
        <v>178</v>
      </c>
      <c r="B104" s="172">
        <f t="shared" ref="B104:C104" si="20">SUM(B$105:B$105)</f>
        <v>0.11327080342</v>
      </c>
      <c r="C104" s="172">
        <f t="shared" si="20"/>
        <v>0.11407758104</v>
      </c>
      <c r="D104" s="172">
        <v>0.11385590648</v>
      </c>
      <c r="E104" s="21"/>
      <c r="F104" s="21"/>
      <c r="G104" s="21"/>
    </row>
    <row r="105" spans="1:7" ht="12.75" outlineLevel="3" x14ac:dyDescent="0.2">
      <c r="A105" s="111" t="s">
        <v>145</v>
      </c>
      <c r="B105" s="222">
        <v>0.11327080342</v>
      </c>
      <c r="C105" s="222">
        <v>0.11407758104</v>
      </c>
      <c r="D105" s="222">
        <v>0.11385590648</v>
      </c>
      <c r="E105" s="21"/>
      <c r="F105" s="21"/>
      <c r="G105" s="21"/>
    </row>
    <row r="106" spans="1:7" x14ac:dyDescent="0.2">
      <c r="B106" s="149"/>
      <c r="C106" s="149"/>
      <c r="D106" s="149"/>
      <c r="E106" s="21"/>
      <c r="F106" s="21"/>
      <c r="G106" s="21"/>
    </row>
    <row r="107" spans="1:7" x14ac:dyDescent="0.2">
      <c r="B107" s="149"/>
      <c r="C107" s="149"/>
      <c r="D107" s="149"/>
      <c r="E107" s="21"/>
      <c r="F107" s="21"/>
      <c r="G107" s="21"/>
    </row>
    <row r="108" spans="1:7" x14ac:dyDescent="0.2">
      <c r="B108" s="149"/>
      <c r="C108" s="149"/>
      <c r="D108" s="149"/>
      <c r="E108" s="21"/>
      <c r="F108" s="21"/>
      <c r="G108" s="21"/>
    </row>
    <row r="109" spans="1:7" x14ac:dyDescent="0.2">
      <c r="B109" s="149"/>
      <c r="C109" s="149"/>
      <c r="D109" s="149"/>
      <c r="E109" s="21"/>
      <c r="F109" s="21"/>
      <c r="G109" s="21"/>
    </row>
    <row r="110" spans="1:7" x14ac:dyDescent="0.2">
      <c r="B110" s="149"/>
      <c r="C110" s="149"/>
      <c r="D110" s="149"/>
      <c r="E110" s="21"/>
      <c r="F110" s="21"/>
      <c r="G110" s="21"/>
    </row>
    <row r="111" spans="1:7" x14ac:dyDescent="0.2">
      <c r="B111" s="149"/>
      <c r="C111" s="149"/>
      <c r="D111" s="149"/>
      <c r="E111" s="21"/>
      <c r="F111" s="21"/>
      <c r="G111" s="21"/>
    </row>
    <row r="112" spans="1:7" x14ac:dyDescent="0.2">
      <c r="B112" s="149"/>
      <c r="C112" s="149"/>
      <c r="D112" s="149"/>
      <c r="E112" s="21"/>
      <c r="F112" s="21"/>
      <c r="G112" s="21"/>
    </row>
    <row r="113" spans="2:7" x14ac:dyDescent="0.2">
      <c r="B113" s="149"/>
      <c r="C113" s="149"/>
      <c r="D113" s="149"/>
      <c r="E113" s="21"/>
      <c r="F113" s="21"/>
      <c r="G113" s="21"/>
    </row>
    <row r="114" spans="2:7" x14ac:dyDescent="0.2">
      <c r="B114" s="149"/>
      <c r="C114" s="149"/>
      <c r="D114" s="149"/>
      <c r="E114" s="21"/>
      <c r="F114" s="21"/>
      <c r="G114" s="21"/>
    </row>
    <row r="115" spans="2:7" x14ac:dyDescent="0.2">
      <c r="B115" s="149"/>
      <c r="C115" s="149"/>
      <c r="D115" s="149"/>
      <c r="E115" s="21"/>
      <c r="F115" s="21"/>
      <c r="G115" s="21"/>
    </row>
    <row r="116" spans="2:7" x14ac:dyDescent="0.2">
      <c r="B116" s="149"/>
      <c r="C116" s="149"/>
      <c r="D116" s="149"/>
      <c r="E116" s="21"/>
      <c r="F116" s="21"/>
      <c r="G116" s="21"/>
    </row>
    <row r="117" spans="2:7" x14ac:dyDescent="0.2">
      <c r="B117" s="149"/>
      <c r="C117" s="149"/>
      <c r="D117" s="149"/>
      <c r="E117" s="21"/>
      <c r="F117" s="21"/>
      <c r="G117" s="21"/>
    </row>
    <row r="118" spans="2:7" x14ac:dyDescent="0.2">
      <c r="B118" s="149"/>
      <c r="C118" s="149"/>
      <c r="D118" s="149"/>
      <c r="E118" s="21"/>
      <c r="F118" s="21"/>
      <c r="G118" s="21"/>
    </row>
    <row r="119" spans="2:7" x14ac:dyDescent="0.2">
      <c r="B119" s="149"/>
      <c r="C119" s="149"/>
      <c r="D119" s="149"/>
      <c r="E119" s="21"/>
      <c r="F119" s="21"/>
      <c r="G119" s="21"/>
    </row>
    <row r="120" spans="2:7" x14ac:dyDescent="0.2">
      <c r="B120" s="149"/>
      <c r="C120" s="149"/>
      <c r="D120" s="149"/>
      <c r="E120" s="21"/>
      <c r="F120" s="21"/>
      <c r="G120" s="21"/>
    </row>
    <row r="121" spans="2:7" x14ac:dyDescent="0.2">
      <c r="B121" s="149"/>
      <c r="C121" s="149"/>
      <c r="D121" s="149"/>
      <c r="E121" s="21"/>
      <c r="F121" s="21"/>
      <c r="G121" s="21"/>
    </row>
    <row r="122" spans="2:7" x14ac:dyDescent="0.2">
      <c r="B122" s="149"/>
      <c r="C122" s="149"/>
      <c r="D122" s="149"/>
      <c r="E122" s="21"/>
      <c r="F122" s="21"/>
      <c r="G122" s="21"/>
    </row>
    <row r="123" spans="2:7" x14ac:dyDescent="0.2">
      <c r="B123" s="149"/>
      <c r="C123" s="149"/>
      <c r="D123" s="149"/>
      <c r="E123" s="21"/>
      <c r="F123" s="21"/>
      <c r="G123" s="21"/>
    </row>
    <row r="124" spans="2:7" x14ac:dyDescent="0.2">
      <c r="B124" s="149"/>
      <c r="C124" s="149"/>
      <c r="D124" s="149"/>
      <c r="E124" s="21"/>
      <c r="F124" s="21"/>
      <c r="G124" s="21"/>
    </row>
    <row r="125" spans="2:7" x14ac:dyDescent="0.2">
      <c r="B125" s="149"/>
      <c r="C125" s="149"/>
      <c r="D125" s="149"/>
      <c r="E125" s="21"/>
      <c r="F125" s="21"/>
      <c r="G125" s="21"/>
    </row>
    <row r="126" spans="2:7" x14ac:dyDescent="0.2">
      <c r="B126" s="149"/>
      <c r="C126" s="149"/>
      <c r="D126" s="149"/>
      <c r="E126" s="21"/>
      <c r="F126" s="21"/>
      <c r="G126" s="21"/>
    </row>
    <row r="127" spans="2:7" x14ac:dyDescent="0.2">
      <c r="B127" s="149"/>
      <c r="C127" s="149"/>
      <c r="D127" s="149"/>
      <c r="E127" s="21"/>
      <c r="F127" s="21"/>
      <c r="G127" s="21"/>
    </row>
    <row r="128" spans="2:7" x14ac:dyDescent="0.2">
      <c r="B128" s="149"/>
      <c r="C128" s="149"/>
      <c r="D128" s="149"/>
      <c r="E128" s="21"/>
      <c r="F128" s="21"/>
      <c r="G128" s="21"/>
    </row>
    <row r="129" spans="2:7" x14ac:dyDescent="0.2">
      <c r="B129" s="149"/>
      <c r="C129" s="149"/>
      <c r="D129" s="149"/>
      <c r="E129" s="21"/>
      <c r="F129" s="21"/>
      <c r="G129" s="21"/>
    </row>
    <row r="130" spans="2:7" x14ac:dyDescent="0.2">
      <c r="B130" s="149"/>
      <c r="C130" s="149"/>
      <c r="D130" s="149"/>
      <c r="E130" s="21"/>
      <c r="F130" s="21"/>
      <c r="G130" s="21"/>
    </row>
    <row r="131" spans="2:7" x14ac:dyDescent="0.2">
      <c r="B131" s="149"/>
      <c r="C131" s="149"/>
      <c r="D131" s="149"/>
      <c r="E131" s="21"/>
      <c r="F131" s="21"/>
      <c r="G131" s="21"/>
    </row>
    <row r="132" spans="2:7" x14ac:dyDescent="0.2">
      <c r="B132" s="149"/>
      <c r="C132" s="149"/>
      <c r="D132" s="149"/>
      <c r="E132" s="21"/>
      <c r="F132" s="21"/>
      <c r="G132" s="21"/>
    </row>
    <row r="133" spans="2:7" x14ac:dyDescent="0.2">
      <c r="B133" s="149"/>
      <c r="C133" s="149"/>
      <c r="D133" s="149"/>
      <c r="E133" s="21"/>
      <c r="F133" s="21"/>
      <c r="G133" s="21"/>
    </row>
    <row r="134" spans="2:7" x14ac:dyDescent="0.2">
      <c r="B134" s="149"/>
      <c r="C134" s="149"/>
      <c r="D134" s="149"/>
      <c r="E134" s="21"/>
      <c r="F134" s="21"/>
      <c r="G134" s="21"/>
    </row>
    <row r="135" spans="2:7" x14ac:dyDescent="0.2">
      <c r="B135" s="149"/>
      <c r="C135" s="149"/>
      <c r="D135" s="149"/>
      <c r="E135" s="21"/>
      <c r="F135" s="21"/>
      <c r="G135" s="21"/>
    </row>
    <row r="136" spans="2:7" x14ac:dyDescent="0.2">
      <c r="B136" s="149"/>
      <c r="C136" s="149"/>
      <c r="D136" s="149"/>
      <c r="E136" s="21"/>
      <c r="F136" s="21"/>
      <c r="G136" s="21"/>
    </row>
    <row r="137" spans="2:7" x14ac:dyDescent="0.2">
      <c r="B137" s="149"/>
      <c r="C137" s="149"/>
      <c r="D137" s="149"/>
      <c r="E137" s="21"/>
      <c r="F137" s="21"/>
      <c r="G137" s="21"/>
    </row>
    <row r="138" spans="2:7" x14ac:dyDescent="0.2">
      <c r="B138" s="149"/>
      <c r="C138" s="149"/>
      <c r="D138" s="149"/>
      <c r="E138" s="21"/>
      <c r="F138" s="21"/>
      <c r="G138" s="21"/>
    </row>
    <row r="139" spans="2:7" x14ac:dyDescent="0.2">
      <c r="B139" s="149"/>
      <c r="C139" s="149"/>
      <c r="D139" s="149"/>
      <c r="E139" s="21"/>
      <c r="F139" s="21"/>
      <c r="G139" s="21"/>
    </row>
    <row r="140" spans="2:7" x14ac:dyDescent="0.2">
      <c r="B140" s="149"/>
      <c r="C140" s="149"/>
      <c r="D140" s="149"/>
      <c r="E140" s="21"/>
      <c r="F140" s="21"/>
      <c r="G140" s="21"/>
    </row>
    <row r="141" spans="2:7" x14ac:dyDescent="0.2">
      <c r="B141" s="149"/>
      <c r="C141" s="149"/>
      <c r="D141" s="149"/>
      <c r="E141" s="21"/>
      <c r="F141" s="21"/>
      <c r="G141" s="21"/>
    </row>
    <row r="142" spans="2:7" x14ac:dyDescent="0.2">
      <c r="B142" s="149"/>
      <c r="C142" s="149"/>
      <c r="D142" s="149"/>
      <c r="E142" s="21"/>
      <c r="F142" s="21"/>
      <c r="G142" s="21"/>
    </row>
    <row r="143" spans="2:7" x14ac:dyDescent="0.2">
      <c r="B143" s="149"/>
      <c r="C143" s="149"/>
      <c r="D143" s="149"/>
      <c r="E143" s="21"/>
      <c r="F143" s="21"/>
      <c r="G143" s="21"/>
    </row>
    <row r="144" spans="2:7" x14ac:dyDescent="0.2">
      <c r="B144" s="149"/>
      <c r="C144" s="149"/>
      <c r="D144" s="149"/>
      <c r="E144" s="21"/>
      <c r="F144" s="21"/>
      <c r="G144" s="21"/>
    </row>
    <row r="145" spans="2:7" x14ac:dyDescent="0.2">
      <c r="B145" s="149"/>
      <c r="C145" s="149"/>
      <c r="D145" s="149"/>
      <c r="E145" s="21"/>
      <c r="F145" s="21"/>
      <c r="G145" s="21"/>
    </row>
    <row r="146" spans="2:7" x14ac:dyDescent="0.2">
      <c r="B146" s="149"/>
      <c r="C146" s="149"/>
      <c r="D146" s="149"/>
      <c r="E146" s="21"/>
      <c r="F146" s="21"/>
      <c r="G146" s="21"/>
    </row>
    <row r="147" spans="2:7" x14ac:dyDescent="0.2">
      <c r="B147" s="149"/>
      <c r="C147" s="149"/>
      <c r="D147" s="149"/>
      <c r="E147" s="21"/>
      <c r="F147" s="21"/>
      <c r="G147" s="21"/>
    </row>
    <row r="148" spans="2:7" x14ac:dyDescent="0.2">
      <c r="B148" s="149"/>
      <c r="C148" s="149"/>
      <c r="D148" s="149"/>
      <c r="E148" s="21"/>
      <c r="F148" s="21"/>
      <c r="G148" s="21"/>
    </row>
    <row r="149" spans="2:7" x14ac:dyDescent="0.2">
      <c r="B149" s="149"/>
      <c r="C149" s="149"/>
      <c r="D149" s="149"/>
      <c r="E149" s="21"/>
      <c r="F149" s="21"/>
      <c r="G149" s="21"/>
    </row>
    <row r="150" spans="2:7" x14ac:dyDescent="0.2">
      <c r="B150" s="149"/>
      <c r="C150" s="149"/>
      <c r="D150" s="149"/>
      <c r="E150" s="21"/>
      <c r="F150" s="21"/>
      <c r="G150" s="21"/>
    </row>
    <row r="151" spans="2:7" x14ac:dyDescent="0.2">
      <c r="B151" s="149"/>
      <c r="C151" s="149"/>
      <c r="D151" s="149"/>
      <c r="E151" s="21"/>
      <c r="F151" s="21"/>
      <c r="G151" s="21"/>
    </row>
    <row r="152" spans="2:7" x14ac:dyDescent="0.2">
      <c r="B152" s="149"/>
      <c r="C152" s="149"/>
      <c r="D152" s="149"/>
      <c r="E152" s="21"/>
      <c r="F152" s="21"/>
      <c r="G152" s="21"/>
    </row>
    <row r="153" spans="2:7" x14ac:dyDescent="0.2">
      <c r="B153" s="149"/>
      <c r="C153" s="149"/>
      <c r="D153" s="149"/>
      <c r="E153" s="21"/>
      <c r="F153" s="21"/>
      <c r="G153" s="21"/>
    </row>
    <row r="154" spans="2:7" x14ac:dyDescent="0.2">
      <c r="B154" s="149"/>
      <c r="C154" s="149"/>
      <c r="D154" s="149"/>
      <c r="E154" s="21"/>
      <c r="F154" s="21"/>
      <c r="G154" s="21"/>
    </row>
    <row r="155" spans="2:7" x14ac:dyDescent="0.2">
      <c r="B155" s="149"/>
      <c r="C155" s="149"/>
      <c r="D155" s="149"/>
      <c r="E155" s="21"/>
      <c r="F155" s="21"/>
      <c r="G155" s="21"/>
    </row>
    <row r="156" spans="2:7" x14ac:dyDescent="0.2">
      <c r="B156" s="149"/>
      <c r="C156" s="149"/>
      <c r="D156" s="149"/>
      <c r="E156" s="21"/>
      <c r="F156" s="21"/>
      <c r="G156" s="21"/>
    </row>
    <row r="157" spans="2:7" x14ac:dyDescent="0.2">
      <c r="B157" s="149"/>
      <c r="C157" s="149"/>
      <c r="D157" s="149"/>
      <c r="E157" s="21"/>
      <c r="F157" s="21"/>
      <c r="G157" s="21"/>
    </row>
    <row r="158" spans="2:7" x14ac:dyDescent="0.2">
      <c r="B158" s="149"/>
      <c r="C158" s="149"/>
      <c r="D158" s="149"/>
      <c r="E158" s="21"/>
      <c r="F158" s="21"/>
      <c r="G158" s="21"/>
    </row>
    <row r="159" spans="2:7" x14ac:dyDescent="0.2">
      <c r="B159" s="149"/>
      <c r="C159" s="149"/>
      <c r="D159" s="149"/>
      <c r="E159" s="21"/>
      <c r="F159" s="21"/>
      <c r="G159" s="21"/>
    </row>
    <row r="160" spans="2:7" x14ac:dyDescent="0.2">
      <c r="B160" s="149"/>
      <c r="C160" s="149"/>
      <c r="D160" s="149"/>
      <c r="E160" s="21"/>
      <c r="F160" s="21"/>
      <c r="G160" s="21"/>
    </row>
    <row r="161" spans="2:7" x14ac:dyDescent="0.2">
      <c r="B161" s="149"/>
      <c r="C161" s="149"/>
      <c r="D161" s="149"/>
      <c r="E161" s="21"/>
      <c r="F161" s="21"/>
      <c r="G161" s="21"/>
    </row>
    <row r="162" spans="2:7" x14ac:dyDescent="0.2">
      <c r="B162" s="149"/>
      <c r="C162" s="149"/>
      <c r="D162" s="149"/>
      <c r="E162" s="21"/>
      <c r="F162" s="21"/>
      <c r="G162" s="21"/>
    </row>
    <row r="163" spans="2:7" x14ac:dyDescent="0.2">
      <c r="B163" s="149"/>
      <c r="C163" s="149"/>
      <c r="D163" s="149"/>
      <c r="E163" s="21"/>
      <c r="F163" s="21"/>
      <c r="G163" s="21"/>
    </row>
    <row r="164" spans="2:7" x14ac:dyDescent="0.2">
      <c r="B164" s="149"/>
      <c r="C164" s="149"/>
      <c r="D164" s="149"/>
      <c r="E164" s="21"/>
      <c r="F164" s="21"/>
      <c r="G164" s="21"/>
    </row>
    <row r="165" spans="2:7" x14ac:dyDescent="0.2">
      <c r="B165" s="149"/>
      <c r="C165" s="149"/>
      <c r="D165" s="149"/>
      <c r="E165" s="21"/>
      <c r="F165" s="21"/>
      <c r="G165" s="21"/>
    </row>
    <row r="166" spans="2:7" x14ac:dyDescent="0.2">
      <c r="B166" s="149"/>
      <c r="C166" s="149"/>
      <c r="D166" s="149"/>
      <c r="E166" s="21"/>
      <c r="F166" s="21"/>
      <c r="G166" s="21"/>
    </row>
    <row r="167" spans="2:7" x14ac:dyDescent="0.2">
      <c r="B167" s="149"/>
      <c r="C167" s="149"/>
      <c r="D167" s="149"/>
      <c r="E167" s="21"/>
      <c r="F167" s="21"/>
      <c r="G167" s="21"/>
    </row>
    <row r="168" spans="2:7" x14ac:dyDescent="0.2">
      <c r="B168" s="149"/>
      <c r="C168" s="149"/>
      <c r="D168" s="149"/>
      <c r="E168" s="21"/>
      <c r="F168" s="21"/>
      <c r="G168" s="21"/>
    </row>
    <row r="169" spans="2:7" x14ac:dyDescent="0.2">
      <c r="B169" s="149"/>
      <c r="C169" s="149"/>
      <c r="D169" s="149"/>
      <c r="E169" s="21"/>
      <c r="F169" s="21"/>
      <c r="G169" s="21"/>
    </row>
    <row r="170" spans="2:7" x14ac:dyDescent="0.2">
      <c r="B170" s="149"/>
      <c r="C170" s="149"/>
      <c r="D170" s="149"/>
      <c r="E170" s="21"/>
      <c r="F170" s="21"/>
      <c r="G170" s="21"/>
    </row>
    <row r="171" spans="2:7" x14ac:dyDescent="0.2">
      <c r="B171" s="149"/>
      <c r="C171" s="149"/>
      <c r="D171" s="149"/>
      <c r="E171" s="21"/>
      <c r="F171" s="21"/>
      <c r="G171" s="21"/>
    </row>
    <row r="172" spans="2:7" x14ac:dyDescent="0.2">
      <c r="B172" s="149"/>
      <c r="C172" s="149"/>
      <c r="D172" s="149"/>
      <c r="E172" s="21"/>
      <c r="F172" s="21"/>
      <c r="G172" s="21"/>
    </row>
    <row r="173" spans="2:7" x14ac:dyDescent="0.2">
      <c r="B173" s="149"/>
      <c r="C173" s="149"/>
      <c r="D173" s="149"/>
      <c r="E173" s="21"/>
      <c r="F173" s="21"/>
      <c r="G173" s="21"/>
    </row>
    <row r="174" spans="2:7" x14ac:dyDescent="0.2">
      <c r="B174" s="149"/>
      <c r="C174" s="149"/>
      <c r="D174" s="149"/>
      <c r="E174" s="21"/>
      <c r="F174" s="21"/>
      <c r="G174" s="21"/>
    </row>
    <row r="175" spans="2:7" x14ac:dyDescent="0.2">
      <c r="B175" s="149"/>
      <c r="C175" s="149"/>
      <c r="D175" s="149"/>
      <c r="E175" s="21"/>
      <c r="F175" s="21"/>
      <c r="G175" s="21"/>
    </row>
    <row r="176" spans="2:7" x14ac:dyDescent="0.2">
      <c r="B176" s="149"/>
      <c r="C176" s="149"/>
      <c r="D176" s="149"/>
      <c r="E176" s="21"/>
      <c r="F176" s="21"/>
      <c r="G176" s="21"/>
    </row>
    <row r="177" spans="2:7" x14ac:dyDescent="0.2">
      <c r="B177" s="149"/>
      <c r="C177" s="149"/>
      <c r="D177" s="149"/>
      <c r="E177" s="21"/>
      <c r="F177" s="21"/>
      <c r="G177" s="21"/>
    </row>
    <row r="178" spans="2:7" x14ac:dyDescent="0.2">
      <c r="B178" s="149"/>
      <c r="C178" s="149"/>
      <c r="D178" s="149"/>
      <c r="E178" s="21"/>
      <c r="F178" s="21"/>
      <c r="G178" s="21"/>
    </row>
    <row r="179" spans="2:7" x14ac:dyDescent="0.2">
      <c r="B179" s="149"/>
      <c r="C179" s="149"/>
      <c r="D179" s="149"/>
      <c r="E179" s="21"/>
      <c r="F179" s="21"/>
      <c r="G179" s="21"/>
    </row>
    <row r="180" spans="2:7" x14ac:dyDescent="0.2">
      <c r="B180" s="149"/>
      <c r="C180" s="149"/>
      <c r="D180" s="149"/>
      <c r="E180" s="21"/>
      <c r="F180" s="21"/>
      <c r="G180" s="21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D5" sqref="D5"/>
    </sheetView>
  </sheetViews>
  <sheetFormatPr defaultColWidth="9.140625" defaultRowHeight="12.75" x14ac:dyDescent="0.2"/>
  <cols>
    <col min="1" max="1" width="81.42578125" style="194" customWidth="1"/>
    <col min="2" max="2" width="14.28515625" style="46" customWidth="1"/>
    <col min="3" max="3" width="15.42578125" style="46" customWidth="1"/>
    <col min="4" max="4" width="10.28515625" style="69" customWidth="1"/>
    <col min="5" max="16384" width="9.140625" style="194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28.02.2019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">
        <v>167</v>
      </c>
      <c r="B3" s="2"/>
      <c r="C3" s="2"/>
      <c r="D3" s="2"/>
    </row>
    <row r="4" spans="1:19" x14ac:dyDescent="0.2">
      <c r="B4" s="37"/>
      <c r="C4" s="37"/>
      <c r="D4" s="54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46" customFormat="1" x14ac:dyDescent="0.2">
      <c r="B5" s="116"/>
      <c r="C5" s="116"/>
      <c r="D5" s="246" t="str">
        <f>VALVAL</f>
        <v>млрд. одиниць</v>
      </c>
    </row>
    <row r="6" spans="1:19" s="162" customFormat="1" x14ac:dyDescent="0.2">
      <c r="A6" s="56"/>
      <c r="B6" s="158" t="s">
        <v>168</v>
      </c>
      <c r="C6" s="158" t="s">
        <v>171</v>
      </c>
      <c r="D6" s="173" t="s">
        <v>189</v>
      </c>
    </row>
    <row r="7" spans="1:19" s="195" customFormat="1" ht="15.75" x14ac:dyDescent="0.2">
      <c r="A7" s="207" t="s">
        <v>151</v>
      </c>
      <c r="B7" s="205">
        <f t="shared" ref="B7:D7" si="0">SUM(B8:B46)</f>
        <v>78.23942996321999</v>
      </c>
      <c r="C7" s="205">
        <f t="shared" si="0"/>
        <v>2111.89846848454</v>
      </c>
      <c r="D7" s="232">
        <f t="shared" si="0"/>
        <v>0.99999899999999997</v>
      </c>
    </row>
    <row r="8" spans="1:19" s="23" customFormat="1" x14ac:dyDescent="0.2">
      <c r="A8" s="183" t="s">
        <v>80</v>
      </c>
      <c r="B8" s="213">
        <v>27.924151162699999</v>
      </c>
      <c r="C8" s="213">
        <v>753.75002222872001</v>
      </c>
      <c r="D8" s="237">
        <v>0.356906</v>
      </c>
    </row>
    <row r="9" spans="1:19" s="180" customFormat="1" x14ac:dyDescent="0.2">
      <c r="A9" s="183" t="s">
        <v>177</v>
      </c>
      <c r="B9" s="213">
        <v>0.24363359087</v>
      </c>
      <c r="C9" s="213">
        <v>6.5763440205099997</v>
      </c>
      <c r="D9" s="237">
        <v>3.114E-3</v>
      </c>
    </row>
    <row r="10" spans="1:19" s="18" customFormat="1" x14ac:dyDescent="0.2">
      <c r="A10" s="153" t="s">
        <v>114</v>
      </c>
      <c r="B10" s="40">
        <v>3.5366890000000001E-5</v>
      </c>
      <c r="C10" s="40">
        <v>9.5465000000000003E-4</v>
      </c>
      <c r="D10" s="61">
        <v>0</v>
      </c>
    </row>
    <row r="11" spans="1:19" x14ac:dyDescent="0.2">
      <c r="A11" s="118" t="s">
        <v>155</v>
      </c>
      <c r="B11" s="172">
        <v>22.467272999999999</v>
      </c>
      <c r="C11" s="172">
        <v>606.45379781256997</v>
      </c>
      <c r="D11" s="191">
        <v>0.28716000000000003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A12" s="118" t="s">
        <v>12</v>
      </c>
      <c r="B12" s="172">
        <v>2.2106955943600002</v>
      </c>
      <c r="C12" s="172">
        <v>59.672784454370003</v>
      </c>
      <c r="D12" s="191">
        <v>2.8256E-2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A13" s="118" t="s">
        <v>169</v>
      </c>
      <c r="B13" s="172">
        <v>21.799525175109999</v>
      </c>
      <c r="C13" s="172">
        <v>588.42943836378004</v>
      </c>
      <c r="D13" s="191">
        <v>0.27862599999999998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A14" s="118" t="s">
        <v>125</v>
      </c>
      <c r="B14" s="172">
        <v>1.7635459684399999</v>
      </c>
      <c r="C14" s="172">
        <v>47.602980128900001</v>
      </c>
      <c r="D14" s="191">
        <v>2.2540000000000001E-2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A15" s="118" t="s">
        <v>182</v>
      </c>
      <c r="B15" s="172">
        <v>1.83057010485</v>
      </c>
      <c r="C15" s="172">
        <v>49.412146825690002</v>
      </c>
      <c r="D15" s="191">
        <v>2.3397000000000001E-2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37"/>
      <c r="C16" s="37"/>
      <c r="D16" s="54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2:17" x14ac:dyDescent="0.2">
      <c r="B17" s="37"/>
      <c r="C17" s="37"/>
      <c r="D17" s="54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2:17" x14ac:dyDescent="0.2">
      <c r="B18" s="37"/>
      <c r="C18" s="37"/>
      <c r="D18" s="54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2:17" x14ac:dyDescent="0.2">
      <c r="B19" s="37"/>
      <c r="C19" s="37"/>
      <c r="D19" s="54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2:17" x14ac:dyDescent="0.2">
      <c r="B20" s="37"/>
      <c r="C20" s="37"/>
      <c r="D20" s="54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2:17" x14ac:dyDescent="0.2">
      <c r="B21" s="37"/>
      <c r="C21" s="37"/>
      <c r="D21" s="54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x14ac:dyDescent="0.2">
      <c r="B22" s="37"/>
      <c r="C22" s="37"/>
      <c r="D22" s="54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x14ac:dyDescent="0.2">
      <c r="B23" s="37"/>
      <c r="C23" s="37"/>
      <c r="D23" s="54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x14ac:dyDescent="0.2">
      <c r="B24" s="37"/>
      <c r="C24" s="37"/>
      <c r="D24" s="54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x14ac:dyDescent="0.2">
      <c r="B25" s="37"/>
      <c r="C25" s="37"/>
      <c r="D25" s="54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2:17" x14ac:dyDescent="0.2">
      <c r="B26" s="37"/>
      <c r="C26" s="37"/>
      <c r="D26" s="54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2:17" x14ac:dyDescent="0.2">
      <c r="B27" s="37"/>
      <c r="C27" s="37"/>
      <c r="D27" s="54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2:17" x14ac:dyDescent="0.2">
      <c r="B28" s="37"/>
      <c r="C28" s="37"/>
      <c r="D28" s="54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2:17" x14ac:dyDescent="0.2">
      <c r="B29" s="37"/>
      <c r="C29" s="37"/>
      <c r="D29" s="54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2:17" x14ac:dyDescent="0.2">
      <c r="B30" s="37"/>
      <c r="C30" s="37"/>
      <c r="D30" s="54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2:17" x14ac:dyDescent="0.2">
      <c r="B31" s="37"/>
      <c r="C31" s="37"/>
      <c r="D31" s="54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2:17" x14ac:dyDescent="0.2">
      <c r="B32" s="37"/>
      <c r="C32" s="37"/>
      <c r="D32" s="54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37"/>
      <c r="C33" s="37"/>
      <c r="D33" s="54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37"/>
      <c r="C34" s="37"/>
      <c r="D34" s="54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37"/>
      <c r="C35" s="37"/>
      <c r="D35" s="54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37"/>
      <c r="C36" s="37"/>
      <c r="D36" s="54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37"/>
      <c r="C37" s="37"/>
      <c r="D37" s="54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37"/>
      <c r="C38" s="37"/>
      <c r="D38" s="54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37"/>
      <c r="C39" s="37"/>
      <c r="D39" s="54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37"/>
      <c r="C40" s="37"/>
      <c r="D40" s="54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37"/>
      <c r="C41" s="37"/>
      <c r="D41" s="54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37"/>
      <c r="C42" s="37"/>
      <c r="D42" s="54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37"/>
      <c r="C43" s="37"/>
      <c r="D43" s="54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37"/>
      <c r="C44" s="37"/>
      <c r="D44" s="54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37"/>
      <c r="C45" s="37"/>
      <c r="D45" s="54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37"/>
      <c r="C46" s="37"/>
      <c r="D46" s="54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37"/>
      <c r="C47" s="37"/>
      <c r="D47" s="54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37"/>
      <c r="C48" s="37"/>
      <c r="D48" s="54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37"/>
      <c r="C49" s="37"/>
      <c r="D49" s="54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37"/>
      <c r="C50" s="37"/>
      <c r="D50" s="54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37"/>
      <c r="C51" s="37"/>
      <c r="D51" s="54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37"/>
      <c r="C52" s="37"/>
      <c r="D52" s="54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37"/>
      <c r="C53" s="37"/>
      <c r="D53" s="54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37"/>
      <c r="C54" s="37"/>
      <c r="D54" s="54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37"/>
      <c r="C55" s="37"/>
      <c r="D55" s="54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37"/>
      <c r="C56" s="37"/>
      <c r="D56" s="54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37"/>
      <c r="C57" s="37"/>
      <c r="D57" s="54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37"/>
      <c r="C58" s="37"/>
      <c r="D58" s="54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37"/>
      <c r="C59" s="37"/>
      <c r="D59" s="54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37"/>
      <c r="C60" s="37"/>
      <c r="D60" s="54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37"/>
      <c r="C61" s="37"/>
      <c r="D61" s="54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37"/>
      <c r="C62" s="37"/>
      <c r="D62" s="54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37"/>
      <c r="C63" s="37"/>
      <c r="D63" s="54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37"/>
      <c r="C64" s="37"/>
      <c r="D64" s="54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37"/>
      <c r="C65" s="37"/>
      <c r="D65" s="54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37"/>
      <c r="C66" s="37"/>
      <c r="D66" s="54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37"/>
      <c r="C67" s="37"/>
      <c r="D67" s="54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37"/>
      <c r="C68" s="37"/>
      <c r="D68" s="54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37"/>
      <c r="C69" s="37"/>
      <c r="D69" s="54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37"/>
      <c r="C70" s="37"/>
      <c r="D70" s="54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37"/>
      <c r="C71" s="37"/>
      <c r="D71" s="54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37"/>
      <c r="C72" s="37"/>
      <c r="D72" s="54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37"/>
      <c r="C73" s="37"/>
      <c r="D73" s="54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37"/>
      <c r="C74" s="37"/>
      <c r="D74" s="54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37"/>
      <c r="C75" s="37"/>
      <c r="D75" s="54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37"/>
      <c r="C76" s="37"/>
      <c r="D76" s="54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37"/>
      <c r="C77" s="37"/>
      <c r="D77" s="54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37"/>
      <c r="C78" s="37"/>
      <c r="D78" s="54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37"/>
      <c r="C79" s="37"/>
      <c r="D79" s="54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37"/>
      <c r="C80" s="37"/>
      <c r="D80" s="54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37"/>
      <c r="C81" s="37"/>
      <c r="D81" s="54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37"/>
      <c r="C82" s="37"/>
      <c r="D82" s="54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37"/>
      <c r="C83" s="37"/>
      <c r="D83" s="54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37"/>
      <c r="C84" s="37"/>
      <c r="D84" s="54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37"/>
      <c r="C85" s="37"/>
      <c r="D85" s="54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37"/>
      <c r="C86" s="37"/>
      <c r="D86" s="54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37"/>
      <c r="C87" s="37"/>
      <c r="D87" s="54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37"/>
      <c r="C88" s="37"/>
      <c r="D88" s="54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37"/>
      <c r="C89" s="37"/>
      <c r="D89" s="54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37"/>
      <c r="C90" s="37"/>
      <c r="D90" s="54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37"/>
      <c r="C91" s="37"/>
      <c r="D91" s="54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37"/>
      <c r="C92" s="37"/>
      <c r="D92" s="54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37"/>
      <c r="C93" s="37"/>
      <c r="D93" s="54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37"/>
      <c r="C94" s="37"/>
      <c r="D94" s="54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37"/>
      <c r="C95" s="37"/>
      <c r="D95" s="54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37"/>
      <c r="C96" s="37"/>
      <c r="D96" s="54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37"/>
      <c r="C97" s="37"/>
      <c r="D97" s="54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37"/>
      <c r="C98" s="37"/>
      <c r="D98" s="54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37"/>
      <c r="C99" s="37"/>
      <c r="D99" s="54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37"/>
      <c r="C100" s="37"/>
      <c r="D100" s="54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37"/>
      <c r="C101" s="37"/>
      <c r="D101" s="54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37"/>
      <c r="C102" s="37"/>
      <c r="D102" s="54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37"/>
      <c r="C103" s="37"/>
      <c r="D103" s="54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37"/>
      <c r="C104" s="37"/>
      <c r="D104" s="54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37"/>
      <c r="C105" s="37"/>
      <c r="D105" s="54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37"/>
      <c r="C106" s="37"/>
      <c r="D106" s="54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37"/>
      <c r="C107" s="37"/>
      <c r="D107" s="54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37"/>
      <c r="C108" s="37"/>
      <c r="D108" s="54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37"/>
      <c r="C109" s="37"/>
      <c r="D109" s="54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37"/>
      <c r="C110" s="37"/>
      <c r="D110" s="54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37"/>
      <c r="C111" s="37"/>
      <c r="D111" s="54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37"/>
      <c r="C112" s="37"/>
      <c r="D112" s="54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37"/>
      <c r="C113" s="37"/>
      <c r="D113" s="54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37"/>
      <c r="C114" s="37"/>
      <c r="D114" s="54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37"/>
      <c r="C115" s="37"/>
      <c r="D115" s="54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37"/>
      <c r="C116" s="37"/>
      <c r="D116" s="54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37"/>
      <c r="C117" s="37"/>
      <c r="D117" s="54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37"/>
      <c r="C118" s="37"/>
      <c r="D118" s="54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37"/>
      <c r="C119" s="37"/>
      <c r="D119" s="54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37"/>
      <c r="C120" s="37"/>
      <c r="D120" s="54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37"/>
      <c r="C121" s="37"/>
      <c r="D121" s="54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37"/>
      <c r="C122" s="37"/>
      <c r="D122" s="54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37"/>
      <c r="C123" s="37"/>
      <c r="D123" s="54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37"/>
      <c r="C124" s="37"/>
      <c r="D124" s="54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37"/>
      <c r="C125" s="37"/>
      <c r="D125" s="54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37"/>
      <c r="C126" s="37"/>
      <c r="D126" s="54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37"/>
      <c r="C127" s="37"/>
      <c r="D127" s="54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37"/>
      <c r="C128" s="37"/>
      <c r="D128" s="54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54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54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54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54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54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54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54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54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54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54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54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54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54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54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54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54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54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54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54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54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54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54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54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54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54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54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54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54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54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54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54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54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54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54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54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54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54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54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54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54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37"/>
      <c r="C169" s="37"/>
      <c r="D169" s="54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37"/>
      <c r="C170" s="37"/>
      <c r="D170" s="54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37"/>
      <c r="C171" s="37"/>
      <c r="D171" s="54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37"/>
      <c r="C172" s="37"/>
      <c r="D172" s="54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37"/>
      <c r="C173" s="37"/>
      <c r="D173" s="54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37"/>
      <c r="C174" s="37"/>
      <c r="D174" s="54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37"/>
      <c r="C175" s="37"/>
      <c r="D175" s="54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37"/>
      <c r="C176" s="37"/>
      <c r="D176" s="54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37"/>
      <c r="C177" s="37"/>
      <c r="D177" s="54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37"/>
      <c r="C178" s="37"/>
      <c r="D178" s="54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37"/>
      <c r="C179" s="37"/>
      <c r="D179" s="54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37"/>
      <c r="C180" s="37"/>
      <c r="D180" s="54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37"/>
      <c r="C181" s="37"/>
      <c r="D181" s="54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37"/>
      <c r="C182" s="37"/>
      <c r="D182" s="54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37"/>
      <c r="C183" s="37"/>
      <c r="D183" s="54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D6" sqref="D6"/>
    </sheetView>
  </sheetViews>
  <sheetFormatPr defaultColWidth="9.140625" defaultRowHeight="12.75" outlineLevelRow="1" x14ac:dyDescent="0.2"/>
  <cols>
    <col min="1" max="1" width="81.42578125" style="194" customWidth="1"/>
    <col min="2" max="2" width="14.28515625" style="46" customWidth="1"/>
    <col min="3" max="3" width="15.42578125" style="46" customWidth="1"/>
    <col min="4" max="4" width="10.28515625" style="69" customWidth="1"/>
    <col min="5" max="16384" width="9.140625" style="194"/>
  </cols>
  <sheetData>
    <row r="1" spans="1:19" x14ac:dyDescent="0.2">
      <c r="A1" s="279" t="str">
        <f>"Державний борг України за станом на " &amp; TEXT(DREPORTDATE,"dd.MM.yyyy")</f>
        <v>Державний борг України за станом на 28.02.2019</v>
      </c>
      <c r="B1" s="280"/>
      <c r="C1" s="280"/>
      <c r="D1" s="280"/>
    </row>
    <row r="2" spans="1:19" x14ac:dyDescent="0.2">
      <c r="A2" s="279" t="str">
        <f>"Гарантований державою борг України за станом на " &amp; TEXT(DREPORTDATE,"dd.MM.yyyy")</f>
        <v>Гарантований державою борг України за станом на 28.02.2019</v>
      </c>
      <c r="B2" s="280"/>
      <c r="C2" s="280"/>
      <c r="D2" s="280"/>
    </row>
    <row r="3" spans="1:19" ht="18.75" x14ac:dyDescent="0.3">
      <c r="A3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28.02.2019</v>
      </c>
      <c r="B3" s="3"/>
      <c r="C3" s="3"/>
      <c r="D3" s="3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1:19" ht="18.75" x14ac:dyDescent="0.3">
      <c r="A4" s="2" t="s">
        <v>167</v>
      </c>
      <c r="B4" s="2"/>
      <c r="C4" s="2"/>
      <c r="D4" s="2"/>
    </row>
    <row r="5" spans="1:19" x14ac:dyDescent="0.2">
      <c r="B5" s="37"/>
      <c r="C5" s="37"/>
      <c r="D5" s="54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</row>
    <row r="6" spans="1:19" s="246" customFormat="1" x14ac:dyDescent="0.2">
      <c r="B6" s="116"/>
      <c r="C6" s="116"/>
      <c r="D6" s="246" t="str">
        <f>VALVAL</f>
        <v>млрд. одиниць</v>
      </c>
    </row>
    <row r="7" spans="1:19" s="162" customFormat="1" x14ac:dyDescent="0.2">
      <c r="A7" s="56"/>
      <c r="B7" s="158" t="s">
        <v>168</v>
      </c>
      <c r="C7" s="158" t="s">
        <v>171</v>
      </c>
      <c r="D7" s="173" t="s">
        <v>189</v>
      </c>
    </row>
    <row r="8" spans="1:19" s="195" customFormat="1" ht="15" x14ac:dyDescent="0.2">
      <c r="A8" s="86" t="s">
        <v>151</v>
      </c>
      <c r="B8" s="252">
        <f t="shared" ref="B8:C8" si="0">B$9+B$17</f>
        <v>78.23942996321999</v>
      </c>
      <c r="C8" s="252">
        <f t="shared" si="0"/>
        <v>2111.89846848454</v>
      </c>
      <c r="D8" s="229">
        <v>2.1081279999999998</v>
      </c>
    </row>
    <row r="9" spans="1:19" s="23" customFormat="1" ht="15" x14ac:dyDescent="0.2">
      <c r="A9" s="142" t="s">
        <v>68</v>
      </c>
      <c r="B9" s="186">
        <f t="shared" ref="B9:C9" si="1">SUM(B$10:B$16)</f>
        <v>67.418100851639991</v>
      </c>
      <c r="C9" s="186">
        <f t="shared" si="1"/>
        <v>1819.8008856092899</v>
      </c>
      <c r="D9" s="210">
        <v>1.2616890000000001</v>
      </c>
    </row>
    <row r="10" spans="1:19" s="180" customFormat="1" outlineLevel="1" x14ac:dyDescent="0.2">
      <c r="A10" s="183" t="s">
        <v>80</v>
      </c>
      <c r="B10" s="213">
        <v>27.70186893923</v>
      </c>
      <c r="C10" s="213">
        <v>747.75001062872002</v>
      </c>
      <c r="D10" s="237">
        <v>0.35406500000000002</v>
      </c>
    </row>
    <row r="11" spans="1:19" s="18" customFormat="1" outlineLevel="1" x14ac:dyDescent="0.2">
      <c r="A11" s="153" t="s">
        <v>177</v>
      </c>
      <c r="B11" s="40">
        <v>8.3292429139999999E-2</v>
      </c>
      <c r="C11" s="40">
        <v>2.2482928826599999</v>
      </c>
      <c r="D11" s="61">
        <v>1.065E-3</v>
      </c>
    </row>
    <row r="12" spans="1:19" outlineLevel="1" x14ac:dyDescent="0.2">
      <c r="A12" s="118" t="s">
        <v>155</v>
      </c>
      <c r="B12" s="172">
        <v>22.467272999999999</v>
      </c>
      <c r="C12" s="172">
        <v>606.45379781256997</v>
      </c>
      <c r="D12" s="191">
        <v>0.28716000000000003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outlineLevel="1" x14ac:dyDescent="0.2">
      <c r="A13" s="118" t="s">
        <v>12</v>
      </c>
      <c r="B13" s="172">
        <v>0.39778767048000002</v>
      </c>
      <c r="C13" s="172">
        <v>10.73738871131</v>
      </c>
      <c r="D13" s="191">
        <v>5.084E-3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outlineLevel="1" x14ac:dyDescent="0.2">
      <c r="A14" s="118" t="s">
        <v>169</v>
      </c>
      <c r="B14" s="172">
        <v>13.31198810924</v>
      </c>
      <c r="C14" s="172">
        <v>359.32735340370999</v>
      </c>
      <c r="D14" s="191">
        <v>0.17014399999999999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outlineLevel="1" x14ac:dyDescent="0.2">
      <c r="A15" s="118" t="s">
        <v>125</v>
      </c>
      <c r="B15" s="172">
        <v>1.7391765051800001</v>
      </c>
      <c r="C15" s="172">
        <v>46.945180958320002</v>
      </c>
      <c r="D15" s="191">
        <v>2.2228999999999999E-2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outlineLevel="1" x14ac:dyDescent="0.2">
      <c r="A16" s="118" t="s">
        <v>182</v>
      </c>
      <c r="B16" s="172">
        <v>1.7167141983700001</v>
      </c>
      <c r="C16" s="172">
        <v>46.338861211999998</v>
      </c>
      <c r="D16" s="191">
        <v>2.1942E-2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t="15" x14ac:dyDescent="0.25">
      <c r="A17" s="15" t="s">
        <v>13</v>
      </c>
      <c r="B17" s="12">
        <f t="shared" ref="B17:C17" si="2">SUM(B$18:B$24)</f>
        <v>10.821329111579999</v>
      </c>
      <c r="C17" s="12">
        <f t="shared" si="2"/>
        <v>292.09758287525</v>
      </c>
      <c r="D17" s="13">
        <v>0.13830899999999999</v>
      </c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outlineLevel="1" x14ac:dyDescent="0.2">
      <c r="A18" s="118" t="s">
        <v>80</v>
      </c>
      <c r="B18" s="172">
        <v>0.22228222347000001</v>
      </c>
      <c r="C18" s="172">
        <v>6.0000115999999997</v>
      </c>
      <c r="D18" s="191">
        <v>2.8410000000000002E-3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outlineLevel="1" x14ac:dyDescent="0.2">
      <c r="A19" s="118" t="s">
        <v>177</v>
      </c>
      <c r="B19" s="172">
        <v>0.16034116172999999</v>
      </c>
      <c r="C19" s="172">
        <v>4.3280511378500002</v>
      </c>
      <c r="D19" s="191">
        <v>2.049E-3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outlineLevel="1" x14ac:dyDescent="0.2">
      <c r="A20" s="118" t="s">
        <v>114</v>
      </c>
      <c r="B20" s="172">
        <v>3.5366890000000001E-5</v>
      </c>
      <c r="C20" s="172">
        <v>9.5465000000000003E-4</v>
      </c>
      <c r="D20" s="191">
        <v>0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outlineLevel="1" x14ac:dyDescent="0.2">
      <c r="A21" s="118" t="s">
        <v>12</v>
      </c>
      <c r="B21" s="172">
        <v>1.8129079238800001</v>
      </c>
      <c r="C21" s="172">
        <v>48.935395743059999</v>
      </c>
      <c r="D21" s="191">
        <v>2.3171000000000001E-2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outlineLevel="1" x14ac:dyDescent="0.2">
      <c r="A22" s="118" t="s">
        <v>169</v>
      </c>
      <c r="B22" s="172">
        <v>8.4875370658700007</v>
      </c>
      <c r="C22" s="172">
        <v>229.10208496006999</v>
      </c>
      <c r="D22" s="191">
        <v>0.108482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outlineLevel="1" x14ac:dyDescent="0.2">
      <c r="A23" s="118" t="s">
        <v>125</v>
      </c>
      <c r="B23" s="172">
        <v>2.4369463260000002E-2</v>
      </c>
      <c r="C23" s="172">
        <v>0.65779917058000004</v>
      </c>
      <c r="D23" s="191">
        <v>3.1100000000000002E-4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outlineLevel="1" x14ac:dyDescent="0.2">
      <c r="A24" s="118" t="s">
        <v>182</v>
      </c>
      <c r="B24" s="172">
        <v>0.11385590648</v>
      </c>
      <c r="C24" s="172">
        <v>3.07328561369</v>
      </c>
      <c r="D24" s="191">
        <v>1.4549999999999999E-3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x14ac:dyDescent="0.2">
      <c r="B25" s="37"/>
      <c r="C25" s="37"/>
      <c r="D25" s="54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x14ac:dyDescent="0.2">
      <c r="B26" s="37"/>
      <c r="C26" s="37"/>
      <c r="D26" s="54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x14ac:dyDescent="0.2">
      <c r="B27" s="37"/>
      <c r="C27" s="37"/>
      <c r="D27" s="54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x14ac:dyDescent="0.2">
      <c r="B28" s="37"/>
      <c r="C28" s="37"/>
      <c r="D28" s="54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x14ac:dyDescent="0.2">
      <c r="B29" s="37"/>
      <c r="C29" s="37"/>
      <c r="D29" s="54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x14ac:dyDescent="0.2">
      <c r="B30" s="37"/>
      <c r="C30" s="37"/>
      <c r="D30" s="54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x14ac:dyDescent="0.2">
      <c r="B31" s="37"/>
      <c r="C31" s="37"/>
      <c r="D31" s="54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x14ac:dyDescent="0.2">
      <c r="B32" s="37"/>
      <c r="C32" s="37"/>
      <c r="D32" s="54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37"/>
      <c r="C33" s="37"/>
      <c r="D33" s="54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37"/>
      <c r="C34" s="37"/>
      <c r="D34" s="54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37"/>
      <c r="C35" s="37"/>
      <c r="D35" s="54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37"/>
      <c r="C36" s="37"/>
      <c r="D36" s="54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37"/>
      <c r="C37" s="37"/>
      <c r="D37" s="54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37"/>
      <c r="C38" s="37"/>
      <c r="D38" s="54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37"/>
      <c r="C39" s="37"/>
      <c r="D39" s="54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37"/>
      <c r="C40" s="37"/>
      <c r="D40" s="54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37"/>
      <c r="C41" s="37"/>
      <c r="D41" s="54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37"/>
      <c r="C42" s="37"/>
      <c r="D42" s="54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37"/>
      <c r="C43" s="37"/>
      <c r="D43" s="54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37"/>
      <c r="C44" s="37"/>
      <c r="D44" s="54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37"/>
      <c r="C45" s="37"/>
      <c r="D45" s="54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37"/>
      <c r="C46" s="37"/>
      <c r="D46" s="54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37"/>
      <c r="C47" s="37"/>
      <c r="D47" s="54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37"/>
      <c r="C48" s="37"/>
      <c r="D48" s="54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37"/>
      <c r="C49" s="37"/>
      <c r="D49" s="54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37"/>
      <c r="C50" s="37"/>
      <c r="D50" s="54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37"/>
      <c r="C51" s="37"/>
      <c r="D51" s="54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37"/>
      <c r="C52" s="37"/>
      <c r="D52" s="54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37"/>
      <c r="C53" s="37"/>
      <c r="D53" s="54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37"/>
      <c r="C54" s="37"/>
      <c r="D54" s="54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37"/>
      <c r="C55" s="37"/>
      <c r="D55" s="54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37"/>
      <c r="C56" s="37"/>
      <c r="D56" s="54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37"/>
      <c r="C57" s="37"/>
      <c r="D57" s="54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37"/>
      <c r="C58" s="37"/>
      <c r="D58" s="54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37"/>
      <c r="C59" s="37"/>
      <c r="D59" s="54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37"/>
      <c r="C60" s="37"/>
      <c r="D60" s="54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37"/>
      <c r="C61" s="37"/>
      <c r="D61" s="54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37"/>
      <c r="C62" s="37"/>
      <c r="D62" s="54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37"/>
      <c r="C63" s="37"/>
      <c r="D63" s="54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37"/>
      <c r="C64" s="37"/>
      <c r="D64" s="54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37"/>
      <c r="C65" s="37"/>
      <c r="D65" s="54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37"/>
      <c r="C66" s="37"/>
      <c r="D66" s="54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37"/>
      <c r="C67" s="37"/>
      <c r="D67" s="54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37"/>
      <c r="C68" s="37"/>
      <c r="D68" s="54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37"/>
      <c r="C69" s="37"/>
      <c r="D69" s="54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37"/>
      <c r="C70" s="37"/>
      <c r="D70" s="54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37"/>
      <c r="C71" s="37"/>
      <c r="D71" s="54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37"/>
      <c r="C72" s="37"/>
      <c r="D72" s="54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37"/>
      <c r="C73" s="37"/>
      <c r="D73" s="54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37"/>
      <c r="C74" s="37"/>
      <c r="D74" s="54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37"/>
      <c r="C75" s="37"/>
      <c r="D75" s="54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37"/>
      <c r="C76" s="37"/>
      <c r="D76" s="54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37"/>
      <c r="C77" s="37"/>
      <c r="D77" s="54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37"/>
      <c r="C78" s="37"/>
      <c r="D78" s="54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37"/>
      <c r="C79" s="37"/>
      <c r="D79" s="54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37"/>
      <c r="C80" s="37"/>
      <c r="D80" s="54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37"/>
      <c r="C81" s="37"/>
      <c r="D81" s="54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37"/>
      <c r="C82" s="37"/>
      <c r="D82" s="54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37"/>
      <c r="C83" s="37"/>
      <c r="D83" s="54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37"/>
      <c r="C84" s="37"/>
      <c r="D84" s="54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37"/>
      <c r="C85" s="37"/>
      <c r="D85" s="54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37"/>
      <c r="C86" s="37"/>
      <c r="D86" s="54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37"/>
      <c r="C87" s="37"/>
      <c r="D87" s="54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37"/>
      <c r="C88" s="37"/>
      <c r="D88" s="54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37"/>
      <c r="C89" s="37"/>
      <c r="D89" s="54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37"/>
      <c r="C90" s="37"/>
      <c r="D90" s="54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37"/>
      <c r="C91" s="37"/>
      <c r="D91" s="54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37"/>
      <c r="C92" s="37"/>
      <c r="D92" s="54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37"/>
      <c r="C93" s="37"/>
      <c r="D93" s="54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37"/>
      <c r="C94" s="37"/>
      <c r="D94" s="54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37"/>
      <c r="C95" s="37"/>
      <c r="D95" s="54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37"/>
      <c r="C96" s="37"/>
      <c r="D96" s="54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37"/>
      <c r="C97" s="37"/>
      <c r="D97" s="54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37"/>
      <c r="C98" s="37"/>
      <c r="D98" s="54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37"/>
      <c r="C99" s="37"/>
      <c r="D99" s="54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37"/>
      <c r="C100" s="37"/>
      <c r="D100" s="54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37"/>
      <c r="C101" s="37"/>
      <c r="D101" s="54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37"/>
      <c r="C102" s="37"/>
      <c r="D102" s="54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37"/>
      <c r="C103" s="37"/>
      <c r="D103" s="54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37"/>
      <c r="C104" s="37"/>
      <c r="D104" s="54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37"/>
      <c r="C105" s="37"/>
      <c r="D105" s="54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37"/>
      <c r="C106" s="37"/>
      <c r="D106" s="54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37"/>
      <c r="C107" s="37"/>
      <c r="D107" s="54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37"/>
      <c r="C108" s="37"/>
      <c r="D108" s="54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37"/>
      <c r="C109" s="37"/>
      <c r="D109" s="54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37"/>
      <c r="C110" s="37"/>
      <c r="D110" s="54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37"/>
      <c r="C111" s="37"/>
      <c r="D111" s="54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37"/>
      <c r="C112" s="37"/>
      <c r="D112" s="54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37"/>
      <c r="C113" s="37"/>
      <c r="D113" s="54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37"/>
      <c r="C114" s="37"/>
      <c r="D114" s="54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37"/>
      <c r="C115" s="37"/>
      <c r="D115" s="54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37"/>
      <c r="C116" s="37"/>
      <c r="D116" s="54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37"/>
      <c r="C117" s="37"/>
      <c r="D117" s="54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37"/>
      <c r="C118" s="37"/>
      <c r="D118" s="54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37"/>
      <c r="C119" s="37"/>
      <c r="D119" s="54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37"/>
      <c r="C120" s="37"/>
      <c r="D120" s="54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37"/>
      <c r="C121" s="37"/>
      <c r="D121" s="54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37"/>
      <c r="C122" s="37"/>
      <c r="D122" s="54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37"/>
      <c r="C123" s="37"/>
      <c r="D123" s="54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37"/>
      <c r="C124" s="37"/>
      <c r="D124" s="54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37"/>
      <c r="C125" s="37"/>
      <c r="D125" s="54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37"/>
      <c r="C126" s="37"/>
      <c r="D126" s="54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37"/>
      <c r="C127" s="37"/>
      <c r="D127" s="54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37"/>
      <c r="C128" s="37"/>
      <c r="D128" s="54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54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54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54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54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54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54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54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54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54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54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54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54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54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54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54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54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54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54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54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54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54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54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54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54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54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54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54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54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54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54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54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54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54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54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54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54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54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54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54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54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37"/>
      <c r="C169" s="37"/>
      <c r="D169" s="54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37"/>
      <c r="C170" s="37"/>
      <c r="D170" s="54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37"/>
      <c r="C171" s="37"/>
      <c r="D171" s="54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37"/>
      <c r="C172" s="37"/>
      <c r="D172" s="54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37"/>
      <c r="C173" s="37"/>
      <c r="D173" s="54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37"/>
      <c r="C174" s="37"/>
      <c r="D174" s="54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40625" defaultRowHeight="12.75" x14ac:dyDescent="0.2"/>
  <cols>
    <col min="1" max="1" width="52.7109375" style="194" bestFit="1" customWidth="1"/>
    <col min="2" max="3" width="13.5703125" style="194" bestFit="1" customWidth="1"/>
    <col min="4" max="4" width="14" style="194" bestFit="1" customWidth="1"/>
    <col min="5" max="7" width="14.5703125" style="194" bestFit="1" customWidth="1"/>
    <col min="8" max="16384" width="9.140625" style="194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83"/>
    </row>
    <row r="4" spans="1:19" s="246" customFormat="1" x14ac:dyDescent="0.2">
      <c r="A4" s="79" t="str">
        <f>$A$2 &amp; " (" &amp;G4 &amp; ")"</f>
        <v>Державний та гарантований державою борг України за останні 5 років (млрд. грн)</v>
      </c>
      <c r="G4" s="246" t="str">
        <f>VALUAH</f>
        <v>млрд. грн</v>
      </c>
    </row>
    <row r="5" spans="1:19" s="162" customFormat="1" x14ac:dyDescent="0.2">
      <c r="A5" s="56"/>
      <c r="B5" s="88">
        <v>42004</v>
      </c>
      <c r="C5" s="88">
        <v>42369</v>
      </c>
      <c r="D5" s="88">
        <v>42735</v>
      </c>
      <c r="E5" s="88">
        <v>43100</v>
      </c>
      <c r="F5" s="88">
        <v>43465</v>
      </c>
      <c r="G5" s="88">
        <v>43524</v>
      </c>
    </row>
    <row r="6" spans="1:19" s="195" customFormat="1" x14ac:dyDescent="0.2">
      <c r="A6" s="107" t="s">
        <v>151</v>
      </c>
      <c r="B6" s="19">
        <f t="shared" ref="B6:G6" si="0">SUM(B$7+ B$8)</f>
        <v>1100.8331976685799</v>
      </c>
      <c r="C6" s="19">
        <f t="shared" si="0"/>
        <v>1572.1801300194802</v>
      </c>
      <c r="D6" s="19">
        <f t="shared" si="0"/>
        <v>1929.80880008943</v>
      </c>
      <c r="E6" s="19">
        <f t="shared" si="0"/>
        <v>2141.6905879996102</v>
      </c>
      <c r="F6" s="19">
        <f t="shared" si="0"/>
        <v>2168.42156766371</v>
      </c>
      <c r="G6" s="19">
        <f t="shared" si="0"/>
        <v>2111.89846848454</v>
      </c>
    </row>
    <row r="7" spans="1:19" s="190" customFormat="1" x14ac:dyDescent="0.2">
      <c r="A7" s="216" t="s">
        <v>50</v>
      </c>
      <c r="B7" s="10">
        <v>488.86690736498002</v>
      </c>
      <c r="C7" s="10">
        <v>529.46057801728</v>
      </c>
      <c r="D7" s="10">
        <v>689.73000579020004</v>
      </c>
      <c r="E7" s="10">
        <v>766.67894097345004</v>
      </c>
      <c r="F7" s="10">
        <v>771.41054367649997</v>
      </c>
      <c r="G7" s="10">
        <v>760.32732089923002</v>
      </c>
    </row>
    <row r="8" spans="1:19" s="190" customFormat="1" x14ac:dyDescent="0.2">
      <c r="A8" s="216" t="s">
        <v>63</v>
      </c>
      <c r="B8" s="10">
        <v>611.96629030359998</v>
      </c>
      <c r="C8" s="10">
        <v>1042.7195520022001</v>
      </c>
      <c r="D8" s="10">
        <v>1240.0787942992299</v>
      </c>
      <c r="E8" s="10">
        <v>1375.0116470261601</v>
      </c>
      <c r="F8" s="10">
        <v>1397.0110239872099</v>
      </c>
      <c r="G8" s="10">
        <v>1351.57114758531</v>
      </c>
    </row>
    <row r="9" spans="1:19" x14ac:dyDescent="0.2"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  <row r="10" spans="1:19" x14ac:dyDescent="0.2">
      <c r="A10" s="79" t="str">
        <f>$A$2 &amp; " (" &amp;G10 &amp; ")"</f>
        <v>Державний та гарантований державою борг України за останні 5 років (млрд. дол. США)</v>
      </c>
      <c r="B10" s="181"/>
      <c r="C10" s="181"/>
      <c r="D10" s="181"/>
      <c r="E10" s="181"/>
      <c r="F10" s="181"/>
      <c r="G10" s="246" t="str">
        <f>VALUSD</f>
        <v>млрд. дол. США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s="20" customFormat="1" x14ac:dyDescent="0.2">
      <c r="A11" s="56"/>
      <c r="B11" s="88">
        <v>42004</v>
      </c>
      <c r="C11" s="88">
        <v>42369</v>
      </c>
      <c r="D11" s="88">
        <v>42735</v>
      </c>
      <c r="E11" s="88">
        <v>43100</v>
      </c>
      <c r="F11" s="88">
        <v>43465</v>
      </c>
      <c r="G11" s="88">
        <v>43524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</row>
    <row r="12" spans="1:19" s="67" customFormat="1" x14ac:dyDescent="0.2">
      <c r="A12" s="107" t="s">
        <v>151</v>
      </c>
      <c r="B12" s="19">
        <f t="shared" ref="B12:G12" si="1">SUM(B$13+ B$14)</f>
        <v>69.811921755840004</v>
      </c>
      <c r="C12" s="19">
        <f t="shared" si="1"/>
        <v>65.505684905229998</v>
      </c>
      <c r="D12" s="19">
        <f t="shared" si="1"/>
        <v>70.972707080139998</v>
      </c>
      <c r="E12" s="19">
        <f t="shared" si="1"/>
        <v>76.305753084309998</v>
      </c>
      <c r="F12" s="19">
        <f t="shared" si="1"/>
        <v>78.315547975909993</v>
      </c>
      <c r="G12" s="19">
        <f t="shared" si="1"/>
        <v>78.239429963220005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9" s="60" customFormat="1" x14ac:dyDescent="0.2">
      <c r="A13" s="125" t="s">
        <v>50</v>
      </c>
      <c r="B13" s="150">
        <v>31.002642687809999</v>
      </c>
      <c r="C13" s="150">
        <v>22.060244326380001</v>
      </c>
      <c r="D13" s="150">
        <v>25.366246471259998</v>
      </c>
      <c r="E13" s="150">
        <v>27.315810366209998</v>
      </c>
      <c r="F13" s="150">
        <v>27.860560115839998</v>
      </c>
      <c r="G13" s="150">
        <v>28.16782012046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s="60" customFormat="1" x14ac:dyDescent="0.2">
      <c r="A14" s="125" t="s">
        <v>63</v>
      </c>
      <c r="B14" s="150">
        <v>38.809279068030001</v>
      </c>
      <c r="C14" s="150">
        <v>43.445440578849997</v>
      </c>
      <c r="D14" s="150">
        <v>45.606460608879999</v>
      </c>
      <c r="E14" s="150">
        <v>48.989942718099996</v>
      </c>
      <c r="F14" s="150">
        <v>50.454987860069998</v>
      </c>
      <c r="G14" s="150">
        <v>50.071609842759997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s="123" customFormat="1" x14ac:dyDescent="0.2">
      <c r="G16" s="141" t="s">
        <v>189</v>
      </c>
    </row>
    <row r="17" spans="1:19" s="20" customFormat="1" x14ac:dyDescent="0.2">
      <c r="A17" s="56"/>
      <c r="B17" s="88">
        <v>42004</v>
      </c>
      <c r="C17" s="88">
        <v>42369</v>
      </c>
      <c r="D17" s="88">
        <v>42735</v>
      </c>
      <c r="E17" s="88">
        <v>43100</v>
      </c>
      <c r="F17" s="88">
        <v>43465</v>
      </c>
      <c r="G17" s="88">
        <v>43524</v>
      </c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</row>
    <row r="18" spans="1:19" s="67" customFormat="1" x14ac:dyDescent="0.2">
      <c r="A18" s="107" t="s">
        <v>151</v>
      </c>
      <c r="B18" s="19">
        <f t="shared" ref="B18:G18" si="2">SUM(B$19+ B$20)</f>
        <v>1</v>
      </c>
      <c r="C18" s="19">
        <f t="shared" si="2"/>
        <v>1</v>
      </c>
      <c r="D18" s="19">
        <f t="shared" si="2"/>
        <v>1</v>
      </c>
      <c r="E18" s="19">
        <f t="shared" si="2"/>
        <v>1</v>
      </c>
      <c r="F18" s="19">
        <f t="shared" si="2"/>
        <v>1</v>
      </c>
      <c r="G18" s="19">
        <f t="shared" si="2"/>
        <v>1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</row>
    <row r="19" spans="1:19" s="60" customFormat="1" x14ac:dyDescent="0.2">
      <c r="A19" s="125" t="s">
        <v>50</v>
      </c>
      <c r="B19" s="161">
        <v>0.44408799999999998</v>
      </c>
      <c r="C19" s="161">
        <v>0.33676800000000001</v>
      </c>
      <c r="D19" s="161">
        <v>0.357408</v>
      </c>
      <c r="E19" s="161">
        <v>0.35797800000000002</v>
      </c>
      <c r="F19" s="161">
        <v>0.35574699999999998</v>
      </c>
      <c r="G19" s="161">
        <v>0.36002099999999998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9" s="60" customFormat="1" x14ac:dyDescent="0.2">
      <c r="A20" s="125" t="s">
        <v>63</v>
      </c>
      <c r="B20" s="161">
        <v>0.55591199999999996</v>
      </c>
      <c r="C20" s="161">
        <v>0.66323200000000004</v>
      </c>
      <c r="D20" s="161">
        <v>0.64259200000000005</v>
      </c>
      <c r="E20" s="161">
        <v>0.64202199999999998</v>
      </c>
      <c r="F20" s="161">
        <v>0.64425299999999996</v>
      </c>
      <c r="G20" s="161">
        <v>0.63997899999999996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9" x14ac:dyDescent="0.2"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x14ac:dyDescent="0.2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9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9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9" s="123" customFormat="1" x14ac:dyDescent="0.2"/>
    <row r="26" spans="1:19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40625" defaultRowHeight="12.75" x14ac:dyDescent="0.2"/>
  <cols>
    <col min="1" max="1" width="52.7109375" style="194" bestFit="1" customWidth="1"/>
    <col min="2" max="7" width="11.7109375" style="194" customWidth="1"/>
    <col min="8" max="16384" width="9.140625" style="194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4" spans="1:19" s="246" customFormat="1" x14ac:dyDescent="0.2">
      <c r="G4" s="141" t="s">
        <v>98</v>
      </c>
    </row>
    <row r="5" spans="1:19" s="162" customFormat="1" x14ac:dyDescent="0.2">
      <c r="A5" s="231"/>
      <c r="B5" s="88">
        <f>YT_ALL!B5</f>
        <v>42004</v>
      </c>
      <c r="C5" s="88">
        <f>YT_ALL!C5</f>
        <v>42369</v>
      </c>
      <c r="D5" s="88">
        <f>YT_ALL!D5</f>
        <v>42735</v>
      </c>
      <c r="E5" s="88">
        <f>YT_ALL!E5</f>
        <v>43100</v>
      </c>
      <c r="F5" s="88">
        <f>YT_ALL!F5</f>
        <v>43465</v>
      </c>
      <c r="G5" s="88">
        <f>YT_ALL!G5</f>
        <v>43524</v>
      </c>
    </row>
    <row r="6" spans="1:19" s="195" customFormat="1" x14ac:dyDescent="0.2">
      <c r="A6" s="107" t="s">
        <v>151</v>
      </c>
      <c r="B6" s="19">
        <f t="shared" ref="B6:G6" si="0">SUM(B$7+ B$8)</f>
        <v>1100.8331976685799</v>
      </c>
      <c r="C6" s="19">
        <f t="shared" si="0"/>
        <v>1572.1801300194802</v>
      </c>
      <c r="D6" s="19">
        <f t="shared" si="0"/>
        <v>1929.80880008943</v>
      </c>
      <c r="E6" s="19">
        <f t="shared" si="0"/>
        <v>2141.6905879996102</v>
      </c>
      <c r="F6" s="19">
        <f t="shared" si="0"/>
        <v>2168.42156766371</v>
      </c>
      <c r="G6" s="19">
        <f t="shared" si="0"/>
        <v>2111.89846848454</v>
      </c>
    </row>
    <row r="7" spans="1:19" s="190" customFormat="1" x14ac:dyDescent="0.2">
      <c r="A7" s="115" t="str">
        <f>YT_ALL!A7</f>
        <v>Внутрішній борг</v>
      </c>
      <c r="B7" s="10">
        <f>YT_ALL!B7/DMLMLR</f>
        <v>488.86690736498002</v>
      </c>
      <c r="C7" s="10">
        <f>YT_ALL!C7/DMLMLR</f>
        <v>529.46057801728</v>
      </c>
      <c r="D7" s="10">
        <f>YT_ALL!D7/DMLMLR</f>
        <v>689.73000579020004</v>
      </c>
      <c r="E7" s="10">
        <f>YT_ALL!E7/DMLMLR</f>
        <v>766.67894097345004</v>
      </c>
      <c r="F7" s="10">
        <f>YT_ALL!F7/DMLMLR</f>
        <v>771.41054367649997</v>
      </c>
      <c r="G7" s="10">
        <f>YT_ALL!G7/DMLMLR</f>
        <v>760.32732089923002</v>
      </c>
    </row>
    <row r="8" spans="1:19" s="190" customFormat="1" x14ac:dyDescent="0.2">
      <c r="A8" s="115" t="str">
        <f>YT_ALL!A8</f>
        <v>Зовнішній борг</v>
      </c>
      <c r="B8" s="10">
        <f>YT_ALL!B8/DMLMLR</f>
        <v>611.96629030359998</v>
      </c>
      <c r="C8" s="10">
        <f>YT_ALL!C8/DMLMLR</f>
        <v>1042.7195520022001</v>
      </c>
      <c r="D8" s="10">
        <f>YT_ALL!D8/DMLMLR</f>
        <v>1240.0787942992299</v>
      </c>
      <c r="E8" s="10">
        <f>YT_ALL!E8/DMLMLR</f>
        <v>1375.0116470261601</v>
      </c>
      <c r="F8" s="10">
        <f>YT_ALL!F8/DMLMLR</f>
        <v>1397.0110239872099</v>
      </c>
      <c r="G8" s="10">
        <f>YT_ALL!G8/DMLMLR</f>
        <v>1351.57114758531</v>
      </c>
    </row>
    <row r="9" spans="1:19" x14ac:dyDescent="0.2"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  <row r="10" spans="1:19" x14ac:dyDescent="0.2">
      <c r="B10" s="181"/>
      <c r="C10" s="181"/>
      <c r="D10" s="181"/>
      <c r="E10" s="181"/>
      <c r="F10" s="181"/>
      <c r="G10" s="141" t="s">
        <v>96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s="20" customFormat="1" x14ac:dyDescent="0.2">
      <c r="A11" s="98"/>
      <c r="B11" s="88">
        <f>YT_ALL!B11</f>
        <v>42004</v>
      </c>
      <c r="C11" s="88">
        <f>YT_ALL!C11</f>
        <v>42369</v>
      </c>
      <c r="D11" s="88">
        <f>YT_ALL!D11</f>
        <v>42735</v>
      </c>
      <c r="E11" s="88">
        <f>YT_ALL!E11</f>
        <v>43100</v>
      </c>
      <c r="F11" s="88">
        <f>YT_ALL!F11</f>
        <v>43465</v>
      </c>
      <c r="G11" s="88">
        <f>YT_ALL!G11</f>
        <v>43524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</row>
    <row r="12" spans="1:19" s="67" customFormat="1" x14ac:dyDescent="0.2">
      <c r="A12" s="107" t="s">
        <v>151</v>
      </c>
      <c r="B12" s="19">
        <f t="shared" ref="B12:G12" si="1">SUM(B$13+ B$14)</f>
        <v>69.811921755840004</v>
      </c>
      <c r="C12" s="19">
        <f t="shared" si="1"/>
        <v>65.505684905229998</v>
      </c>
      <c r="D12" s="19">
        <f t="shared" si="1"/>
        <v>70.972707080139998</v>
      </c>
      <c r="E12" s="19">
        <f t="shared" si="1"/>
        <v>76.305753084309998</v>
      </c>
      <c r="F12" s="19">
        <f t="shared" si="1"/>
        <v>78.315547975909993</v>
      </c>
      <c r="G12" s="19">
        <f t="shared" si="1"/>
        <v>78.239429963220005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9" s="60" customFormat="1" x14ac:dyDescent="0.2">
      <c r="A13" s="115" t="str">
        <f>YT_ALL!A13</f>
        <v>Внутрішній борг</v>
      </c>
      <c r="B13" s="10">
        <f>YT_ALL!B13/DMLMLR</f>
        <v>31.002642687809999</v>
      </c>
      <c r="C13" s="10">
        <f>YT_ALL!C13/DMLMLR</f>
        <v>22.060244326380001</v>
      </c>
      <c r="D13" s="10">
        <f>YT_ALL!D13/DMLMLR</f>
        <v>25.366246471259998</v>
      </c>
      <c r="E13" s="10">
        <f>YT_ALL!E13/DMLMLR</f>
        <v>27.315810366209998</v>
      </c>
      <c r="F13" s="10">
        <f>YT_ALL!F13/DMLMLR</f>
        <v>27.860560115839998</v>
      </c>
      <c r="G13" s="10">
        <f>YT_ALL!G13/DMLMLR</f>
        <v>28.16782012046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s="60" customFormat="1" x14ac:dyDescent="0.2">
      <c r="A14" s="115" t="str">
        <f>YT_ALL!A14</f>
        <v>Зовнішній борг</v>
      </c>
      <c r="B14" s="10">
        <f>YT_ALL!B14/DMLMLR</f>
        <v>38.809279068030001</v>
      </c>
      <c r="C14" s="10">
        <f>YT_ALL!C14/DMLMLR</f>
        <v>43.445440578849997</v>
      </c>
      <c r="D14" s="10">
        <f>YT_ALL!D14/DMLMLR</f>
        <v>45.606460608879999</v>
      </c>
      <c r="E14" s="10">
        <f>YT_ALL!E14/DMLMLR</f>
        <v>48.989942718099996</v>
      </c>
      <c r="F14" s="10">
        <f>YT_ALL!F14/DMLMLR</f>
        <v>50.454987860069998</v>
      </c>
      <c r="G14" s="10">
        <f>YT_ALL!G14/DMLMLR</f>
        <v>50.071609842759997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s="123" customFormat="1" x14ac:dyDescent="0.2">
      <c r="G16" s="141" t="s">
        <v>189</v>
      </c>
    </row>
    <row r="17" spans="1:19" s="20" customFormat="1" x14ac:dyDescent="0.2">
      <c r="A17" s="98"/>
      <c r="B17" s="88">
        <f>YT_ALL!B17</f>
        <v>42004</v>
      </c>
      <c r="C17" s="88">
        <f>YT_ALL!C17</f>
        <v>42369</v>
      </c>
      <c r="D17" s="88">
        <f>YT_ALL!D17</f>
        <v>42735</v>
      </c>
      <c r="E17" s="88">
        <f>YT_ALL!E17</f>
        <v>43100</v>
      </c>
      <c r="F17" s="88">
        <f>YT_ALL!F17</f>
        <v>43465</v>
      </c>
      <c r="G17" s="88">
        <f>YT_ALL!G17</f>
        <v>43524</v>
      </c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</row>
    <row r="18" spans="1:19" s="67" customFormat="1" x14ac:dyDescent="0.2">
      <c r="A18" s="107" t="s">
        <v>151</v>
      </c>
      <c r="B18" s="19">
        <f t="shared" ref="B18:G18" si="2">SUM(B$19+ B$20)</f>
        <v>1</v>
      </c>
      <c r="C18" s="19">
        <f t="shared" si="2"/>
        <v>1</v>
      </c>
      <c r="D18" s="19">
        <f t="shared" si="2"/>
        <v>1</v>
      </c>
      <c r="E18" s="19">
        <f t="shared" si="2"/>
        <v>1</v>
      </c>
      <c r="F18" s="19">
        <f t="shared" si="2"/>
        <v>1</v>
      </c>
      <c r="G18" s="19">
        <f t="shared" si="2"/>
        <v>1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</row>
    <row r="19" spans="1:19" s="60" customFormat="1" x14ac:dyDescent="0.2">
      <c r="A19" s="115" t="str">
        <f>YT_ALL!A19</f>
        <v>Внутрішній борг</v>
      </c>
      <c r="B19" s="11">
        <f>YT_ALL!B19</f>
        <v>0.44408799999999998</v>
      </c>
      <c r="C19" s="11">
        <f>YT_ALL!C19</f>
        <v>0.33676800000000001</v>
      </c>
      <c r="D19" s="11">
        <f>YT_ALL!D19</f>
        <v>0.357408</v>
      </c>
      <c r="E19" s="11">
        <f>YT_ALL!E19</f>
        <v>0.35797800000000002</v>
      </c>
      <c r="F19" s="11">
        <f>YT_ALL!F19</f>
        <v>0.35574699999999998</v>
      </c>
      <c r="G19" s="11">
        <f>YT_ALL!G19</f>
        <v>0.36002099999999998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9" s="60" customFormat="1" x14ac:dyDescent="0.2">
      <c r="A20" s="115" t="str">
        <f>YT_ALL!A20</f>
        <v>Зовнішній борг</v>
      </c>
      <c r="B20" s="11">
        <f>YT_ALL!B20</f>
        <v>0.55591199999999996</v>
      </c>
      <c r="C20" s="11">
        <f>YT_ALL!C20</f>
        <v>0.66323200000000004</v>
      </c>
      <c r="D20" s="11">
        <f>YT_ALL!D20</f>
        <v>0.64259200000000005</v>
      </c>
      <c r="E20" s="11">
        <f>YT_ALL!E20</f>
        <v>0.64202199999999998</v>
      </c>
      <c r="F20" s="11">
        <f>YT_ALL!F20</f>
        <v>0.64425299999999996</v>
      </c>
      <c r="G20" s="11">
        <f>YT_ALL!G20</f>
        <v>0.63997899999999996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9" x14ac:dyDescent="0.2">
      <c r="A21" s="77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x14ac:dyDescent="0.2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9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9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9" s="123" customFormat="1" x14ac:dyDescent="0.2"/>
    <row r="26" spans="1:19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40625" defaultRowHeight="12.75" x14ac:dyDescent="0.2"/>
  <cols>
    <col min="1" max="1" width="52.7109375" style="194" bestFit="1" customWidth="1"/>
    <col min="2" max="7" width="11.7109375" style="194" customWidth="1"/>
    <col min="8" max="16384" width="9.140625" style="194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4" spans="1:19" s="246" customFormat="1" x14ac:dyDescent="0.2">
      <c r="G4" s="141" t="s">
        <v>98</v>
      </c>
    </row>
    <row r="5" spans="1:19" s="162" customFormat="1" x14ac:dyDescent="0.2">
      <c r="A5" s="231"/>
      <c r="B5" s="88">
        <f>YT_ALL!B5</f>
        <v>42004</v>
      </c>
      <c r="C5" s="88">
        <f>YT_ALL!C5</f>
        <v>42369</v>
      </c>
      <c r="D5" s="88">
        <f>YT_ALL!D5</f>
        <v>42735</v>
      </c>
      <c r="E5" s="88">
        <f>YT_ALL!E5</f>
        <v>43100</v>
      </c>
      <c r="F5" s="88">
        <f>YT_ALL!F5</f>
        <v>43465</v>
      </c>
      <c r="G5" s="88">
        <f>YT_ALL!G5</f>
        <v>43524</v>
      </c>
    </row>
    <row r="6" spans="1:19" s="195" customFormat="1" x14ac:dyDescent="0.2">
      <c r="A6" s="107" t="s">
        <v>151</v>
      </c>
      <c r="B6" s="19">
        <f t="shared" ref="B6:G6" si="0">SUM(B$7+ B$8)</f>
        <v>1100.8331976685799</v>
      </c>
      <c r="C6" s="19">
        <f t="shared" si="0"/>
        <v>1572.18013001948</v>
      </c>
      <c r="D6" s="19">
        <f t="shared" si="0"/>
        <v>1929.80880008943</v>
      </c>
      <c r="E6" s="19">
        <f t="shared" si="0"/>
        <v>2141.6905879996102</v>
      </c>
      <c r="F6" s="19">
        <f t="shared" si="0"/>
        <v>2168.42156766371</v>
      </c>
      <c r="G6" s="19">
        <f t="shared" si="0"/>
        <v>2111.89846848454</v>
      </c>
    </row>
    <row r="7" spans="1:19" s="190" customFormat="1" x14ac:dyDescent="0.2">
      <c r="A7" s="115" t="str">
        <f>YK_ALL!A7</f>
        <v>Державний борг</v>
      </c>
      <c r="B7" s="10">
        <f>YK_ALL!B7/DMLMLR</f>
        <v>947.03045011058998</v>
      </c>
      <c r="C7" s="10">
        <f>YK_ALL!C7/DMLMLR</f>
        <v>1334.27157232031</v>
      </c>
      <c r="D7" s="10">
        <f>YK_ALL!D7/DMLMLR</f>
        <v>1650.8332522282999</v>
      </c>
      <c r="E7" s="10">
        <f>YK_ALL!E7/DMLMLR</f>
        <v>1833.70983091682</v>
      </c>
      <c r="F7" s="10">
        <f>YK_ALL!F7/DMLMLR</f>
        <v>1860.29109558508</v>
      </c>
      <c r="G7" s="10">
        <f>YK_ALL!G7/DMLMLR</f>
        <v>1819.8008856092899</v>
      </c>
    </row>
    <row r="8" spans="1:19" s="190" customFormat="1" x14ac:dyDescent="0.2">
      <c r="A8" s="115" t="str">
        <f>YK_ALL!A8</f>
        <v>Гарантований державою борг</v>
      </c>
      <c r="B8" s="10">
        <f>YK_ALL!B8/DMLMLR</f>
        <v>153.80274755798999</v>
      </c>
      <c r="C8" s="10">
        <f>YK_ALL!C8/DMLMLR</f>
        <v>237.90855769916999</v>
      </c>
      <c r="D8" s="10">
        <f>YK_ALL!D8/DMLMLR</f>
        <v>278.97554786113</v>
      </c>
      <c r="E8" s="10">
        <f>YK_ALL!E8/DMLMLR</f>
        <v>307.98075708278998</v>
      </c>
      <c r="F8" s="10">
        <f>YK_ALL!F8/DMLMLR</f>
        <v>308.13047207863002</v>
      </c>
      <c r="G8" s="10">
        <f>YK_ALL!G8/DMLMLR</f>
        <v>292.09758287525</v>
      </c>
    </row>
    <row r="9" spans="1:19" x14ac:dyDescent="0.2"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  <row r="10" spans="1:19" x14ac:dyDescent="0.2">
      <c r="B10" s="181"/>
      <c r="C10" s="181"/>
      <c r="D10" s="181"/>
      <c r="E10" s="181"/>
      <c r="F10" s="181"/>
      <c r="G10" s="141" t="s">
        <v>96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s="20" customFormat="1" x14ac:dyDescent="0.2">
      <c r="A11" s="98"/>
      <c r="B11" s="88">
        <f>YT_ALL!B11</f>
        <v>42004</v>
      </c>
      <c r="C11" s="88">
        <f>YT_ALL!C11</f>
        <v>42369</v>
      </c>
      <c r="D11" s="88">
        <f>YT_ALL!D11</f>
        <v>42735</v>
      </c>
      <c r="E11" s="88">
        <f>YT_ALL!E11</f>
        <v>43100</v>
      </c>
      <c r="F11" s="88">
        <f>YT_ALL!F11</f>
        <v>43465</v>
      </c>
      <c r="G11" s="88">
        <f>YT_ALL!G11</f>
        <v>43524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</row>
    <row r="12" spans="1:19" s="67" customFormat="1" x14ac:dyDescent="0.2">
      <c r="A12" s="107" t="s">
        <v>151</v>
      </c>
      <c r="B12" s="19">
        <f t="shared" ref="B12:G12" si="1">SUM(B$13+ B$14)</f>
        <v>69.811921755840004</v>
      </c>
      <c r="C12" s="19">
        <f t="shared" si="1"/>
        <v>65.505684905229998</v>
      </c>
      <c r="D12" s="19">
        <f t="shared" si="1"/>
        <v>70.972707080139998</v>
      </c>
      <c r="E12" s="19">
        <f t="shared" si="1"/>
        <v>76.305753084309998</v>
      </c>
      <c r="F12" s="19">
        <f t="shared" si="1"/>
        <v>78.315547975910007</v>
      </c>
      <c r="G12" s="19">
        <f t="shared" si="1"/>
        <v>78.239429963220005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9" s="60" customFormat="1" x14ac:dyDescent="0.2">
      <c r="A13" s="115" t="str">
        <f>YK_ALL!A13</f>
        <v>Державний борг</v>
      </c>
      <c r="B13" s="10">
        <f>YK_ALL!B13/DMLMLR</f>
        <v>60.058159422860001</v>
      </c>
      <c r="C13" s="10">
        <f>YK_ALL!C13/DMLMLR</f>
        <v>55.593103821630002</v>
      </c>
      <c r="D13" s="10">
        <f>YK_ALL!D13/DMLMLR</f>
        <v>60.712804731310001</v>
      </c>
      <c r="E13" s="10">
        <f>YK_ALL!E13/DMLMLR</f>
        <v>65.332784469550006</v>
      </c>
      <c r="F13" s="10">
        <f>YK_ALL!F13/DMLMLR</f>
        <v>67.186989245060005</v>
      </c>
      <c r="G13" s="10">
        <f>YK_ALL!G13/DMLMLR</f>
        <v>67.418100851640006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s="60" customFormat="1" x14ac:dyDescent="0.2">
      <c r="A14" s="115" t="str">
        <f>YK_ALL!A14</f>
        <v>Гарантований державою борг</v>
      </c>
      <c r="B14" s="10">
        <f>YK_ALL!B14/DMLMLR</f>
        <v>9.7537623329799992</v>
      </c>
      <c r="C14" s="10">
        <f>YK_ALL!C14/DMLMLR</f>
        <v>9.9125810835999992</v>
      </c>
      <c r="D14" s="10">
        <f>YK_ALL!D14/DMLMLR</f>
        <v>10.25990234883</v>
      </c>
      <c r="E14" s="10">
        <f>YK_ALL!E14/DMLMLR</f>
        <v>10.972968614759999</v>
      </c>
      <c r="F14" s="10">
        <f>YK_ALL!F14/DMLMLR</f>
        <v>11.128558730849999</v>
      </c>
      <c r="G14" s="10">
        <f>YK_ALL!G14/DMLMLR</f>
        <v>10.821329111580001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s="123" customFormat="1" x14ac:dyDescent="0.2">
      <c r="G16" s="141" t="s">
        <v>189</v>
      </c>
    </row>
    <row r="17" spans="1:19" s="20" customFormat="1" x14ac:dyDescent="0.2">
      <c r="A17" s="98"/>
      <c r="B17" s="88">
        <f>YT_ALL!B17</f>
        <v>42004</v>
      </c>
      <c r="C17" s="88">
        <f>YT_ALL!C17</f>
        <v>42369</v>
      </c>
      <c r="D17" s="88">
        <f>YT_ALL!D17</f>
        <v>42735</v>
      </c>
      <c r="E17" s="88">
        <f>YT_ALL!E17</f>
        <v>43100</v>
      </c>
      <c r="F17" s="88">
        <f>YT_ALL!F17</f>
        <v>43465</v>
      </c>
      <c r="G17" s="88">
        <f>YT_ALL!G17</f>
        <v>43524</v>
      </c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</row>
    <row r="18" spans="1:19" s="67" customFormat="1" x14ac:dyDescent="0.2">
      <c r="A18" s="107" t="s">
        <v>151</v>
      </c>
      <c r="B18" s="19">
        <f t="shared" ref="B18:G18" si="2">SUM(B$19+ B$20)</f>
        <v>1</v>
      </c>
      <c r="C18" s="19">
        <f t="shared" si="2"/>
        <v>1</v>
      </c>
      <c r="D18" s="19">
        <f t="shared" si="2"/>
        <v>1</v>
      </c>
      <c r="E18" s="19">
        <f t="shared" si="2"/>
        <v>1</v>
      </c>
      <c r="F18" s="19">
        <f t="shared" si="2"/>
        <v>1</v>
      </c>
      <c r="G18" s="19">
        <f t="shared" si="2"/>
        <v>1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</row>
    <row r="19" spans="1:19" s="60" customFormat="1" x14ac:dyDescent="0.2">
      <c r="A19" s="115" t="str">
        <f>YK_ALL!A19</f>
        <v>Державний борг</v>
      </c>
      <c r="B19" s="10">
        <f>YK_ALL!B19</f>
        <v>0.86028499999999997</v>
      </c>
      <c r="C19" s="10">
        <f>YK_ALL!C19</f>
        <v>0.84867599999999999</v>
      </c>
      <c r="D19" s="10">
        <f>YK_ALL!D19</f>
        <v>0.85543899999999995</v>
      </c>
      <c r="E19" s="10">
        <f>YK_ALL!E19</f>
        <v>0.85619699999999999</v>
      </c>
      <c r="F19" s="10">
        <f>YK_ALL!F19</f>
        <v>0.85790100000000002</v>
      </c>
      <c r="G19" s="10">
        <f>YK_ALL!G19</f>
        <v>0.86168999999999996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9" s="60" customFormat="1" x14ac:dyDescent="0.2">
      <c r="A20" s="115" t="str">
        <f>YK_ALL!A20</f>
        <v>Гарантований державою борг</v>
      </c>
      <c r="B20" s="10">
        <f>YK_ALL!B20</f>
        <v>0.13971500000000001</v>
      </c>
      <c r="C20" s="10">
        <f>YK_ALL!C20</f>
        <v>0.15132399999999999</v>
      </c>
      <c r="D20" s="10">
        <f>YK_ALL!D20</f>
        <v>0.144561</v>
      </c>
      <c r="E20" s="10">
        <f>YK_ALL!E20</f>
        <v>0.14380299999999999</v>
      </c>
      <c r="F20" s="10">
        <f>YK_ALL!F20</f>
        <v>0.142099</v>
      </c>
      <c r="G20" s="10">
        <f>YK_ALL!G20</f>
        <v>0.13830999999999999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9" x14ac:dyDescent="0.2">
      <c r="A21" s="77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x14ac:dyDescent="0.2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9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9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9" s="123" customFormat="1" x14ac:dyDescent="0.2"/>
    <row r="26" spans="1:19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40625" defaultRowHeight="12.75" x14ac:dyDescent="0.2"/>
  <cols>
    <col min="1" max="1" width="52.7109375" style="194" bestFit="1" customWidth="1"/>
    <col min="2" max="3" width="13.5703125" style="194" bestFit="1" customWidth="1"/>
    <col min="4" max="4" width="14" style="194" bestFit="1" customWidth="1"/>
    <col min="5" max="7" width="14.5703125" style="194" bestFit="1" customWidth="1"/>
    <col min="8" max="16384" width="9.140625" style="194"/>
  </cols>
  <sheetData>
    <row r="2" spans="1:19" ht="18.75" x14ac:dyDescent="0.3">
      <c r="A2" s="5" t="s">
        <v>196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83"/>
    </row>
    <row r="4" spans="1:19" s="246" customFormat="1" x14ac:dyDescent="0.2">
      <c r="G4" s="246" t="str">
        <f>VALUAH</f>
        <v>млрд. грн</v>
      </c>
    </row>
    <row r="5" spans="1:19" s="162" customFormat="1" x14ac:dyDescent="0.2">
      <c r="A5" s="56"/>
      <c r="B5" s="88">
        <v>42004</v>
      </c>
      <c r="C5" s="88">
        <v>42369</v>
      </c>
      <c r="D5" s="88">
        <v>42735</v>
      </c>
      <c r="E5" s="88">
        <v>43100</v>
      </c>
      <c r="F5" s="88">
        <v>43465</v>
      </c>
      <c r="G5" s="88">
        <v>43524</v>
      </c>
    </row>
    <row r="6" spans="1:19" s="195" customFormat="1" x14ac:dyDescent="0.2">
      <c r="A6" s="107" t="s">
        <v>151</v>
      </c>
      <c r="B6" s="19">
        <f t="shared" ref="B6:G6" si="0">SUM(B$7+ B$8)</f>
        <v>1100.8331976685799</v>
      </c>
      <c r="C6" s="19">
        <f t="shared" si="0"/>
        <v>1572.18013001948</v>
      </c>
      <c r="D6" s="19">
        <f t="shared" si="0"/>
        <v>1929.80880008943</v>
      </c>
      <c r="E6" s="19">
        <f t="shared" si="0"/>
        <v>2141.6905879996102</v>
      </c>
      <c r="F6" s="19">
        <f t="shared" si="0"/>
        <v>2168.42156766371</v>
      </c>
      <c r="G6" s="19">
        <f t="shared" si="0"/>
        <v>2111.89846848454</v>
      </c>
    </row>
    <row r="7" spans="1:19" s="190" customFormat="1" x14ac:dyDescent="0.2">
      <c r="A7" s="216" t="s">
        <v>68</v>
      </c>
      <c r="B7" s="10">
        <v>947.03045011058998</v>
      </c>
      <c r="C7" s="10">
        <v>1334.27157232031</v>
      </c>
      <c r="D7" s="10">
        <v>1650.8332522282999</v>
      </c>
      <c r="E7" s="10">
        <v>1833.70983091682</v>
      </c>
      <c r="F7" s="10">
        <v>1860.29109558508</v>
      </c>
      <c r="G7" s="10">
        <v>1819.8008856092899</v>
      </c>
    </row>
    <row r="8" spans="1:19" s="190" customFormat="1" x14ac:dyDescent="0.2">
      <c r="A8" s="216" t="s">
        <v>13</v>
      </c>
      <c r="B8" s="10">
        <v>153.80274755798999</v>
      </c>
      <c r="C8" s="10">
        <v>237.90855769916999</v>
      </c>
      <c r="D8" s="10">
        <v>278.97554786113</v>
      </c>
      <c r="E8" s="10">
        <v>307.98075708278998</v>
      </c>
      <c r="F8" s="10">
        <v>308.13047207863002</v>
      </c>
      <c r="G8" s="10">
        <v>292.09758287525</v>
      </c>
    </row>
    <row r="9" spans="1:19" x14ac:dyDescent="0.2"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  <row r="10" spans="1:19" x14ac:dyDescent="0.2">
      <c r="B10" s="181"/>
      <c r="C10" s="181"/>
      <c r="D10" s="181"/>
      <c r="E10" s="181"/>
      <c r="F10" s="181"/>
      <c r="G10" s="246" t="str">
        <f>VALUSD</f>
        <v>млрд. дол. США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s="20" customFormat="1" x14ac:dyDescent="0.2">
      <c r="A11" s="56"/>
      <c r="B11" s="88">
        <v>42004</v>
      </c>
      <c r="C11" s="88">
        <v>42369</v>
      </c>
      <c r="D11" s="88">
        <v>42735</v>
      </c>
      <c r="E11" s="88">
        <v>43100</v>
      </c>
      <c r="F11" s="88">
        <v>43465</v>
      </c>
      <c r="G11" s="88">
        <v>43524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</row>
    <row r="12" spans="1:19" s="67" customFormat="1" x14ac:dyDescent="0.2">
      <c r="A12" s="107" t="s">
        <v>151</v>
      </c>
      <c r="B12" s="19">
        <f t="shared" ref="B12:G12" si="1">SUM(B$13+ B$14)</f>
        <v>69.811921755840004</v>
      </c>
      <c r="C12" s="19">
        <f t="shared" si="1"/>
        <v>65.505684905229998</v>
      </c>
      <c r="D12" s="19">
        <f t="shared" si="1"/>
        <v>70.972707080139998</v>
      </c>
      <c r="E12" s="19">
        <f t="shared" si="1"/>
        <v>76.305753084309998</v>
      </c>
      <c r="F12" s="19">
        <f t="shared" si="1"/>
        <v>78.315547975910007</v>
      </c>
      <c r="G12" s="19">
        <f t="shared" si="1"/>
        <v>78.239429963220005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9" s="60" customFormat="1" x14ac:dyDescent="0.2">
      <c r="A13" s="216" t="s">
        <v>68</v>
      </c>
      <c r="B13" s="150">
        <v>60.058159422860001</v>
      </c>
      <c r="C13" s="150">
        <v>55.593103821630002</v>
      </c>
      <c r="D13" s="150">
        <v>60.712804731310001</v>
      </c>
      <c r="E13" s="150">
        <v>65.332784469550006</v>
      </c>
      <c r="F13" s="150">
        <v>67.186989245060005</v>
      </c>
      <c r="G13" s="150">
        <v>67.418100851640006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9" s="60" customFormat="1" x14ac:dyDescent="0.2">
      <c r="A14" s="216" t="s">
        <v>13</v>
      </c>
      <c r="B14" s="150">
        <v>9.7537623329799992</v>
      </c>
      <c r="C14" s="150">
        <v>9.9125810835999992</v>
      </c>
      <c r="D14" s="150">
        <v>10.25990234883</v>
      </c>
      <c r="E14" s="150">
        <v>10.972968614759999</v>
      </c>
      <c r="F14" s="150">
        <v>11.128558730849999</v>
      </c>
      <c r="G14" s="150">
        <v>10.821329111580001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9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s="123" customFormat="1" x14ac:dyDescent="0.2">
      <c r="G16" s="141" t="s">
        <v>189</v>
      </c>
    </row>
    <row r="17" spans="1:19" s="20" customFormat="1" x14ac:dyDescent="0.2">
      <c r="A17" s="56"/>
      <c r="B17" s="88">
        <v>42004</v>
      </c>
      <c r="C17" s="88">
        <v>42369</v>
      </c>
      <c r="D17" s="88">
        <v>42735</v>
      </c>
      <c r="E17" s="88">
        <v>43100</v>
      </c>
      <c r="F17" s="88">
        <v>43465</v>
      </c>
      <c r="G17" s="88">
        <v>43524</v>
      </c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</row>
    <row r="18" spans="1:19" s="67" customFormat="1" x14ac:dyDescent="0.2">
      <c r="A18" s="107" t="s">
        <v>151</v>
      </c>
      <c r="B18" s="19">
        <f t="shared" ref="B18:G18" si="2">SUM(B$19+ B$20)</f>
        <v>1</v>
      </c>
      <c r="C18" s="19">
        <f t="shared" si="2"/>
        <v>1</v>
      </c>
      <c r="D18" s="19">
        <f t="shared" si="2"/>
        <v>1</v>
      </c>
      <c r="E18" s="19">
        <f t="shared" si="2"/>
        <v>1</v>
      </c>
      <c r="F18" s="19">
        <f t="shared" si="2"/>
        <v>1</v>
      </c>
      <c r="G18" s="19">
        <f t="shared" si="2"/>
        <v>1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</row>
    <row r="19" spans="1:19" s="60" customFormat="1" x14ac:dyDescent="0.2">
      <c r="A19" s="216" t="s">
        <v>68</v>
      </c>
      <c r="B19" s="161">
        <v>0.86028499999999997</v>
      </c>
      <c r="C19" s="161">
        <v>0.84867599999999999</v>
      </c>
      <c r="D19" s="161">
        <v>0.85543899999999995</v>
      </c>
      <c r="E19" s="161">
        <v>0.85619699999999999</v>
      </c>
      <c r="F19" s="161">
        <v>0.85790100000000002</v>
      </c>
      <c r="G19" s="161">
        <v>0.86168999999999996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9" s="60" customFormat="1" x14ac:dyDescent="0.2">
      <c r="A20" s="216" t="s">
        <v>13</v>
      </c>
      <c r="B20" s="161">
        <v>0.13971500000000001</v>
      </c>
      <c r="C20" s="161">
        <v>0.15132399999999999</v>
      </c>
      <c r="D20" s="161">
        <v>0.144561</v>
      </c>
      <c r="E20" s="161">
        <v>0.14380299999999999</v>
      </c>
      <c r="F20" s="161">
        <v>0.142099</v>
      </c>
      <c r="G20" s="161">
        <v>0.13830999999999999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9" x14ac:dyDescent="0.2"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9" x14ac:dyDescent="0.2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9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9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9" s="123" customFormat="1" x14ac:dyDescent="0.2"/>
    <row r="26" spans="1:19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9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9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9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9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9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9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56" sqref="A56"/>
    </sheetView>
  </sheetViews>
  <sheetFormatPr defaultColWidth="9.140625" defaultRowHeight="12.75" outlineLevelRow="3" x14ac:dyDescent="0.2"/>
  <cols>
    <col min="1" max="1" width="52" style="194" customWidth="1"/>
    <col min="2" max="7" width="13.28515625" style="46" customWidth="1"/>
    <col min="8" max="16384" width="9.140625" style="194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83"/>
    </row>
    <row r="4" spans="1:19" s="246" customFormat="1" x14ac:dyDescent="0.2">
      <c r="B4" s="116"/>
      <c r="C4" s="116"/>
      <c r="D4" s="116"/>
      <c r="E4" s="116"/>
      <c r="F4" s="116"/>
      <c r="G4" s="246" t="str">
        <f>VALUAH</f>
        <v>млрд. грн</v>
      </c>
    </row>
    <row r="5" spans="1:19" s="162" customFormat="1" x14ac:dyDescent="0.2">
      <c r="A5" s="56"/>
      <c r="B5" s="88">
        <v>42004</v>
      </c>
      <c r="C5" s="88">
        <v>42369</v>
      </c>
      <c r="D5" s="88">
        <v>42735</v>
      </c>
      <c r="E5" s="88">
        <v>43100</v>
      </c>
      <c r="F5" s="88">
        <v>43465</v>
      </c>
      <c r="G5" s="88">
        <v>43524</v>
      </c>
    </row>
    <row r="6" spans="1:19" s="195" customFormat="1" ht="31.5" x14ac:dyDescent="0.2">
      <c r="A6" s="2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31">
        <f t="shared" ref="B6:F6" si="0">B$7+B$80</f>
        <v>1100.8331976685799</v>
      </c>
      <c r="C6" s="131">
        <f t="shared" si="0"/>
        <v>1572.18013001948</v>
      </c>
      <c r="D6" s="131">
        <f t="shared" si="0"/>
        <v>1929.80880008943</v>
      </c>
      <c r="E6" s="131">
        <f t="shared" si="0"/>
        <v>2141.6905879996102</v>
      </c>
      <c r="F6" s="131">
        <f t="shared" si="0"/>
        <v>2168.42156766371</v>
      </c>
      <c r="G6" s="131">
        <v>2111.89846848454</v>
      </c>
    </row>
    <row r="7" spans="1:19" s="23" customFormat="1" ht="15" x14ac:dyDescent="0.2">
      <c r="A7" s="94" t="s">
        <v>68</v>
      </c>
      <c r="B7" s="198">
        <f t="shared" ref="B7:G7" si="1">B$8+B$48</f>
        <v>947.03045011058998</v>
      </c>
      <c r="C7" s="198">
        <f t="shared" si="1"/>
        <v>1334.27157232031</v>
      </c>
      <c r="D7" s="198">
        <f t="shared" si="1"/>
        <v>1650.8332522282999</v>
      </c>
      <c r="E7" s="198">
        <f t="shared" si="1"/>
        <v>1833.70983091682</v>
      </c>
      <c r="F7" s="198">
        <f t="shared" si="1"/>
        <v>1860.2910955850798</v>
      </c>
      <c r="G7" s="198">
        <f t="shared" si="1"/>
        <v>1819.8008856092902</v>
      </c>
    </row>
    <row r="8" spans="1:19" s="180" customFormat="1" ht="15" outlineLevel="1" x14ac:dyDescent="0.2">
      <c r="A8" s="155" t="s">
        <v>50</v>
      </c>
      <c r="B8" s="39">
        <f t="shared" ref="B8:G8" si="2">B$9+B$46</f>
        <v>461.00362280239005</v>
      </c>
      <c r="C8" s="39">
        <f t="shared" si="2"/>
        <v>508.00112311179004</v>
      </c>
      <c r="D8" s="39">
        <f t="shared" si="2"/>
        <v>670.64553054187002</v>
      </c>
      <c r="E8" s="39">
        <f t="shared" si="2"/>
        <v>753.3993864683199</v>
      </c>
      <c r="F8" s="39">
        <f t="shared" si="2"/>
        <v>761.09019182404984</v>
      </c>
      <c r="G8" s="39">
        <f t="shared" si="2"/>
        <v>749.99830351138007</v>
      </c>
    </row>
    <row r="9" spans="1:19" s="18" customFormat="1" ht="25.5" outlineLevel="2" collapsed="1" x14ac:dyDescent="0.2">
      <c r="A9" s="262" t="s">
        <v>192</v>
      </c>
      <c r="B9" s="40">
        <f t="shared" ref="B9:F9" si="3">SUM(B$10:B$45)</f>
        <v>458.22631982981005</v>
      </c>
      <c r="C9" s="40">
        <f t="shared" si="3"/>
        <v>505.35607266169006</v>
      </c>
      <c r="D9" s="40">
        <f t="shared" si="3"/>
        <v>668.13273261425002</v>
      </c>
      <c r="E9" s="40">
        <f t="shared" si="3"/>
        <v>751.01884106317993</v>
      </c>
      <c r="F9" s="40">
        <f t="shared" si="3"/>
        <v>758.84189894138979</v>
      </c>
      <c r="G9" s="40">
        <v>747.75001062872002</v>
      </c>
    </row>
    <row r="10" spans="1:19" s="190" customFormat="1" hidden="1" outlineLevel="3" x14ac:dyDescent="0.2">
      <c r="A10" s="263" t="s">
        <v>2</v>
      </c>
      <c r="B10" s="10">
        <v>8.8426000000000005E-2</v>
      </c>
      <c r="C10" s="10">
        <v>9.8638000000000003E-2</v>
      </c>
      <c r="D10" s="10">
        <v>0</v>
      </c>
      <c r="E10" s="10">
        <v>0</v>
      </c>
      <c r="F10" s="10">
        <v>0</v>
      </c>
      <c r="G10" s="10">
        <v>0</v>
      </c>
    </row>
    <row r="11" spans="1:19" hidden="1" outlineLevel="3" x14ac:dyDescent="0.2">
      <c r="A11" s="264" t="s">
        <v>52</v>
      </c>
      <c r="B11" s="222">
        <v>0</v>
      </c>
      <c r="C11" s="222">
        <v>0</v>
      </c>
      <c r="D11" s="222">
        <v>0</v>
      </c>
      <c r="E11" s="222">
        <v>0</v>
      </c>
      <c r="F11" s="222">
        <v>11.731711274649999</v>
      </c>
      <c r="G11" s="222">
        <v>3.0488326938000001</v>
      </c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hidden="1" outlineLevel="3" x14ac:dyDescent="0.2">
      <c r="A12" s="264" t="s">
        <v>141</v>
      </c>
      <c r="B12" s="222">
        <v>50.254465000000003</v>
      </c>
      <c r="C12" s="222">
        <v>60.558463000000003</v>
      </c>
      <c r="D12" s="222">
        <v>74.832982999999999</v>
      </c>
      <c r="E12" s="222">
        <v>62.650438999999999</v>
      </c>
      <c r="F12" s="222">
        <v>62.650438999999999</v>
      </c>
      <c r="G12" s="222">
        <v>62.650438999999999</v>
      </c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hidden="1" outlineLevel="3" x14ac:dyDescent="0.2">
      <c r="A13" s="264" t="s">
        <v>200</v>
      </c>
      <c r="B13" s="222">
        <v>3.8499810000000001</v>
      </c>
      <c r="C13" s="222">
        <v>17.382981000000001</v>
      </c>
      <c r="D13" s="222">
        <v>17.382981000000001</v>
      </c>
      <c r="E13" s="222">
        <v>19.033000000000001</v>
      </c>
      <c r="F13" s="222">
        <v>19.033000000000001</v>
      </c>
      <c r="G13" s="222">
        <v>19.033000000000001</v>
      </c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hidden="1" outlineLevel="3" x14ac:dyDescent="0.2">
      <c r="A14" s="264" t="s">
        <v>30</v>
      </c>
      <c r="B14" s="222">
        <v>7.3378894800000003</v>
      </c>
      <c r="C14" s="222">
        <v>8.2837102117200008</v>
      </c>
      <c r="D14" s="222">
        <v>3.4775700000000001</v>
      </c>
      <c r="E14" s="222">
        <v>6.9027900000000004</v>
      </c>
      <c r="F14" s="222">
        <v>19.159217458000001</v>
      </c>
      <c r="G14" s="222">
        <v>23.499853516249999</v>
      </c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hidden="1" outlineLevel="3" x14ac:dyDescent="0.2">
      <c r="A15" s="264" t="s">
        <v>34</v>
      </c>
      <c r="B15" s="222">
        <v>1.5</v>
      </c>
      <c r="C15" s="222">
        <v>12.5</v>
      </c>
      <c r="D15" s="222">
        <v>28.5</v>
      </c>
      <c r="E15" s="222">
        <v>36.5</v>
      </c>
      <c r="F15" s="222">
        <v>36.5</v>
      </c>
      <c r="G15" s="222">
        <v>36.5</v>
      </c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hidden="1" outlineLevel="3" x14ac:dyDescent="0.2">
      <c r="A16" s="264" t="s">
        <v>83</v>
      </c>
      <c r="B16" s="222">
        <v>2.6176300000000001</v>
      </c>
      <c r="C16" s="222">
        <v>13.11763</v>
      </c>
      <c r="D16" s="222">
        <v>37.117629999999998</v>
      </c>
      <c r="E16" s="222">
        <v>28.700001</v>
      </c>
      <c r="F16" s="222">
        <v>28.700001</v>
      </c>
      <c r="G16" s="222">
        <v>28.700001</v>
      </c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idden="1" outlineLevel="3" x14ac:dyDescent="0.2">
      <c r="A17" s="264" t="s">
        <v>131</v>
      </c>
      <c r="B17" s="222">
        <v>3.25</v>
      </c>
      <c r="C17" s="222">
        <v>3.25</v>
      </c>
      <c r="D17" s="222">
        <v>51.25</v>
      </c>
      <c r="E17" s="222">
        <v>46.9</v>
      </c>
      <c r="F17" s="222">
        <v>46.9</v>
      </c>
      <c r="G17" s="222">
        <v>46.9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idden="1" outlineLevel="3" x14ac:dyDescent="0.2">
      <c r="A18" s="264" t="s">
        <v>193</v>
      </c>
      <c r="B18" s="222">
        <v>15.848839999999999</v>
      </c>
      <c r="C18" s="222">
        <v>15.848839999999999</v>
      </c>
      <c r="D18" s="222">
        <v>42.789838000000003</v>
      </c>
      <c r="E18" s="222">
        <v>93.438657000000006</v>
      </c>
      <c r="F18" s="222">
        <v>93.438657000000006</v>
      </c>
      <c r="G18" s="222">
        <v>93.438657000000006</v>
      </c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idden="1" outlineLevel="3" x14ac:dyDescent="0.2">
      <c r="A19" s="264" t="s">
        <v>26</v>
      </c>
      <c r="B19" s="222">
        <v>0</v>
      </c>
      <c r="C19" s="222">
        <v>0</v>
      </c>
      <c r="D19" s="222">
        <v>0</v>
      </c>
      <c r="E19" s="222">
        <v>12.097744</v>
      </c>
      <c r="F19" s="222">
        <v>12.097744</v>
      </c>
      <c r="G19" s="222">
        <v>12.097744</v>
      </c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hidden="1" outlineLevel="3" x14ac:dyDescent="0.2">
      <c r="A20" s="264" t="s">
        <v>78</v>
      </c>
      <c r="B20" s="222">
        <v>0</v>
      </c>
      <c r="C20" s="222">
        <v>0</v>
      </c>
      <c r="D20" s="222">
        <v>0</v>
      </c>
      <c r="E20" s="222">
        <v>12.097744</v>
      </c>
      <c r="F20" s="222">
        <v>12.097744</v>
      </c>
      <c r="G20" s="222">
        <v>12.097744</v>
      </c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hidden="1" outlineLevel="3" x14ac:dyDescent="0.2">
      <c r="A21" s="264" t="s">
        <v>170</v>
      </c>
      <c r="B21" s="222">
        <v>0.76931632000000005</v>
      </c>
      <c r="C21" s="222">
        <v>1.04892516</v>
      </c>
      <c r="D21" s="222">
        <v>29.257961406869999</v>
      </c>
      <c r="E21" s="222">
        <v>30.282912463799999</v>
      </c>
      <c r="F21" s="222">
        <v>37.421561873549997</v>
      </c>
      <c r="G21" s="222">
        <v>36.971441615659998</v>
      </c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hidden="1" outlineLevel="3" x14ac:dyDescent="0.2">
      <c r="A22" s="264" t="s">
        <v>127</v>
      </c>
      <c r="B22" s="222">
        <v>0</v>
      </c>
      <c r="C22" s="222">
        <v>0</v>
      </c>
      <c r="D22" s="222">
        <v>0</v>
      </c>
      <c r="E22" s="222">
        <v>12.097744</v>
      </c>
      <c r="F22" s="222">
        <v>12.097744</v>
      </c>
      <c r="G22" s="222">
        <v>12.097744</v>
      </c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hidden="1" outlineLevel="3" x14ac:dyDescent="0.2">
      <c r="A23" s="264" t="s">
        <v>190</v>
      </c>
      <c r="B23" s="222">
        <v>0</v>
      </c>
      <c r="C23" s="222">
        <v>0</v>
      </c>
      <c r="D23" s="222">
        <v>0</v>
      </c>
      <c r="E23" s="222">
        <v>12.097744</v>
      </c>
      <c r="F23" s="222">
        <v>12.097744</v>
      </c>
      <c r="G23" s="222">
        <v>12.097744</v>
      </c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hidden="1" outlineLevel="3" x14ac:dyDescent="0.2">
      <c r="A24" s="264" t="s">
        <v>211</v>
      </c>
      <c r="B24" s="222">
        <v>40.90737357439</v>
      </c>
      <c r="C24" s="222">
        <v>21.910342335999999</v>
      </c>
      <c r="D24" s="222">
        <v>64.353439528590002</v>
      </c>
      <c r="E24" s="222">
        <v>71.605224814419998</v>
      </c>
      <c r="F24" s="222">
        <v>19.184152653999998</v>
      </c>
      <c r="G24" s="222">
        <v>23.923962178770001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hidden="1" outlineLevel="3" x14ac:dyDescent="0.2">
      <c r="A25" s="264" t="s">
        <v>150</v>
      </c>
      <c r="B25" s="222">
        <v>0</v>
      </c>
      <c r="C25" s="222">
        <v>0</v>
      </c>
      <c r="D25" s="222">
        <v>0</v>
      </c>
      <c r="E25" s="222">
        <v>12.097744</v>
      </c>
      <c r="F25" s="222">
        <v>12.097744</v>
      </c>
      <c r="G25" s="222">
        <v>12.097744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hidden="1" outlineLevel="3" x14ac:dyDescent="0.2">
      <c r="A26" s="264" t="s">
        <v>112</v>
      </c>
      <c r="B26" s="222">
        <v>0</v>
      </c>
      <c r="C26" s="222">
        <v>0</v>
      </c>
      <c r="D26" s="222">
        <v>0</v>
      </c>
      <c r="E26" s="222">
        <v>12.097744</v>
      </c>
      <c r="F26" s="222">
        <v>12.097744</v>
      </c>
      <c r="G26" s="222">
        <v>12.097744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hidden="1" outlineLevel="3" x14ac:dyDescent="0.2">
      <c r="A27" s="264" t="s">
        <v>174</v>
      </c>
      <c r="B27" s="222">
        <v>0</v>
      </c>
      <c r="C27" s="222">
        <v>0</v>
      </c>
      <c r="D27" s="222">
        <v>0</v>
      </c>
      <c r="E27" s="222">
        <v>12.097744</v>
      </c>
      <c r="F27" s="222">
        <v>12.097744</v>
      </c>
      <c r="G27" s="222">
        <v>12.097744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hidden="1" outlineLevel="3" x14ac:dyDescent="0.2">
      <c r="A28" s="264" t="s">
        <v>6</v>
      </c>
      <c r="B28" s="222">
        <v>0</v>
      </c>
      <c r="C28" s="222">
        <v>0</v>
      </c>
      <c r="D28" s="222">
        <v>0</v>
      </c>
      <c r="E28" s="222">
        <v>12.097744</v>
      </c>
      <c r="F28" s="222">
        <v>12.097744</v>
      </c>
      <c r="G28" s="222">
        <v>12.097744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hidden="1" outlineLevel="3" x14ac:dyDescent="0.2">
      <c r="A29" s="264" t="s">
        <v>53</v>
      </c>
      <c r="B29" s="222">
        <v>0</v>
      </c>
      <c r="C29" s="222">
        <v>0</v>
      </c>
      <c r="D29" s="222">
        <v>0</v>
      </c>
      <c r="E29" s="222">
        <v>12.097744</v>
      </c>
      <c r="F29" s="222">
        <v>12.097744</v>
      </c>
      <c r="G29" s="222">
        <v>12.097744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hidden="1" outlineLevel="3" x14ac:dyDescent="0.2">
      <c r="A30" s="264" t="s">
        <v>100</v>
      </c>
      <c r="B30" s="222">
        <v>0</v>
      </c>
      <c r="C30" s="222">
        <v>0</v>
      </c>
      <c r="D30" s="222">
        <v>0</v>
      </c>
      <c r="E30" s="222">
        <v>12.097744</v>
      </c>
      <c r="F30" s="222">
        <v>12.097744</v>
      </c>
      <c r="G30" s="222">
        <v>12.097744</v>
      </c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hidden="1" outlineLevel="3" x14ac:dyDescent="0.2">
      <c r="A31" s="264" t="s">
        <v>91</v>
      </c>
      <c r="B31" s="222">
        <v>0</v>
      </c>
      <c r="C31" s="222">
        <v>0</v>
      </c>
      <c r="D31" s="222">
        <v>0</v>
      </c>
      <c r="E31" s="222">
        <v>12.097744</v>
      </c>
      <c r="F31" s="222">
        <v>12.097744</v>
      </c>
      <c r="G31" s="222">
        <v>12.097744</v>
      </c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hidden="1" outlineLevel="3" x14ac:dyDescent="0.2">
      <c r="A32" s="264" t="s">
        <v>147</v>
      </c>
      <c r="B32" s="222">
        <v>0</v>
      </c>
      <c r="C32" s="222">
        <v>0</v>
      </c>
      <c r="D32" s="222">
        <v>0</v>
      </c>
      <c r="E32" s="222">
        <v>12.097744</v>
      </c>
      <c r="F32" s="222">
        <v>12.097744</v>
      </c>
      <c r="G32" s="222">
        <v>12.097744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hidden="1" outlineLevel="3" x14ac:dyDescent="0.2">
      <c r="A33" s="264" t="s">
        <v>201</v>
      </c>
      <c r="B33" s="222">
        <v>0</v>
      </c>
      <c r="C33" s="222">
        <v>0</v>
      </c>
      <c r="D33" s="222">
        <v>0</v>
      </c>
      <c r="E33" s="222">
        <v>12.097744</v>
      </c>
      <c r="F33" s="222">
        <v>12.097744</v>
      </c>
      <c r="G33" s="222">
        <v>12.097744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hidden="1" outlineLevel="3" x14ac:dyDescent="0.2">
      <c r="A34" s="264" t="s">
        <v>31</v>
      </c>
      <c r="B34" s="222">
        <v>0</v>
      </c>
      <c r="C34" s="222">
        <v>0</v>
      </c>
      <c r="D34" s="222">
        <v>0</v>
      </c>
      <c r="E34" s="222">
        <v>12.097744</v>
      </c>
      <c r="F34" s="222">
        <v>12.097744</v>
      </c>
      <c r="G34" s="222">
        <v>12.097744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hidden="1" outlineLevel="3" x14ac:dyDescent="0.2">
      <c r="A35" s="264" t="s">
        <v>59</v>
      </c>
      <c r="B35" s="222">
        <v>0</v>
      </c>
      <c r="C35" s="222">
        <v>0</v>
      </c>
      <c r="D35" s="222">
        <v>0.01</v>
      </c>
      <c r="E35" s="222">
        <v>0.54500000000000004</v>
      </c>
      <c r="F35" s="222">
        <v>6.6407129999999999</v>
      </c>
      <c r="G35" s="222">
        <v>19.946277247889999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hidden="1" outlineLevel="3" x14ac:dyDescent="0.2">
      <c r="A36" s="264" t="s">
        <v>47</v>
      </c>
      <c r="B36" s="222">
        <v>46.585054805570003</v>
      </c>
      <c r="C36" s="222">
        <v>43.377236129330001</v>
      </c>
      <c r="D36" s="222">
        <v>18.462385000000001</v>
      </c>
      <c r="E36" s="222">
        <v>45.0859284808</v>
      </c>
      <c r="F36" s="222">
        <v>62.88869382435</v>
      </c>
      <c r="G36" s="222">
        <v>62.972259315999999</v>
      </c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hidden="1" outlineLevel="3" x14ac:dyDescent="0.2">
      <c r="A37" s="264" t="s">
        <v>46</v>
      </c>
      <c r="B37" s="222">
        <v>0</v>
      </c>
      <c r="C37" s="222">
        <v>0</v>
      </c>
      <c r="D37" s="222">
        <v>0</v>
      </c>
      <c r="E37" s="222">
        <v>12.097751000000001</v>
      </c>
      <c r="F37" s="222">
        <v>12.097751000000001</v>
      </c>
      <c r="G37" s="222">
        <v>12.097751000000001</v>
      </c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hidden="1" outlineLevel="3" x14ac:dyDescent="0.2">
      <c r="A38" s="264" t="s">
        <v>92</v>
      </c>
      <c r="B38" s="222">
        <v>2.9221828599999999</v>
      </c>
      <c r="C38" s="222">
        <v>15.04510672</v>
      </c>
      <c r="D38" s="222">
        <v>15.58553728</v>
      </c>
      <c r="E38" s="222">
        <v>0.03</v>
      </c>
      <c r="F38" s="222">
        <v>0.03</v>
      </c>
      <c r="G38" s="222">
        <v>0.03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hidden="1" outlineLevel="3" x14ac:dyDescent="0.2">
      <c r="A39" s="264" t="s">
        <v>153</v>
      </c>
      <c r="B39" s="222">
        <v>131.37977278984999</v>
      </c>
      <c r="C39" s="222">
        <v>149.03381210463999</v>
      </c>
      <c r="D39" s="222">
        <v>151.56965139879</v>
      </c>
      <c r="E39" s="222">
        <v>51.174533400000001</v>
      </c>
      <c r="F39" s="222">
        <v>39.370320200000002</v>
      </c>
      <c r="G39" s="222">
        <v>29.579085500000001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hidden="1" outlineLevel="3" x14ac:dyDescent="0.2">
      <c r="A40" s="264" t="s">
        <v>158</v>
      </c>
      <c r="B40" s="222">
        <v>0.17</v>
      </c>
      <c r="C40" s="222">
        <v>0</v>
      </c>
      <c r="D40" s="222">
        <v>0.21580099999999999</v>
      </c>
      <c r="E40" s="222">
        <v>10.87562790416</v>
      </c>
      <c r="F40" s="222">
        <v>8.97352198956</v>
      </c>
      <c r="G40" s="222">
        <v>8.3424278509000001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hidden="1" outlineLevel="3" x14ac:dyDescent="0.2">
      <c r="A41" s="264" t="s">
        <v>205</v>
      </c>
      <c r="B41" s="222">
        <v>27.1</v>
      </c>
      <c r="C41" s="222">
        <v>27.1</v>
      </c>
      <c r="D41" s="222">
        <v>24.1</v>
      </c>
      <c r="E41" s="222">
        <v>7.8000999999999996</v>
      </c>
      <c r="F41" s="222">
        <v>5.8000999999999996</v>
      </c>
      <c r="G41" s="222">
        <v>5.8000999999999996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hidden="1" outlineLevel="3" x14ac:dyDescent="0.2">
      <c r="A42" s="264" t="s">
        <v>41</v>
      </c>
      <c r="B42" s="222">
        <v>54.624791000000002</v>
      </c>
      <c r="C42" s="222">
        <v>48.624791000000002</v>
      </c>
      <c r="D42" s="222">
        <v>44.739790999999997</v>
      </c>
      <c r="E42" s="222">
        <v>19.728459999999998</v>
      </c>
      <c r="F42" s="222">
        <v>17.873328999999998</v>
      </c>
      <c r="G42" s="222">
        <v>18.042587000000001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hidden="1" outlineLevel="3" x14ac:dyDescent="0.2">
      <c r="A43" s="264" t="s">
        <v>88</v>
      </c>
      <c r="B43" s="222">
        <v>31.301197999999999</v>
      </c>
      <c r="C43" s="222">
        <v>31.301197999999999</v>
      </c>
      <c r="D43" s="222">
        <v>27.416198000000001</v>
      </c>
      <c r="E43" s="222">
        <v>18.899999999999999</v>
      </c>
      <c r="F43" s="222">
        <v>17.5</v>
      </c>
      <c r="G43" s="222">
        <v>17.5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hidden="1" outlineLevel="3" x14ac:dyDescent="0.2">
      <c r="A44" s="264" t="s">
        <v>191</v>
      </c>
      <c r="B44" s="222">
        <v>0.84499999999999997</v>
      </c>
      <c r="C44" s="222">
        <v>0</v>
      </c>
      <c r="D44" s="222">
        <v>0.19656699999999999</v>
      </c>
      <c r="E44" s="222">
        <v>0</v>
      </c>
      <c r="F44" s="222">
        <v>24.18031366728</v>
      </c>
      <c r="G44" s="222">
        <v>11.404919709450001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hidden="1" outlineLevel="3" x14ac:dyDescent="0.2">
      <c r="A45" s="264" t="s">
        <v>142</v>
      </c>
      <c r="B45" s="222">
        <v>36.874398999999997</v>
      </c>
      <c r="C45" s="222">
        <v>36.874398999999997</v>
      </c>
      <c r="D45" s="222">
        <v>36.874398999999997</v>
      </c>
      <c r="E45" s="222">
        <v>19.399999999999999</v>
      </c>
      <c r="F45" s="222">
        <v>19.399999999999999</v>
      </c>
      <c r="G45" s="222">
        <v>18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ht="25.5" outlineLevel="2" collapsed="1" x14ac:dyDescent="0.2">
      <c r="A46" s="265" t="s">
        <v>115</v>
      </c>
      <c r="B46" s="172">
        <f t="shared" ref="B46:F46" si="4">SUM(B$47:B$47)</f>
        <v>2.7773029725799998</v>
      </c>
      <c r="C46" s="172">
        <f t="shared" si="4"/>
        <v>2.6450504500999998</v>
      </c>
      <c r="D46" s="172">
        <f t="shared" si="4"/>
        <v>2.5127979276199999</v>
      </c>
      <c r="E46" s="172">
        <f t="shared" si="4"/>
        <v>2.3805454051399999</v>
      </c>
      <c r="F46" s="172">
        <f t="shared" si="4"/>
        <v>2.2482928826599999</v>
      </c>
      <c r="G46" s="172">
        <v>2.2482928826599999</v>
      </c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hidden="1" outlineLevel="3" x14ac:dyDescent="0.2">
      <c r="A47" s="264" t="s">
        <v>28</v>
      </c>
      <c r="B47" s="222">
        <v>2.7773029725799998</v>
      </c>
      <c r="C47" s="222">
        <v>2.6450504500999998</v>
      </c>
      <c r="D47" s="222">
        <v>2.5127979276199999</v>
      </c>
      <c r="E47" s="222">
        <v>2.3805454051399999</v>
      </c>
      <c r="F47" s="222">
        <v>2.2482928826599999</v>
      </c>
      <c r="G47" s="222">
        <v>2.2482928826599999</v>
      </c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ht="15" outlineLevel="1" x14ac:dyDescent="0.25">
      <c r="A48" s="266" t="s">
        <v>63</v>
      </c>
      <c r="B48" s="253">
        <f t="shared" ref="B48:G48" si="5">B$49+B$56+B$62+B$65+B$78</f>
        <v>486.02682730819998</v>
      </c>
      <c r="C48" s="253">
        <f t="shared" si="5"/>
        <v>826.27044920852006</v>
      </c>
      <c r="D48" s="253">
        <f t="shared" si="5"/>
        <v>980.18772168643</v>
      </c>
      <c r="E48" s="253">
        <f t="shared" si="5"/>
        <v>1080.3104444485</v>
      </c>
      <c r="F48" s="253">
        <f t="shared" si="5"/>
        <v>1099.2009037610301</v>
      </c>
      <c r="G48" s="253">
        <f t="shared" si="5"/>
        <v>1069.8025820979101</v>
      </c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1:17" ht="25.5" outlineLevel="2" collapsed="1" x14ac:dyDescent="0.2">
      <c r="A49" s="265" t="s">
        <v>175</v>
      </c>
      <c r="B49" s="172">
        <f t="shared" ref="B49:F49" si="6">SUM(B$50:B$55)</f>
        <v>169.08988427220001</v>
      </c>
      <c r="C49" s="172">
        <f t="shared" si="6"/>
        <v>337.44926214065003</v>
      </c>
      <c r="D49" s="172">
        <f t="shared" si="6"/>
        <v>371.84654266849998</v>
      </c>
      <c r="E49" s="172">
        <f t="shared" si="6"/>
        <v>407.46798554671994</v>
      </c>
      <c r="F49" s="172">
        <f t="shared" si="6"/>
        <v>370.82150240537999</v>
      </c>
      <c r="G49" s="172">
        <v>359.32735340370999</v>
      </c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hidden="1" outlineLevel="3" x14ac:dyDescent="0.2">
      <c r="A50" s="264" t="s">
        <v>18</v>
      </c>
      <c r="B50" s="222">
        <v>26.156754880000001</v>
      </c>
      <c r="C50" s="222">
        <v>57.953115089999997</v>
      </c>
      <c r="D50" s="222">
        <v>62.813954840000001</v>
      </c>
      <c r="E50" s="222">
        <v>94.122141439999993</v>
      </c>
      <c r="F50" s="222">
        <v>104.97379678</v>
      </c>
      <c r="G50" s="222">
        <v>101.72941091</v>
      </c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hidden="1" outlineLevel="3" x14ac:dyDescent="0.2">
      <c r="A51" s="264" t="s">
        <v>54</v>
      </c>
      <c r="B51" s="222">
        <v>9.3689811106899992</v>
      </c>
      <c r="C51" s="222">
        <v>13.990699070510001</v>
      </c>
      <c r="D51" s="222">
        <v>16.072308696730001</v>
      </c>
      <c r="E51" s="222">
        <v>18.00200891203</v>
      </c>
      <c r="F51" s="222">
        <v>15.99855313966</v>
      </c>
      <c r="G51" s="222">
        <v>15.267438047680001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hidden="1" outlineLevel="3" x14ac:dyDescent="0.2">
      <c r="A52" s="264" t="s">
        <v>95</v>
      </c>
      <c r="B52" s="222">
        <v>7.6529919443500001</v>
      </c>
      <c r="C52" s="222">
        <v>12.53014511808</v>
      </c>
      <c r="D52" s="222">
        <v>14.522377756999999</v>
      </c>
      <c r="E52" s="222">
        <v>19.35682668782</v>
      </c>
      <c r="F52" s="222">
        <v>18.849402313100001</v>
      </c>
      <c r="G52" s="222">
        <v>17.979404322379999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1:17" hidden="1" outlineLevel="3" x14ac:dyDescent="0.2">
      <c r="A53" s="264" t="s">
        <v>129</v>
      </c>
      <c r="B53" s="222">
        <v>68.318963250080003</v>
      </c>
      <c r="C53" s="222">
        <v>124.74709683247001</v>
      </c>
      <c r="D53" s="222">
        <v>137.4604736945</v>
      </c>
      <c r="E53" s="222">
        <v>137.87248958478</v>
      </c>
      <c r="F53" s="222">
        <v>135.05662434153999</v>
      </c>
      <c r="G53" s="222">
        <v>130.31684582435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1:17" hidden="1" outlineLevel="3" x14ac:dyDescent="0.2">
      <c r="A54" s="264" t="s">
        <v>145</v>
      </c>
      <c r="B54" s="222">
        <v>57.585097236880003</v>
      </c>
      <c r="C54" s="222">
        <v>128.20769715962001</v>
      </c>
      <c r="D54" s="222">
        <v>140.90985268125999</v>
      </c>
      <c r="E54" s="222">
        <v>137.94721835202</v>
      </c>
      <c r="F54" s="222">
        <v>95.545237728559997</v>
      </c>
      <c r="G54" s="222">
        <v>93.626386081060005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hidden="1" outlineLevel="3" x14ac:dyDescent="0.2">
      <c r="A55" s="264" t="s">
        <v>139</v>
      </c>
      <c r="B55" s="222">
        <v>7.0958502E-3</v>
      </c>
      <c r="C55" s="222">
        <v>2.0508869969999999E-2</v>
      </c>
      <c r="D55" s="222">
        <v>6.7574999009999998E-2</v>
      </c>
      <c r="E55" s="222">
        <v>0.16730057006999999</v>
      </c>
      <c r="F55" s="222">
        <v>0.39788810252000001</v>
      </c>
      <c r="G55" s="222">
        <v>0.40786821824000002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1:17" ht="25.5" outlineLevel="2" collapsed="1" x14ac:dyDescent="0.2">
      <c r="A56" s="265" t="s">
        <v>45</v>
      </c>
      <c r="B56" s="172">
        <f t="shared" ref="B56:F56" si="7">SUM(B$57:B$61)</f>
        <v>16.372261708800004</v>
      </c>
      <c r="C56" s="172">
        <f t="shared" si="7"/>
        <v>32.70852715345</v>
      </c>
      <c r="D56" s="172">
        <f t="shared" si="7"/>
        <v>45.647504163770002</v>
      </c>
      <c r="E56" s="172">
        <f t="shared" si="7"/>
        <v>49.296237410669995</v>
      </c>
      <c r="F56" s="172">
        <f t="shared" si="7"/>
        <v>47.931220623000002</v>
      </c>
      <c r="G56" s="172">
        <v>46.945180958320002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hidden="1" outlineLevel="3" x14ac:dyDescent="0.2">
      <c r="A57" s="264" t="s">
        <v>27</v>
      </c>
      <c r="B57" s="222">
        <v>2.7121072000000002</v>
      </c>
      <c r="C57" s="222">
        <v>6.9140144000000001</v>
      </c>
      <c r="D57" s="222">
        <v>8.0323875999999998</v>
      </c>
      <c r="E57" s="222">
        <v>8.9030299999999993</v>
      </c>
      <c r="F57" s="222">
        <v>8.1307875999999997</v>
      </c>
      <c r="G57" s="222">
        <v>8.2165379999999999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1:17" hidden="1" outlineLevel="3" x14ac:dyDescent="0.2">
      <c r="A58" s="264" t="s">
        <v>51</v>
      </c>
      <c r="B58" s="222">
        <v>0.13463035600000001</v>
      </c>
      <c r="C58" s="222">
        <v>5.4281877029999999</v>
      </c>
      <c r="D58" s="222">
        <v>5.9832793529500004</v>
      </c>
      <c r="E58" s="222">
        <v>7.4875390536599999</v>
      </c>
      <c r="F58" s="222">
        <v>7.1863010601399999</v>
      </c>
      <c r="G58" s="222">
        <v>6.9641967414200003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1:17" hidden="1" outlineLevel="3" x14ac:dyDescent="0.2">
      <c r="A59" s="264" t="s">
        <v>121</v>
      </c>
      <c r="B59" s="222">
        <v>9.5534720563400004</v>
      </c>
      <c r="C59" s="222">
        <v>14.540944745859999</v>
      </c>
      <c r="D59" s="222">
        <v>16.473740657730001</v>
      </c>
      <c r="E59" s="222">
        <v>17.004691528479999</v>
      </c>
      <c r="F59" s="222">
        <v>16.775096997630001</v>
      </c>
      <c r="G59" s="222">
        <v>16.353724246999999</v>
      </c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1:17" hidden="1" outlineLevel="3" x14ac:dyDescent="0.2">
      <c r="A60" s="264" t="s">
        <v>133</v>
      </c>
      <c r="B60" s="222">
        <v>0.16473260006000001</v>
      </c>
      <c r="C60" s="222">
        <v>0.216533956</v>
      </c>
      <c r="D60" s="222">
        <v>0.20657140273999999</v>
      </c>
      <c r="E60" s="222">
        <v>0.17323603973999999</v>
      </c>
      <c r="F60" s="222">
        <v>0.13144382978999999</v>
      </c>
      <c r="G60" s="222">
        <v>0.12814209936000001</v>
      </c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hidden="1" outlineLevel="3" x14ac:dyDescent="0.2">
      <c r="A61" s="264" t="s">
        <v>25</v>
      </c>
      <c r="B61" s="222">
        <v>3.8073194963999999</v>
      </c>
      <c r="C61" s="222">
        <v>5.6088463485900002</v>
      </c>
      <c r="D61" s="222">
        <v>14.951525150349999</v>
      </c>
      <c r="E61" s="222">
        <v>15.727740788789999</v>
      </c>
      <c r="F61" s="222">
        <v>15.70759113544</v>
      </c>
      <c r="G61" s="222">
        <v>15.282579870539999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38.25" outlineLevel="2" collapsed="1" x14ac:dyDescent="0.2">
      <c r="A62" s="265" t="s">
        <v>212</v>
      </c>
      <c r="B62" s="172">
        <f t="shared" ref="B62:F62" si="8">SUM(B$63:B$64)</f>
        <v>9.8336319999999997E-4</v>
      </c>
      <c r="C62" s="172">
        <f t="shared" si="8"/>
        <v>1.34076761E-3</v>
      </c>
      <c r="D62" s="172">
        <f t="shared" si="8"/>
        <v>1.453225E-3</v>
      </c>
      <c r="E62" s="172">
        <f t="shared" si="8"/>
        <v>1.71259423E-3</v>
      </c>
      <c r="F62" s="172">
        <f t="shared" si="8"/>
        <v>11.079828836580001</v>
      </c>
      <c r="G62" s="172">
        <v>10.73738871131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hidden="1" outlineLevel="3" x14ac:dyDescent="0.2">
      <c r="A63" s="264" t="s">
        <v>187</v>
      </c>
      <c r="B63" s="222">
        <v>9.8336319999999997E-4</v>
      </c>
      <c r="C63" s="222">
        <v>1.34076761E-3</v>
      </c>
      <c r="D63" s="222">
        <v>1.453225E-3</v>
      </c>
      <c r="E63" s="222">
        <v>1.71259423E-3</v>
      </c>
      <c r="F63" s="222">
        <v>1.6215184999999999E-3</v>
      </c>
      <c r="G63" s="222">
        <v>1.5714028400000001E-3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hidden="1" outlineLevel="3" x14ac:dyDescent="0.2">
      <c r="A64" s="264" t="s">
        <v>207</v>
      </c>
      <c r="B64" s="222">
        <v>0</v>
      </c>
      <c r="C64" s="222">
        <v>0</v>
      </c>
      <c r="D64" s="222">
        <v>0</v>
      </c>
      <c r="E64" s="222">
        <v>0</v>
      </c>
      <c r="F64" s="222">
        <v>11.07820731808</v>
      </c>
      <c r="G64" s="222">
        <v>10.735817308470001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ht="25.5" outlineLevel="2" collapsed="1" x14ac:dyDescent="0.2">
      <c r="A65" s="265" t="s">
        <v>56</v>
      </c>
      <c r="B65" s="172">
        <f t="shared" ref="B65:F65" si="9">SUM(B$66:B$77)</f>
        <v>272.50934659999996</v>
      </c>
      <c r="C65" s="172">
        <f t="shared" si="9"/>
        <v>415.26993272281004</v>
      </c>
      <c r="D65" s="172">
        <f t="shared" si="9"/>
        <v>517.80448187716001</v>
      </c>
      <c r="E65" s="172">
        <f t="shared" si="9"/>
        <v>574.45951549287997</v>
      </c>
      <c r="F65" s="172">
        <f t="shared" si="9"/>
        <v>622.07978618407003</v>
      </c>
      <c r="G65" s="172">
        <v>606.45379781256997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1:17" hidden="1" outlineLevel="3" x14ac:dyDescent="0.2">
      <c r="A66" s="264" t="s">
        <v>36</v>
      </c>
      <c r="B66" s="222">
        <v>11.539744799999999</v>
      </c>
      <c r="C66" s="222">
        <v>0</v>
      </c>
      <c r="D66" s="222">
        <v>0</v>
      </c>
      <c r="E66" s="222">
        <v>0</v>
      </c>
      <c r="F66" s="222">
        <v>0</v>
      </c>
      <c r="G66" s="222">
        <v>0</v>
      </c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1:17" hidden="1" outlineLevel="3" x14ac:dyDescent="0.2">
      <c r="A67" s="264" t="s">
        <v>67</v>
      </c>
      <c r="B67" s="222">
        <v>15.768556</v>
      </c>
      <c r="C67" s="222">
        <v>0</v>
      </c>
      <c r="D67" s="222">
        <v>0</v>
      </c>
      <c r="E67" s="222">
        <v>0</v>
      </c>
      <c r="F67" s="222">
        <v>0</v>
      </c>
      <c r="G67" s="222">
        <v>0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1:17" hidden="1" outlineLevel="3" x14ac:dyDescent="0.2">
      <c r="A68" s="264" t="s">
        <v>102</v>
      </c>
      <c r="B68" s="222">
        <v>11.0379892</v>
      </c>
      <c r="C68" s="222">
        <v>0</v>
      </c>
      <c r="D68" s="222">
        <v>0</v>
      </c>
      <c r="E68" s="222">
        <v>0</v>
      </c>
      <c r="F68" s="222">
        <v>0</v>
      </c>
      <c r="G68" s="222">
        <v>0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1:17" hidden="1" outlineLevel="3" x14ac:dyDescent="0.2">
      <c r="A69" s="264" t="s">
        <v>14</v>
      </c>
      <c r="B69" s="222">
        <v>31.537112</v>
      </c>
      <c r="C69" s="222">
        <v>0</v>
      </c>
      <c r="D69" s="222">
        <v>0</v>
      </c>
      <c r="E69" s="222">
        <v>0</v>
      </c>
      <c r="F69" s="222">
        <v>0</v>
      </c>
      <c r="G69" s="222">
        <v>0</v>
      </c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1:17" hidden="1" outlineLevel="3" x14ac:dyDescent="0.2">
      <c r="A70" s="264" t="s">
        <v>55</v>
      </c>
      <c r="B70" s="222">
        <v>43.363529</v>
      </c>
      <c r="C70" s="222">
        <v>0</v>
      </c>
      <c r="D70" s="222">
        <v>0</v>
      </c>
      <c r="E70" s="222">
        <v>0</v>
      </c>
      <c r="F70" s="222">
        <v>0</v>
      </c>
      <c r="G70" s="222">
        <v>0</v>
      </c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1:17" hidden="1" outlineLevel="3" x14ac:dyDescent="0.2">
      <c r="A71" s="264" t="s">
        <v>86</v>
      </c>
      <c r="B71" s="222">
        <v>76.477496599999995</v>
      </c>
      <c r="C71" s="222">
        <v>0</v>
      </c>
      <c r="D71" s="222">
        <v>0</v>
      </c>
      <c r="E71" s="222">
        <v>0</v>
      </c>
      <c r="F71" s="222">
        <v>0</v>
      </c>
      <c r="G71" s="222">
        <v>0</v>
      </c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1:17" hidden="1" outlineLevel="3" x14ac:dyDescent="0.2">
      <c r="A72" s="264" t="s">
        <v>117</v>
      </c>
      <c r="B72" s="222">
        <v>67.016362999999998</v>
      </c>
      <c r="C72" s="222">
        <v>72.002001000000007</v>
      </c>
      <c r="D72" s="222">
        <v>81.572574000000003</v>
      </c>
      <c r="E72" s="222">
        <v>84.201668999999995</v>
      </c>
      <c r="F72" s="222">
        <v>83.064791999999997</v>
      </c>
      <c r="G72" s="222">
        <v>80.978291999999996</v>
      </c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1:17" hidden="1" outlineLevel="3" x14ac:dyDescent="0.2">
      <c r="A73" s="264" t="s">
        <v>165</v>
      </c>
      <c r="B73" s="222">
        <v>15.768556</v>
      </c>
      <c r="C73" s="222">
        <v>24.000667</v>
      </c>
      <c r="D73" s="222">
        <v>27.190857999999999</v>
      </c>
      <c r="E73" s="222">
        <v>28.067222999999998</v>
      </c>
      <c r="F73" s="222">
        <v>27.688264</v>
      </c>
      <c r="G73" s="222">
        <v>26.992764000000001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1:17" hidden="1" outlineLevel="3" x14ac:dyDescent="0.2">
      <c r="A74" s="264" t="s">
        <v>199</v>
      </c>
      <c r="B74" s="222">
        <v>0</v>
      </c>
      <c r="C74" s="222">
        <v>319.26726472281001</v>
      </c>
      <c r="D74" s="222">
        <v>381.85019187716</v>
      </c>
      <c r="E74" s="222">
        <v>349.92173149287999</v>
      </c>
      <c r="F74" s="222">
        <v>345.19714618406999</v>
      </c>
      <c r="G74" s="222">
        <v>336.52615781256998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1:17" hidden="1" outlineLevel="3" x14ac:dyDescent="0.2">
      <c r="A75" s="264" t="s">
        <v>176</v>
      </c>
      <c r="B75" s="222">
        <v>0</v>
      </c>
      <c r="C75" s="222">
        <v>0</v>
      </c>
      <c r="D75" s="222">
        <v>27.190857999999999</v>
      </c>
      <c r="E75" s="222">
        <v>28.067222999999998</v>
      </c>
      <c r="F75" s="222">
        <v>27.688264</v>
      </c>
      <c r="G75" s="222">
        <v>26.992764000000001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1:17" hidden="1" outlineLevel="3" x14ac:dyDescent="0.2">
      <c r="A76" s="264" t="s">
        <v>213</v>
      </c>
      <c r="B76" s="222">
        <v>0</v>
      </c>
      <c r="C76" s="222">
        <v>0</v>
      </c>
      <c r="D76" s="222">
        <v>0</v>
      </c>
      <c r="E76" s="222">
        <v>84.201668999999995</v>
      </c>
      <c r="F76" s="222">
        <v>83.064791999999997</v>
      </c>
      <c r="G76" s="222">
        <v>80.978291999999996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1:17" hidden="1" outlineLevel="3" x14ac:dyDescent="0.2">
      <c r="A77" s="264" t="s">
        <v>24</v>
      </c>
      <c r="B77" s="222">
        <v>0</v>
      </c>
      <c r="C77" s="222">
        <v>0</v>
      </c>
      <c r="D77" s="222">
        <v>0</v>
      </c>
      <c r="E77" s="222">
        <v>0</v>
      </c>
      <c r="F77" s="222">
        <v>55.376528</v>
      </c>
      <c r="G77" s="222">
        <v>53.985528000000002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1:17" outlineLevel="2" collapsed="1" x14ac:dyDescent="0.2">
      <c r="A78" s="265" t="s">
        <v>178</v>
      </c>
      <c r="B78" s="172">
        <f t="shared" ref="B78:F78" si="10">SUM(B$79:B$79)</f>
        <v>28.054351363999999</v>
      </c>
      <c r="C78" s="172">
        <f t="shared" si="10"/>
        <v>40.841386424</v>
      </c>
      <c r="D78" s="172">
        <f t="shared" si="10"/>
        <v>44.887739752000002</v>
      </c>
      <c r="E78" s="172">
        <f t="shared" si="10"/>
        <v>49.084993404000002</v>
      </c>
      <c r="F78" s="172">
        <f t="shared" si="10"/>
        <v>47.288565712</v>
      </c>
      <c r="G78" s="172">
        <v>46.338861211999998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1:17" hidden="1" outlineLevel="3" x14ac:dyDescent="0.2">
      <c r="A79" s="264" t="s">
        <v>145</v>
      </c>
      <c r="B79" s="222">
        <v>28.054351363999999</v>
      </c>
      <c r="C79" s="222">
        <v>40.841386424</v>
      </c>
      <c r="D79" s="222">
        <v>44.887739752000002</v>
      </c>
      <c r="E79" s="222">
        <v>49.084993404000002</v>
      </c>
      <c r="F79" s="222">
        <v>47.288565712</v>
      </c>
      <c r="G79" s="222">
        <v>46.338861211999998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1:17" ht="15" x14ac:dyDescent="0.25">
      <c r="A80" s="271" t="s">
        <v>13</v>
      </c>
      <c r="B80" s="85">
        <f t="shared" ref="B80:G80" si="11">B$81+B$98</f>
        <v>153.80274755798999</v>
      </c>
      <c r="C80" s="85">
        <f t="shared" si="11"/>
        <v>237.90855769916999</v>
      </c>
      <c r="D80" s="85">
        <f t="shared" si="11"/>
        <v>278.97554786113005</v>
      </c>
      <c r="E80" s="85">
        <f t="shared" si="11"/>
        <v>307.98075708279003</v>
      </c>
      <c r="F80" s="85">
        <f t="shared" si="11"/>
        <v>308.13047207863002</v>
      </c>
      <c r="G80" s="85">
        <f t="shared" si="11"/>
        <v>292.09758287525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1:17" ht="15" outlineLevel="1" x14ac:dyDescent="0.25">
      <c r="A81" s="266" t="s">
        <v>50</v>
      </c>
      <c r="B81" s="253">
        <f t="shared" ref="B81:G81" si="12">B$82+B$92+B$96</f>
        <v>27.86328456259</v>
      </c>
      <c r="C81" s="253">
        <f t="shared" si="12"/>
        <v>21.459454905489999</v>
      </c>
      <c r="D81" s="253">
        <f t="shared" si="12"/>
        <v>19.084475248330001</v>
      </c>
      <c r="E81" s="253">
        <f t="shared" si="12"/>
        <v>13.279554505130001</v>
      </c>
      <c r="F81" s="253">
        <f t="shared" si="12"/>
        <v>10.320351852449999</v>
      </c>
      <c r="G81" s="253">
        <f t="shared" si="12"/>
        <v>10.329017387850001</v>
      </c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1:17" ht="25.5" outlineLevel="2" collapsed="1" x14ac:dyDescent="0.2">
      <c r="A82" s="265" t="s">
        <v>192</v>
      </c>
      <c r="B82" s="172">
        <f t="shared" ref="B82:F82" si="13">SUM(B$83:B$91)</f>
        <v>21.567011600000001</v>
      </c>
      <c r="C82" s="172">
        <f t="shared" si="13"/>
        <v>16.400011599999999</v>
      </c>
      <c r="D82" s="172">
        <f t="shared" si="13"/>
        <v>15.9500116</v>
      </c>
      <c r="E82" s="172">
        <f t="shared" si="13"/>
        <v>8.9500115999999998</v>
      </c>
      <c r="F82" s="172">
        <f t="shared" si="13"/>
        <v>6.0000115999999997</v>
      </c>
      <c r="G82" s="172">
        <v>6.0000115999999997</v>
      </c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1:17" hidden="1" outlineLevel="3" x14ac:dyDescent="0.2">
      <c r="A83" s="264" t="s">
        <v>111</v>
      </c>
      <c r="B83" s="222">
        <v>1.1600000000000001E-5</v>
      </c>
      <c r="C83" s="222">
        <v>1.1600000000000001E-5</v>
      </c>
      <c r="D83" s="222">
        <v>1.1600000000000001E-5</v>
      </c>
      <c r="E83" s="222">
        <v>1.1600000000000001E-5</v>
      </c>
      <c r="F83" s="222">
        <v>1.1600000000000001E-5</v>
      </c>
      <c r="G83" s="222">
        <v>1.1600000000000001E-5</v>
      </c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1:17" hidden="1" outlineLevel="3" x14ac:dyDescent="0.2">
      <c r="A84" s="264" t="s">
        <v>75</v>
      </c>
      <c r="B84" s="222">
        <v>1</v>
      </c>
      <c r="C84" s="222">
        <v>1</v>
      </c>
      <c r="D84" s="222">
        <v>1</v>
      </c>
      <c r="E84" s="222">
        <v>1</v>
      </c>
      <c r="F84" s="222">
        <v>1</v>
      </c>
      <c r="G84" s="222">
        <v>1</v>
      </c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1:17" hidden="1" outlineLevel="3" x14ac:dyDescent="0.2">
      <c r="A85" s="264" t="s">
        <v>104</v>
      </c>
      <c r="B85" s="222">
        <v>3</v>
      </c>
      <c r="C85" s="222">
        <v>3</v>
      </c>
      <c r="D85" s="222">
        <v>3</v>
      </c>
      <c r="E85" s="222">
        <v>2</v>
      </c>
      <c r="F85" s="222">
        <v>0</v>
      </c>
      <c r="G85" s="222">
        <v>0</v>
      </c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1:17" hidden="1" outlineLevel="3" x14ac:dyDescent="0.2">
      <c r="A86" s="264" t="s">
        <v>1</v>
      </c>
      <c r="B86" s="222">
        <v>3.2</v>
      </c>
      <c r="C86" s="222">
        <v>3.2</v>
      </c>
      <c r="D86" s="222">
        <v>3</v>
      </c>
      <c r="E86" s="222">
        <v>3</v>
      </c>
      <c r="F86" s="222">
        <v>3</v>
      </c>
      <c r="G86" s="222">
        <v>3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1:17" hidden="1" outlineLevel="3" x14ac:dyDescent="0.2">
      <c r="A87" s="264" t="s">
        <v>152</v>
      </c>
      <c r="B87" s="222">
        <v>4.8</v>
      </c>
      <c r="C87" s="222">
        <v>4.8</v>
      </c>
      <c r="D87" s="222">
        <v>4.8</v>
      </c>
      <c r="E87" s="222">
        <v>0</v>
      </c>
      <c r="F87" s="222">
        <v>0</v>
      </c>
      <c r="G87" s="222">
        <v>0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1:17" hidden="1" outlineLevel="3" x14ac:dyDescent="0.2">
      <c r="A88" s="264" t="s">
        <v>101</v>
      </c>
      <c r="B88" s="222">
        <v>4.25</v>
      </c>
      <c r="C88" s="222">
        <v>0.25</v>
      </c>
      <c r="D88" s="222">
        <v>0</v>
      </c>
      <c r="E88" s="222">
        <v>0</v>
      </c>
      <c r="F88" s="222">
        <v>0</v>
      </c>
      <c r="G88" s="222">
        <v>0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1:17" hidden="1" outlineLevel="3" x14ac:dyDescent="0.2">
      <c r="A89" s="264" t="s">
        <v>0</v>
      </c>
      <c r="B89" s="222">
        <v>4.1500000000000004</v>
      </c>
      <c r="C89" s="222">
        <v>4.1500000000000004</v>
      </c>
      <c r="D89" s="222">
        <v>4.1500000000000004</v>
      </c>
      <c r="E89" s="222">
        <v>2.95</v>
      </c>
      <c r="F89" s="222">
        <v>2</v>
      </c>
      <c r="G89" s="222">
        <v>2</v>
      </c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1:17" hidden="1" outlineLevel="3" x14ac:dyDescent="0.2">
      <c r="A90" s="264" t="s">
        <v>124</v>
      </c>
      <c r="B90" s="222">
        <v>0.44</v>
      </c>
      <c r="C90" s="222">
        <v>0</v>
      </c>
      <c r="D90" s="222">
        <v>0</v>
      </c>
      <c r="E90" s="222">
        <v>0</v>
      </c>
      <c r="F90" s="222">
        <v>0</v>
      </c>
      <c r="G90" s="222">
        <v>0</v>
      </c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1:17" hidden="1" outlineLevel="3" x14ac:dyDescent="0.2">
      <c r="A91" s="264" t="s">
        <v>186</v>
      </c>
      <c r="B91" s="222">
        <v>0.72699999999999998</v>
      </c>
      <c r="C91" s="222">
        <v>0</v>
      </c>
      <c r="D91" s="222">
        <v>0</v>
      </c>
      <c r="E91" s="222">
        <v>0</v>
      </c>
      <c r="F91" s="222">
        <v>0</v>
      </c>
      <c r="G91" s="222">
        <v>0</v>
      </c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1:17" ht="25.5" outlineLevel="2" collapsed="1" x14ac:dyDescent="0.2">
      <c r="A92" s="265" t="s">
        <v>115</v>
      </c>
      <c r="B92" s="172">
        <f t="shared" ref="B92:F92" si="14">SUM(B$93:B$95)</f>
        <v>6.2953183125900001</v>
      </c>
      <c r="C92" s="172">
        <f t="shared" si="14"/>
        <v>5.0584886554899997</v>
      </c>
      <c r="D92" s="172">
        <f t="shared" si="14"/>
        <v>3.13350899833</v>
      </c>
      <c r="E92" s="172">
        <f t="shared" si="14"/>
        <v>4.3285882551299997</v>
      </c>
      <c r="F92" s="172">
        <f t="shared" si="14"/>
        <v>4.3193856024499997</v>
      </c>
      <c r="G92" s="172">
        <v>4.3280511378500002</v>
      </c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1:17" hidden="1" outlineLevel="3" x14ac:dyDescent="0.2">
      <c r="A93" s="264" t="s">
        <v>49</v>
      </c>
      <c r="B93" s="222">
        <v>2.1</v>
      </c>
      <c r="C93" s="222">
        <v>1.05</v>
      </c>
      <c r="D93" s="222">
        <v>0</v>
      </c>
      <c r="E93" s="222">
        <v>0.34146937824000001</v>
      </c>
      <c r="F93" s="222">
        <v>0.96711474372999995</v>
      </c>
      <c r="G93" s="222">
        <v>0.94683211253999999</v>
      </c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1:17" hidden="1" outlineLevel="3" x14ac:dyDescent="0.2">
      <c r="A94" s="264" t="s">
        <v>122</v>
      </c>
      <c r="B94" s="222">
        <v>4.0098623181499997</v>
      </c>
      <c r="C94" s="222">
        <v>3.8598623181499998</v>
      </c>
      <c r="D94" s="222">
        <v>3.0217123181500001</v>
      </c>
      <c r="E94" s="222">
        <v>3.8976764468799998</v>
      </c>
      <c r="F94" s="222">
        <v>3.2781614977000002</v>
      </c>
      <c r="G94" s="222">
        <v>3.3109429295699999</v>
      </c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1:17" hidden="1" outlineLevel="3" x14ac:dyDescent="0.2">
      <c r="A95" s="264" t="s">
        <v>93</v>
      </c>
      <c r="B95" s="222">
        <v>0.18545599443999999</v>
      </c>
      <c r="C95" s="222">
        <v>0.14862633734</v>
      </c>
      <c r="D95" s="222">
        <v>0.11179668018</v>
      </c>
      <c r="E95" s="222">
        <v>8.9442430010000004E-2</v>
      </c>
      <c r="F95" s="222">
        <v>7.410936102E-2</v>
      </c>
      <c r="G95" s="222">
        <v>7.0276095740000002E-2</v>
      </c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1:17" outlineLevel="2" collapsed="1" x14ac:dyDescent="0.2">
      <c r="A96" s="265" t="s">
        <v>134</v>
      </c>
      <c r="B96" s="172">
        <f t="shared" ref="B96:F96" si="15">SUM(B$97:B$97)</f>
        <v>9.5465000000000003E-4</v>
      </c>
      <c r="C96" s="172">
        <f t="shared" si="15"/>
        <v>9.5465000000000003E-4</v>
      </c>
      <c r="D96" s="172">
        <f t="shared" si="15"/>
        <v>9.5465000000000003E-4</v>
      </c>
      <c r="E96" s="172">
        <f t="shared" si="15"/>
        <v>9.5465000000000003E-4</v>
      </c>
      <c r="F96" s="172">
        <f t="shared" si="15"/>
        <v>9.5465000000000003E-4</v>
      </c>
      <c r="G96" s="172">
        <v>9.5465000000000003E-4</v>
      </c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1:17" hidden="1" outlineLevel="3" x14ac:dyDescent="0.2">
      <c r="A97" s="264" t="s">
        <v>69</v>
      </c>
      <c r="B97" s="222">
        <v>9.5465000000000003E-4</v>
      </c>
      <c r="C97" s="222">
        <v>9.5465000000000003E-4</v>
      </c>
      <c r="D97" s="222">
        <v>9.5465000000000003E-4</v>
      </c>
      <c r="E97" s="222">
        <v>9.5465000000000003E-4</v>
      </c>
      <c r="F97" s="222">
        <v>9.5465000000000003E-4</v>
      </c>
      <c r="G97" s="222">
        <v>9.5465000000000003E-4</v>
      </c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1:17" ht="15" outlineLevel="1" x14ac:dyDescent="0.25">
      <c r="A98" s="266" t="s">
        <v>63</v>
      </c>
      <c r="B98" s="253">
        <f t="shared" ref="B98:G98" si="16">B$99+B$105+B$107+B$120+B$123</f>
        <v>125.93946299539999</v>
      </c>
      <c r="C98" s="253">
        <f t="shared" si="16"/>
        <v>216.44910279368</v>
      </c>
      <c r="D98" s="253">
        <f t="shared" si="16"/>
        <v>259.89107261280003</v>
      </c>
      <c r="E98" s="253">
        <f t="shared" si="16"/>
        <v>294.70120257766001</v>
      </c>
      <c r="F98" s="253">
        <f t="shared" si="16"/>
        <v>297.81012022618</v>
      </c>
      <c r="G98" s="253">
        <f t="shared" si="16"/>
        <v>281.7685654874</v>
      </c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1:17" ht="25.5" outlineLevel="2" collapsed="1" x14ac:dyDescent="0.2">
      <c r="A99" s="265" t="s">
        <v>175</v>
      </c>
      <c r="B99" s="172">
        <f t="shared" ref="B99:F99" si="17">SUM(B$100:B$104)</f>
        <v>40.11055668046</v>
      </c>
      <c r="C99" s="172">
        <f t="shared" si="17"/>
        <v>140.83380311662</v>
      </c>
      <c r="D99" s="172">
        <f t="shared" si="17"/>
        <v>190.98274768511001</v>
      </c>
      <c r="E99" s="172">
        <f t="shared" si="17"/>
        <v>229.71372478395</v>
      </c>
      <c r="F99" s="172">
        <f t="shared" si="17"/>
        <v>236.99304515757001</v>
      </c>
      <c r="G99" s="172">
        <v>229.10208496006999</v>
      </c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1:17" hidden="1" outlineLevel="3" x14ac:dyDescent="0.2">
      <c r="A100" s="264" t="s">
        <v>64</v>
      </c>
      <c r="B100" s="222">
        <v>0.45145045025000002</v>
      </c>
      <c r="C100" s="222">
        <v>0.45663837269000002</v>
      </c>
      <c r="D100" s="222">
        <v>0.29585176270000002</v>
      </c>
      <c r="E100" s="222">
        <v>1.7725860336399999</v>
      </c>
      <c r="F100" s="222">
        <v>3.1714137999999998</v>
      </c>
      <c r="G100" s="222">
        <v>3.0733961000000001</v>
      </c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1:17" hidden="1" outlineLevel="3" x14ac:dyDescent="0.2">
      <c r="A101" s="264" t="s">
        <v>54</v>
      </c>
      <c r="B101" s="222">
        <v>1.3925072565700001</v>
      </c>
      <c r="C101" s="222">
        <v>3.0501432933200001</v>
      </c>
      <c r="D101" s="222">
        <v>10.562229221679999</v>
      </c>
      <c r="E101" s="222">
        <v>11.454118493439999</v>
      </c>
      <c r="F101" s="222">
        <v>5.7115437652300001</v>
      </c>
      <c r="G101" s="222">
        <v>5.9255520740099996</v>
      </c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1:17" hidden="1" outlineLevel="3" x14ac:dyDescent="0.2">
      <c r="A102" s="264" t="s">
        <v>95</v>
      </c>
      <c r="B102" s="222">
        <v>0</v>
      </c>
      <c r="C102" s="222">
        <v>0</v>
      </c>
      <c r="D102" s="222">
        <v>0.99479114000000002</v>
      </c>
      <c r="E102" s="222">
        <v>1.17233984</v>
      </c>
      <c r="F102" s="222">
        <v>1.553992762</v>
      </c>
      <c r="G102" s="222">
        <v>1.5059640889999999</v>
      </c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1:17" hidden="1" outlineLevel="3" x14ac:dyDescent="0.2">
      <c r="A103" s="264" t="s">
        <v>129</v>
      </c>
      <c r="B103" s="222">
        <v>5.8077372910499996</v>
      </c>
      <c r="C103" s="222">
        <v>9.4189829975699997</v>
      </c>
      <c r="D103" s="222">
        <v>12.373018988069999</v>
      </c>
      <c r="E103" s="222">
        <v>12.620988166689999</v>
      </c>
      <c r="F103" s="222">
        <v>12.655384744099999</v>
      </c>
      <c r="G103" s="222">
        <v>12.61484980404</v>
      </c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1:17" hidden="1" outlineLevel="3" x14ac:dyDescent="0.2">
      <c r="A104" s="264" t="s">
        <v>145</v>
      </c>
      <c r="B104" s="222">
        <v>32.458861682589998</v>
      </c>
      <c r="C104" s="222">
        <v>127.90803845304001</v>
      </c>
      <c r="D104" s="222">
        <v>166.75685657266001</v>
      </c>
      <c r="E104" s="222">
        <v>202.69369225017999</v>
      </c>
      <c r="F104" s="222">
        <v>213.90071008624</v>
      </c>
      <c r="G104" s="222">
        <v>205.98232289302001</v>
      </c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1:17" ht="25.5" outlineLevel="2" collapsed="1" x14ac:dyDescent="0.2">
      <c r="A105" s="265" t="s">
        <v>45</v>
      </c>
      <c r="B105" s="172">
        <f t="shared" ref="B105:F105" si="18">SUM(B$106:B$106)</f>
        <v>3.8427124724100001</v>
      </c>
      <c r="C105" s="172">
        <f t="shared" si="18"/>
        <v>4.6790669948200003</v>
      </c>
      <c r="D105" s="172">
        <f t="shared" si="18"/>
        <v>3.9757597011099999</v>
      </c>
      <c r="E105" s="172">
        <f t="shared" si="18"/>
        <v>2.7359326455700002</v>
      </c>
      <c r="F105" s="172">
        <f t="shared" si="18"/>
        <v>1.3494962667799999</v>
      </c>
      <c r="G105" s="172">
        <v>0.65779917058000004</v>
      </c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1:17" hidden="1" outlineLevel="3" x14ac:dyDescent="0.2">
      <c r="A106" s="264" t="s">
        <v>27</v>
      </c>
      <c r="B106" s="222">
        <v>3.8427124724100001</v>
      </c>
      <c r="C106" s="222">
        <v>4.6790669948200003</v>
      </c>
      <c r="D106" s="222">
        <v>3.9757597011099999</v>
      </c>
      <c r="E106" s="222">
        <v>2.7359326455700002</v>
      </c>
      <c r="F106" s="222">
        <v>1.3494962667799999</v>
      </c>
      <c r="G106" s="222">
        <v>0.65779917058000004</v>
      </c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1:17" ht="38.25" outlineLevel="2" collapsed="1" x14ac:dyDescent="0.2">
      <c r="A107" s="265" t="s">
        <v>212</v>
      </c>
      <c r="B107" s="172">
        <f t="shared" ref="B107:F107" si="19">SUM(B$108:B$119)</f>
        <v>51.616024108979992</v>
      </c>
      <c r="C107" s="172">
        <f t="shared" si="19"/>
        <v>68.227550551150003</v>
      </c>
      <c r="D107" s="172">
        <f t="shared" si="19"/>
        <v>61.955520879730003</v>
      </c>
      <c r="E107" s="172">
        <f t="shared" si="19"/>
        <v>58.996130575340004</v>
      </c>
      <c r="F107" s="172">
        <f t="shared" si="19"/>
        <v>56.331306893259999</v>
      </c>
      <c r="G107" s="172">
        <v>48.935395743059999</v>
      </c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1:17" hidden="1" outlineLevel="3" x14ac:dyDescent="0.2">
      <c r="A108" s="264" t="s">
        <v>74</v>
      </c>
      <c r="B108" s="222">
        <v>0</v>
      </c>
      <c r="C108" s="222">
        <v>0</v>
      </c>
      <c r="D108" s="222">
        <v>0</v>
      </c>
      <c r="E108" s="222">
        <v>0</v>
      </c>
      <c r="F108" s="222">
        <v>2.21274739397</v>
      </c>
      <c r="G108" s="222">
        <v>2.7655878700100001</v>
      </c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1:17" hidden="1" outlineLevel="3" x14ac:dyDescent="0.2">
      <c r="A109" s="264" t="s">
        <v>172</v>
      </c>
      <c r="B109" s="222">
        <v>0</v>
      </c>
      <c r="C109" s="222">
        <v>0</v>
      </c>
      <c r="D109" s="222">
        <v>0</v>
      </c>
      <c r="E109" s="222">
        <v>10.58962562764</v>
      </c>
      <c r="F109" s="222">
        <v>12.53187946503</v>
      </c>
      <c r="G109" s="222">
        <v>7.66075657785</v>
      </c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1:17" hidden="1" outlineLevel="3" x14ac:dyDescent="0.2">
      <c r="A110" s="264" t="s">
        <v>157</v>
      </c>
      <c r="B110" s="222">
        <v>1.4354757070399999</v>
      </c>
      <c r="C110" s="222">
        <v>0.97860044465999996</v>
      </c>
      <c r="D110" s="222">
        <v>0</v>
      </c>
      <c r="E110" s="222">
        <v>0</v>
      </c>
      <c r="F110" s="222">
        <v>0</v>
      </c>
      <c r="G110" s="222">
        <v>0</v>
      </c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1:17" hidden="1" outlineLevel="3" x14ac:dyDescent="0.2">
      <c r="A111" s="264" t="s">
        <v>106</v>
      </c>
      <c r="B111" s="222">
        <v>2.3842056671999998</v>
      </c>
      <c r="C111" s="222">
        <v>2.4192672335999998</v>
      </c>
      <c r="D111" s="222">
        <v>0</v>
      </c>
      <c r="E111" s="222">
        <v>0</v>
      </c>
      <c r="F111" s="222">
        <v>0</v>
      </c>
      <c r="G111" s="222">
        <v>0</v>
      </c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1:17" hidden="1" outlineLevel="3" x14ac:dyDescent="0.2">
      <c r="A112" s="264" t="s">
        <v>207</v>
      </c>
      <c r="B112" s="222">
        <v>0.22526511275</v>
      </c>
      <c r="C112" s="222">
        <v>0</v>
      </c>
      <c r="D112" s="222">
        <v>0.38812792235999999</v>
      </c>
      <c r="E112" s="222">
        <v>1.0414123130299999</v>
      </c>
      <c r="F112" s="222">
        <v>0.93949721320000001</v>
      </c>
      <c r="G112" s="222">
        <v>0.91046052427000002</v>
      </c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1:17" hidden="1" outlineLevel="3" x14ac:dyDescent="0.2">
      <c r="A113" s="264" t="s">
        <v>126</v>
      </c>
      <c r="B113" s="222">
        <v>0.98087830241999996</v>
      </c>
      <c r="C113" s="222">
        <v>1.1144829759399999</v>
      </c>
      <c r="D113" s="222">
        <v>0.96636853003000001</v>
      </c>
      <c r="E113" s="222">
        <v>0.85413330630999995</v>
      </c>
      <c r="F113" s="222">
        <v>0.53914034188000004</v>
      </c>
      <c r="G113" s="222">
        <v>0.52247733299999999</v>
      </c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1:17" hidden="1" outlineLevel="3" x14ac:dyDescent="0.2">
      <c r="A114" s="264" t="s">
        <v>118</v>
      </c>
      <c r="B114" s="222">
        <v>2.3169265369800001</v>
      </c>
      <c r="C114" s="222">
        <v>0</v>
      </c>
      <c r="D114" s="222">
        <v>0</v>
      </c>
      <c r="E114" s="222">
        <v>0</v>
      </c>
      <c r="F114" s="222">
        <v>0</v>
      </c>
      <c r="G114" s="222">
        <v>0</v>
      </c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1:17" hidden="1" outlineLevel="3" x14ac:dyDescent="0.2">
      <c r="A115" s="264" t="s">
        <v>110</v>
      </c>
      <c r="B115" s="222">
        <v>7.8842780000000001</v>
      </c>
      <c r="C115" s="222">
        <v>12.0003335</v>
      </c>
      <c r="D115" s="222">
        <v>13.595428999999999</v>
      </c>
      <c r="E115" s="222">
        <v>0</v>
      </c>
      <c r="F115" s="222">
        <v>0</v>
      </c>
      <c r="G115" s="222">
        <v>0</v>
      </c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1:17" hidden="1" outlineLevel="3" x14ac:dyDescent="0.2">
      <c r="A116" s="264" t="s">
        <v>149</v>
      </c>
      <c r="B116" s="222">
        <v>1.34032726</v>
      </c>
      <c r="C116" s="222">
        <v>1.7299680773599999</v>
      </c>
      <c r="D116" s="222">
        <v>1.6086111592800001</v>
      </c>
      <c r="E116" s="222">
        <v>1.29782839152</v>
      </c>
      <c r="F116" s="222">
        <v>0.92257295648000004</v>
      </c>
      <c r="G116" s="222">
        <v>0.89939889648000004</v>
      </c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1:17" hidden="1" outlineLevel="3" x14ac:dyDescent="0.2">
      <c r="A117" s="264" t="s">
        <v>120</v>
      </c>
      <c r="B117" s="222">
        <v>24.47475255725</v>
      </c>
      <c r="C117" s="222">
        <v>37.252008746640001</v>
      </c>
      <c r="D117" s="222">
        <v>41.849257070509999</v>
      </c>
      <c r="E117" s="222">
        <v>42.466577746150001</v>
      </c>
      <c r="F117" s="222">
        <v>37.379156399999999</v>
      </c>
      <c r="G117" s="222">
        <v>34.4157741</v>
      </c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1:17" hidden="1" outlineLevel="3" x14ac:dyDescent="0.2">
      <c r="A118" s="264" t="s">
        <v>103</v>
      </c>
      <c r="B118" s="222">
        <v>3.0861035161500001</v>
      </c>
      <c r="C118" s="222">
        <v>3.91435878353</v>
      </c>
      <c r="D118" s="222">
        <v>3.54772719755</v>
      </c>
      <c r="E118" s="222">
        <v>2.7465531906899998</v>
      </c>
      <c r="F118" s="222">
        <v>1.8063131227</v>
      </c>
      <c r="G118" s="222">
        <v>1.7609404414500001</v>
      </c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1:17" hidden="1" outlineLevel="3" x14ac:dyDescent="0.2">
      <c r="A119" s="264" t="s">
        <v>105</v>
      </c>
      <c r="B119" s="222">
        <v>7.4878114491899996</v>
      </c>
      <c r="C119" s="222">
        <v>8.8185307894200005</v>
      </c>
      <c r="D119" s="222">
        <v>0</v>
      </c>
      <c r="E119" s="222">
        <v>0</v>
      </c>
      <c r="F119" s="222">
        <v>0</v>
      </c>
      <c r="G119" s="222">
        <v>0</v>
      </c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1:17" ht="25.5" outlineLevel="2" collapsed="1" x14ac:dyDescent="0.2">
      <c r="A120" s="265" t="s">
        <v>56</v>
      </c>
      <c r="B120" s="172">
        <f t="shared" ref="B120:F120" si="20">SUM(B$121:B$122)</f>
        <v>28.509549247999999</v>
      </c>
      <c r="C120" s="172">
        <f t="shared" si="20"/>
        <v>0</v>
      </c>
      <c r="D120" s="172">
        <f t="shared" si="20"/>
        <v>0</v>
      </c>
      <c r="E120" s="172">
        <f t="shared" si="20"/>
        <v>0</v>
      </c>
      <c r="F120" s="172">
        <f t="shared" si="20"/>
        <v>0</v>
      </c>
      <c r="G120" s="172">
        <v>0</v>
      </c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1:17" hidden="1" outlineLevel="3" x14ac:dyDescent="0.2">
      <c r="A121" s="264" t="s">
        <v>37</v>
      </c>
      <c r="B121" s="222">
        <v>8.6727057999999992</v>
      </c>
      <c r="C121" s="222">
        <v>0</v>
      </c>
      <c r="D121" s="222">
        <v>0</v>
      </c>
      <c r="E121" s="222">
        <v>0</v>
      </c>
      <c r="F121" s="222">
        <v>0</v>
      </c>
      <c r="G121" s="222">
        <v>0</v>
      </c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1:17" hidden="1" outlineLevel="3" x14ac:dyDescent="0.2">
      <c r="A122" s="264" t="s">
        <v>137</v>
      </c>
      <c r="B122" s="222">
        <v>19.836843448</v>
      </c>
      <c r="C122" s="222">
        <v>0</v>
      </c>
      <c r="D122" s="222">
        <v>0</v>
      </c>
      <c r="E122" s="222">
        <v>0</v>
      </c>
      <c r="F122" s="222">
        <v>0</v>
      </c>
      <c r="G122" s="222">
        <v>0</v>
      </c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outlineLevel="2" collapsed="1" x14ac:dyDescent="0.2">
      <c r="A123" s="265" t="s">
        <v>178</v>
      </c>
      <c r="B123" s="172">
        <f t="shared" ref="B123:F123" si="21">SUM(B$124:B$124)</f>
        <v>1.8606204855499999</v>
      </c>
      <c r="C123" s="172">
        <f t="shared" si="21"/>
        <v>2.7086821310899998</v>
      </c>
      <c r="D123" s="172">
        <f t="shared" si="21"/>
        <v>2.9770443468500001</v>
      </c>
      <c r="E123" s="172">
        <f t="shared" si="21"/>
        <v>3.2554145727999999</v>
      </c>
      <c r="F123" s="172">
        <f t="shared" si="21"/>
        <v>3.1362719085699999</v>
      </c>
      <c r="G123" s="172">
        <v>3.07328561369</v>
      </c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1:17" hidden="1" outlineLevel="3" x14ac:dyDescent="0.2">
      <c r="A124" s="111" t="s">
        <v>145</v>
      </c>
      <c r="B124" s="222">
        <v>1.8606204855499999</v>
      </c>
      <c r="C124" s="222">
        <v>2.7086821310899998</v>
      </c>
      <c r="D124" s="222">
        <v>2.9770443468500001</v>
      </c>
      <c r="E124" s="222">
        <v>3.2554145727999999</v>
      </c>
      <c r="F124" s="222">
        <v>3.1362719085699999</v>
      </c>
      <c r="G124" s="222">
        <v>3.07328561369</v>
      </c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1:17" x14ac:dyDescent="0.2">
      <c r="B125" s="37"/>
      <c r="C125" s="37"/>
      <c r="D125" s="37"/>
      <c r="E125" s="37"/>
      <c r="F125" s="37"/>
      <c r="G125" s="37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1:17" x14ac:dyDescent="0.2">
      <c r="B126" s="37"/>
      <c r="C126" s="37"/>
      <c r="D126" s="37"/>
      <c r="E126" s="37"/>
      <c r="F126" s="37"/>
      <c r="G126" s="37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1:17" x14ac:dyDescent="0.2">
      <c r="B127" s="37"/>
      <c r="C127" s="37"/>
      <c r="D127" s="37"/>
      <c r="E127" s="37"/>
      <c r="F127" s="37"/>
      <c r="G127" s="37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1:17" x14ac:dyDescent="0.2">
      <c r="B128" s="37"/>
      <c r="C128" s="37"/>
      <c r="D128" s="37"/>
      <c r="E128" s="37"/>
      <c r="F128" s="37"/>
      <c r="G128" s="37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37"/>
      <c r="E129" s="37"/>
      <c r="F129" s="37"/>
      <c r="G129" s="37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37"/>
      <c r="E130" s="37"/>
      <c r="F130" s="37"/>
      <c r="G130" s="37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37"/>
      <c r="E131" s="37"/>
      <c r="F131" s="37"/>
      <c r="G131" s="37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37"/>
      <c r="E132" s="37"/>
      <c r="F132" s="37"/>
      <c r="G132" s="37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37"/>
      <c r="E133" s="37"/>
      <c r="F133" s="37"/>
      <c r="G133" s="37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37"/>
      <c r="E134" s="37"/>
      <c r="F134" s="37"/>
      <c r="G134" s="37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37"/>
      <c r="E135" s="37"/>
      <c r="F135" s="37"/>
      <c r="G135" s="37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37"/>
      <c r="E136" s="37"/>
      <c r="F136" s="37"/>
      <c r="G136" s="37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37"/>
      <c r="E137" s="37"/>
      <c r="F137" s="37"/>
      <c r="G137" s="37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37"/>
      <c r="E138" s="37"/>
      <c r="F138" s="37"/>
      <c r="G138" s="37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37"/>
      <c r="E139" s="37"/>
      <c r="F139" s="37"/>
      <c r="G139" s="37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37"/>
      <c r="E140" s="37"/>
      <c r="F140" s="37"/>
      <c r="G140" s="37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37"/>
      <c r="E141" s="37"/>
      <c r="F141" s="37"/>
      <c r="G141" s="37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37"/>
      <c r="E142" s="37"/>
      <c r="F142" s="37"/>
      <c r="G142" s="37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37"/>
      <c r="E143" s="37"/>
      <c r="F143" s="37"/>
      <c r="G143" s="37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37"/>
      <c r="E144" s="37"/>
      <c r="F144" s="37"/>
      <c r="G144" s="37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37"/>
      <c r="E145" s="37"/>
      <c r="F145" s="37"/>
      <c r="G145" s="37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37"/>
      <c r="E146" s="37"/>
      <c r="F146" s="37"/>
      <c r="G146" s="37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37"/>
      <c r="E147" s="37"/>
      <c r="F147" s="37"/>
      <c r="G147" s="37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37"/>
      <c r="E148" s="37"/>
      <c r="F148" s="37"/>
      <c r="G148" s="37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37"/>
      <c r="E149" s="37"/>
      <c r="F149" s="37"/>
      <c r="G149" s="37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37"/>
      <c r="E150" s="37"/>
      <c r="F150" s="37"/>
      <c r="G150" s="37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37"/>
      <c r="E151" s="37"/>
      <c r="F151" s="37"/>
      <c r="G151" s="37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37"/>
      <c r="E152" s="37"/>
      <c r="F152" s="37"/>
      <c r="G152" s="37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37"/>
      <c r="E153" s="37"/>
      <c r="F153" s="37"/>
      <c r="G153" s="37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37"/>
      <c r="E154" s="37"/>
      <c r="F154" s="37"/>
      <c r="G154" s="37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37"/>
      <c r="E155" s="37"/>
      <c r="F155" s="37"/>
      <c r="G155" s="37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37"/>
      <c r="E156" s="37"/>
      <c r="F156" s="37"/>
      <c r="G156" s="37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37"/>
      <c r="E157" s="37"/>
      <c r="F157" s="37"/>
      <c r="G157" s="37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37"/>
      <c r="E158" s="37"/>
      <c r="F158" s="37"/>
      <c r="G158" s="37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37"/>
      <c r="E159" s="37"/>
      <c r="F159" s="37"/>
      <c r="G159" s="37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37"/>
      <c r="E160" s="37"/>
      <c r="F160" s="37"/>
      <c r="G160" s="37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37"/>
      <c r="E161" s="37"/>
      <c r="F161" s="37"/>
      <c r="G161" s="37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37"/>
      <c r="E162" s="37"/>
      <c r="F162" s="37"/>
      <c r="G162" s="37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37"/>
      <c r="E163" s="37"/>
      <c r="F163" s="37"/>
      <c r="G163" s="37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37"/>
      <c r="E164" s="37"/>
      <c r="F164" s="37"/>
      <c r="G164" s="37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37"/>
      <c r="E165" s="37"/>
      <c r="F165" s="37"/>
      <c r="G165" s="37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37"/>
      <c r="E166" s="37"/>
      <c r="F166" s="37"/>
      <c r="G166" s="37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37"/>
      <c r="E167" s="37"/>
      <c r="F167" s="37"/>
      <c r="G167" s="37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37"/>
      <c r="E168" s="37"/>
      <c r="F168" s="37"/>
      <c r="G168" s="37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</sheetData>
  <mergeCells count="1">
    <mergeCell ref="A2:G2"/>
  </mergeCells>
  <printOptions horizontalCentered="1"/>
  <pageMargins left="0.39370078740157483" right="0.39370078740157483" top="0.98425196850393704" bottom="0.59055118110236227" header="0.11811023622047245" footer="0.11811023622047245"/>
  <pageSetup paperSize="9" scale="8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128" sqref="A128"/>
    </sheetView>
  </sheetViews>
  <sheetFormatPr defaultColWidth="9.140625" defaultRowHeight="12.75" outlineLevelRow="3" x14ac:dyDescent="0.2"/>
  <cols>
    <col min="1" max="1" width="64.140625" style="194" customWidth="1"/>
    <col min="2" max="7" width="12.28515625" style="46" customWidth="1"/>
    <col min="8" max="16384" width="9.140625" style="194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83"/>
    </row>
    <row r="4" spans="1:19" s="246" customFormat="1" x14ac:dyDescent="0.2">
      <c r="B4" s="116"/>
      <c r="C4" s="116"/>
      <c r="D4" s="116"/>
      <c r="E4" s="116"/>
      <c r="F4" s="116"/>
      <c r="G4" s="246" t="str">
        <f>VALUSD</f>
        <v>млрд. дол. США</v>
      </c>
    </row>
    <row r="5" spans="1:19" s="162" customFormat="1" x14ac:dyDescent="0.2">
      <c r="A5" s="56"/>
      <c r="B5" s="88">
        <v>42004</v>
      </c>
      <c r="C5" s="88">
        <v>42369</v>
      </c>
      <c r="D5" s="88">
        <v>42735</v>
      </c>
      <c r="E5" s="88">
        <v>43100</v>
      </c>
      <c r="F5" s="88">
        <v>43465</v>
      </c>
      <c r="G5" s="88">
        <v>43524</v>
      </c>
    </row>
    <row r="6" spans="1:19" s="195" customFormat="1" ht="31.5" x14ac:dyDescent="0.2">
      <c r="A6" s="2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31">
        <f t="shared" ref="B6:F6" si="0">B$7+B$80</f>
        <v>69.811921755840004</v>
      </c>
      <c r="C6" s="131">
        <f t="shared" si="0"/>
        <v>65.505684905229998</v>
      </c>
      <c r="D6" s="131">
        <f t="shared" si="0"/>
        <v>70.972707080139998</v>
      </c>
      <c r="E6" s="131">
        <f t="shared" si="0"/>
        <v>76.305753084310012</v>
      </c>
      <c r="F6" s="131">
        <f t="shared" si="0"/>
        <v>78.315547975910007</v>
      </c>
      <c r="G6" s="131">
        <v>78.239429963220005</v>
      </c>
    </row>
    <row r="7" spans="1:19" s="23" customFormat="1" ht="15" x14ac:dyDescent="0.2">
      <c r="A7" s="94" t="s">
        <v>68</v>
      </c>
      <c r="B7" s="198">
        <f t="shared" ref="B7:G7" si="1">B$8+B$48</f>
        <v>60.058159422860001</v>
      </c>
      <c r="C7" s="198">
        <f t="shared" si="1"/>
        <v>55.593103821629995</v>
      </c>
      <c r="D7" s="198">
        <f t="shared" si="1"/>
        <v>60.712804731310001</v>
      </c>
      <c r="E7" s="198">
        <f t="shared" si="1"/>
        <v>65.332784469550006</v>
      </c>
      <c r="F7" s="198">
        <f t="shared" si="1"/>
        <v>67.186989245060005</v>
      </c>
      <c r="G7" s="198">
        <f t="shared" si="1"/>
        <v>67.418100851639991</v>
      </c>
    </row>
    <row r="8" spans="1:19" s="180" customFormat="1" ht="15" outlineLevel="1" x14ac:dyDescent="0.2">
      <c r="A8" s="155" t="s">
        <v>50</v>
      </c>
      <c r="B8" s="39">
        <f t="shared" ref="B8:G8" si="2">B$9+B$46</f>
        <v>29.235627080109996</v>
      </c>
      <c r="C8" s="39">
        <f t="shared" si="2"/>
        <v>21.166125221089995</v>
      </c>
      <c r="D8" s="39">
        <f t="shared" si="2"/>
        <v>24.664375450929999</v>
      </c>
      <c r="E8" s="39">
        <f t="shared" si="2"/>
        <v>26.842676472450012</v>
      </c>
      <c r="F8" s="39">
        <f t="shared" si="2"/>
        <v>27.487826315950002</v>
      </c>
      <c r="G8" s="39">
        <f t="shared" si="2"/>
        <v>27.785161368369998</v>
      </c>
    </row>
    <row r="9" spans="1:19" s="18" customFormat="1" ht="25.5" outlineLevel="2" collapsed="1" x14ac:dyDescent="0.2">
      <c r="A9" s="262" t="s">
        <v>192</v>
      </c>
      <c r="B9" s="40">
        <f t="shared" ref="B9:F9" si="3">SUM(B$10:B$45)</f>
        <v>29.059497891579998</v>
      </c>
      <c r="C9" s="40">
        <f t="shared" si="3"/>
        <v>21.055917848519996</v>
      </c>
      <c r="D9" s="40">
        <f t="shared" si="3"/>
        <v>24.57196211378</v>
      </c>
      <c r="E9" s="40">
        <f t="shared" si="3"/>
        <v>26.757860621410014</v>
      </c>
      <c r="F9" s="40">
        <f t="shared" si="3"/>
        <v>27.406626104820003</v>
      </c>
      <c r="G9" s="40">
        <v>27.70186893923</v>
      </c>
    </row>
    <row r="10" spans="1:19" s="190" customFormat="1" hidden="1" outlineLevel="3" x14ac:dyDescent="0.2">
      <c r="A10" s="263" t="s">
        <v>2</v>
      </c>
      <c r="B10" s="10">
        <v>5.6077423999999999E-3</v>
      </c>
      <c r="C10" s="10">
        <v>4.10980245E-3</v>
      </c>
      <c r="D10" s="10">
        <v>0</v>
      </c>
      <c r="E10" s="10">
        <v>0</v>
      </c>
      <c r="F10" s="10">
        <v>0</v>
      </c>
      <c r="G10" s="10">
        <v>0</v>
      </c>
    </row>
    <row r="11" spans="1:19" hidden="1" outlineLevel="3" x14ac:dyDescent="0.2">
      <c r="A11" s="264" t="s">
        <v>52</v>
      </c>
      <c r="B11" s="222">
        <v>0</v>
      </c>
      <c r="C11" s="222">
        <v>0</v>
      </c>
      <c r="D11" s="222">
        <v>0</v>
      </c>
      <c r="E11" s="222">
        <v>0</v>
      </c>
      <c r="F11" s="222">
        <v>0.423707</v>
      </c>
      <c r="G11" s="222">
        <v>0.11294999999999999</v>
      </c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hidden="1" outlineLevel="3" x14ac:dyDescent="0.2">
      <c r="A12" s="264" t="s">
        <v>141</v>
      </c>
      <c r="B12" s="222">
        <v>3.1870048849599999</v>
      </c>
      <c r="C12" s="222">
        <v>2.5231991677200001</v>
      </c>
      <c r="D12" s="222">
        <v>2.7521376118899998</v>
      </c>
      <c r="E12" s="222">
        <v>2.2321566689900001</v>
      </c>
      <c r="F12" s="222">
        <v>2.2627073694200002</v>
      </c>
      <c r="G12" s="222">
        <v>2.3210086599399999</v>
      </c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hidden="1" outlineLevel="3" x14ac:dyDescent="0.2">
      <c r="A13" s="264" t="s">
        <v>200</v>
      </c>
      <c r="B13" s="222">
        <v>0.24415558406999999</v>
      </c>
      <c r="C13" s="222">
        <v>0.72427074632999999</v>
      </c>
      <c r="D13" s="222">
        <v>0.63929505277999998</v>
      </c>
      <c r="E13" s="222">
        <v>0.67812195027</v>
      </c>
      <c r="F13" s="222">
        <v>0.68740315390999995</v>
      </c>
      <c r="G13" s="222">
        <v>0.70511489673000005</v>
      </c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hidden="1" outlineLevel="3" x14ac:dyDescent="0.2">
      <c r="A14" s="264" t="s">
        <v>30</v>
      </c>
      <c r="B14" s="222">
        <v>0.46534948921000002</v>
      </c>
      <c r="C14" s="222">
        <v>0.34514499999999998</v>
      </c>
      <c r="D14" s="222">
        <v>0.12789482406</v>
      </c>
      <c r="E14" s="222">
        <v>0.24593776166</v>
      </c>
      <c r="F14" s="222">
        <v>0.69196167220000004</v>
      </c>
      <c r="G14" s="222">
        <v>0.87059826538999996</v>
      </c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hidden="1" outlineLevel="3" x14ac:dyDescent="0.2">
      <c r="A15" s="264" t="s">
        <v>34</v>
      </c>
      <c r="B15" s="222">
        <v>9.5126021690000007E-2</v>
      </c>
      <c r="C15" s="222">
        <v>0.52081885891000002</v>
      </c>
      <c r="D15" s="222">
        <v>1.04814640274</v>
      </c>
      <c r="E15" s="222">
        <v>1.30044928209</v>
      </c>
      <c r="F15" s="222">
        <v>1.3182480490299999</v>
      </c>
      <c r="G15" s="222">
        <v>1.3522142453099999</v>
      </c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hidden="1" outlineLevel="3" x14ac:dyDescent="0.2">
      <c r="A16" s="264" t="s">
        <v>83</v>
      </c>
      <c r="B16" s="222">
        <v>0.1660031521</v>
      </c>
      <c r="C16" s="222">
        <v>0.54655272705000002</v>
      </c>
      <c r="D16" s="222">
        <v>1.36507755659</v>
      </c>
      <c r="E16" s="222">
        <v>1.02254508758</v>
      </c>
      <c r="F16" s="222">
        <v>1.0365402828900001</v>
      </c>
      <c r="G16" s="222">
        <v>1.0632479504800001</v>
      </c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hidden="1" outlineLevel="3" x14ac:dyDescent="0.2">
      <c r="A17" s="264" t="s">
        <v>131</v>
      </c>
      <c r="B17" s="222">
        <v>0.20610638032</v>
      </c>
      <c r="C17" s="222">
        <v>0.13541290332</v>
      </c>
      <c r="D17" s="222">
        <v>1.8848246715800001</v>
      </c>
      <c r="E17" s="222">
        <v>1.67098825562</v>
      </c>
      <c r="F17" s="222">
        <v>1.69385845206</v>
      </c>
      <c r="G17" s="222">
        <v>1.7375026877999999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idden="1" outlineLevel="3" x14ac:dyDescent="0.2">
      <c r="A18" s="264" t="s">
        <v>193</v>
      </c>
      <c r="B18" s="222">
        <v>1.0050913983500001</v>
      </c>
      <c r="C18" s="222">
        <v>0.66034998110999998</v>
      </c>
      <c r="D18" s="222">
        <v>1.57368472887</v>
      </c>
      <c r="E18" s="222">
        <v>3.3291023126899999</v>
      </c>
      <c r="F18" s="222">
        <v>3.3746665013200001</v>
      </c>
      <c r="G18" s="222">
        <v>3.4616187138600001</v>
      </c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idden="1" outlineLevel="3" x14ac:dyDescent="0.2">
      <c r="A19" s="264" t="s">
        <v>26</v>
      </c>
      <c r="B19" s="222">
        <v>0</v>
      </c>
      <c r="C19" s="222">
        <v>0</v>
      </c>
      <c r="D19" s="222">
        <v>0</v>
      </c>
      <c r="E19" s="222">
        <v>0.43102746574</v>
      </c>
      <c r="F19" s="222">
        <v>0.43692677880000003</v>
      </c>
      <c r="G19" s="222">
        <v>0.4481847061</v>
      </c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hidden="1" outlineLevel="3" x14ac:dyDescent="0.2">
      <c r="A20" s="264" t="s">
        <v>78</v>
      </c>
      <c r="B20" s="222">
        <v>0</v>
      </c>
      <c r="C20" s="222">
        <v>0</v>
      </c>
      <c r="D20" s="222">
        <v>0</v>
      </c>
      <c r="E20" s="222">
        <v>0.43102746574</v>
      </c>
      <c r="F20" s="222">
        <v>0.43692677880000003</v>
      </c>
      <c r="G20" s="222">
        <v>0.4481847061</v>
      </c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hidden="1" outlineLevel="3" x14ac:dyDescent="0.2">
      <c r="A21" s="264" t="s">
        <v>170</v>
      </c>
      <c r="B21" s="222">
        <v>4.8788000630000002E-2</v>
      </c>
      <c r="C21" s="222">
        <v>4.3704000389999997E-2</v>
      </c>
      <c r="D21" s="222">
        <v>1.076022</v>
      </c>
      <c r="E21" s="222">
        <v>1.07894224034</v>
      </c>
      <c r="F21" s="222">
        <v>1.3515315323999999</v>
      </c>
      <c r="G21" s="222">
        <v>1.36967972661</v>
      </c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hidden="1" outlineLevel="3" x14ac:dyDescent="0.2">
      <c r="A22" s="264" t="s">
        <v>127</v>
      </c>
      <c r="B22" s="222">
        <v>0</v>
      </c>
      <c r="C22" s="222">
        <v>0</v>
      </c>
      <c r="D22" s="222">
        <v>0</v>
      </c>
      <c r="E22" s="222">
        <v>0.43102746574</v>
      </c>
      <c r="F22" s="222">
        <v>0.43692677880000003</v>
      </c>
      <c r="G22" s="222">
        <v>0.4481847061</v>
      </c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hidden="1" outlineLevel="3" x14ac:dyDescent="0.2">
      <c r="A23" s="264" t="s">
        <v>190</v>
      </c>
      <c r="B23" s="222">
        <v>0</v>
      </c>
      <c r="C23" s="222">
        <v>0</v>
      </c>
      <c r="D23" s="222">
        <v>0</v>
      </c>
      <c r="E23" s="222">
        <v>0.43102746574</v>
      </c>
      <c r="F23" s="222">
        <v>0.43692677880000003</v>
      </c>
      <c r="G23" s="222">
        <v>0.4481847061</v>
      </c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hidden="1" outlineLevel="3" x14ac:dyDescent="0.2">
      <c r="A24" s="264" t="s">
        <v>211</v>
      </c>
      <c r="B24" s="222">
        <v>2.5942371371499999</v>
      </c>
      <c r="C24" s="222">
        <v>0.91290555954999997</v>
      </c>
      <c r="D24" s="222">
        <v>2.3667307419600001</v>
      </c>
      <c r="E24" s="222">
        <v>2.5512044713000002</v>
      </c>
      <c r="F24" s="222">
        <v>0.69286224135999996</v>
      </c>
      <c r="G24" s="222">
        <v>0.88631020443999997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hidden="1" outlineLevel="3" x14ac:dyDescent="0.2">
      <c r="A25" s="264" t="s">
        <v>150</v>
      </c>
      <c r="B25" s="222">
        <v>0</v>
      </c>
      <c r="C25" s="222">
        <v>0</v>
      </c>
      <c r="D25" s="222">
        <v>0</v>
      </c>
      <c r="E25" s="222">
        <v>0.43102746574</v>
      </c>
      <c r="F25" s="222">
        <v>0.43692677880000003</v>
      </c>
      <c r="G25" s="222">
        <v>0.4481847061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hidden="1" outlineLevel="3" x14ac:dyDescent="0.2">
      <c r="A26" s="264" t="s">
        <v>112</v>
      </c>
      <c r="B26" s="222">
        <v>0</v>
      </c>
      <c r="C26" s="222">
        <v>0</v>
      </c>
      <c r="D26" s="222">
        <v>0</v>
      </c>
      <c r="E26" s="222">
        <v>0.43102746574</v>
      </c>
      <c r="F26" s="222">
        <v>0.43692677880000003</v>
      </c>
      <c r="G26" s="222">
        <v>0.4481847061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hidden="1" outlineLevel="3" x14ac:dyDescent="0.2">
      <c r="A27" s="264" t="s">
        <v>174</v>
      </c>
      <c r="B27" s="222">
        <v>0</v>
      </c>
      <c r="C27" s="222">
        <v>0</v>
      </c>
      <c r="D27" s="222">
        <v>0</v>
      </c>
      <c r="E27" s="222">
        <v>0.43102746574</v>
      </c>
      <c r="F27" s="222">
        <v>0.43692677880000003</v>
      </c>
      <c r="G27" s="222">
        <v>0.4481847061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hidden="1" outlineLevel="3" x14ac:dyDescent="0.2">
      <c r="A28" s="264" t="s">
        <v>6</v>
      </c>
      <c r="B28" s="222">
        <v>0</v>
      </c>
      <c r="C28" s="222">
        <v>0</v>
      </c>
      <c r="D28" s="222">
        <v>0</v>
      </c>
      <c r="E28" s="222">
        <v>0.43102746574</v>
      </c>
      <c r="F28" s="222">
        <v>0.43692677880000003</v>
      </c>
      <c r="G28" s="222">
        <v>0.4481847061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hidden="1" outlineLevel="3" x14ac:dyDescent="0.2">
      <c r="A29" s="264" t="s">
        <v>53</v>
      </c>
      <c r="B29" s="222">
        <v>0</v>
      </c>
      <c r="C29" s="222">
        <v>0</v>
      </c>
      <c r="D29" s="222">
        <v>0</v>
      </c>
      <c r="E29" s="222">
        <v>0.43102746574</v>
      </c>
      <c r="F29" s="222">
        <v>0.43692677880000003</v>
      </c>
      <c r="G29" s="222">
        <v>0.4481847061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hidden="1" outlineLevel="3" x14ac:dyDescent="0.2">
      <c r="A30" s="264" t="s">
        <v>100</v>
      </c>
      <c r="B30" s="222">
        <v>0</v>
      </c>
      <c r="C30" s="222">
        <v>0</v>
      </c>
      <c r="D30" s="222">
        <v>0</v>
      </c>
      <c r="E30" s="222">
        <v>0.43102746574</v>
      </c>
      <c r="F30" s="222">
        <v>0.43692677880000003</v>
      </c>
      <c r="G30" s="222">
        <v>0.4481847061</v>
      </c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hidden="1" outlineLevel="3" x14ac:dyDescent="0.2">
      <c r="A31" s="264" t="s">
        <v>91</v>
      </c>
      <c r="B31" s="222">
        <v>0</v>
      </c>
      <c r="C31" s="222">
        <v>0</v>
      </c>
      <c r="D31" s="222">
        <v>0</v>
      </c>
      <c r="E31" s="222">
        <v>0.43102746574</v>
      </c>
      <c r="F31" s="222">
        <v>0.43692677880000003</v>
      </c>
      <c r="G31" s="222">
        <v>0.4481847061</v>
      </c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hidden="1" outlineLevel="3" x14ac:dyDescent="0.2">
      <c r="A32" s="264" t="s">
        <v>147</v>
      </c>
      <c r="B32" s="222">
        <v>0</v>
      </c>
      <c r="C32" s="222">
        <v>0</v>
      </c>
      <c r="D32" s="222">
        <v>0</v>
      </c>
      <c r="E32" s="222">
        <v>0.43102746574</v>
      </c>
      <c r="F32" s="222">
        <v>0.43692677880000003</v>
      </c>
      <c r="G32" s="222">
        <v>0.4481847061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hidden="1" outlineLevel="3" x14ac:dyDescent="0.2">
      <c r="A33" s="264" t="s">
        <v>201</v>
      </c>
      <c r="B33" s="222">
        <v>0</v>
      </c>
      <c r="C33" s="222">
        <v>0</v>
      </c>
      <c r="D33" s="222">
        <v>0</v>
      </c>
      <c r="E33" s="222">
        <v>0.43102746574</v>
      </c>
      <c r="F33" s="222">
        <v>0.43692677880000003</v>
      </c>
      <c r="G33" s="222">
        <v>0.4481847061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hidden="1" outlineLevel="3" x14ac:dyDescent="0.2">
      <c r="A34" s="264" t="s">
        <v>31</v>
      </c>
      <c r="B34" s="222">
        <v>0</v>
      </c>
      <c r="C34" s="222">
        <v>0</v>
      </c>
      <c r="D34" s="222">
        <v>0</v>
      </c>
      <c r="E34" s="222">
        <v>0.43102746574</v>
      </c>
      <c r="F34" s="222">
        <v>0.43692677880000003</v>
      </c>
      <c r="G34" s="222">
        <v>0.4481847061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hidden="1" outlineLevel="3" x14ac:dyDescent="0.2">
      <c r="A35" s="264" t="s">
        <v>59</v>
      </c>
      <c r="B35" s="222">
        <v>0</v>
      </c>
      <c r="C35" s="222">
        <v>0</v>
      </c>
      <c r="D35" s="222">
        <v>3.6777066999999999E-4</v>
      </c>
      <c r="E35" s="222">
        <v>1.9417667369999999E-2</v>
      </c>
      <c r="F35" s="222">
        <v>0.23983854674999999</v>
      </c>
      <c r="G35" s="222">
        <v>0.73894904753000001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hidden="1" outlineLevel="3" x14ac:dyDescent="0.2">
      <c r="A36" s="264" t="s">
        <v>47</v>
      </c>
      <c r="B36" s="222">
        <v>2.9543006224399999</v>
      </c>
      <c r="C36" s="222">
        <v>1.8073346098800001</v>
      </c>
      <c r="D36" s="222">
        <v>0.67899236573999999</v>
      </c>
      <c r="E36" s="222">
        <v>1.6063551595600001</v>
      </c>
      <c r="F36" s="222">
        <v>2.2713122724199999</v>
      </c>
      <c r="G36" s="222">
        <v>2.3329311261300001</v>
      </c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hidden="1" outlineLevel="3" x14ac:dyDescent="0.2">
      <c r="A37" s="264" t="s">
        <v>46</v>
      </c>
      <c r="B37" s="222">
        <v>0</v>
      </c>
      <c r="C37" s="222">
        <v>0</v>
      </c>
      <c r="D37" s="222">
        <v>0</v>
      </c>
      <c r="E37" s="222">
        <v>0.43102771513999999</v>
      </c>
      <c r="F37" s="222">
        <v>0.43692703161000002</v>
      </c>
      <c r="G37" s="222">
        <v>0.44818496543000003</v>
      </c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hidden="1" outlineLevel="3" x14ac:dyDescent="0.2">
      <c r="A38" s="264" t="s">
        <v>92</v>
      </c>
      <c r="B38" s="222">
        <v>0.18531708674</v>
      </c>
      <c r="C38" s="222">
        <v>0.62686202513</v>
      </c>
      <c r="D38" s="222">
        <v>0.57319034508</v>
      </c>
      <c r="E38" s="222">
        <v>1.0688624199999999E-3</v>
      </c>
      <c r="F38" s="222">
        <v>1.08349155E-3</v>
      </c>
      <c r="G38" s="222">
        <v>1.11140897E-3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hidden="1" outlineLevel="3" x14ac:dyDescent="0.2">
      <c r="A39" s="264" t="s">
        <v>153</v>
      </c>
      <c r="B39" s="222">
        <v>8.3317567436799997</v>
      </c>
      <c r="C39" s="222">
        <v>6.2095695967499998</v>
      </c>
      <c r="D39" s="222">
        <v>5.5742871886499996</v>
      </c>
      <c r="E39" s="222">
        <v>1.82328452659</v>
      </c>
      <c r="F39" s="222">
        <v>1.4219136382299999</v>
      </c>
      <c r="G39" s="222">
        <v>1.0958153637100001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hidden="1" outlineLevel="3" x14ac:dyDescent="0.2">
      <c r="A40" s="264" t="s">
        <v>158</v>
      </c>
      <c r="B40" s="222">
        <v>1.0780949119999999E-2</v>
      </c>
      <c r="C40" s="222">
        <v>0</v>
      </c>
      <c r="D40" s="222">
        <v>7.93652779E-3</v>
      </c>
      <c r="E40" s="222">
        <v>0.38748500000000002</v>
      </c>
      <c r="F40" s="222">
        <v>0.32409117412999999</v>
      </c>
      <c r="G40" s="222">
        <v>0.30906163781000001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hidden="1" outlineLevel="3" x14ac:dyDescent="0.2">
      <c r="A41" s="264" t="s">
        <v>205</v>
      </c>
      <c r="B41" s="222">
        <v>1.7186101251499999</v>
      </c>
      <c r="C41" s="222">
        <v>1.1291352861099999</v>
      </c>
      <c r="D41" s="222">
        <v>0.88632730900000001</v>
      </c>
      <c r="E41" s="222">
        <v>0.27790779301000001</v>
      </c>
      <c r="F41" s="222">
        <v>0.20947864409</v>
      </c>
      <c r="G41" s="222">
        <v>0.21487610532000001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hidden="1" outlineLevel="3" x14ac:dyDescent="0.2">
      <c r="A42" s="264" t="s">
        <v>41</v>
      </c>
      <c r="B42" s="222">
        <v>3.4641593688699999</v>
      </c>
      <c r="C42" s="222">
        <v>2.0259766530699999</v>
      </c>
      <c r="D42" s="222">
        <v>1.64539828055</v>
      </c>
      <c r="E42" s="222">
        <v>0.70290031898000005</v>
      </c>
      <c r="F42" s="222">
        <v>0.64552002972</v>
      </c>
      <c r="G42" s="222">
        <v>0.66842310030999996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hidden="1" outlineLevel="3" x14ac:dyDescent="0.2">
      <c r="A43" s="264" t="s">
        <v>88</v>
      </c>
      <c r="B43" s="222">
        <v>1.98503895984</v>
      </c>
      <c r="C43" s="222">
        <v>1.3041803379700001</v>
      </c>
      <c r="D43" s="222">
        <v>1.00828734425</v>
      </c>
      <c r="E43" s="222">
        <v>0.67338332685000002</v>
      </c>
      <c r="F43" s="222">
        <v>0.63203673581999997</v>
      </c>
      <c r="G43" s="222">
        <v>0.64832189841999999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hidden="1" outlineLevel="3" x14ac:dyDescent="0.2">
      <c r="A44" s="264" t="s">
        <v>191</v>
      </c>
      <c r="B44" s="222">
        <v>5.3587658890000001E-2</v>
      </c>
      <c r="C44" s="222">
        <v>0</v>
      </c>
      <c r="D44" s="222">
        <v>7.2291576899999998E-3</v>
      </c>
      <c r="E44" s="222">
        <v>0</v>
      </c>
      <c r="F44" s="222">
        <v>0.87330551556000002</v>
      </c>
      <c r="G44" s="222">
        <v>0.42251766840999999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hidden="1" outlineLevel="3" x14ac:dyDescent="0.2">
      <c r="A45" s="264" t="s">
        <v>142</v>
      </c>
      <c r="B45" s="222">
        <v>2.3384765859700001</v>
      </c>
      <c r="C45" s="222">
        <v>1.5363905927799999</v>
      </c>
      <c r="D45" s="222">
        <v>1.3561322338899999</v>
      </c>
      <c r="E45" s="222">
        <v>0.69119770058999996</v>
      </c>
      <c r="F45" s="222">
        <v>0.70065786715</v>
      </c>
      <c r="G45" s="222">
        <v>0.66684538123000003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ht="25.5" outlineLevel="2" collapsed="1" x14ac:dyDescent="0.2">
      <c r="A46" s="265" t="s">
        <v>115</v>
      </c>
      <c r="B46" s="172">
        <f t="shared" ref="B46:F46" si="4">SUM(B$47:B$47)</f>
        <v>0.17612918853000001</v>
      </c>
      <c r="C46" s="172">
        <f t="shared" si="4"/>
        <v>0.11020737257</v>
      </c>
      <c r="D46" s="172">
        <f t="shared" si="4"/>
        <v>9.2413337149999997E-2</v>
      </c>
      <c r="E46" s="172">
        <f t="shared" si="4"/>
        <v>8.4815851040000001E-2</v>
      </c>
      <c r="F46" s="172">
        <f t="shared" si="4"/>
        <v>8.1200211130000005E-2</v>
      </c>
      <c r="G46" s="172">
        <v>8.3292429139999999E-2</v>
      </c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hidden="1" outlineLevel="3" x14ac:dyDescent="0.2">
      <c r="A47" s="264" t="s">
        <v>28</v>
      </c>
      <c r="B47" s="222">
        <v>0.17612918853000001</v>
      </c>
      <c r="C47" s="222">
        <v>0.11020737257</v>
      </c>
      <c r="D47" s="222">
        <v>9.2413337149999997E-2</v>
      </c>
      <c r="E47" s="222">
        <v>8.4815851040000001E-2</v>
      </c>
      <c r="F47" s="222">
        <v>8.1200211130000005E-2</v>
      </c>
      <c r="G47" s="222">
        <v>8.3292429139999999E-2</v>
      </c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ht="15" outlineLevel="1" x14ac:dyDescent="0.25">
      <c r="A48" s="266" t="s">
        <v>63</v>
      </c>
      <c r="B48" s="253">
        <f t="shared" ref="B48:G48" si="5">B$49+B$56+B$62+B$65+B$78</f>
        <v>30.822532342750002</v>
      </c>
      <c r="C48" s="253">
        <f t="shared" si="5"/>
        <v>34.426978600540004</v>
      </c>
      <c r="D48" s="253">
        <f t="shared" si="5"/>
        <v>36.048429280379999</v>
      </c>
      <c r="E48" s="253">
        <f t="shared" si="5"/>
        <v>38.490107997099997</v>
      </c>
      <c r="F48" s="253">
        <f t="shared" si="5"/>
        <v>39.699162929109995</v>
      </c>
      <c r="G48" s="253">
        <f t="shared" si="5"/>
        <v>39.632939483269993</v>
      </c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1:17" ht="25.5" outlineLevel="2" collapsed="1" x14ac:dyDescent="0.2">
      <c r="A49" s="265" t="s">
        <v>175</v>
      </c>
      <c r="B49" s="172">
        <f t="shared" ref="B49:F49" si="6">SUM(B$50:B$55)</f>
        <v>10.72323199869</v>
      </c>
      <c r="C49" s="172">
        <f t="shared" si="6"/>
        <v>14.05999517181</v>
      </c>
      <c r="D49" s="172">
        <f t="shared" si="6"/>
        <v>13.675425125190001</v>
      </c>
      <c r="E49" s="172">
        <f t="shared" si="6"/>
        <v>14.517573952599999</v>
      </c>
      <c r="F49" s="172">
        <f t="shared" si="6"/>
        <v>13.39273211223</v>
      </c>
      <c r="G49" s="172">
        <v>13.31198810924</v>
      </c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hidden="1" outlineLevel="3" x14ac:dyDescent="0.2">
      <c r="A50" s="264" t="s">
        <v>18</v>
      </c>
      <c r="B50" s="222">
        <v>1.65879202128</v>
      </c>
      <c r="C50" s="222">
        <v>2.4146460217099999</v>
      </c>
      <c r="D50" s="222">
        <v>2.3101130107899999</v>
      </c>
      <c r="E50" s="222">
        <v>3.3534540071799999</v>
      </c>
      <c r="F50" s="222">
        <v>3.7912740495400001</v>
      </c>
      <c r="G50" s="222">
        <v>3.7687659889099998</v>
      </c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hidden="1" outlineLevel="3" x14ac:dyDescent="0.2">
      <c r="A51" s="264" t="s">
        <v>54</v>
      </c>
      <c r="B51" s="222">
        <v>0.59415593354999996</v>
      </c>
      <c r="C51" s="222">
        <v>0.58292959401</v>
      </c>
      <c r="D51" s="222">
        <v>0.59109236997000003</v>
      </c>
      <c r="E51" s="222">
        <v>0.64138902918999996</v>
      </c>
      <c r="F51" s="222">
        <v>0.57780990312000002</v>
      </c>
      <c r="G51" s="222">
        <v>0.56561225251000002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hidden="1" outlineLevel="3" x14ac:dyDescent="0.2">
      <c r="A52" s="264" t="s">
        <v>95</v>
      </c>
      <c r="B52" s="222">
        <v>0.48533245177000001</v>
      </c>
      <c r="C52" s="222">
        <v>0.52207487058000002</v>
      </c>
      <c r="D52" s="222">
        <v>0.53409045630999996</v>
      </c>
      <c r="E52" s="222">
        <v>0.68965948957000001</v>
      </c>
      <c r="F52" s="222">
        <v>0.68077226917</v>
      </c>
      <c r="G52" s="222">
        <v>0.66608237387000002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1:17" hidden="1" outlineLevel="3" x14ac:dyDescent="0.2">
      <c r="A53" s="264" t="s">
        <v>129</v>
      </c>
      <c r="B53" s="222">
        <v>4.3326074530899996</v>
      </c>
      <c r="C53" s="222">
        <v>5.1976512499599998</v>
      </c>
      <c r="D53" s="222">
        <v>5.0553930182900002</v>
      </c>
      <c r="E53" s="222">
        <v>4.9122241122599997</v>
      </c>
      <c r="F53" s="222">
        <v>4.8777570288099996</v>
      </c>
      <c r="G53" s="222">
        <v>4.8278437074599996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1:17" hidden="1" outlineLevel="3" x14ac:dyDescent="0.2">
      <c r="A54" s="264" t="s">
        <v>145</v>
      </c>
      <c r="B54" s="222">
        <v>3.6518941389999999</v>
      </c>
      <c r="C54" s="222">
        <v>5.3418389230500001</v>
      </c>
      <c r="D54" s="222">
        <v>5.1822510595800004</v>
      </c>
      <c r="E54" s="222">
        <v>4.9148866046400004</v>
      </c>
      <c r="F54" s="222">
        <v>3.4507485817300001</v>
      </c>
      <c r="G54" s="222">
        <v>3.4685735066299999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hidden="1" outlineLevel="3" x14ac:dyDescent="0.2">
      <c r="A55" s="264" t="s">
        <v>139</v>
      </c>
      <c r="B55" s="222">
        <v>4.4999999999999999E-4</v>
      </c>
      <c r="C55" s="222">
        <v>8.5451250000000004E-4</v>
      </c>
      <c r="D55" s="222">
        <v>2.4852102500000002E-3</v>
      </c>
      <c r="E55" s="222">
        <v>5.9607097600000002E-3</v>
      </c>
      <c r="F55" s="222">
        <v>1.437027986E-2</v>
      </c>
      <c r="G55" s="222">
        <v>1.5110279860000001E-2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1:17" ht="25.5" outlineLevel="2" collapsed="1" x14ac:dyDescent="0.2">
      <c r="A56" s="265" t="s">
        <v>45</v>
      </c>
      <c r="B56" s="172">
        <f t="shared" ref="B56:F56" si="7">SUM(B$57:B$61)</f>
        <v>1.0382854149</v>
      </c>
      <c r="C56" s="172">
        <f t="shared" si="7"/>
        <v>1.3628174230800001</v>
      </c>
      <c r="D56" s="172">
        <f t="shared" si="7"/>
        <v>1.67878130816</v>
      </c>
      <c r="E56" s="172">
        <f t="shared" si="7"/>
        <v>1.7563631931399997</v>
      </c>
      <c r="F56" s="172">
        <f t="shared" si="7"/>
        <v>1.7311024130200001</v>
      </c>
      <c r="G56" s="172">
        <v>1.7391765051800001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hidden="1" outlineLevel="3" x14ac:dyDescent="0.2">
      <c r="A57" s="264" t="s">
        <v>27</v>
      </c>
      <c r="B57" s="222">
        <v>0.17199464554999999</v>
      </c>
      <c r="C57" s="222">
        <v>0.28807592722000003</v>
      </c>
      <c r="D57" s="222">
        <v>0.29540765501999999</v>
      </c>
      <c r="E57" s="222">
        <v>0.31720380743999999</v>
      </c>
      <c r="F57" s="222">
        <v>0.29365465454</v>
      </c>
      <c r="G57" s="222">
        <v>0.30439780084000001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1:17" hidden="1" outlineLevel="3" x14ac:dyDescent="0.2">
      <c r="A58" s="264" t="s">
        <v>51</v>
      </c>
      <c r="B58" s="222">
        <v>8.5379001099999997E-3</v>
      </c>
      <c r="C58" s="222">
        <v>0.22616820202999999</v>
      </c>
      <c r="D58" s="222">
        <v>0.22004746421999999</v>
      </c>
      <c r="E58" s="222">
        <v>0.26677163799999998</v>
      </c>
      <c r="F58" s="222">
        <v>0.25954321514000001</v>
      </c>
      <c r="G58" s="222">
        <v>0.25800235727999998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1:17" hidden="1" outlineLevel="3" x14ac:dyDescent="0.2">
      <c r="A59" s="264" t="s">
        <v>121</v>
      </c>
      <c r="B59" s="222">
        <v>0.60585586000000002</v>
      </c>
      <c r="C59" s="222">
        <v>0.60585586000000002</v>
      </c>
      <c r="D59" s="222">
        <v>0.60585586000000002</v>
      </c>
      <c r="E59" s="222">
        <v>0.60585586000000002</v>
      </c>
      <c r="F59" s="222">
        <v>0.60585586000000002</v>
      </c>
      <c r="G59" s="222">
        <v>0.60585586000000002</v>
      </c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1:17" hidden="1" outlineLevel="3" x14ac:dyDescent="0.2">
      <c r="A60" s="264" t="s">
        <v>133</v>
      </c>
      <c r="B60" s="222">
        <v>1.044690459E-2</v>
      </c>
      <c r="C60" s="222">
        <v>9.0219974299999995E-3</v>
      </c>
      <c r="D60" s="222">
        <v>7.5970902699999997E-3</v>
      </c>
      <c r="E60" s="222">
        <v>6.1721831099999999E-3</v>
      </c>
      <c r="F60" s="222">
        <v>4.7472759500000001E-3</v>
      </c>
      <c r="G60" s="222">
        <v>4.7472759500000001E-3</v>
      </c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hidden="1" outlineLevel="3" x14ac:dyDescent="0.2">
      <c r="A61" s="264" t="s">
        <v>25</v>
      </c>
      <c r="B61" s="222">
        <v>0.24145010465</v>
      </c>
      <c r="C61" s="222">
        <v>0.23369543640000001</v>
      </c>
      <c r="D61" s="222">
        <v>0.54987323865000004</v>
      </c>
      <c r="E61" s="222">
        <v>0.56035970458999995</v>
      </c>
      <c r="F61" s="222">
        <v>0.56730140739000001</v>
      </c>
      <c r="G61" s="222">
        <v>0.56617321110999996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25.5" outlineLevel="2" collapsed="1" x14ac:dyDescent="0.2">
      <c r="A62" s="265" t="s">
        <v>212</v>
      </c>
      <c r="B62" s="172">
        <f t="shared" ref="B62:F62" si="8">SUM(B$63:B$64)</f>
        <v>6.2362290000000004E-5</v>
      </c>
      <c r="C62" s="172">
        <f t="shared" si="8"/>
        <v>5.5863760000000003E-5</v>
      </c>
      <c r="D62" s="172">
        <f t="shared" si="8"/>
        <v>5.3445349999999998E-5</v>
      </c>
      <c r="E62" s="172">
        <f t="shared" si="8"/>
        <v>6.1017590000000003E-5</v>
      </c>
      <c r="F62" s="172">
        <f t="shared" si="8"/>
        <v>0.40016336295999999</v>
      </c>
      <c r="G62" s="172">
        <v>0.39778767048000002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hidden="1" outlineLevel="3" x14ac:dyDescent="0.2">
      <c r="A63" s="264" t="s">
        <v>187</v>
      </c>
      <c r="B63" s="222">
        <v>6.2362290000000004E-5</v>
      </c>
      <c r="C63" s="222">
        <v>5.5863760000000003E-5</v>
      </c>
      <c r="D63" s="222">
        <v>5.3445349999999998E-5</v>
      </c>
      <c r="E63" s="222">
        <v>6.1017590000000003E-5</v>
      </c>
      <c r="F63" s="222">
        <v>5.8563390000000002E-5</v>
      </c>
      <c r="G63" s="222">
        <v>5.821571E-5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hidden="1" outlineLevel="3" x14ac:dyDescent="0.2">
      <c r="A64" s="264" t="s">
        <v>207</v>
      </c>
      <c r="B64" s="222">
        <v>0</v>
      </c>
      <c r="C64" s="222">
        <v>0</v>
      </c>
      <c r="D64" s="222">
        <v>0</v>
      </c>
      <c r="E64" s="222">
        <v>0</v>
      </c>
      <c r="F64" s="222">
        <v>0.40010479957</v>
      </c>
      <c r="G64" s="222">
        <v>0.39772945476999999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ht="25.5" outlineLevel="2" collapsed="1" x14ac:dyDescent="0.2">
      <c r="A65" s="265" t="s">
        <v>56</v>
      </c>
      <c r="B65" s="172">
        <f t="shared" ref="B65:F65" si="9">SUM(B$66:B$77)</f>
        <v>17.28182000939</v>
      </c>
      <c r="C65" s="172">
        <f t="shared" si="9"/>
        <v>17.302433000000001</v>
      </c>
      <c r="D65" s="172">
        <f t="shared" si="9"/>
        <v>19.043329999999997</v>
      </c>
      <c r="E65" s="172">
        <f t="shared" si="9"/>
        <v>20.467272999999999</v>
      </c>
      <c r="F65" s="172">
        <f t="shared" si="9"/>
        <v>22.467272999999999</v>
      </c>
      <c r="G65" s="172">
        <v>22.467272999999999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1:17" hidden="1" outlineLevel="3" x14ac:dyDescent="0.2">
      <c r="A66" s="264" t="s">
        <v>36</v>
      </c>
      <c r="B66" s="222">
        <v>0.73182000939000003</v>
      </c>
      <c r="C66" s="222">
        <v>0</v>
      </c>
      <c r="D66" s="222">
        <v>0</v>
      </c>
      <c r="E66" s="222">
        <v>0</v>
      </c>
      <c r="F66" s="222">
        <v>0</v>
      </c>
      <c r="G66" s="222">
        <v>0</v>
      </c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1:17" hidden="1" outlineLevel="3" x14ac:dyDescent="0.2">
      <c r="A67" s="264" t="s">
        <v>67</v>
      </c>
      <c r="B67" s="222">
        <v>1</v>
      </c>
      <c r="C67" s="222">
        <v>0</v>
      </c>
      <c r="D67" s="222">
        <v>0</v>
      </c>
      <c r="E67" s="222">
        <v>0</v>
      </c>
      <c r="F67" s="222">
        <v>0</v>
      </c>
      <c r="G67" s="222">
        <v>0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1:17" hidden="1" outlineLevel="3" x14ac:dyDescent="0.2">
      <c r="A68" s="264" t="s">
        <v>102</v>
      </c>
      <c r="B68" s="222">
        <v>0.7</v>
      </c>
      <c r="C68" s="222">
        <v>0</v>
      </c>
      <c r="D68" s="222">
        <v>0</v>
      </c>
      <c r="E68" s="222">
        <v>0</v>
      </c>
      <c r="F68" s="222">
        <v>0</v>
      </c>
      <c r="G68" s="222">
        <v>0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1:17" hidden="1" outlineLevel="3" x14ac:dyDescent="0.2">
      <c r="A69" s="264" t="s">
        <v>14</v>
      </c>
      <c r="B69" s="222">
        <v>2</v>
      </c>
      <c r="C69" s="222">
        <v>0</v>
      </c>
      <c r="D69" s="222">
        <v>0</v>
      </c>
      <c r="E69" s="222">
        <v>0</v>
      </c>
      <c r="F69" s="222">
        <v>0</v>
      </c>
      <c r="G69" s="222">
        <v>0</v>
      </c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1:17" hidden="1" outlineLevel="3" x14ac:dyDescent="0.2">
      <c r="A70" s="264" t="s">
        <v>55</v>
      </c>
      <c r="B70" s="222">
        <v>2.75</v>
      </c>
      <c r="C70" s="222">
        <v>0</v>
      </c>
      <c r="D70" s="222">
        <v>0</v>
      </c>
      <c r="E70" s="222">
        <v>0</v>
      </c>
      <c r="F70" s="222">
        <v>0</v>
      </c>
      <c r="G70" s="222">
        <v>0</v>
      </c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1:17" hidden="1" outlineLevel="3" x14ac:dyDescent="0.2">
      <c r="A71" s="264" t="s">
        <v>86</v>
      </c>
      <c r="B71" s="222">
        <v>4.8499999999999996</v>
      </c>
      <c r="C71" s="222">
        <v>0</v>
      </c>
      <c r="D71" s="222">
        <v>0</v>
      </c>
      <c r="E71" s="222">
        <v>0</v>
      </c>
      <c r="F71" s="222">
        <v>0</v>
      </c>
      <c r="G71" s="222">
        <v>0</v>
      </c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1:17" hidden="1" outlineLevel="3" x14ac:dyDescent="0.2">
      <c r="A72" s="264" t="s">
        <v>117</v>
      </c>
      <c r="B72" s="222">
        <v>4.25</v>
      </c>
      <c r="C72" s="222">
        <v>3</v>
      </c>
      <c r="D72" s="222">
        <v>3</v>
      </c>
      <c r="E72" s="222">
        <v>3</v>
      </c>
      <c r="F72" s="222">
        <v>3</v>
      </c>
      <c r="G72" s="222">
        <v>3</v>
      </c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1:17" hidden="1" outlineLevel="3" x14ac:dyDescent="0.2">
      <c r="A73" s="264" t="s">
        <v>165</v>
      </c>
      <c r="B73" s="222">
        <v>1</v>
      </c>
      <c r="C73" s="222">
        <v>1</v>
      </c>
      <c r="D73" s="222">
        <v>1</v>
      </c>
      <c r="E73" s="222">
        <v>1</v>
      </c>
      <c r="F73" s="222">
        <v>1</v>
      </c>
      <c r="G73" s="222">
        <v>1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1:17" hidden="1" outlineLevel="3" x14ac:dyDescent="0.2">
      <c r="A74" s="264" t="s">
        <v>199</v>
      </c>
      <c r="B74" s="222">
        <v>0</v>
      </c>
      <c r="C74" s="222">
        <v>13.302433000000001</v>
      </c>
      <c r="D74" s="222">
        <v>14.043329999999999</v>
      </c>
      <c r="E74" s="222">
        <v>12.467273</v>
      </c>
      <c r="F74" s="222">
        <v>12.467273</v>
      </c>
      <c r="G74" s="222">
        <v>12.467273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1:17" hidden="1" outlineLevel="3" x14ac:dyDescent="0.2">
      <c r="A75" s="264" t="s">
        <v>176</v>
      </c>
      <c r="B75" s="222">
        <v>0</v>
      </c>
      <c r="C75" s="222">
        <v>0</v>
      </c>
      <c r="D75" s="222">
        <v>1</v>
      </c>
      <c r="E75" s="222">
        <v>1</v>
      </c>
      <c r="F75" s="222">
        <v>1</v>
      </c>
      <c r="G75" s="222">
        <v>1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1:17" hidden="1" outlineLevel="3" x14ac:dyDescent="0.2">
      <c r="A76" s="264" t="s">
        <v>213</v>
      </c>
      <c r="B76" s="222">
        <v>0</v>
      </c>
      <c r="C76" s="222">
        <v>0</v>
      </c>
      <c r="D76" s="222">
        <v>0</v>
      </c>
      <c r="E76" s="222">
        <v>3</v>
      </c>
      <c r="F76" s="222">
        <v>3</v>
      </c>
      <c r="G76" s="222">
        <v>3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1:17" hidden="1" outlineLevel="3" x14ac:dyDescent="0.2">
      <c r="A77" s="264" t="s">
        <v>24</v>
      </c>
      <c r="B77" s="222">
        <v>0</v>
      </c>
      <c r="C77" s="222">
        <v>0</v>
      </c>
      <c r="D77" s="222">
        <v>0</v>
      </c>
      <c r="E77" s="222">
        <v>0</v>
      </c>
      <c r="F77" s="222">
        <v>2</v>
      </c>
      <c r="G77" s="222">
        <v>2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1:17" outlineLevel="2" collapsed="1" x14ac:dyDescent="0.2">
      <c r="A78" s="265" t="s">
        <v>178</v>
      </c>
      <c r="B78" s="172">
        <f t="shared" ref="B78:F78" si="10">SUM(B$79:B$79)</f>
        <v>1.7791325574800001</v>
      </c>
      <c r="C78" s="172">
        <f t="shared" si="10"/>
        <v>1.7016771418900001</v>
      </c>
      <c r="D78" s="172">
        <f t="shared" si="10"/>
        <v>1.6508394016800001</v>
      </c>
      <c r="E78" s="172">
        <f t="shared" si="10"/>
        <v>1.74883683377</v>
      </c>
      <c r="F78" s="172">
        <f t="shared" si="10"/>
        <v>1.7078920409</v>
      </c>
      <c r="G78" s="172">
        <v>1.7167141983700001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1:17" hidden="1" outlineLevel="3" x14ac:dyDescent="0.2">
      <c r="A79" s="264" t="s">
        <v>145</v>
      </c>
      <c r="B79" s="222">
        <v>1.7791325574800001</v>
      </c>
      <c r="C79" s="222">
        <v>1.7016771418900001</v>
      </c>
      <c r="D79" s="222">
        <v>1.6508394016800001</v>
      </c>
      <c r="E79" s="222">
        <v>1.74883683377</v>
      </c>
      <c r="F79" s="222">
        <v>1.7078920409</v>
      </c>
      <c r="G79" s="222">
        <v>1.7167141983700001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1:17" ht="15" x14ac:dyDescent="0.25">
      <c r="A80" s="271" t="s">
        <v>13</v>
      </c>
      <c r="B80" s="85">
        <f t="shared" ref="B80:G80" si="11">B$81+B$98</f>
        <v>9.7537623329799992</v>
      </c>
      <c r="C80" s="85">
        <f t="shared" si="11"/>
        <v>9.912581083600001</v>
      </c>
      <c r="D80" s="85">
        <f t="shared" si="11"/>
        <v>10.25990234883</v>
      </c>
      <c r="E80" s="85">
        <f t="shared" si="11"/>
        <v>10.972968614760001</v>
      </c>
      <c r="F80" s="85">
        <f t="shared" si="11"/>
        <v>11.128558730850001</v>
      </c>
      <c r="G80" s="85">
        <f t="shared" si="11"/>
        <v>10.821329111579999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1:17" ht="15" outlineLevel="1" x14ac:dyDescent="0.25">
      <c r="A81" s="266" t="s">
        <v>50</v>
      </c>
      <c r="B81" s="253">
        <f t="shared" ref="B81:G81" si="12">B$82+B$92+B$96</f>
        <v>1.7670156076999999</v>
      </c>
      <c r="C81" s="253">
        <f t="shared" si="12"/>
        <v>0.89411910529000005</v>
      </c>
      <c r="D81" s="253">
        <f t="shared" si="12"/>
        <v>0.70187102033000004</v>
      </c>
      <c r="E81" s="253">
        <f t="shared" si="12"/>
        <v>0.47313389375999998</v>
      </c>
      <c r="F81" s="253">
        <f t="shared" si="12"/>
        <v>0.37273379988999999</v>
      </c>
      <c r="G81" s="253">
        <f t="shared" si="12"/>
        <v>0.38265875209</v>
      </c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1:17" ht="25.5" outlineLevel="2" collapsed="1" x14ac:dyDescent="0.2">
      <c r="A82" s="265" t="s">
        <v>192</v>
      </c>
      <c r="B82" s="172">
        <f t="shared" ref="B82:F82" si="13">SUM(B$83:B$91)</f>
        <v>1.36772267545</v>
      </c>
      <c r="C82" s="172">
        <f t="shared" si="13"/>
        <v>0.68331482616000006</v>
      </c>
      <c r="D82" s="172">
        <f t="shared" si="13"/>
        <v>0.58659464145999995</v>
      </c>
      <c r="E82" s="172">
        <f t="shared" si="13"/>
        <v>0.31887770297999996</v>
      </c>
      <c r="F82" s="172">
        <f t="shared" si="13"/>
        <v>0.21669872839999998</v>
      </c>
      <c r="G82" s="172">
        <v>0.22228222347000001</v>
      </c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1:17" hidden="1" outlineLevel="3" x14ac:dyDescent="0.2">
      <c r="A83" s="264" t="s">
        <v>111</v>
      </c>
      <c r="B83" s="222">
        <v>7.3564000000000004E-7</v>
      </c>
      <c r="C83" s="222">
        <v>4.8332000000000002E-7</v>
      </c>
      <c r="D83" s="222">
        <v>4.2660999999999998E-7</v>
      </c>
      <c r="E83" s="222">
        <v>4.1329000000000002E-7</v>
      </c>
      <c r="F83" s="222">
        <v>4.1894999999999998E-7</v>
      </c>
      <c r="G83" s="222">
        <v>4.2973999999999998E-7</v>
      </c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1:17" hidden="1" outlineLevel="3" x14ac:dyDescent="0.2">
      <c r="A84" s="264" t="s">
        <v>75</v>
      </c>
      <c r="B84" s="222">
        <v>6.3417347789999995E-2</v>
      </c>
      <c r="C84" s="222">
        <v>4.166550871E-2</v>
      </c>
      <c r="D84" s="222">
        <v>3.6777066759999998E-2</v>
      </c>
      <c r="E84" s="222">
        <v>3.5628747449999998E-2</v>
      </c>
      <c r="F84" s="222">
        <v>3.611638491E-2</v>
      </c>
      <c r="G84" s="222">
        <v>3.7046965619999997E-2</v>
      </c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1:17" hidden="1" outlineLevel="3" x14ac:dyDescent="0.2">
      <c r="A85" s="264" t="s">
        <v>104</v>
      </c>
      <c r="B85" s="222">
        <v>0.19025204337000001</v>
      </c>
      <c r="C85" s="222">
        <v>0.12499652612999999</v>
      </c>
      <c r="D85" s="222">
        <v>0.11033120028</v>
      </c>
      <c r="E85" s="222">
        <v>7.1257494899999996E-2</v>
      </c>
      <c r="F85" s="222">
        <v>0</v>
      </c>
      <c r="G85" s="222">
        <v>0</v>
      </c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1:17" hidden="1" outlineLevel="3" x14ac:dyDescent="0.2">
      <c r="A86" s="264" t="s">
        <v>1</v>
      </c>
      <c r="B86" s="222">
        <v>0.20293551297000001</v>
      </c>
      <c r="C86" s="222">
        <v>0.13332962782999999</v>
      </c>
      <c r="D86" s="222">
        <v>0.11033120028</v>
      </c>
      <c r="E86" s="222">
        <v>0.10688624234999999</v>
      </c>
      <c r="F86" s="222">
        <v>0.10834915472999999</v>
      </c>
      <c r="G86" s="222">
        <v>0.11114089686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1:17" hidden="1" outlineLevel="3" x14ac:dyDescent="0.2">
      <c r="A87" s="264" t="s">
        <v>152</v>
      </c>
      <c r="B87" s="222">
        <v>0.30440326938000001</v>
      </c>
      <c r="C87" s="222">
        <v>0.19999444182000001</v>
      </c>
      <c r="D87" s="222">
        <v>0.17652992045999999</v>
      </c>
      <c r="E87" s="222">
        <v>0</v>
      </c>
      <c r="F87" s="222">
        <v>0</v>
      </c>
      <c r="G87" s="222">
        <v>0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1:17" hidden="1" outlineLevel="3" x14ac:dyDescent="0.2">
      <c r="A88" s="264" t="s">
        <v>101</v>
      </c>
      <c r="B88" s="222">
        <v>0.26952372811000003</v>
      </c>
      <c r="C88" s="222">
        <v>1.041637718E-2</v>
      </c>
      <c r="D88" s="222">
        <v>0</v>
      </c>
      <c r="E88" s="222">
        <v>0</v>
      </c>
      <c r="F88" s="222">
        <v>0</v>
      </c>
      <c r="G88" s="222">
        <v>0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1:17" hidden="1" outlineLevel="3" x14ac:dyDescent="0.2">
      <c r="A89" s="264" t="s">
        <v>0</v>
      </c>
      <c r="B89" s="222">
        <v>0.26318199332999997</v>
      </c>
      <c r="C89" s="222">
        <v>0.17291186116999999</v>
      </c>
      <c r="D89" s="222">
        <v>0.15262482707</v>
      </c>
      <c r="E89" s="222">
        <v>0.10510480498999999</v>
      </c>
      <c r="F89" s="222">
        <v>7.223276981E-2</v>
      </c>
      <c r="G89" s="222">
        <v>7.4093931249999995E-2</v>
      </c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1:17" hidden="1" outlineLevel="3" x14ac:dyDescent="0.2">
      <c r="A90" s="264" t="s">
        <v>124</v>
      </c>
      <c r="B90" s="222">
        <v>2.7903633019999999E-2</v>
      </c>
      <c r="C90" s="222">
        <v>0</v>
      </c>
      <c r="D90" s="222">
        <v>0</v>
      </c>
      <c r="E90" s="222">
        <v>0</v>
      </c>
      <c r="F90" s="222">
        <v>0</v>
      </c>
      <c r="G90" s="222">
        <v>0</v>
      </c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1:17" hidden="1" outlineLevel="3" x14ac:dyDescent="0.2">
      <c r="A91" s="264" t="s">
        <v>186</v>
      </c>
      <c r="B91" s="222">
        <v>4.6104411839999998E-2</v>
      </c>
      <c r="C91" s="222">
        <v>0</v>
      </c>
      <c r="D91" s="222">
        <v>0</v>
      </c>
      <c r="E91" s="222">
        <v>0</v>
      </c>
      <c r="F91" s="222">
        <v>0</v>
      </c>
      <c r="G91" s="222">
        <v>0</v>
      </c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1:17" ht="25.5" outlineLevel="2" collapsed="1" x14ac:dyDescent="0.2">
      <c r="A92" s="265" t="s">
        <v>115</v>
      </c>
      <c r="B92" s="172">
        <f t="shared" ref="B92:F92" si="14">SUM(B$93:B$95)</f>
        <v>0.39923239088000001</v>
      </c>
      <c r="C92" s="172">
        <f t="shared" si="14"/>
        <v>0.21076450314999998</v>
      </c>
      <c r="D92" s="172">
        <f t="shared" si="14"/>
        <v>0.11524126964</v>
      </c>
      <c r="E92" s="172">
        <f t="shared" si="14"/>
        <v>0.1542221778</v>
      </c>
      <c r="F92" s="172">
        <f t="shared" si="14"/>
        <v>0.15600059298000002</v>
      </c>
      <c r="G92" s="172">
        <v>0.16034116172999999</v>
      </c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1:17" hidden="1" outlineLevel="3" x14ac:dyDescent="0.2">
      <c r="A93" s="264" t="s">
        <v>49</v>
      </c>
      <c r="B93" s="222">
        <v>0.13317643035999999</v>
      </c>
      <c r="C93" s="222">
        <v>4.3748784149999997E-2</v>
      </c>
      <c r="D93" s="222">
        <v>0</v>
      </c>
      <c r="E93" s="222">
        <v>1.2166126249999999E-2</v>
      </c>
      <c r="F93" s="222">
        <v>3.492868834E-2</v>
      </c>
      <c r="G93" s="222">
        <v>3.5077256719999998E-2</v>
      </c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1:17" hidden="1" outlineLevel="3" x14ac:dyDescent="0.2">
      <c r="A94" s="264" t="s">
        <v>122</v>
      </c>
      <c r="B94" s="222">
        <v>0.25429483322000002</v>
      </c>
      <c r="C94" s="222">
        <v>0.16082312704999999</v>
      </c>
      <c r="D94" s="222">
        <v>0.11112971566</v>
      </c>
      <c r="E94" s="222">
        <v>0.1388693298</v>
      </c>
      <c r="F94" s="222">
        <v>0.11839534242999999</v>
      </c>
      <c r="G94" s="222">
        <v>0.1226603889</v>
      </c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1:17" hidden="1" outlineLevel="3" x14ac:dyDescent="0.2">
      <c r="A95" s="264" t="s">
        <v>93</v>
      </c>
      <c r="B95" s="222">
        <v>1.17611273E-2</v>
      </c>
      <c r="C95" s="222">
        <v>6.1925919499999996E-3</v>
      </c>
      <c r="D95" s="222">
        <v>4.11155398E-3</v>
      </c>
      <c r="E95" s="222">
        <v>3.18672175E-3</v>
      </c>
      <c r="F95" s="222">
        <v>2.67656221E-3</v>
      </c>
      <c r="G95" s="222">
        <v>2.6035161100000002E-3</v>
      </c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1:17" outlineLevel="2" collapsed="1" x14ac:dyDescent="0.2">
      <c r="A96" s="265" t="s">
        <v>134</v>
      </c>
      <c r="B96" s="172">
        <f t="shared" ref="B96:F96" si="15">SUM(B$97:B$97)</f>
        <v>6.0541370000000001E-5</v>
      </c>
      <c r="C96" s="172">
        <f t="shared" si="15"/>
        <v>3.9775979999999999E-5</v>
      </c>
      <c r="D96" s="172">
        <f t="shared" si="15"/>
        <v>3.5109230000000001E-5</v>
      </c>
      <c r="E96" s="172">
        <f t="shared" si="15"/>
        <v>3.401298E-5</v>
      </c>
      <c r="F96" s="172">
        <f t="shared" si="15"/>
        <v>3.4478509999999999E-5</v>
      </c>
      <c r="G96" s="172">
        <v>3.5366890000000001E-5</v>
      </c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1:17" hidden="1" outlineLevel="3" x14ac:dyDescent="0.2">
      <c r="A97" s="264" t="s">
        <v>69</v>
      </c>
      <c r="B97" s="222">
        <v>6.0541370000000001E-5</v>
      </c>
      <c r="C97" s="222">
        <v>3.9775979999999999E-5</v>
      </c>
      <c r="D97" s="222">
        <v>3.5109230000000001E-5</v>
      </c>
      <c r="E97" s="222">
        <v>3.401298E-5</v>
      </c>
      <c r="F97" s="222">
        <v>3.4478509999999999E-5</v>
      </c>
      <c r="G97" s="222">
        <v>3.5366890000000001E-5</v>
      </c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1:17" ht="15" outlineLevel="1" x14ac:dyDescent="0.25">
      <c r="A98" s="266" t="s">
        <v>63</v>
      </c>
      <c r="B98" s="253">
        <f t="shared" ref="B98:G98" si="16">B$99+B$105+B$107+B$120+B$123</f>
        <v>7.9867467252799997</v>
      </c>
      <c r="C98" s="253">
        <f t="shared" si="16"/>
        <v>9.0184619783100004</v>
      </c>
      <c r="D98" s="253">
        <f t="shared" si="16"/>
        <v>9.5580313285000003</v>
      </c>
      <c r="E98" s="253">
        <f t="shared" si="16"/>
        <v>10.499834721000001</v>
      </c>
      <c r="F98" s="253">
        <f t="shared" si="16"/>
        <v>10.755824930960001</v>
      </c>
      <c r="G98" s="253">
        <f t="shared" si="16"/>
        <v>10.438670359489999</v>
      </c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1:17" ht="25.5" outlineLevel="2" collapsed="1" x14ac:dyDescent="0.2">
      <c r="A99" s="265" t="s">
        <v>175</v>
      </c>
      <c r="B99" s="172">
        <f t="shared" ref="B99:F99" si="17">SUM(B$100:B$104)</f>
        <v>2.5437051230600001</v>
      </c>
      <c r="C99" s="172">
        <f t="shared" si="17"/>
        <v>5.8679120508100002</v>
      </c>
      <c r="D99" s="172">
        <f t="shared" si="17"/>
        <v>7.0237852621300005</v>
      </c>
      <c r="E99" s="172">
        <f t="shared" si="17"/>
        <v>8.1844122870200007</v>
      </c>
      <c r="F99" s="172">
        <f t="shared" si="17"/>
        <v>8.5593320389300001</v>
      </c>
      <c r="G99" s="172">
        <v>8.4875370658700007</v>
      </c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1:17" hidden="1" outlineLevel="3" x14ac:dyDescent="0.2">
      <c r="A100" s="264" t="s">
        <v>64</v>
      </c>
      <c r="B100" s="222">
        <v>2.8629790209999999E-2</v>
      </c>
      <c r="C100" s="222">
        <v>1.90260701E-2</v>
      </c>
      <c r="D100" s="222">
        <v>1.088056003E-2</v>
      </c>
      <c r="E100" s="222">
        <v>6.3155020130000003E-2</v>
      </c>
      <c r="F100" s="222">
        <v>0.1145400015</v>
      </c>
      <c r="G100" s="222">
        <v>0.11385999967</v>
      </c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1:17" hidden="1" outlineLevel="3" x14ac:dyDescent="0.2">
      <c r="A101" s="264" t="s">
        <v>54</v>
      </c>
      <c r="B101" s="222">
        <v>8.8309116990000006E-2</v>
      </c>
      <c r="C101" s="222">
        <v>0.12708577197000001</v>
      </c>
      <c r="D101" s="222">
        <v>0.38844780925</v>
      </c>
      <c r="E101" s="222">
        <v>0.40809589511</v>
      </c>
      <c r="F101" s="222">
        <v>0.20628031303</v>
      </c>
      <c r="G101" s="222">
        <v>0.21952372399</v>
      </c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1:17" hidden="1" outlineLevel="3" x14ac:dyDescent="0.2">
      <c r="A102" s="264" t="s">
        <v>95</v>
      </c>
      <c r="B102" s="222">
        <v>0</v>
      </c>
      <c r="C102" s="222">
        <v>0</v>
      </c>
      <c r="D102" s="222">
        <v>3.658550017E-2</v>
      </c>
      <c r="E102" s="222">
        <v>4.1769000090000001E-2</v>
      </c>
      <c r="F102" s="222">
        <v>5.6124600730000002E-2</v>
      </c>
      <c r="G102" s="222">
        <v>5.5791399839999999E-2</v>
      </c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1:17" hidden="1" outlineLevel="3" x14ac:dyDescent="0.2">
      <c r="A103" s="264" t="s">
        <v>129</v>
      </c>
      <c r="B103" s="222">
        <v>0.36831129565999998</v>
      </c>
      <c r="C103" s="222">
        <v>0.39244671814999998</v>
      </c>
      <c r="D103" s="222">
        <v>0.45504334538000002</v>
      </c>
      <c r="E103" s="222">
        <v>0.44967000001000001</v>
      </c>
      <c r="F103" s="222">
        <v>0.45706674655000001</v>
      </c>
      <c r="G103" s="222">
        <v>0.46734190704</v>
      </c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1:17" hidden="1" outlineLevel="3" x14ac:dyDescent="0.2">
      <c r="A104" s="264" t="s">
        <v>145</v>
      </c>
      <c r="B104" s="222">
        <v>2.0584549202</v>
      </c>
      <c r="C104" s="222">
        <v>5.32935349059</v>
      </c>
      <c r="D104" s="222">
        <v>6.1328280473000003</v>
      </c>
      <c r="E104" s="222">
        <v>7.2217223716800003</v>
      </c>
      <c r="F104" s="222">
        <v>7.7253203771200001</v>
      </c>
      <c r="G104" s="222">
        <v>7.6310200353299997</v>
      </c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1:17" ht="25.5" outlineLevel="2" collapsed="1" x14ac:dyDescent="0.2">
      <c r="A105" s="265" t="s">
        <v>45</v>
      </c>
      <c r="B105" s="172">
        <f t="shared" ref="B105:F105" si="18">SUM(B$106:B$106)</f>
        <v>0.24369463331999999</v>
      </c>
      <c r="C105" s="172">
        <f t="shared" si="18"/>
        <v>0.19495570664</v>
      </c>
      <c r="D105" s="172">
        <f t="shared" si="18"/>
        <v>0.14621677995999999</v>
      </c>
      <c r="E105" s="172">
        <f t="shared" si="18"/>
        <v>9.7477853279999999E-2</v>
      </c>
      <c r="F105" s="172">
        <f t="shared" si="18"/>
        <v>4.8738926600000003E-2</v>
      </c>
      <c r="G105" s="172">
        <v>2.4369463260000002E-2</v>
      </c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1:17" hidden="1" outlineLevel="3" x14ac:dyDescent="0.2">
      <c r="A106" s="264" t="s">
        <v>27</v>
      </c>
      <c r="B106" s="222">
        <v>0.24369463331999999</v>
      </c>
      <c r="C106" s="222">
        <v>0.19495570664</v>
      </c>
      <c r="D106" s="222">
        <v>0.14621677995999999</v>
      </c>
      <c r="E106" s="222">
        <v>9.7477853279999999E-2</v>
      </c>
      <c r="F106" s="222">
        <v>4.8738926600000003E-2</v>
      </c>
      <c r="G106" s="222">
        <v>2.4369463260000002E-2</v>
      </c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1:17" ht="25.5" outlineLevel="2" collapsed="1" x14ac:dyDescent="0.2">
      <c r="A107" s="265" t="s">
        <v>212</v>
      </c>
      <c r="B107" s="172">
        <f t="shared" ref="B107:F107" si="19">SUM(B$108:B$119)</f>
        <v>3.2733513524600002</v>
      </c>
      <c r="C107" s="172">
        <f t="shared" si="19"/>
        <v>2.8427356019299999</v>
      </c>
      <c r="D107" s="172">
        <f t="shared" si="19"/>
        <v>2.2785423277099999</v>
      </c>
      <c r="E107" s="172">
        <f t="shared" si="19"/>
        <v>2.1019582370299998</v>
      </c>
      <c r="F107" s="172">
        <f t="shared" si="19"/>
        <v>2.0344831620099999</v>
      </c>
      <c r="G107" s="172">
        <v>1.8129079238800001</v>
      </c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1:17" hidden="1" outlineLevel="3" x14ac:dyDescent="0.2">
      <c r="A108" s="264" t="s">
        <v>74</v>
      </c>
      <c r="B108" s="222">
        <v>0</v>
      </c>
      <c r="C108" s="222">
        <v>0</v>
      </c>
      <c r="D108" s="222">
        <v>0</v>
      </c>
      <c r="E108" s="222">
        <v>0</v>
      </c>
      <c r="F108" s="222">
        <v>7.991643658E-2</v>
      </c>
      <c r="G108" s="222">
        <v>0.10245663875</v>
      </c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1:17" hidden="1" outlineLevel="3" x14ac:dyDescent="0.2">
      <c r="A109" s="264" t="s">
        <v>172</v>
      </c>
      <c r="B109" s="222">
        <v>0</v>
      </c>
      <c r="C109" s="222">
        <v>0</v>
      </c>
      <c r="D109" s="222">
        <v>0</v>
      </c>
      <c r="E109" s="222">
        <v>0.37729509711999998</v>
      </c>
      <c r="F109" s="222">
        <v>0.45260618235</v>
      </c>
      <c r="G109" s="222">
        <v>0.28380778558999997</v>
      </c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1:17" hidden="1" outlineLevel="3" x14ac:dyDescent="0.2">
      <c r="A110" s="264" t="s">
        <v>157</v>
      </c>
      <c r="B110" s="222">
        <v>9.1034062159999998E-2</v>
      </c>
      <c r="C110" s="222">
        <v>4.0773885349999997E-2</v>
      </c>
      <c r="D110" s="222">
        <v>0</v>
      </c>
      <c r="E110" s="222">
        <v>0</v>
      </c>
      <c r="F110" s="222">
        <v>0</v>
      </c>
      <c r="G110" s="222">
        <v>0</v>
      </c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1:17" hidden="1" outlineLevel="3" x14ac:dyDescent="0.2">
      <c r="A111" s="264" t="s">
        <v>106</v>
      </c>
      <c r="B111" s="222">
        <v>0.1512</v>
      </c>
      <c r="C111" s="222">
        <v>0.1008</v>
      </c>
      <c r="D111" s="222">
        <v>0</v>
      </c>
      <c r="E111" s="222">
        <v>0</v>
      </c>
      <c r="F111" s="222">
        <v>0</v>
      </c>
      <c r="G111" s="222">
        <v>0</v>
      </c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1:17" hidden="1" outlineLevel="3" x14ac:dyDescent="0.2">
      <c r="A112" s="264" t="s">
        <v>207</v>
      </c>
      <c r="B112" s="222">
        <v>1.4285716E-2</v>
      </c>
      <c r="C112" s="222">
        <v>0</v>
      </c>
      <c r="D112" s="222">
        <v>1.427420651E-2</v>
      </c>
      <c r="E112" s="222">
        <v>3.7104216299999999E-2</v>
      </c>
      <c r="F112" s="222">
        <v>3.3931242969999997E-2</v>
      </c>
      <c r="G112" s="222">
        <v>3.3729799739999997E-2</v>
      </c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1:17" hidden="1" outlineLevel="3" x14ac:dyDescent="0.2">
      <c r="A113" s="264" t="s">
        <v>126</v>
      </c>
      <c r="B113" s="222">
        <v>6.2204700440000003E-2</v>
      </c>
      <c r="C113" s="222">
        <v>4.6435500140000002E-2</v>
      </c>
      <c r="D113" s="222">
        <v>3.5540199949999997E-2</v>
      </c>
      <c r="E113" s="222">
        <v>3.0431699860000001E-2</v>
      </c>
      <c r="F113" s="222">
        <v>1.947180011E-2</v>
      </c>
      <c r="G113" s="222">
        <v>1.9356199800000001E-2</v>
      </c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1:17" hidden="1" outlineLevel="3" x14ac:dyDescent="0.2">
      <c r="A114" s="264" t="s">
        <v>118</v>
      </c>
      <c r="B114" s="222">
        <v>0.146933336</v>
      </c>
      <c r="C114" s="222">
        <v>0</v>
      </c>
      <c r="D114" s="222">
        <v>0</v>
      </c>
      <c r="E114" s="222">
        <v>0</v>
      </c>
      <c r="F114" s="222">
        <v>0</v>
      </c>
      <c r="G114" s="222">
        <v>0</v>
      </c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1:17" hidden="1" outlineLevel="3" x14ac:dyDescent="0.2">
      <c r="A115" s="264" t="s">
        <v>110</v>
      </c>
      <c r="B115" s="222">
        <v>0.5</v>
      </c>
      <c r="C115" s="222">
        <v>0.5</v>
      </c>
      <c r="D115" s="222">
        <v>0.5</v>
      </c>
      <c r="E115" s="222">
        <v>0</v>
      </c>
      <c r="F115" s="222">
        <v>0</v>
      </c>
      <c r="G115" s="222">
        <v>0</v>
      </c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1:17" hidden="1" outlineLevel="3" x14ac:dyDescent="0.2">
      <c r="A116" s="264" t="s">
        <v>149</v>
      </c>
      <c r="B116" s="222">
        <v>8.5000000000000006E-2</v>
      </c>
      <c r="C116" s="222">
        <v>7.2080000000000005E-2</v>
      </c>
      <c r="D116" s="222">
        <v>5.9159999999999997E-2</v>
      </c>
      <c r="E116" s="222">
        <v>4.6240000000000003E-2</v>
      </c>
      <c r="F116" s="222">
        <v>3.3320000000000002E-2</v>
      </c>
      <c r="G116" s="222">
        <v>3.3320000000000002E-2</v>
      </c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1:17" hidden="1" outlineLevel="3" x14ac:dyDescent="0.2">
      <c r="A117" s="264" t="s">
        <v>120</v>
      </c>
      <c r="B117" s="222">
        <v>1.552123895</v>
      </c>
      <c r="C117" s="222">
        <v>1.552123895</v>
      </c>
      <c r="D117" s="222">
        <v>1.53909292125</v>
      </c>
      <c r="E117" s="222">
        <v>1.5130309737500001</v>
      </c>
      <c r="F117" s="222">
        <v>1.35</v>
      </c>
      <c r="G117" s="222">
        <v>1.2749999999999999</v>
      </c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1:17" hidden="1" outlineLevel="3" x14ac:dyDescent="0.2">
      <c r="A118" s="264" t="s">
        <v>103</v>
      </c>
      <c r="B118" s="222">
        <v>0.19571250000000001</v>
      </c>
      <c r="C118" s="222">
        <v>0.16309375000000001</v>
      </c>
      <c r="D118" s="222">
        <v>0.13047500000000001</v>
      </c>
      <c r="E118" s="222">
        <v>9.7856250000000006E-2</v>
      </c>
      <c r="F118" s="222">
        <v>6.5237500000000004E-2</v>
      </c>
      <c r="G118" s="222">
        <v>6.5237500000000004E-2</v>
      </c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1:17" hidden="1" outlineLevel="3" x14ac:dyDescent="0.2">
      <c r="A119" s="264" t="s">
        <v>105</v>
      </c>
      <c r="B119" s="222">
        <v>0.47485714286000003</v>
      </c>
      <c r="C119" s="222">
        <v>0.36742857144000002</v>
      </c>
      <c r="D119" s="222">
        <v>0</v>
      </c>
      <c r="E119" s="222">
        <v>0</v>
      </c>
      <c r="F119" s="222">
        <v>0</v>
      </c>
      <c r="G119" s="222">
        <v>0</v>
      </c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1:17" ht="25.5" outlineLevel="2" collapsed="1" x14ac:dyDescent="0.2">
      <c r="A120" s="265" t="s">
        <v>56</v>
      </c>
      <c r="B120" s="172">
        <f t="shared" ref="B120:F120" si="20">SUM(B$121:B$122)</f>
        <v>1.8080000000000001</v>
      </c>
      <c r="C120" s="172">
        <f t="shared" si="20"/>
        <v>0</v>
      </c>
      <c r="D120" s="172">
        <f t="shared" si="20"/>
        <v>0</v>
      </c>
      <c r="E120" s="172">
        <f t="shared" si="20"/>
        <v>0</v>
      </c>
      <c r="F120" s="172">
        <f t="shared" si="20"/>
        <v>0</v>
      </c>
      <c r="G120" s="172">
        <v>0</v>
      </c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1:17" hidden="1" outlineLevel="3" x14ac:dyDescent="0.2">
      <c r="A121" s="264" t="s">
        <v>37</v>
      </c>
      <c r="B121" s="222">
        <v>0.55000000000000004</v>
      </c>
      <c r="C121" s="222">
        <v>0</v>
      </c>
      <c r="D121" s="222">
        <v>0</v>
      </c>
      <c r="E121" s="222">
        <v>0</v>
      </c>
      <c r="F121" s="222">
        <v>0</v>
      </c>
      <c r="G121" s="222">
        <v>0</v>
      </c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1:17" hidden="1" outlineLevel="3" x14ac:dyDescent="0.2">
      <c r="A122" s="264" t="s">
        <v>137</v>
      </c>
      <c r="B122" s="222">
        <v>1.258</v>
      </c>
      <c r="C122" s="222">
        <v>0</v>
      </c>
      <c r="D122" s="222">
        <v>0</v>
      </c>
      <c r="E122" s="222">
        <v>0</v>
      </c>
      <c r="F122" s="222">
        <v>0</v>
      </c>
      <c r="G122" s="222">
        <v>0</v>
      </c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outlineLevel="2" collapsed="1" x14ac:dyDescent="0.2">
      <c r="A123" s="265" t="s">
        <v>178</v>
      </c>
      <c r="B123" s="172">
        <f t="shared" ref="B123:F123" si="21">SUM(B$124:B$124)</f>
        <v>0.11799561644000001</v>
      </c>
      <c r="C123" s="172">
        <f t="shared" si="21"/>
        <v>0.11285861893</v>
      </c>
      <c r="D123" s="172">
        <f t="shared" si="21"/>
        <v>0.1094869587</v>
      </c>
      <c r="E123" s="172">
        <f t="shared" si="21"/>
        <v>0.11598634367000001</v>
      </c>
      <c r="F123" s="172">
        <f t="shared" si="21"/>
        <v>0.11327080342</v>
      </c>
      <c r="G123" s="172">
        <v>0.11385590648</v>
      </c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1:17" hidden="1" outlineLevel="3" x14ac:dyDescent="0.2">
      <c r="A124" s="111" t="s">
        <v>145</v>
      </c>
      <c r="B124" s="222">
        <v>0.11799561644000001</v>
      </c>
      <c r="C124" s="222">
        <v>0.11285861893</v>
      </c>
      <c r="D124" s="222">
        <v>0.1094869587</v>
      </c>
      <c r="E124" s="222">
        <v>0.11598634367000001</v>
      </c>
      <c r="F124" s="222">
        <v>0.11327080342</v>
      </c>
      <c r="G124" s="222">
        <v>0.11385590648</v>
      </c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1:17" x14ac:dyDescent="0.2">
      <c r="B125" s="37"/>
      <c r="C125" s="37"/>
      <c r="D125" s="37"/>
      <c r="E125" s="37"/>
      <c r="F125" s="37"/>
      <c r="G125" s="37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1:17" x14ac:dyDescent="0.2">
      <c r="B126" s="37"/>
      <c r="C126" s="37"/>
      <c r="D126" s="37"/>
      <c r="E126" s="37"/>
      <c r="F126" s="37"/>
      <c r="G126" s="37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1:17" x14ac:dyDescent="0.2">
      <c r="B127" s="37"/>
      <c r="C127" s="37"/>
      <c r="D127" s="37"/>
      <c r="E127" s="37"/>
      <c r="F127" s="37"/>
      <c r="G127" s="37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1:17" x14ac:dyDescent="0.2">
      <c r="B128" s="37"/>
      <c r="C128" s="37"/>
      <c r="D128" s="37"/>
      <c r="E128" s="37"/>
      <c r="F128" s="37"/>
      <c r="G128" s="37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37"/>
      <c r="E129" s="37"/>
      <c r="F129" s="37"/>
      <c r="G129" s="37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37"/>
      <c r="E130" s="37"/>
      <c r="F130" s="37"/>
      <c r="G130" s="37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37"/>
      <c r="E131" s="37"/>
      <c r="F131" s="37"/>
      <c r="G131" s="37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37"/>
      <c r="E132" s="37"/>
      <c r="F132" s="37"/>
      <c r="G132" s="37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37"/>
      <c r="E133" s="37"/>
      <c r="F133" s="37"/>
      <c r="G133" s="37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37"/>
      <c r="E134" s="37"/>
      <c r="F134" s="37"/>
      <c r="G134" s="37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37"/>
      <c r="E135" s="37"/>
      <c r="F135" s="37"/>
      <c r="G135" s="37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37"/>
      <c r="E136" s="37"/>
      <c r="F136" s="37"/>
      <c r="G136" s="37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37"/>
      <c r="E137" s="37"/>
      <c r="F137" s="37"/>
      <c r="G137" s="37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37"/>
      <c r="E138" s="37"/>
      <c r="F138" s="37"/>
      <c r="G138" s="37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37"/>
      <c r="E139" s="37"/>
      <c r="F139" s="37"/>
      <c r="G139" s="37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37"/>
      <c r="E140" s="37"/>
      <c r="F140" s="37"/>
      <c r="G140" s="37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37"/>
      <c r="E141" s="37"/>
      <c r="F141" s="37"/>
      <c r="G141" s="37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37"/>
      <c r="E142" s="37"/>
      <c r="F142" s="37"/>
      <c r="G142" s="37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37"/>
      <c r="E143" s="37"/>
      <c r="F143" s="37"/>
      <c r="G143" s="37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37"/>
      <c r="E144" s="37"/>
      <c r="F144" s="37"/>
      <c r="G144" s="37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37"/>
      <c r="E145" s="37"/>
      <c r="F145" s="37"/>
      <c r="G145" s="37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37"/>
      <c r="E146" s="37"/>
      <c r="F146" s="37"/>
      <c r="G146" s="37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37"/>
      <c r="E147" s="37"/>
      <c r="F147" s="37"/>
      <c r="G147" s="37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37"/>
      <c r="E148" s="37"/>
      <c r="F148" s="37"/>
      <c r="G148" s="37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37"/>
      <c r="E149" s="37"/>
      <c r="F149" s="37"/>
      <c r="G149" s="37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37"/>
      <c r="E150" s="37"/>
      <c r="F150" s="37"/>
      <c r="G150" s="37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37"/>
      <c r="E151" s="37"/>
      <c r="F151" s="37"/>
      <c r="G151" s="37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37"/>
      <c r="E152" s="37"/>
      <c r="F152" s="37"/>
      <c r="G152" s="37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37"/>
      <c r="E153" s="37"/>
      <c r="F153" s="37"/>
      <c r="G153" s="37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37"/>
      <c r="E154" s="37"/>
      <c r="F154" s="37"/>
      <c r="G154" s="37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37"/>
      <c r="E155" s="37"/>
      <c r="F155" s="37"/>
      <c r="G155" s="37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37"/>
      <c r="E156" s="37"/>
      <c r="F156" s="37"/>
      <c r="G156" s="37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37"/>
      <c r="E157" s="37"/>
      <c r="F157" s="37"/>
      <c r="G157" s="37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37"/>
      <c r="E158" s="37"/>
      <c r="F158" s="37"/>
      <c r="G158" s="37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37"/>
      <c r="E159" s="37"/>
      <c r="F159" s="37"/>
      <c r="G159" s="37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37"/>
      <c r="E160" s="37"/>
      <c r="F160" s="37"/>
      <c r="G160" s="37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37"/>
      <c r="E161" s="37"/>
      <c r="F161" s="37"/>
      <c r="G161" s="37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37"/>
      <c r="E162" s="37"/>
      <c r="F162" s="37"/>
      <c r="G162" s="37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37"/>
      <c r="E163" s="37"/>
      <c r="F163" s="37"/>
      <c r="G163" s="37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37"/>
      <c r="E164" s="37"/>
      <c r="F164" s="37"/>
      <c r="G164" s="37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37"/>
      <c r="E165" s="37"/>
      <c r="F165" s="37"/>
      <c r="G165" s="37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37"/>
      <c r="E166" s="37"/>
      <c r="F166" s="37"/>
      <c r="G166" s="37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37"/>
      <c r="E167" s="37"/>
      <c r="F167" s="37"/>
      <c r="G167" s="37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37"/>
      <c r="E168" s="37"/>
      <c r="F168" s="37"/>
      <c r="G168" s="37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</sheetData>
  <mergeCells count="1">
    <mergeCell ref="A2:G2"/>
  </mergeCells>
  <printOptions horizontalCentered="1" verticalCentered="1"/>
  <pageMargins left="0.39370078740157483" right="0.39370078740157483" top="0.98425196850393704" bottom="0.39370078740157483" header="0.11811023622047245" footer="0.11811023622047245"/>
  <pageSetup paperSize="9" scale="9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40625" defaultRowHeight="12.75" x14ac:dyDescent="0.2"/>
  <cols>
    <col min="1" max="1" width="58.140625" style="194" bestFit="1" customWidth="1"/>
    <col min="2" max="2" width="12.42578125" style="46" bestFit="1" customWidth="1"/>
    <col min="3" max="3" width="13.5703125" style="46" bestFit="1" customWidth="1"/>
    <col min="4" max="4" width="10.28515625" style="69" customWidth="1"/>
    <col min="5" max="6" width="13.5703125" style="46" bestFit="1" customWidth="1"/>
    <col min="7" max="7" width="10.28515625" style="69" customWidth="1"/>
    <col min="8" max="8" width="12.7109375" style="46" hidden="1" customWidth="1"/>
    <col min="9" max="9" width="13.7109375" style="46" bestFit="1" customWidth="1"/>
    <col min="10" max="16384" width="9.140625" style="194"/>
  </cols>
  <sheetData>
    <row r="1" spans="1:19" x14ac:dyDescent="0.2">
      <c r="A1" s="83"/>
      <c r="B1" s="279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28.02.2019</v>
      </c>
      <c r="C1" s="280"/>
      <c r="D1" s="280"/>
      <c r="E1" s="280"/>
    </row>
    <row r="2" spans="1:19" ht="38.25" customHeight="1" x14ac:dyDescent="0.3">
      <c r="A2" s="281" t="s">
        <v>8</v>
      </c>
      <c r="B2" s="3"/>
      <c r="C2" s="3"/>
      <c r="D2" s="3"/>
      <c r="E2" s="3"/>
      <c r="F2" s="3"/>
      <c r="G2" s="3"/>
      <c r="H2" s="3"/>
      <c r="I2" s="3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2">
      <c r="A3" s="83"/>
    </row>
    <row r="4" spans="1:19" s="246" customFormat="1" x14ac:dyDescent="0.2">
      <c r="B4" s="116"/>
      <c r="C4" s="116"/>
      <c r="D4" s="117"/>
      <c r="E4" s="116"/>
      <c r="F4" s="116"/>
      <c r="G4" s="117"/>
      <c r="H4" s="116" t="s">
        <v>135</v>
      </c>
      <c r="I4" s="246" t="str">
        <f>VALVAL</f>
        <v>млрд. одиниць</v>
      </c>
    </row>
    <row r="5" spans="1:19" s="76" customFormat="1" x14ac:dyDescent="0.2">
      <c r="A5" s="138"/>
      <c r="B5" s="273">
        <v>43465</v>
      </c>
      <c r="C5" s="274"/>
      <c r="D5" s="275"/>
      <c r="E5" s="273">
        <v>43524</v>
      </c>
      <c r="F5" s="274"/>
      <c r="G5" s="275"/>
      <c r="H5" s="112"/>
      <c r="I5" s="112"/>
    </row>
    <row r="6" spans="1:19" s="31" customFormat="1" x14ac:dyDescent="0.2">
      <c r="A6" s="56"/>
      <c r="B6" s="158" t="s">
        <v>168</v>
      </c>
      <c r="C6" s="158" t="s">
        <v>171</v>
      </c>
      <c r="D6" s="173" t="s">
        <v>189</v>
      </c>
      <c r="E6" s="158" t="s">
        <v>168</v>
      </c>
      <c r="F6" s="158" t="s">
        <v>171</v>
      </c>
      <c r="G6" s="173" t="s">
        <v>189</v>
      </c>
      <c r="H6" s="158" t="s">
        <v>189</v>
      </c>
      <c r="I6" s="158" t="s">
        <v>65</v>
      </c>
    </row>
    <row r="7" spans="1:19" s="195" customFormat="1" ht="15" x14ac:dyDescent="0.2">
      <c r="A7" s="75" t="s">
        <v>151</v>
      </c>
      <c r="B7" s="74">
        <f t="shared" ref="B7:G7" si="0">SUM(B$8+ B$9)</f>
        <v>78.315547975910007</v>
      </c>
      <c r="C7" s="74">
        <f t="shared" si="0"/>
        <v>2168.42156766371</v>
      </c>
      <c r="D7" s="96">
        <f t="shared" si="0"/>
        <v>1</v>
      </c>
      <c r="E7" s="74">
        <f t="shared" si="0"/>
        <v>78.239429963220005</v>
      </c>
      <c r="F7" s="74">
        <f t="shared" si="0"/>
        <v>2111.89846848454</v>
      </c>
      <c r="G7" s="96">
        <f t="shared" si="0"/>
        <v>1</v>
      </c>
      <c r="H7" s="74"/>
      <c r="I7" s="74">
        <f>SUM(I$8+ I$9)</f>
        <v>0</v>
      </c>
    </row>
    <row r="8" spans="1:19" s="190" customFormat="1" x14ac:dyDescent="0.2">
      <c r="A8" s="216" t="s">
        <v>68</v>
      </c>
      <c r="B8" s="10">
        <v>67.186989245060005</v>
      </c>
      <c r="C8" s="10">
        <v>1860.29109558508</v>
      </c>
      <c r="D8" s="11">
        <v>0.85790100000000002</v>
      </c>
      <c r="E8" s="10">
        <v>67.418100851640006</v>
      </c>
      <c r="F8" s="10">
        <v>1819.8008856092899</v>
      </c>
      <c r="G8" s="11">
        <v>0.86168999999999996</v>
      </c>
      <c r="H8" s="10">
        <v>3.7889999999999998E-3</v>
      </c>
      <c r="I8" s="10">
        <v>-21.4</v>
      </c>
    </row>
    <row r="9" spans="1:19" s="190" customFormat="1" x14ac:dyDescent="0.2">
      <c r="A9" s="216" t="s">
        <v>13</v>
      </c>
      <c r="B9" s="10">
        <v>11.128558730849999</v>
      </c>
      <c r="C9" s="10">
        <v>308.13047207863002</v>
      </c>
      <c r="D9" s="11">
        <v>0.142099</v>
      </c>
      <c r="E9" s="10">
        <v>10.821329111580001</v>
      </c>
      <c r="F9" s="10">
        <v>292.09758287525</v>
      </c>
      <c r="G9" s="11">
        <v>0.13830999999999999</v>
      </c>
      <c r="H9" s="10">
        <v>-3.7889999999999998E-3</v>
      </c>
      <c r="I9" s="10">
        <v>21.4</v>
      </c>
    </row>
    <row r="10" spans="1:19" x14ac:dyDescent="0.2">
      <c r="B10" s="37"/>
      <c r="C10" s="37"/>
      <c r="D10" s="54"/>
      <c r="E10" s="37"/>
      <c r="F10" s="37"/>
      <c r="G10" s="54"/>
      <c r="H10" s="37"/>
      <c r="I10" s="37"/>
      <c r="J10" s="181"/>
      <c r="K10" s="181"/>
      <c r="L10" s="181"/>
      <c r="M10" s="181"/>
      <c r="N10" s="181"/>
      <c r="O10" s="181"/>
      <c r="P10" s="181"/>
      <c r="Q10" s="181"/>
    </row>
    <row r="11" spans="1:19" x14ac:dyDescent="0.2">
      <c r="B11" s="37"/>
      <c r="C11" s="37"/>
      <c r="D11" s="54"/>
      <c r="E11" s="37"/>
      <c r="F11" s="37"/>
      <c r="G11" s="54"/>
      <c r="H11" s="37"/>
      <c r="I11" s="37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B12" s="37"/>
      <c r="C12" s="37"/>
      <c r="D12" s="54"/>
      <c r="E12" s="37"/>
      <c r="F12" s="37"/>
      <c r="G12" s="54"/>
      <c r="H12" s="37"/>
      <c r="I12" s="37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B13" s="37"/>
      <c r="C13" s="37"/>
      <c r="D13" s="54"/>
      <c r="E13" s="37"/>
      <c r="F13" s="37"/>
      <c r="G13" s="54"/>
      <c r="H13" s="37"/>
      <c r="I13" s="37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B14" s="37"/>
      <c r="C14" s="37"/>
      <c r="D14" s="54"/>
      <c r="E14" s="37"/>
      <c r="F14" s="37"/>
      <c r="G14" s="54"/>
      <c r="H14" s="37"/>
      <c r="I14" s="37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37"/>
      <c r="C15" s="37"/>
      <c r="D15" s="54"/>
      <c r="E15" s="37"/>
      <c r="F15" s="37"/>
      <c r="G15" s="54"/>
      <c r="H15" s="37"/>
      <c r="I15" s="37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37"/>
      <c r="C16" s="37"/>
      <c r="D16" s="54"/>
      <c r="E16" s="37"/>
      <c r="F16" s="37"/>
      <c r="G16" s="54"/>
      <c r="H16" s="37"/>
      <c r="I16" s="37"/>
      <c r="J16" s="181"/>
      <c r="K16" s="181"/>
      <c r="L16" s="181"/>
      <c r="M16" s="181"/>
      <c r="N16" s="181"/>
      <c r="O16" s="181"/>
      <c r="P16" s="181"/>
      <c r="Q16" s="181"/>
    </row>
    <row r="17" spans="2:17" x14ac:dyDescent="0.2">
      <c r="B17" s="37"/>
      <c r="C17" s="37"/>
      <c r="D17" s="54"/>
      <c r="E17" s="37"/>
      <c r="F17" s="37"/>
      <c r="G17" s="54"/>
      <c r="H17" s="37"/>
      <c r="I17" s="37"/>
      <c r="J17" s="181"/>
      <c r="K17" s="181"/>
      <c r="L17" s="181"/>
      <c r="M17" s="181"/>
      <c r="N17" s="181"/>
      <c r="O17" s="181"/>
      <c r="P17" s="181"/>
      <c r="Q17" s="181"/>
    </row>
    <row r="18" spans="2:17" x14ac:dyDescent="0.2">
      <c r="B18" s="37"/>
      <c r="C18" s="37"/>
      <c r="D18" s="54"/>
      <c r="E18" s="37"/>
      <c r="F18" s="37"/>
      <c r="G18" s="54"/>
      <c r="H18" s="37"/>
      <c r="I18" s="37"/>
      <c r="J18" s="181"/>
      <c r="K18" s="181"/>
      <c r="L18" s="181"/>
      <c r="M18" s="181"/>
      <c r="N18" s="181"/>
      <c r="O18" s="181"/>
      <c r="P18" s="181"/>
      <c r="Q18" s="181"/>
    </row>
    <row r="19" spans="2:17" x14ac:dyDescent="0.2">
      <c r="B19" s="37"/>
      <c r="C19" s="37"/>
      <c r="D19" s="54"/>
      <c r="E19" s="37"/>
      <c r="F19" s="37"/>
      <c r="G19" s="54"/>
      <c r="H19" s="37"/>
      <c r="I19" s="37"/>
      <c r="J19" s="181"/>
      <c r="K19" s="181"/>
      <c r="L19" s="181"/>
      <c r="M19" s="181"/>
      <c r="N19" s="181"/>
      <c r="O19" s="181"/>
      <c r="P19" s="181"/>
      <c r="Q19" s="181"/>
    </row>
    <row r="20" spans="2:17" x14ac:dyDescent="0.2">
      <c r="B20" s="37"/>
      <c r="C20" s="37"/>
      <c r="D20" s="54"/>
      <c r="E20" s="37"/>
      <c r="F20" s="37"/>
      <c r="G20" s="54"/>
      <c r="H20" s="37"/>
      <c r="I20" s="37"/>
      <c r="J20" s="181"/>
      <c r="K20" s="181"/>
      <c r="L20" s="181"/>
      <c r="M20" s="181"/>
      <c r="N20" s="181"/>
      <c r="O20" s="181"/>
      <c r="P20" s="181"/>
      <c r="Q20" s="181"/>
    </row>
    <row r="21" spans="2:17" x14ac:dyDescent="0.2">
      <c r="B21" s="37"/>
      <c r="C21" s="37"/>
      <c r="D21" s="54"/>
      <c r="E21" s="37"/>
      <c r="F21" s="37"/>
      <c r="G21" s="54"/>
      <c r="H21" s="37"/>
      <c r="I21" s="37"/>
      <c r="J21" s="181"/>
      <c r="K21" s="181"/>
      <c r="L21" s="181"/>
      <c r="M21" s="181"/>
      <c r="N21" s="181"/>
      <c r="O21" s="181"/>
      <c r="P21" s="181"/>
      <c r="Q21" s="181"/>
    </row>
    <row r="22" spans="2:17" x14ac:dyDescent="0.2">
      <c r="B22" s="37"/>
      <c r="C22" s="37"/>
      <c r="D22" s="54"/>
      <c r="E22" s="37"/>
      <c r="F22" s="37"/>
      <c r="G22" s="54"/>
      <c r="H22" s="37"/>
      <c r="I22" s="37"/>
      <c r="J22" s="181"/>
      <c r="K22" s="181"/>
      <c r="L22" s="181"/>
      <c r="M22" s="181"/>
      <c r="N22" s="181"/>
      <c r="O22" s="181"/>
      <c r="P22" s="181"/>
      <c r="Q22" s="181"/>
    </row>
    <row r="23" spans="2:17" x14ac:dyDescent="0.2">
      <c r="B23" s="37"/>
      <c r="C23" s="37"/>
      <c r="D23" s="54"/>
      <c r="E23" s="37"/>
      <c r="F23" s="37"/>
      <c r="G23" s="54"/>
      <c r="H23" s="37"/>
      <c r="I23" s="37"/>
      <c r="J23" s="181"/>
      <c r="K23" s="181"/>
      <c r="L23" s="181"/>
      <c r="M23" s="181"/>
      <c r="N23" s="181"/>
      <c r="O23" s="181"/>
      <c r="P23" s="181"/>
      <c r="Q23" s="181"/>
    </row>
    <row r="24" spans="2:17" x14ac:dyDescent="0.2">
      <c r="B24" s="37"/>
      <c r="C24" s="37"/>
      <c r="D24" s="54"/>
      <c r="E24" s="37"/>
      <c r="F24" s="37"/>
      <c r="G24" s="54"/>
      <c r="H24" s="37"/>
      <c r="I24" s="37"/>
      <c r="J24" s="181"/>
      <c r="K24" s="181"/>
      <c r="L24" s="181"/>
      <c r="M24" s="181"/>
      <c r="N24" s="181"/>
      <c r="O24" s="181"/>
      <c r="P24" s="181"/>
      <c r="Q24" s="181"/>
    </row>
    <row r="25" spans="2:17" x14ac:dyDescent="0.2">
      <c r="B25" s="37"/>
      <c r="C25" s="37"/>
      <c r="D25" s="54"/>
      <c r="E25" s="37"/>
      <c r="F25" s="37"/>
      <c r="G25" s="54"/>
      <c r="H25" s="37"/>
      <c r="I25" s="37"/>
      <c r="J25" s="181"/>
      <c r="K25" s="181"/>
      <c r="L25" s="181"/>
      <c r="M25" s="181"/>
      <c r="N25" s="181"/>
      <c r="O25" s="181"/>
      <c r="P25" s="181"/>
      <c r="Q25" s="181"/>
    </row>
    <row r="26" spans="2:17" x14ac:dyDescent="0.2">
      <c r="B26" s="37"/>
      <c r="C26" s="37"/>
      <c r="D26" s="54"/>
      <c r="E26" s="37"/>
      <c r="F26" s="37"/>
      <c r="G26" s="54"/>
      <c r="H26" s="37"/>
      <c r="I26" s="37"/>
      <c r="J26" s="181"/>
      <c r="K26" s="181"/>
      <c r="L26" s="181"/>
      <c r="M26" s="181"/>
      <c r="N26" s="181"/>
      <c r="O26" s="181"/>
      <c r="P26" s="181"/>
      <c r="Q26" s="181"/>
    </row>
    <row r="27" spans="2:17" x14ac:dyDescent="0.2">
      <c r="B27" s="37"/>
      <c r="C27" s="37"/>
      <c r="D27" s="54"/>
      <c r="E27" s="37"/>
      <c r="F27" s="37"/>
      <c r="G27" s="54"/>
      <c r="H27" s="37"/>
      <c r="I27" s="37"/>
      <c r="J27" s="181"/>
      <c r="K27" s="181"/>
      <c r="L27" s="181"/>
      <c r="M27" s="181"/>
      <c r="N27" s="181"/>
      <c r="O27" s="181"/>
      <c r="P27" s="181"/>
      <c r="Q27" s="181"/>
    </row>
    <row r="28" spans="2:17" x14ac:dyDescent="0.2">
      <c r="B28" s="37"/>
      <c r="C28" s="37"/>
      <c r="D28" s="54"/>
      <c r="E28" s="37"/>
      <c r="F28" s="37"/>
      <c r="G28" s="54"/>
      <c r="H28" s="37"/>
      <c r="I28" s="37"/>
      <c r="J28" s="181"/>
      <c r="K28" s="181"/>
      <c r="L28" s="181"/>
      <c r="M28" s="181"/>
      <c r="N28" s="181"/>
      <c r="O28" s="181"/>
      <c r="P28" s="181"/>
      <c r="Q28" s="181"/>
    </row>
    <row r="29" spans="2:17" x14ac:dyDescent="0.2">
      <c r="B29" s="37"/>
      <c r="C29" s="37"/>
      <c r="D29" s="54"/>
      <c r="E29" s="37"/>
      <c r="F29" s="37"/>
      <c r="G29" s="54"/>
      <c r="H29" s="37"/>
      <c r="I29" s="37"/>
      <c r="J29" s="181"/>
      <c r="K29" s="181"/>
      <c r="L29" s="181"/>
      <c r="M29" s="181"/>
      <c r="N29" s="181"/>
      <c r="O29" s="181"/>
      <c r="P29" s="181"/>
      <c r="Q29" s="181"/>
    </row>
    <row r="30" spans="2:17" x14ac:dyDescent="0.2">
      <c r="B30" s="37"/>
      <c r="C30" s="37"/>
      <c r="D30" s="54"/>
      <c r="E30" s="37"/>
      <c r="F30" s="37"/>
      <c r="G30" s="54"/>
      <c r="H30" s="37"/>
      <c r="I30" s="37"/>
      <c r="J30" s="181"/>
      <c r="K30" s="181"/>
      <c r="L30" s="181"/>
      <c r="M30" s="181"/>
      <c r="N30" s="181"/>
      <c r="O30" s="181"/>
      <c r="P30" s="181"/>
      <c r="Q30" s="181"/>
    </row>
    <row r="31" spans="2:17" x14ac:dyDescent="0.2">
      <c r="B31" s="37"/>
      <c r="C31" s="37"/>
      <c r="D31" s="54"/>
      <c r="E31" s="37"/>
      <c r="F31" s="37"/>
      <c r="G31" s="54"/>
      <c r="H31" s="37"/>
      <c r="I31" s="37"/>
      <c r="J31" s="181"/>
      <c r="K31" s="181"/>
      <c r="L31" s="181"/>
      <c r="M31" s="181"/>
      <c r="N31" s="181"/>
      <c r="O31" s="181"/>
      <c r="P31" s="181"/>
      <c r="Q31" s="181"/>
    </row>
    <row r="32" spans="2:17" x14ac:dyDescent="0.2">
      <c r="B32" s="37"/>
      <c r="C32" s="37"/>
      <c r="D32" s="54"/>
      <c r="E32" s="37"/>
      <c r="F32" s="37"/>
      <c r="G32" s="54"/>
      <c r="H32" s="37"/>
      <c r="I32" s="37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37"/>
      <c r="C33" s="37"/>
      <c r="D33" s="54"/>
      <c r="E33" s="37"/>
      <c r="F33" s="37"/>
      <c r="G33" s="54"/>
      <c r="H33" s="37"/>
      <c r="I33" s="37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37"/>
      <c r="C34" s="37"/>
      <c r="D34" s="54"/>
      <c r="E34" s="37"/>
      <c r="F34" s="37"/>
      <c r="G34" s="54"/>
      <c r="H34" s="37"/>
      <c r="I34" s="37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37"/>
      <c r="C35" s="37"/>
      <c r="D35" s="54"/>
      <c r="E35" s="37"/>
      <c r="F35" s="37"/>
      <c r="G35" s="54"/>
      <c r="H35" s="37"/>
      <c r="I35" s="37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37"/>
      <c r="C36" s="37"/>
      <c r="D36" s="54"/>
      <c r="E36" s="37"/>
      <c r="F36" s="37"/>
      <c r="G36" s="54"/>
      <c r="H36" s="37"/>
      <c r="I36" s="37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37"/>
      <c r="C37" s="37"/>
      <c r="D37" s="54"/>
      <c r="E37" s="37"/>
      <c r="F37" s="37"/>
      <c r="G37" s="54"/>
      <c r="H37" s="37"/>
      <c r="I37" s="37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37"/>
      <c r="C38" s="37"/>
      <c r="D38" s="54"/>
      <c r="E38" s="37"/>
      <c r="F38" s="37"/>
      <c r="G38" s="54"/>
      <c r="H38" s="37"/>
      <c r="I38" s="37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37"/>
      <c r="C39" s="37"/>
      <c r="D39" s="54"/>
      <c r="E39" s="37"/>
      <c r="F39" s="37"/>
      <c r="G39" s="54"/>
      <c r="H39" s="37"/>
      <c r="I39" s="37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37"/>
      <c r="C40" s="37"/>
      <c r="D40" s="54"/>
      <c r="E40" s="37"/>
      <c r="F40" s="37"/>
      <c r="G40" s="54"/>
      <c r="H40" s="37"/>
      <c r="I40" s="37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37"/>
      <c r="C41" s="37"/>
      <c r="D41" s="54"/>
      <c r="E41" s="37"/>
      <c r="F41" s="37"/>
      <c r="G41" s="54"/>
      <c r="H41" s="37"/>
      <c r="I41" s="37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37"/>
      <c r="C42" s="37"/>
      <c r="D42" s="54"/>
      <c r="E42" s="37"/>
      <c r="F42" s="37"/>
      <c r="G42" s="54"/>
      <c r="H42" s="37"/>
      <c r="I42" s="37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37"/>
      <c r="C43" s="37"/>
      <c r="D43" s="54"/>
      <c r="E43" s="37"/>
      <c r="F43" s="37"/>
      <c r="G43" s="54"/>
      <c r="H43" s="37"/>
      <c r="I43" s="37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37"/>
      <c r="C44" s="37"/>
      <c r="D44" s="54"/>
      <c r="E44" s="37"/>
      <c r="F44" s="37"/>
      <c r="G44" s="54"/>
      <c r="H44" s="37"/>
      <c r="I44" s="37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37"/>
      <c r="C45" s="37"/>
      <c r="D45" s="54"/>
      <c r="E45" s="37"/>
      <c r="F45" s="37"/>
      <c r="G45" s="54"/>
      <c r="H45" s="37"/>
      <c r="I45" s="37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37"/>
      <c r="C46" s="37"/>
      <c r="D46" s="54"/>
      <c r="E46" s="37"/>
      <c r="F46" s="37"/>
      <c r="G46" s="54"/>
      <c r="H46" s="37"/>
      <c r="I46" s="37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37"/>
      <c r="C47" s="37"/>
      <c r="D47" s="54"/>
      <c r="E47" s="37"/>
      <c r="F47" s="37"/>
      <c r="G47" s="54"/>
      <c r="H47" s="37"/>
      <c r="I47" s="37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37"/>
      <c r="C48" s="37"/>
      <c r="D48" s="54"/>
      <c r="E48" s="37"/>
      <c r="F48" s="37"/>
      <c r="G48" s="54"/>
      <c r="H48" s="37"/>
      <c r="I48" s="37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37"/>
      <c r="C49" s="37"/>
      <c r="D49" s="54"/>
      <c r="E49" s="37"/>
      <c r="F49" s="37"/>
      <c r="G49" s="54"/>
      <c r="H49" s="37"/>
      <c r="I49" s="37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37"/>
      <c r="C50" s="37"/>
      <c r="D50" s="54"/>
      <c r="E50" s="37"/>
      <c r="F50" s="37"/>
      <c r="G50" s="54"/>
      <c r="H50" s="37"/>
      <c r="I50" s="37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37"/>
      <c r="C51" s="37"/>
      <c r="D51" s="54"/>
      <c r="E51" s="37"/>
      <c r="F51" s="37"/>
      <c r="G51" s="54"/>
      <c r="H51" s="37"/>
      <c r="I51" s="37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37"/>
      <c r="C52" s="37"/>
      <c r="D52" s="54"/>
      <c r="E52" s="37"/>
      <c r="F52" s="37"/>
      <c r="G52" s="54"/>
      <c r="H52" s="37"/>
      <c r="I52" s="37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37"/>
      <c r="C53" s="37"/>
      <c r="D53" s="54"/>
      <c r="E53" s="37"/>
      <c r="F53" s="37"/>
      <c r="G53" s="54"/>
      <c r="H53" s="37"/>
      <c r="I53" s="37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37"/>
      <c r="C54" s="37"/>
      <c r="D54" s="54"/>
      <c r="E54" s="37"/>
      <c r="F54" s="37"/>
      <c r="G54" s="54"/>
      <c r="H54" s="37"/>
      <c r="I54" s="37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37"/>
      <c r="C55" s="37"/>
      <c r="D55" s="54"/>
      <c r="E55" s="37"/>
      <c r="F55" s="37"/>
      <c r="G55" s="54"/>
      <c r="H55" s="37"/>
      <c r="I55" s="37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37"/>
      <c r="C56" s="37"/>
      <c r="D56" s="54"/>
      <c r="E56" s="37"/>
      <c r="F56" s="37"/>
      <c r="G56" s="54"/>
      <c r="H56" s="37"/>
      <c r="I56" s="37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37"/>
      <c r="C57" s="37"/>
      <c r="D57" s="54"/>
      <c r="E57" s="37"/>
      <c r="F57" s="37"/>
      <c r="G57" s="54"/>
      <c r="H57" s="37"/>
      <c r="I57" s="37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37"/>
      <c r="C58" s="37"/>
      <c r="D58" s="54"/>
      <c r="E58" s="37"/>
      <c r="F58" s="37"/>
      <c r="G58" s="54"/>
      <c r="H58" s="37"/>
      <c r="I58" s="37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37"/>
      <c r="C59" s="37"/>
      <c r="D59" s="54"/>
      <c r="E59" s="37"/>
      <c r="F59" s="37"/>
      <c r="G59" s="54"/>
      <c r="H59" s="37"/>
      <c r="I59" s="37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37"/>
      <c r="C60" s="37"/>
      <c r="D60" s="54"/>
      <c r="E60" s="37"/>
      <c r="F60" s="37"/>
      <c r="G60" s="54"/>
      <c r="H60" s="37"/>
      <c r="I60" s="37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37"/>
      <c r="C61" s="37"/>
      <c r="D61" s="54"/>
      <c r="E61" s="37"/>
      <c r="F61" s="37"/>
      <c r="G61" s="54"/>
      <c r="H61" s="37"/>
      <c r="I61" s="37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37"/>
      <c r="C62" s="37"/>
      <c r="D62" s="54"/>
      <c r="E62" s="37"/>
      <c r="F62" s="37"/>
      <c r="G62" s="54"/>
      <c r="H62" s="37"/>
      <c r="I62" s="37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37"/>
      <c r="C63" s="37"/>
      <c r="D63" s="54"/>
      <c r="E63" s="37"/>
      <c r="F63" s="37"/>
      <c r="G63" s="54"/>
      <c r="H63" s="37"/>
      <c r="I63" s="37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37"/>
      <c r="C64" s="37"/>
      <c r="D64" s="54"/>
      <c r="E64" s="37"/>
      <c r="F64" s="37"/>
      <c r="G64" s="54"/>
      <c r="H64" s="37"/>
      <c r="I64" s="37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37"/>
      <c r="C65" s="37"/>
      <c r="D65" s="54"/>
      <c r="E65" s="37"/>
      <c r="F65" s="37"/>
      <c r="G65" s="54"/>
      <c r="H65" s="37"/>
      <c r="I65" s="37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37"/>
      <c r="C66" s="37"/>
      <c r="D66" s="54"/>
      <c r="E66" s="37"/>
      <c r="F66" s="37"/>
      <c r="G66" s="54"/>
      <c r="H66" s="37"/>
      <c r="I66" s="37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37"/>
      <c r="C67" s="37"/>
      <c r="D67" s="54"/>
      <c r="E67" s="37"/>
      <c r="F67" s="37"/>
      <c r="G67" s="54"/>
      <c r="H67" s="37"/>
      <c r="I67" s="37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37"/>
      <c r="C68" s="37"/>
      <c r="D68" s="54"/>
      <c r="E68" s="37"/>
      <c r="F68" s="37"/>
      <c r="G68" s="54"/>
      <c r="H68" s="37"/>
      <c r="I68" s="37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37"/>
      <c r="C69" s="37"/>
      <c r="D69" s="54"/>
      <c r="E69" s="37"/>
      <c r="F69" s="37"/>
      <c r="G69" s="54"/>
      <c r="H69" s="37"/>
      <c r="I69" s="37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37"/>
      <c r="C70" s="37"/>
      <c r="D70" s="54"/>
      <c r="E70" s="37"/>
      <c r="F70" s="37"/>
      <c r="G70" s="54"/>
      <c r="H70" s="37"/>
      <c r="I70" s="37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37"/>
      <c r="C71" s="37"/>
      <c r="D71" s="54"/>
      <c r="E71" s="37"/>
      <c r="F71" s="37"/>
      <c r="G71" s="54"/>
      <c r="H71" s="37"/>
      <c r="I71" s="37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37"/>
      <c r="C72" s="37"/>
      <c r="D72" s="54"/>
      <c r="E72" s="37"/>
      <c r="F72" s="37"/>
      <c r="G72" s="54"/>
      <c r="H72" s="37"/>
      <c r="I72" s="37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37"/>
      <c r="C73" s="37"/>
      <c r="D73" s="54"/>
      <c r="E73" s="37"/>
      <c r="F73" s="37"/>
      <c r="G73" s="54"/>
      <c r="H73" s="37"/>
      <c r="I73" s="37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37"/>
      <c r="C74" s="37"/>
      <c r="D74" s="54"/>
      <c r="E74" s="37"/>
      <c r="F74" s="37"/>
      <c r="G74" s="54"/>
      <c r="H74" s="37"/>
      <c r="I74" s="37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37"/>
      <c r="C75" s="37"/>
      <c r="D75" s="54"/>
      <c r="E75" s="37"/>
      <c r="F75" s="37"/>
      <c r="G75" s="54"/>
      <c r="H75" s="37"/>
      <c r="I75" s="37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37"/>
      <c r="C76" s="37"/>
      <c r="D76" s="54"/>
      <c r="E76" s="37"/>
      <c r="F76" s="37"/>
      <c r="G76" s="54"/>
      <c r="H76" s="37"/>
      <c r="I76" s="37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37"/>
      <c r="C77" s="37"/>
      <c r="D77" s="54"/>
      <c r="E77" s="37"/>
      <c r="F77" s="37"/>
      <c r="G77" s="54"/>
      <c r="H77" s="37"/>
      <c r="I77" s="37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37"/>
      <c r="C78" s="37"/>
      <c r="D78" s="54"/>
      <c r="E78" s="37"/>
      <c r="F78" s="37"/>
      <c r="G78" s="54"/>
      <c r="H78" s="37"/>
      <c r="I78" s="37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37"/>
      <c r="C79" s="37"/>
      <c r="D79" s="54"/>
      <c r="E79" s="37"/>
      <c r="F79" s="37"/>
      <c r="G79" s="54"/>
      <c r="H79" s="37"/>
      <c r="I79" s="37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37"/>
      <c r="C80" s="37"/>
      <c r="D80" s="54"/>
      <c r="E80" s="37"/>
      <c r="F80" s="37"/>
      <c r="G80" s="54"/>
      <c r="H80" s="37"/>
      <c r="I80" s="37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37"/>
      <c r="C81" s="37"/>
      <c r="D81" s="54"/>
      <c r="E81" s="37"/>
      <c r="F81" s="37"/>
      <c r="G81" s="54"/>
      <c r="H81" s="37"/>
      <c r="I81" s="37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37"/>
      <c r="C82" s="37"/>
      <c r="D82" s="54"/>
      <c r="E82" s="37"/>
      <c r="F82" s="37"/>
      <c r="G82" s="54"/>
      <c r="H82" s="37"/>
      <c r="I82" s="37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37"/>
      <c r="C83" s="37"/>
      <c r="D83" s="54"/>
      <c r="E83" s="37"/>
      <c r="F83" s="37"/>
      <c r="G83" s="54"/>
      <c r="H83" s="37"/>
      <c r="I83" s="37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37"/>
      <c r="C84" s="37"/>
      <c r="D84" s="54"/>
      <c r="E84" s="37"/>
      <c r="F84" s="37"/>
      <c r="G84" s="54"/>
      <c r="H84" s="37"/>
      <c r="I84" s="37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37"/>
      <c r="C85" s="37"/>
      <c r="D85" s="54"/>
      <c r="E85" s="37"/>
      <c r="F85" s="37"/>
      <c r="G85" s="54"/>
      <c r="H85" s="37"/>
      <c r="I85" s="37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37"/>
      <c r="C86" s="37"/>
      <c r="D86" s="54"/>
      <c r="E86" s="37"/>
      <c r="F86" s="37"/>
      <c r="G86" s="54"/>
      <c r="H86" s="37"/>
      <c r="I86" s="37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37"/>
      <c r="C87" s="37"/>
      <c r="D87" s="54"/>
      <c r="E87" s="37"/>
      <c r="F87" s="37"/>
      <c r="G87" s="54"/>
      <c r="H87" s="37"/>
      <c r="I87" s="37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37"/>
      <c r="C88" s="37"/>
      <c r="D88" s="54"/>
      <c r="E88" s="37"/>
      <c r="F88" s="37"/>
      <c r="G88" s="54"/>
      <c r="H88" s="37"/>
      <c r="I88" s="37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37"/>
      <c r="C89" s="37"/>
      <c r="D89" s="54"/>
      <c r="E89" s="37"/>
      <c r="F89" s="37"/>
      <c r="G89" s="54"/>
      <c r="H89" s="37"/>
      <c r="I89" s="37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37"/>
      <c r="C90" s="37"/>
      <c r="D90" s="54"/>
      <c r="E90" s="37"/>
      <c r="F90" s="37"/>
      <c r="G90" s="54"/>
      <c r="H90" s="37"/>
      <c r="I90" s="37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37"/>
      <c r="C91" s="37"/>
      <c r="D91" s="54"/>
      <c r="E91" s="37"/>
      <c r="F91" s="37"/>
      <c r="G91" s="54"/>
      <c r="H91" s="37"/>
      <c r="I91" s="37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37"/>
      <c r="C92" s="37"/>
      <c r="D92" s="54"/>
      <c r="E92" s="37"/>
      <c r="F92" s="37"/>
      <c r="G92" s="54"/>
      <c r="H92" s="37"/>
      <c r="I92" s="37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37"/>
      <c r="C93" s="37"/>
      <c r="D93" s="54"/>
      <c r="E93" s="37"/>
      <c r="F93" s="37"/>
      <c r="G93" s="54"/>
      <c r="H93" s="37"/>
      <c r="I93" s="37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37"/>
      <c r="C94" s="37"/>
      <c r="D94" s="54"/>
      <c r="E94" s="37"/>
      <c r="F94" s="37"/>
      <c r="G94" s="54"/>
      <c r="H94" s="37"/>
      <c r="I94" s="37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37"/>
      <c r="C95" s="37"/>
      <c r="D95" s="54"/>
      <c r="E95" s="37"/>
      <c r="F95" s="37"/>
      <c r="G95" s="54"/>
      <c r="H95" s="37"/>
      <c r="I95" s="37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37"/>
      <c r="C96" s="37"/>
      <c r="D96" s="54"/>
      <c r="E96" s="37"/>
      <c r="F96" s="37"/>
      <c r="G96" s="54"/>
      <c r="H96" s="37"/>
      <c r="I96" s="37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37"/>
      <c r="C97" s="37"/>
      <c r="D97" s="54"/>
      <c r="E97" s="37"/>
      <c r="F97" s="37"/>
      <c r="G97" s="54"/>
      <c r="H97" s="37"/>
      <c r="I97" s="37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37"/>
      <c r="C98" s="37"/>
      <c r="D98" s="54"/>
      <c r="E98" s="37"/>
      <c r="F98" s="37"/>
      <c r="G98" s="54"/>
      <c r="H98" s="37"/>
      <c r="I98" s="37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37"/>
      <c r="C99" s="37"/>
      <c r="D99" s="54"/>
      <c r="E99" s="37"/>
      <c r="F99" s="37"/>
      <c r="G99" s="54"/>
      <c r="H99" s="37"/>
      <c r="I99" s="37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37"/>
      <c r="C100" s="37"/>
      <c r="D100" s="54"/>
      <c r="E100" s="37"/>
      <c r="F100" s="37"/>
      <c r="G100" s="54"/>
      <c r="H100" s="37"/>
      <c r="I100" s="37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37"/>
      <c r="C101" s="37"/>
      <c r="D101" s="54"/>
      <c r="E101" s="37"/>
      <c r="F101" s="37"/>
      <c r="G101" s="54"/>
      <c r="H101" s="37"/>
      <c r="I101" s="37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37"/>
      <c r="C102" s="37"/>
      <c r="D102" s="54"/>
      <c r="E102" s="37"/>
      <c r="F102" s="37"/>
      <c r="G102" s="54"/>
      <c r="H102" s="37"/>
      <c r="I102" s="37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37"/>
      <c r="C103" s="37"/>
      <c r="D103" s="54"/>
      <c r="E103" s="37"/>
      <c r="F103" s="37"/>
      <c r="G103" s="54"/>
      <c r="H103" s="37"/>
      <c r="I103" s="37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37"/>
      <c r="C104" s="37"/>
      <c r="D104" s="54"/>
      <c r="E104" s="37"/>
      <c r="F104" s="37"/>
      <c r="G104" s="54"/>
      <c r="H104" s="37"/>
      <c r="I104" s="37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37"/>
      <c r="C105" s="37"/>
      <c r="D105" s="54"/>
      <c r="E105" s="37"/>
      <c r="F105" s="37"/>
      <c r="G105" s="54"/>
      <c r="H105" s="37"/>
      <c r="I105" s="37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37"/>
      <c r="C106" s="37"/>
      <c r="D106" s="54"/>
      <c r="E106" s="37"/>
      <c r="F106" s="37"/>
      <c r="G106" s="54"/>
      <c r="H106" s="37"/>
      <c r="I106" s="37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37"/>
      <c r="C107" s="37"/>
      <c r="D107" s="54"/>
      <c r="E107" s="37"/>
      <c r="F107" s="37"/>
      <c r="G107" s="54"/>
      <c r="H107" s="37"/>
      <c r="I107" s="37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37"/>
      <c r="C108" s="37"/>
      <c r="D108" s="54"/>
      <c r="E108" s="37"/>
      <c r="F108" s="37"/>
      <c r="G108" s="54"/>
      <c r="H108" s="37"/>
      <c r="I108" s="37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37"/>
      <c r="C109" s="37"/>
      <c r="D109" s="54"/>
      <c r="E109" s="37"/>
      <c r="F109" s="37"/>
      <c r="G109" s="54"/>
      <c r="H109" s="37"/>
      <c r="I109" s="37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37"/>
      <c r="C110" s="37"/>
      <c r="D110" s="54"/>
      <c r="E110" s="37"/>
      <c r="F110" s="37"/>
      <c r="G110" s="54"/>
      <c r="H110" s="37"/>
      <c r="I110" s="37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37"/>
      <c r="C111" s="37"/>
      <c r="D111" s="54"/>
      <c r="E111" s="37"/>
      <c r="F111" s="37"/>
      <c r="G111" s="54"/>
      <c r="H111" s="37"/>
      <c r="I111" s="37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37"/>
      <c r="C112" s="37"/>
      <c r="D112" s="54"/>
      <c r="E112" s="37"/>
      <c r="F112" s="37"/>
      <c r="G112" s="54"/>
      <c r="H112" s="37"/>
      <c r="I112" s="37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37"/>
      <c r="C113" s="37"/>
      <c r="D113" s="54"/>
      <c r="E113" s="37"/>
      <c r="F113" s="37"/>
      <c r="G113" s="54"/>
      <c r="H113" s="37"/>
      <c r="I113" s="37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37"/>
      <c r="C114" s="37"/>
      <c r="D114" s="54"/>
      <c r="E114" s="37"/>
      <c r="F114" s="37"/>
      <c r="G114" s="54"/>
      <c r="H114" s="37"/>
      <c r="I114" s="37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37"/>
      <c r="C115" s="37"/>
      <c r="D115" s="54"/>
      <c r="E115" s="37"/>
      <c r="F115" s="37"/>
      <c r="G115" s="54"/>
      <c r="H115" s="37"/>
      <c r="I115" s="37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37"/>
      <c r="C116" s="37"/>
      <c r="D116" s="54"/>
      <c r="E116" s="37"/>
      <c r="F116" s="37"/>
      <c r="G116" s="54"/>
      <c r="H116" s="37"/>
      <c r="I116" s="37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37"/>
      <c r="C117" s="37"/>
      <c r="D117" s="54"/>
      <c r="E117" s="37"/>
      <c r="F117" s="37"/>
      <c r="G117" s="54"/>
      <c r="H117" s="37"/>
      <c r="I117" s="37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37"/>
      <c r="C118" s="37"/>
      <c r="D118" s="54"/>
      <c r="E118" s="37"/>
      <c r="F118" s="37"/>
      <c r="G118" s="54"/>
      <c r="H118" s="37"/>
      <c r="I118" s="37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37"/>
      <c r="C119" s="37"/>
      <c r="D119" s="54"/>
      <c r="E119" s="37"/>
      <c r="F119" s="37"/>
      <c r="G119" s="54"/>
      <c r="H119" s="37"/>
      <c r="I119" s="37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37"/>
      <c r="C120" s="37"/>
      <c r="D120" s="54"/>
      <c r="E120" s="37"/>
      <c r="F120" s="37"/>
      <c r="G120" s="54"/>
      <c r="H120" s="37"/>
      <c r="I120" s="37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37"/>
      <c r="C121" s="37"/>
      <c r="D121" s="54"/>
      <c r="E121" s="37"/>
      <c r="F121" s="37"/>
      <c r="G121" s="54"/>
      <c r="H121" s="37"/>
      <c r="I121" s="37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37"/>
      <c r="C122" s="37"/>
      <c r="D122" s="54"/>
      <c r="E122" s="37"/>
      <c r="F122" s="37"/>
      <c r="G122" s="54"/>
      <c r="H122" s="37"/>
      <c r="I122" s="37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37"/>
      <c r="C123" s="37"/>
      <c r="D123" s="54"/>
      <c r="E123" s="37"/>
      <c r="F123" s="37"/>
      <c r="G123" s="54"/>
      <c r="H123" s="37"/>
      <c r="I123" s="37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37"/>
      <c r="C124" s="37"/>
      <c r="D124" s="54"/>
      <c r="E124" s="37"/>
      <c r="F124" s="37"/>
      <c r="G124" s="54"/>
      <c r="H124" s="37"/>
      <c r="I124" s="37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37"/>
      <c r="C125" s="37"/>
      <c r="D125" s="54"/>
      <c r="E125" s="37"/>
      <c r="F125" s="37"/>
      <c r="G125" s="54"/>
      <c r="H125" s="37"/>
      <c r="I125" s="37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37"/>
      <c r="C126" s="37"/>
      <c r="D126" s="54"/>
      <c r="E126" s="37"/>
      <c r="F126" s="37"/>
      <c r="G126" s="54"/>
      <c r="H126" s="37"/>
      <c r="I126" s="37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37"/>
      <c r="C127" s="37"/>
      <c r="D127" s="54"/>
      <c r="E127" s="37"/>
      <c r="F127" s="37"/>
      <c r="G127" s="54"/>
      <c r="H127" s="37"/>
      <c r="I127" s="37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37"/>
      <c r="C128" s="37"/>
      <c r="D128" s="54"/>
      <c r="E128" s="37"/>
      <c r="F128" s="37"/>
      <c r="G128" s="54"/>
      <c r="H128" s="37"/>
      <c r="I128" s="37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54"/>
      <c r="E129" s="37"/>
      <c r="F129" s="37"/>
      <c r="G129" s="54"/>
      <c r="H129" s="37"/>
      <c r="I129" s="37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54"/>
      <c r="E130" s="37"/>
      <c r="F130" s="37"/>
      <c r="G130" s="54"/>
      <c r="H130" s="37"/>
      <c r="I130" s="37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54"/>
      <c r="E131" s="37"/>
      <c r="F131" s="37"/>
      <c r="G131" s="54"/>
      <c r="H131" s="37"/>
      <c r="I131" s="37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54"/>
      <c r="E132" s="37"/>
      <c r="F132" s="37"/>
      <c r="G132" s="54"/>
      <c r="H132" s="37"/>
      <c r="I132" s="37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54"/>
      <c r="E133" s="37"/>
      <c r="F133" s="37"/>
      <c r="G133" s="54"/>
      <c r="H133" s="37"/>
      <c r="I133" s="37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54"/>
      <c r="E134" s="37"/>
      <c r="F134" s="37"/>
      <c r="G134" s="54"/>
      <c r="H134" s="37"/>
      <c r="I134" s="37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54"/>
      <c r="E135" s="37"/>
      <c r="F135" s="37"/>
      <c r="G135" s="54"/>
      <c r="H135" s="37"/>
      <c r="I135" s="37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54"/>
      <c r="E136" s="37"/>
      <c r="F136" s="37"/>
      <c r="G136" s="54"/>
      <c r="H136" s="37"/>
      <c r="I136" s="37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54"/>
      <c r="E137" s="37"/>
      <c r="F137" s="37"/>
      <c r="G137" s="54"/>
      <c r="H137" s="37"/>
      <c r="I137" s="37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54"/>
      <c r="E138" s="37"/>
      <c r="F138" s="37"/>
      <c r="G138" s="54"/>
      <c r="H138" s="37"/>
      <c r="I138" s="37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54"/>
      <c r="E139" s="37"/>
      <c r="F139" s="37"/>
      <c r="G139" s="54"/>
      <c r="H139" s="37"/>
      <c r="I139" s="37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54"/>
      <c r="E140" s="37"/>
      <c r="F140" s="37"/>
      <c r="G140" s="54"/>
      <c r="H140" s="37"/>
      <c r="I140" s="37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54"/>
      <c r="E141" s="37"/>
      <c r="F141" s="37"/>
      <c r="G141" s="54"/>
      <c r="H141" s="37"/>
      <c r="I141" s="37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54"/>
      <c r="E142" s="37"/>
      <c r="F142" s="37"/>
      <c r="G142" s="54"/>
      <c r="H142" s="37"/>
      <c r="I142" s="37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54"/>
      <c r="E143" s="37"/>
      <c r="F143" s="37"/>
      <c r="G143" s="54"/>
      <c r="H143" s="37"/>
      <c r="I143" s="37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54"/>
      <c r="E144" s="37"/>
      <c r="F144" s="37"/>
      <c r="G144" s="54"/>
      <c r="H144" s="37"/>
      <c r="I144" s="37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54"/>
      <c r="E145" s="37"/>
      <c r="F145" s="37"/>
      <c r="G145" s="54"/>
      <c r="H145" s="37"/>
      <c r="I145" s="37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54"/>
      <c r="E146" s="37"/>
      <c r="F146" s="37"/>
      <c r="G146" s="54"/>
      <c r="H146" s="37"/>
      <c r="I146" s="37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54"/>
      <c r="E147" s="37"/>
      <c r="F147" s="37"/>
      <c r="G147" s="54"/>
      <c r="H147" s="37"/>
      <c r="I147" s="37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54"/>
      <c r="E148" s="37"/>
      <c r="F148" s="37"/>
      <c r="G148" s="54"/>
      <c r="H148" s="37"/>
      <c r="I148" s="37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54"/>
      <c r="E149" s="37"/>
      <c r="F149" s="37"/>
      <c r="G149" s="54"/>
      <c r="H149" s="37"/>
      <c r="I149" s="37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54"/>
      <c r="E150" s="37"/>
      <c r="F150" s="37"/>
      <c r="G150" s="54"/>
      <c r="H150" s="37"/>
      <c r="I150" s="37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54"/>
      <c r="E151" s="37"/>
      <c r="F151" s="37"/>
      <c r="G151" s="54"/>
      <c r="H151" s="37"/>
      <c r="I151" s="37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54"/>
      <c r="E152" s="37"/>
      <c r="F152" s="37"/>
      <c r="G152" s="54"/>
      <c r="H152" s="37"/>
      <c r="I152" s="37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54"/>
      <c r="E153" s="37"/>
      <c r="F153" s="37"/>
      <c r="G153" s="54"/>
      <c r="H153" s="37"/>
      <c r="I153" s="37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54"/>
      <c r="E154" s="37"/>
      <c r="F154" s="37"/>
      <c r="G154" s="54"/>
      <c r="H154" s="37"/>
      <c r="I154" s="37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54"/>
      <c r="E155" s="37"/>
      <c r="F155" s="37"/>
      <c r="G155" s="54"/>
      <c r="H155" s="37"/>
      <c r="I155" s="37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54"/>
      <c r="E156" s="37"/>
      <c r="F156" s="37"/>
      <c r="G156" s="54"/>
      <c r="H156" s="37"/>
      <c r="I156" s="37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54"/>
      <c r="E157" s="37"/>
      <c r="F157" s="37"/>
      <c r="G157" s="54"/>
      <c r="H157" s="37"/>
      <c r="I157" s="37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54"/>
      <c r="E158" s="37"/>
      <c r="F158" s="37"/>
      <c r="G158" s="54"/>
      <c r="H158" s="37"/>
      <c r="I158" s="37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54"/>
      <c r="E159" s="37"/>
      <c r="F159" s="37"/>
      <c r="G159" s="54"/>
      <c r="H159" s="37"/>
      <c r="I159" s="37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54"/>
      <c r="E160" s="37"/>
      <c r="F160" s="37"/>
      <c r="G160" s="54"/>
      <c r="H160" s="37"/>
      <c r="I160" s="37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54"/>
      <c r="E161" s="37"/>
      <c r="F161" s="37"/>
      <c r="G161" s="54"/>
      <c r="H161" s="37"/>
      <c r="I161" s="37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54"/>
      <c r="E162" s="37"/>
      <c r="F162" s="37"/>
      <c r="G162" s="54"/>
      <c r="H162" s="37"/>
      <c r="I162" s="37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54"/>
      <c r="E163" s="37"/>
      <c r="F163" s="37"/>
      <c r="G163" s="54"/>
      <c r="H163" s="37"/>
      <c r="I163" s="37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54"/>
      <c r="E164" s="37"/>
      <c r="F164" s="37"/>
      <c r="G164" s="54"/>
      <c r="H164" s="37"/>
      <c r="I164" s="37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54"/>
      <c r="E165" s="37"/>
      <c r="F165" s="37"/>
      <c r="G165" s="54"/>
      <c r="H165" s="37"/>
      <c r="I165" s="37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54"/>
      <c r="E166" s="37"/>
      <c r="F166" s="37"/>
      <c r="G166" s="54"/>
      <c r="H166" s="37"/>
      <c r="I166" s="37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54"/>
      <c r="E167" s="37"/>
      <c r="F167" s="37"/>
      <c r="G167" s="54"/>
      <c r="H167" s="37"/>
      <c r="I167" s="37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54"/>
      <c r="E168" s="37"/>
      <c r="F168" s="37"/>
      <c r="G168" s="54"/>
      <c r="H168" s="37"/>
      <c r="I168" s="37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37"/>
      <c r="C169" s="37"/>
      <c r="D169" s="54"/>
      <c r="E169" s="37"/>
      <c r="F169" s="37"/>
      <c r="G169" s="54"/>
      <c r="H169" s="37"/>
      <c r="I169" s="37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37"/>
      <c r="C170" s="37"/>
      <c r="D170" s="54"/>
      <c r="E170" s="37"/>
      <c r="F170" s="37"/>
      <c r="G170" s="54"/>
      <c r="H170" s="37"/>
      <c r="I170" s="37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37"/>
      <c r="C171" s="37"/>
      <c r="D171" s="54"/>
      <c r="E171" s="37"/>
      <c r="F171" s="37"/>
      <c r="G171" s="54"/>
      <c r="H171" s="37"/>
      <c r="I171" s="37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37"/>
      <c r="C172" s="37"/>
      <c r="D172" s="54"/>
      <c r="E172" s="37"/>
      <c r="F172" s="37"/>
      <c r="G172" s="54"/>
      <c r="H172" s="37"/>
      <c r="I172" s="37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37"/>
      <c r="C173" s="37"/>
      <c r="D173" s="54"/>
      <c r="E173" s="37"/>
      <c r="F173" s="37"/>
      <c r="G173" s="54"/>
      <c r="H173" s="37"/>
      <c r="I173" s="37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37"/>
      <c r="C174" s="37"/>
      <c r="D174" s="54"/>
      <c r="E174" s="37"/>
      <c r="F174" s="37"/>
      <c r="G174" s="54"/>
      <c r="H174" s="37"/>
      <c r="I174" s="37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37"/>
      <c r="C175" s="37"/>
      <c r="D175" s="54"/>
      <c r="E175" s="37"/>
      <c r="F175" s="37"/>
      <c r="G175" s="54"/>
      <c r="H175" s="37"/>
      <c r="I175" s="37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37"/>
      <c r="C176" s="37"/>
      <c r="D176" s="54"/>
      <c r="E176" s="37"/>
      <c r="F176" s="37"/>
      <c r="G176" s="54"/>
      <c r="H176" s="37"/>
      <c r="I176" s="37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37"/>
      <c r="C177" s="37"/>
      <c r="D177" s="54"/>
      <c r="E177" s="37"/>
      <c r="F177" s="37"/>
      <c r="G177" s="54"/>
      <c r="H177" s="37"/>
      <c r="I177" s="37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37"/>
      <c r="C178" s="37"/>
      <c r="D178" s="54"/>
      <c r="E178" s="37"/>
      <c r="F178" s="37"/>
      <c r="G178" s="54"/>
      <c r="H178" s="37"/>
      <c r="I178" s="37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37"/>
      <c r="C179" s="37"/>
      <c r="D179" s="54"/>
      <c r="E179" s="37"/>
      <c r="F179" s="37"/>
      <c r="G179" s="54"/>
      <c r="H179" s="37"/>
      <c r="I179" s="37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37"/>
      <c r="C180" s="37"/>
      <c r="D180" s="54"/>
      <c r="E180" s="37"/>
      <c r="F180" s="37"/>
      <c r="G180" s="54"/>
      <c r="H180" s="37"/>
      <c r="I180" s="37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37"/>
      <c r="C181" s="37"/>
      <c r="D181" s="54"/>
      <c r="E181" s="37"/>
      <c r="F181" s="37"/>
      <c r="G181" s="54"/>
      <c r="H181" s="37"/>
      <c r="I181" s="37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37"/>
      <c r="C182" s="37"/>
      <c r="D182" s="54"/>
      <c r="E182" s="37"/>
      <c r="F182" s="37"/>
      <c r="G182" s="54"/>
      <c r="H182" s="37"/>
      <c r="I182" s="37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37"/>
      <c r="C183" s="37"/>
      <c r="D183" s="54"/>
      <c r="E183" s="37"/>
      <c r="F183" s="37"/>
      <c r="G183" s="54"/>
      <c r="H183" s="37"/>
      <c r="I183" s="37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37"/>
      <c r="C184" s="37"/>
      <c r="D184" s="54"/>
      <c r="E184" s="37"/>
      <c r="F184" s="37"/>
      <c r="G184" s="54"/>
      <c r="H184" s="37"/>
      <c r="I184" s="37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37"/>
      <c r="C185" s="37"/>
      <c r="D185" s="54"/>
      <c r="E185" s="37"/>
      <c r="F185" s="37"/>
      <c r="G185" s="54"/>
      <c r="H185" s="37"/>
      <c r="I185" s="37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37"/>
      <c r="C186" s="37"/>
      <c r="D186" s="54"/>
      <c r="E186" s="37"/>
      <c r="F186" s="37"/>
      <c r="G186" s="54"/>
      <c r="H186" s="37"/>
      <c r="I186" s="37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37"/>
      <c r="C187" s="37"/>
      <c r="D187" s="54"/>
      <c r="E187" s="37"/>
      <c r="F187" s="37"/>
      <c r="G187" s="54"/>
      <c r="H187" s="37"/>
      <c r="I187" s="37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37"/>
      <c r="C188" s="37"/>
      <c r="D188" s="54"/>
      <c r="E188" s="37"/>
      <c r="F188" s="37"/>
      <c r="G188" s="54"/>
      <c r="H188" s="37"/>
      <c r="I188" s="37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37"/>
      <c r="C189" s="37"/>
      <c r="D189" s="54"/>
      <c r="E189" s="37"/>
      <c r="F189" s="37"/>
      <c r="G189" s="54"/>
      <c r="H189" s="37"/>
      <c r="I189" s="37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37"/>
      <c r="C190" s="37"/>
      <c r="D190" s="54"/>
      <c r="E190" s="37"/>
      <c r="F190" s="37"/>
      <c r="G190" s="54"/>
      <c r="H190" s="37"/>
      <c r="I190" s="37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37"/>
      <c r="C191" s="37"/>
      <c r="D191" s="54"/>
      <c r="E191" s="37"/>
      <c r="F191" s="37"/>
      <c r="G191" s="54"/>
      <c r="H191" s="37"/>
      <c r="I191" s="37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37"/>
      <c r="C192" s="37"/>
      <c r="D192" s="54"/>
      <c r="E192" s="37"/>
      <c r="F192" s="37"/>
      <c r="G192" s="54"/>
      <c r="H192" s="37"/>
      <c r="I192" s="37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37"/>
      <c r="C193" s="37"/>
      <c r="D193" s="54"/>
      <c r="E193" s="37"/>
      <c r="F193" s="37"/>
      <c r="G193" s="54"/>
      <c r="H193" s="37"/>
      <c r="I193" s="37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37"/>
      <c r="C194" s="37"/>
      <c r="D194" s="54"/>
      <c r="E194" s="37"/>
      <c r="F194" s="37"/>
      <c r="G194" s="54"/>
      <c r="H194" s="37"/>
      <c r="I194" s="37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37"/>
      <c r="C195" s="37"/>
      <c r="D195" s="54"/>
      <c r="E195" s="37"/>
      <c r="F195" s="37"/>
      <c r="G195" s="54"/>
      <c r="H195" s="37"/>
      <c r="I195" s="37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37"/>
      <c r="C196" s="37"/>
      <c r="D196" s="54"/>
      <c r="E196" s="37"/>
      <c r="F196" s="37"/>
      <c r="G196" s="54"/>
      <c r="H196" s="37"/>
      <c r="I196" s="37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37"/>
      <c r="C197" s="37"/>
      <c r="D197" s="54"/>
      <c r="E197" s="37"/>
      <c r="F197" s="37"/>
      <c r="G197" s="54"/>
      <c r="H197" s="37"/>
      <c r="I197" s="37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37"/>
      <c r="C198" s="37"/>
      <c r="D198" s="54"/>
      <c r="E198" s="37"/>
      <c r="F198" s="37"/>
      <c r="G198" s="54"/>
      <c r="H198" s="37"/>
      <c r="I198" s="37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37"/>
      <c r="C199" s="37"/>
      <c r="D199" s="54"/>
      <c r="E199" s="37"/>
      <c r="F199" s="37"/>
      <c r="G199" s="54"/>
      <c r="H199" s="37"/>
      <c r="I199" s="37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37"/>
      <c r="C200" s="37"/>
      <c r="D200" s="54"/>
      <c r="E200" s="37"/>
      <c r="F200" s="37"/>
      <c r="G200" s="54"/>
      <c r="H200" s="37"/>
      <c r="I200" s="37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37"/>
      <c r="C201" s="37"/>
      <c r="D201" s="54"/>
      <c r="E201" s="37"/>
      <c r="F201" s="37"/>
      <c r="G201" s="54"/>
      <c r="H201" s="37"/>
      <c r="I201" s="37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37"/>
      <c r="C202" s="37"/>
      <c r="D202" s="54"/>
      <c r="E202" s="37"/>
      <c r="F202" s="37"/>
      <c r="G202" s="54"/>
      <c r="H202" s="37"/>
      <c r="I202" s="37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37"/>
      <c r="C203" s="37"/>
      <c r="D203" s="54"/>
      <c r="E203" s="37"/>
      <c r="F203" s="37"/>
      <c r="G203" s="54"/>
      <c r="H203" s="37"/>
      <c r="I203" s="37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37"/>
      <c r="C204" s="37"/>
      <c r="D204" s="54"/>
      <c r="E204" s="37"/>
      <c r="F204" s="37"/>
      <c r="G204" s="54"/>
      <c r="H204" s="37"/>
      <c r="I204" s="37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37"/>
      <c r="C205" s="37"/>
      <c r="D205" s="54"/>
      <c r="E205" s="37"/>
      <c r="F205" s="37"/>
      <c r="G205" s="54"/>
      <c r="H205" s="37"/>
      <c r="I205" s="37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37"/>
      <c r="C206" s="37"/>
      <c r="D206" s="54"/>
      <c r="E206" s="37"/>
      <c r="F206" s="37"/>
      <c r="G206" s="54"/>
      <c r="H206" s="37"/>
      <c r="I206" s="37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37"/>
      <c r="C207" s="37"/>
      <c r="D207" s="54"/>
      <c r="E207" s="37"/>
      <c r="F207" s="37"/>
      <c r="G207" s="54"/>
      <c r="H207" s="37"/>
      <c r="I207" s="37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37"/>
      <c r="C208" s="37"/>
      <c r="D208" s="54"/>
      <c r="E208" s="37"/>
      <c r="F208" s="37"/>
      <c r="G208" s="54"/>
      <c r="H208" s="37"/>
      <c r="I208" s="37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37"/>
      <c r="C209" s="37"/>
      <c r="D209" s="54"/>
      <c r="E209" s="37"/>
      <c r="F209" s="37"/>
      <c r="G209" s="54"/>
      <c r="H209" s="37"/>
      <c r="I209" s="37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37"/>
      <c r="C210" s="37"/>
      <c r="D210" s="54"/>
      <c r="E210" s="37"/>
      <c r="F210" s="37"/>
      <c r="G210" s="54"/>
      <c r="H210" s="37"/>
      <c r="I210" s="37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37"/>
      <c r="C211" s="37"/>
      <c r="D211" s="54"/>
      <c r="E211" s="37"/>
      <c r="F211" s="37"/>
      <c r="G211" s="54"/>
      <c r="H211" s="37"/>
      <c r="I211" s="37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37"/>
      <c r="C212" s="37"/>
      <c r="D212" s="54"/>
      <c r="E212" s="37"/>
      <c r="F212" s="37"/>
      <c r="G212" s="54"/>
      <c r="H212" s="37"/>
      <c r="I212" s="37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37"/>
      <c r="C213" s="37"/>
      <c r="D213" s="54"/>
      <c r="E213" s="37"/>
      <c r="F213" s="37"/>
      <c r="G213" s="54"/>
      <c r="H213" s="37"/>
      <c r="I213" s="37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37"/>
      <c r="C214" s="37"/>
      <c r="D214" s="54"/>
      <c r="E214" s="37"/>
      <c r="F214" s="37"/>
      <c r="G214" s="54"/>
      <c r="H214" s="37"/>
      <c r="I214" s="37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37"/>
      <c r="C215" s="37"/>
      <c r="D215" s="54"/>
      <c r="E215" s="37"/>
      <c r="F215" s="37"/>
      <c r="G215" s="54"/>
      <c r="H215" s="37"/>
      <c r="I215" s="37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37"/>
      <c r="C216" s="37"/>
      <c r="D216" s="54"/>
      <c r="E216" s="37"/>
      <c r="F216" s="37"/>
      <c r="G216" s="54"/>
      <c r="H216" s="37"/>
      <c r="I216" s="37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37"/>
      <c r="C217" s="37"/>
      <c r="D217" s="54"/>
      <c r="E217" s="37"/>
      <c r="F217" s="37"/>
      <c r="G217" s="54"/>
      <c r="H217" s="37"/>
      <c r="I217" s="37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37"/>
      <c r="C218" s="37"/>
      <c r="D218" s="54"/>
      <c r="E218" s="37"/>
      <c r="F218" s="37"/>
      <c r="G218" s="54"/>
      <c r="H218" s="37"/>
      <c r="I218" s="37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37"/>
      <c r="C219" s="37"/>
      <c r="D219" s="54"/>
      <c r="E219" s="37"/>
      <c r="F219" s="37"/>
      <c r="G219" s="54"/>
      <c r="H219" s="37"/>
      <c r="I219" s="37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37"/>
      <c r="C220" s="37"/>
      <c r="D220" s="54"/>
      <c r="E220" s="37"/>
      <c r="F220" s="37"/>
      <c r="G220" s="54"/>
      <c r="H220" s="37"/>
      <c r="I220" s="37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37"/>
      <c r="C221" s="37"/>
      <c r="D221" s="54"/>
      <c r="E221" s="37"/>
      <c r="F221" s="37"/>
      <c r="G221" s="54"/>
      <c r="H221" s="37"/>
      <c r="I221" s="37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37"/>
      <c r="C222" s="37"/>
      <c r="D222" s="54"/>
      <c r="E222" s="37"/>
      <c r="F222" s="37"/>
      <c r="G222" s="54"/>
      <c r="H222" s="37"/>
      <c r="I222" s="37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37"/>
      <c r="C223" s="37"/>
      <c r="D223" s="54"/>
      <c r="E223" s="37"/>
      <c r="F223" s="37"/>
      <c r="G223" s="54"/>
      <c r="H223" s="37"/>
      <c r="I223" s="37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37"/>
      <c r="C224" s="37"/>
      <c r="D224" s="54"/>
      <c r="E224" s="37"/>
      <c r="F224" s="37"/>
      <c r="G224" s="54"/>
      <c r="H224" s="37"/>
      <c r="I224" s="37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37"/>
      <c r="C225" s="37"/>
      <c r="D225" s="54"/>
      <c r="E225" s="37"/>
      <c r="F225" s="37"/>
      <c r="G225" s="54"/>
      <c r="H225" s="37"/>
      <c r="I225" s="37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37"/>
      <c r="C226" s="37"/>
      <c r="D226" s="54"/>
      <c r="E226" s="37"/>
      <c r="F226" s="37"/>
      <c r="G226" s="54"/>
      <c r="H226" s="37"/>
      <c r="I226" s="37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37"/>
      <c r="C227" s="37"/>
      <c r="D227" s="54"/>
      <c r="E227" s="37"/>
      <c r="F227" s="37"/>
      <c r="G227" s="54"/>
      <c r="H227" s="37"/>
      <c r="I227" s="37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37"/>
      <c r="C228" s="37"/>
      <c r="D228" s="54"/>
      <c r="E228" s="37"/>
      <c r="F228" s="37"/>
      <c r="G228" s="54"/>
      <c r="H228" s="37"/>
      <c r="I228" s="37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37"/>
      <c r="C229" s="37"/>
      <c r="D229" s="54"/>
      <c r="E229" s="37"/>
      <c r="F229" s="37"/>
      <c r="G229" s="54"/>
      <c r="H229" s="37"/>
      <c r="I229" s="37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37"/>
      <c r="C230" s="37"/>
      <c r="D230" s="54"/>
      <c r="E230" s="37"/>
      <c r="F230" s="37"/>
      <c r="G230" s="54"/>
      <c r="H230" s="37"/>
      <c r="I230" s="37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37"/>
      <c r="C231" s="37"/>
      <c r="D231" s="54"/>
      <c r="E231" s="37"/>
      <c r="F231" s="37"/>
      <c r="G231" s="54"/>
      <c r="H231" s="37"/>
      <c r="I231" s="37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37"/>
      <c r="C232" s="37"/>
      <c r="D232" s="54"/>
      <c r="E232" s="37"/>
      <c r="F232" s="37"/>
      <c r="G232" s="54"/>
      <c r="H232" s="37"/>
      <c r="I232" s="37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37"/>
      <c r="C233" s="37"/>
      <c r="D233" s="54"/>
      <c r="E233" s="37"/>
      <c r="F233" s="37"/>
      <c r="G233" s="54"/>
      <c r="H233" s="37"/>
      <c r="I233" s="37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37"/>
      <c r="C234" s="37"/>
      <c r="D234" s="54"/>
      <c r="E234" s="37"/>
      <c r="F234" s="37"/>
      <c r="G234" s="54"/>
      <c r="H234" s="37"/>
      <c r="I234" s="37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37"/>
      <c r="C235" s="37"/>
      <c r="D235" s="54"/>
      <c r="E235" s="37"/>
      <c r="F235" s="37"/>
      <c r="G235" s="54"/>
      <c r="H235" s="37"/>
      <c r="I235" s="37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37"/>
      <c r="C236" s="37"/>
      <c r="D236" s="54"/>
      <c r="E236" s="37"/>
      <c r="F236" s="37"/>
      <c r="G236" s="54"/>
      <c r="H236" s="37"/>
      <c r="I236" s="37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37"/>
      <c r="C237" s="37"/>
      <c r="D237" s="54"/>
      <c r="E237" s="37"/>
      <c r="F237" s="37"/>
      <c r="G237" s="54"/>
      <c r="H237" s="37"/>
      <c r="I237" s="37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37"/>
      <c r="C238" s="37"/>
      <c r="D238" s="54"/>
      <c r="E238" s="37"/>
      <c r="F238" s="37"/>
      <c r="G238" s="54"/>
      <c r="H238" s="37"/>
      <c r="I238" s="37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37"/>
      <c r="C239" s="37"/>
      <c r="D239" s="54"/>
      <c r="E239" s="37"/>
      <c r="F239" s="37"/>
      <c r="G239" s="54"/>
      <c r="H239" s="37"/>
      <c r="I239" s="37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37"/>
      <c r="C240" s="37"/>
      <c r="D240" s="54"/>
      <c r="E240" s="37"/>
      <c r="F240" s="37"/>
      <c r="G240" s="54"/>
      <c r="H240" s="37"/>
      <c r="I240" s="37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37"/>
      <c r="C241" s="37"/>
      <c r="D241" s="54"/>
      <c r="E241" s="37"/>
      <c r="F241" s="37"/>
      <c r="G241" s="54"/>
      <c r="H241" s="37"/>
      <c r="I241" s="37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37"/>
      <c r="C242" s="37"/>
      <c r="D242" s="54"/>
      <c r="E242" s="37"/>
      <c r="F242" s="37"/>
      <c r="G242" s="54"/>
      <c r="H242" s="37"/>
      <c r="I242" s="37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37"/>
      <c r="C243" s="37"/>
      <c r="D243" s="54"/>
      <c r="E243" s="37"/>
      <c r="F243" s="37"/>
      <c r="G243" s="54"/>
      <c r="H243" s="37"/>
      <c r="I243" s="37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37"/>
      <c r="C244" s="37"/>
      <c r="D244" s="54"/>
      <c r="E244" s="37"/>
      <c r="F244" s="37"/>
      <c r="G244" s="54"/>
      <c r="H244" s="37"/>
      <c r="I244" s="37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37"/>
      <c r="C245" s="37"/>
      <c r="D245" s="54"/>
      <c r="E245" s="37"/>
      <c r="F245" s="37"/>
      <c r="G245" s="54"/>
      <c r="H245" s="37"/>
      <c r="I245" s="37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37"/>
      <c r="C246" s="37"/>
      <c r="D246" s="54"/>
      <c r="E246" s="37"/>
      <c r="F246" s="37"/>
      <c r="G246" s="54"/>
      <c r="H246" s="37"/>
      <c r="I246" s="37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37"/>
      <c r="C247" s="37"/>
      <c r="D247" s="54"/>
      <c r="E247" s="37"/>
      <c r="F247" s="37"/>
      <c r="G247" s="54"/>
      <c r="H247" s="37"/>
      <c r="I247" s="37"/>
      <c r="J247" s="181"/>
      <c r="K247" s="181"/>
      <c r="L247" s="181"/>
      <c r="M247" s="181"/>
      <c r="N247" s="181"/>
      <c r="O247" s="181"/>
      <c r="P247" s="181"/>
      <c r="Q247" s="181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40625" defaultRowHeight="12.75" x14ac:dyDescent="0.2"/>
  <cols>
    <col min="1" max="1" width="63.28515625" style="194" bestFit="1" customWidth="1"/>
    <col min="2" max="2" width="14.28515625" style="46" customWidth="1"/>
    <col min="3" max="3" width="15.140625" style="46" customWidth="1"/>
    <col min="4" max="4" width="10.28515625" style="69" customWidth="1"/>
    <col min="5" max="5" width="8.85546875" style="194" hidden="1" customWidth="1"/>
    <col min="6" max="16384" width="9.140625" style="194"/>
  </cols>
  <sheetData>
    <row r="2" spans="1:20" ht="39" customHeight="1" x14ac:dyDescent="0.3">
      <c r="A2" s="281" t="s">
        <v>4</v>
      </c>
      <c r="B2" s="3"/>
      <c r="C2" s="3"/>
      <c r="D2" s="3"/>
      <c r="E2" s="3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x14ac:dyDescent="0.2">
      <c r="A3" s="83"/>
    </row>
    <row r="4" spans="1:20" s="246" customFormat="1" x14ac:dyDescent="0.2">
      <c r="B4" s="116"/>
      <c r="C4" s="116"/>
      <c r="D4" s="117" t="str">
        <f>VALVAL</f>
        <v>млрд. одиниць</v>
      </c>
    </row>
    <row r="5" spans="1:20" s="162" customFormat="1" x14ac:dyDescent="0.2">
      <c r="A5" s="56"/>
      <c r="B5" s="158" t="s">
        <v>168</v>
      </c>
      <c r="C5" s="158" t="s">
        <v>171</v>
      </c>
      <c r="D5" s="173" t="s">
        <v>189</v>
      </c>
      <c r="E5" s="203" t="s">
        <v>58</v>
      </c>
    </row>
    <row r="6" spans="1:20" s="195" customFormat="1" ht="15" x14ac:dyDescent="0.2">
      <c r="A6" s="53" t="s">
        <v>151</v>
      </c>
      <c r="B6" s="80">
        <f t="shared" ref="B6:D6" si="0">SUM(B$7+ B$8+ B$9)</f>
        <v>78.239429963220005</v>
      </c>
      <c r="C6" s="80">
        <f t="shared" si="0"/>
        <v>2111.89846848454</v>
      </c>
      <c r="D6" s="81">
        <f t="shared" si="0"/>
        <v>1</v>
      </c>
      <c r="E6" s="184" t="s">
        <v>90</v>
      </c>
    </row>
    <row r="7" spans="1:20" s="190" customFormat="1" x14ac:dyDescent="0.2">
      <c r="A7" s="216" t="s">
        <v>94</v>
      </c>
      <c r="B7" s="10">
        <v>8.5986609787599999</v>
      </c>
      <c r="C7" s="10">
        <v>232.10162651508</v>
      </c>
      <c r="D7" s="11">
        <v>0.109902</v>
      </c>
      <c r="E7" s="250" t="s">
        <v>11</v>
      </c>
    </row>
    <row r="8" spans="1:20" s="190" customFormat="1" x14ac:dyDescent="0.2">
      <c r="A8" s="216" t="s">
        <v>61</v>
      </c>
      <c r="B8" s="10">
        <v>18.437708274959999</v>
      </c>
      <c r="C8" s="10">
        <v>497.68470816761999</v>
      </c>
      <c r="D8" s="11">
        <v>0.23565700000000001</v>
      </c>
      <c r="E8" s="250" t="s">
        <v>11</v>
      </c>
    </row>
    <row r="9" spans="1:20" s="190" customFormat="1" x14ac:dyDescent="0.2">
      <c r="A9" s="216" t="s">
        <v>188</v>
      </c>
      <c r="B9" s="10">
        <v>51.203060709500001</v>
      </c>
      <c r="C9" s="10">
        <v>1382.1121338018399</v>
      </c>
      <c r="D9" s="11">
        <v>0.65444100000000005</v>
      </c>
      <c r="E9" s="250" t="s">
        <v>11</v>
      </c>
    </row>
    <row r="10" spans="1:20" x14ac:dyDescent="0.2">
      <c r="B10" s="37"/>
      <c r="C10" s="37"/>
      <c r="D10" s="54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</row>
    <row r="11" spans="1:20" x14ac:dyDescent="0.2">
      <c r="B11" s="37"/>
      <c r="C11" s="37"/>
      <c r="D11" s="54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</row>
    <row r="12" spans="1:20" x14ac:dyDescent="0.2">
      <c r="B12" s="37"/>
      <c r="C12" s="37"/>
      <c r="D12" s="54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</row>
    <row r="13" spans="1:20" x14ac:dyDescent="0.2">
      <c r="B13" s="37"/>
      <c r="C13" s="37"/>
      <c r="D13" s="54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</row>
    <row r="14" spans="1:20" x14ac:dyDescent="0.2">
      <c r="B14" s="37"/>
      <c r="C14" s="37"/>
      <c r="D14" s="54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</row>
    <row r="15" spans="1:20" x14ac:dyDescent="0.2">
      <c r="B15" s="37"/>
      <c r="C15" s="37"/>
      <c r="D15" s="54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</row>
    <row r="16" spans="1:20" x14ac:dyDescent="0.2">
      <c r="B16" s="37"/>
      <c r="C16" s="37"/>
      <c r="D16" s="54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2:18" x14ac:dyDescent="0.2">
      <c r="B17" s="37"/>
      <c r="C17" s="37"/>
      <c r="D17" s="54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</row>
    <row r="18" spans="2:18" x14ac:dyDescent="0.2">
      <c r="B18" s="37"/>
      <c r="C18" s="37"/>
      <c r="D18" s="54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</row>
    <row r="19" spans="2:18" x14ac:dyDescent="0.2">
      <c r="B19" s="37"/>
      <c r="C19" s="37"/>
      <c r="D19" s="54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</row>
    <row r="20" spans="2:18" x14ac:dyDescent="0.2">
      <c r="B20" s="37"/>
      <c r="C20" s="37"/>
      <c r="D20" s="54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</row>
    <row r="21" spans="2:18" x14ac:dyDescent="0.2">
      <c r="B21" s="37"/>
      <c r="C21" s="37"/>
      <c r="D21" s="54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</row>
    <row r="22" spans="2:18" x14ac:dyDescent="0.2">
      <c r="B22" s="37"/>
      <c r="C22" s="37"/>
      <c r="D22" s="54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</row>
    <row r="23" spans="2:18" x14ac:dyDescent="0.2">
      <c r="B23" s="37"/>
      <c r="C23" s="37"/>
      <c r="D23" s="54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</row>
    <row r="24" spans="2:18" x14ac:dyDescent="0.2">
      <c r="B24" s="37"/>
      <c r="C24" s="37"/>
      <c r="D24" s="54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</row>
    <row r="25" spans="2:18" x14ac:dyDescent="0.2">
      <c r="B25" s="37"/>
      <c r="C25" s="37"/>
      <c r="D25" s="54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</row>
    <row r="26" spans="2:18" x14ac:dyDescent="0.2">
      <c r="B26" s="37"/>
      <c r="C26" s="37"/>
      <c r="D26" s="54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</row>
    <row r="27" spans="2:18" x14ac:dyDescent="0.2">
      <c r="B27" s="37"/>
      <c r="C27" s="37"/>
      <c r="D27" s="54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</row>
    <row r="28" spans="2:18" x14ac:dyDescent="0.2">
      <c r="B28" s="37"/>
      <c r="C28" s="37"/>
      <c r="D28" s="54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</row>
    <row r="29" spans="2:18" x14ac:dyDescent="0.2">
      <c r="B29" s="37"/>
      <c r="C29" s="37"/>
      <c r="D29" s="54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</row>
    <row r="30" spans="2:18" x14ac:dyDescent="0.2">
      <c r="B30" s="37"/>
      <c r="C30" s="37"/>
      <c r="D30" s="54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</row>
    <row r="31" spans="2:18" x14ac:dyDescent="0.2">
      <c r="B31" s="37"/>
      <c r="C31" s="37"/>
      <c r="D31" s="54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</row>
    <row r="32" spans="2:18" x14ac:dyDescent="0.2">
      <c r="B32" s="37"/>
      <c r="C32" s="37"/>
      <c r="D32" s="54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</row>
    <row r="33" spans="2:18" x14ac:dyDescent="0.2">
      <c r="B33" s="37"/>
      <c r="C33" s="37"/>
      <c r="D33" s="54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</row>
    <row r="34" spans="2:18" x14ac:dyDescent="0.2">
      <c r="B34" s="37"/>
      <c r="C34" s="37"/>
      <c r="D34" s="54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</row>
    <row r="35" spans="2:18" x14ac:dyDescent="0.2">
      <c r="B35" s="37"/>
      <c r="C35" s="37"/>
      <c r="D35" s="54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</row>
    <row r="36" spans="2:18" x14ac:dyDescent="0.2">
      <c r="B36" s="37"/>
      <c r="C36" s="37"/>
      <c r="D36" s="54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</row>
    <row r="37" spans="2:18" x14ac:dyDescent="0.2">
      <c r="B37" s="37"/>
      <c r="C37" s="37"/>
      <c r="D37" s="54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</row>
    <row r="38" spans="2:18" x14ac:dyDescent="0.2">
      <c r="B38" s="37"/>
      <c r="C38" s="37"/>
      <c r="D38" s="54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</row>
    <row r="39" spans="2:18" x14ac:dyDescent="0.2">
      <c r="B39" s="37"/>
      <c r="C39" s="37"/>
      <c r="D39" s="54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</row>
    <row r="40" spans="2:18" x14ac:dyDescent="0.2">
      <c r="B40" s="37"/>
      <c r="C40" s="37"/>
      <c r="D40" s="54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</row>
    <row r="41" spans="2:18" x14ac:dyDescent="0.2">
      <c r="B41" s="37"/>
      <c r="C41" s="37"/>
      <c r="D41" s="54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</row>
    <row r="42" spans="2:18" x14ac:dyDescent="0.2">
      <c r="B42" s="37"/>
      <c r="C42" s="37"/>
      <c r="D42" s="54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</row>
    <row r="43" spans="2:18" x14ac:dyDescent="0.2">
      <c r="B43" s="37"/>
      <c r="C43" s="37"/>
      <c r="D43" s="54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</row>
    <row r="44" spans="2:18" x14ac:dyDescent="0.2">
      <c r="B44" s="37"/>
      <c r="C44" s="37"/>
      <c r="D44" s="54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</row>
    <row r="45" spans="2:18" x14ac:dyDescent="0.2">
      <c r="B45" s="37"/>
      <c r="C45" s="37"/>
      <c r="D45" s="54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</row>
    <row r="46" spans="2:18" x14ac:dyDescent="0.2">
      <c r="B46" s="37"/>
      <c r="C46" s="37"/>
      <c r="D46" s="54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</row>
    <row r="47" spans="2:18" x14ac:dyDescent="0.2">
      <c r="B47" s="37"/>
      <c r="C47" s="37"/>
      <c r="D47" s="54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</row>
    <row r="48" spans="2:18" x14ac:dyDescent="0.2">
      <c r="B48" s="37"/>
      <c r="C48" s="37"/>
      <c r="D48" s="54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</row>
    <row r="49" spans="2:18" x14ac:dyDescent="0.2">
      <c r="B49" s="37"/>
      <c r="C49" s="37"/>
      <c r="D49" s="54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</row>
    <row r="50" spans="2:18" x14ac:dyDescent="0.2">
      <c r="B50" s="37"/>
      <c r="C50" s="37"/>
      <c r="D50" s="54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</row>
    <row r="51" spans="2:18" x14ac:dyDescent="0.2">
      <c r="B51" s="37"/>
      <c r="C51" s="37"/>
      <c r="D51" s="54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</row>
    <row r="52" spans="2:18" x14ac:dyDescent="0.2">
      <c r="B52" s="37"/>
      <c r="C52" s="37"/>
      <c r="D52" s="54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</row>
    <row r="53" spans="2:18" x14ac:dyDescent="0.2">
      <c r="B53" s="37"/>
      <c r="C53" s="37"/>
      <c r="D53" s="54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</row>
    <row r="54" spans="2:18" x14ac:dyDescent="0.2">
      <c r="B54" s="37"/>
      <c r="C54" s="37"/>
      <c r="D54" s="54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</row>
    <row r="55" spans="2:18" x14ac:dyDescent="0.2">
      <c r="B55" s="37"/>
      <c r="C55" s="37"/>
      <c r="D55" s="54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</row>
    <row r="56" spans="2:18" x14ac:dyDescent="0.2">
      <c r="B56" s="37"/>
      <c r="C56" s="37"/>
      <c r="D56" s="54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</row>
    <row r="57" spans="2:18" x14ac:dyDescent="0.2">
      <c r="B57" s="37"/>
      <c r="C57" s="37"/>
      <c r="D57" s="54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</row>
    <row r="58" spans="2:18" x14ac:dyDescent="0.2">
      <c r="B58" s="37"/>
      <c r="C58" s="37"/>
      <c r="D58" s="54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</row>
    <row r="59" spans="2:18" x14ac:dyDescent="0.2">
      <c r="B59" s="37"/>
      <c r="C59" s="37"/>
      <c r="D59" s="54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</row>
    <row r="60" spans="2:18" x14ac:dyDescent="0.2">
      <c r="B60" s="37"/>
      <c r="C60" s="37"/>
      <c r="D60" s="54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</row>
    <row r="61" spans="2:18" x14ac:dyDescent="0.2">
      <c r="B61" s="37"/>
      <c r="C61" s="37"/>
      <c r="D61" s="54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</row>
    <row r="62" spans="2:18" x14ac:dyDescent="0.2">
      <c r="B62" s="37"/>
      <c r="C62" s="37"/>
      <c r="D62" s="54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</row>
    <row r="63" spans="2:18" x14ac:dyDescent="0.2">
      <c r="B63" s="37"/>
      <c r="C63" s="37"/>
      <c r="D63" s="54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</row>
    <row r="64" spans="2:18" x14ac:dyDescent="0.2">
      <c r="B64" s="37"/>
      <c r="C64" s="37"/>
      <c r="D64" s="54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</row>
    <row r="65" spans="2:18" x14ac:dyDescent="0.2">
      <c r="B65" s="37"/>
      <c r="C65" s="37"/>
      <c r="D65" s="54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</row>
    <row r="66" spans="2:18" x14ac:dyDescent="0.2">
      <c r="B66" s="37"/>
      <c r="C66" s="37"/>
      <c r="D66" s="54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</row>
    <row r="67" spans="2:18" x14ac:dyDescent="0.2">
      <c r="B67" s="37"/>
      <c r="C67" s="37"/>
      <c r="D67" s="54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</row>
    <row r="68" spans="2:18" x14ac:dyDescent="0.2">
      <c r="B68" s="37"/>
      <c r="C68" s="37"/>
      <c r="D68" s="54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</row>
    <row r="69" spans="2:18" x14ac:dyDescent="0.2">
      <c r="B69" s="37"/>
      <c r="C69" s="37"/>
      <c r="D69" s="54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</row>
    <row r="70" spans="2:18" x14ac:dyDescent="0.2">
      <c r="B70" s="37"/>
      <c r="C70" s="37"/>
      <c r="D70" s="54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</row>
    <row r="71" spans="2:18" x14ac:dyDescent="0.2">
      <c r="B71" s="37"/>
      <c r="C71" s="37"/>
      <c r="D71" s="54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</row>
    <row r="72" spans="2:18" x14ac:dyDescent="0.2">
      <c r="B72" s="37"/>
      <c r="C72" s="37"/>
      <c r="D72" s="54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</row>
    <row r="73" spans="2:18" x14ac:dyDescent="0.2">
      <c r="B73" s="37"/>
      <c r="C73" s="37"/>
      <c r="D73" s="54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</row>
    <row r="74" spans="2:18" x14ac:dyDescent="0.2">
      <c r="B74" s="37"/>
      <c r="C74" s="37"/>
      <c r="D74" s="54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</row>
    <row r="75" spans="2:18" x14ac:dyDescent="0.2">
      <c r="B75" s="37"/>
      <c r="C75" s="37"/>
      <c r="D75" s="54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</row>
    <row r="76" spans="2:18" x14ac:dyDescent="0.2">
      <c r="B76" s="37"/>
      <c r="C76" s="37"/>
      <c r="D76" s="54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</row>
    <row r="77" spans="2:18" x14ac:dyDescent="0.2">
      <c r="B77" s="37"/>
      <c r="C77" s="37"/>
      <c r="D77" s="54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</row>
    <row r="78" spans="2:18" x14ac:dyDescent="0.2">
      <c r="B78" s="37"/>
      <c r="C78" s="37"/>
      <c r="D78" s="54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</row>
    <row r="79" spans="2:18" x14ac:dyDescent="0.2">
      <c r="B79" s="37"/>
      <c r="C79" s="37"/>
      <c r="D79" s="54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</row>
    <row r="80" spans="2:18" x14ac:dyDescent="0.2">
      <c r="B80" s="37"/>
      <c r="C80" s="37"/>
      <c r="D80" s="54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</row>
    <row r="81" spans="2:18" x14ac:dyDescent="0.2">
      <c r="B81" s="37"/>
      <c r="C81" s="37"/>
      <c r="D81" s="54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</row>
    <row r="82" spans="2:18" x14ac:dyDescent="0.2">
      <c r="B82" s="37"/>
      <c r="C82" s="37"/>
      <c r="D82" s="54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</row>
    <row r="83" spans="2:18" x14ac:dyDescent="0.2">
      <c r="B83" s="37"/>
      <c r="C83" s="37"/>
      <c r="D83" s="54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</row>
    <row r="84" spans="2:18" x14ac:dyDescent="0.2">
      <c r="B84" s="37"/>
      <c r="C84" s="37"/>
      <c r="D84" s="54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</row>
    <row r="85" spans="2:18" x14ac:dyDescent="0.2">
      <c r="B85" s="37"/>
      <c r="C85" s="37"/>
      <c r="D85" s="54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</row>
    <row r="86" spans="2:18" x14ac:dyDescent="0.2">
      <c r="B86" s="37"/>
      <c r="C86" s="37"/>
      <c r="D86" s="54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</row>
    <row r="87" spans="2:18" x14ac:dyDescent="0.2">
      <c r="B87" s="37"/>
      <c r="C87" s="37"/>
      <c r="D87" s="54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</row>
    <row r="88" spans="2:18" x14ac:dyDescent="0.2">
      <c r="B88" s="37"/>
      <c r="C88" s="37"/>
      <c r="D88" s="54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</row>
    <row r="89" spans="2:18" x14ac:dyDescent="0.2">
      <c r="B89" s="37"/>
      <c r="C89" s="37"/>
      <c r="D89" s="54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</row>
    <row r="90" spans="2:18" x14ac:dyDescent="0.2">
      <c r="B90" s="37"/>
      <c r="C90" s="37"/>
      <c r="D90" s="54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</row>
    <row r="91" spans="2:18" x14ac:dyDescent="0.2">
      <c r="B91" s="37"/>
      <c r="C91" s="37"/>
      <c r="D91" s="54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</row>
    <row r="92" spans="2:18" x14ac:dyDescent="0.2">
      <c r="B92" s="37"/>
      <c r="C92" s="37"/>
      <c r="D92" s="54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</row>
    <row r="93" spans="2:18" x14ac:dyDescent="0.2">
      <c r="B93" s="37"/>
      <c r="C93" s="37"/>
      <c r="D93" s="54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</row>
    <row r="94" spans="2:18" x14ac:dyDescent="0.2">
      <c r="B94" s="37"/>
      <c r="C94" s="37"/>
      <c r="D94" s="54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</row>
    <row r="95" spans="2:18" x14ac:dyDescent="0.2">
      <c r="B95" s="37"/>
      <c r="C95" s="37"/>
      <c r="D95" s="54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</row>
    <row r="96" spans="2:18" x14ac:dyDescent="0.2">
      <c r="B96" s="37"/>
      <c r="C96" s="37"/>
      <c r="D96" s="54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</row>
    <row r="97" spans="2:18" x14ac:dyDescent="0.2">
      <c r="B97" s="37"/>
      <c r="C97" s="37"/>
      <c r="D97" s="54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</row>
    <row r="98" spans="2:18" x14ac:dyDescent="0.2">
      <c r="B98" s="37"/>
      <c r="C98" s="37"/>
      <c r="D98" s="54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</row>
    <row r="99" spans="2:18" x14ac:dyDescent="0.2">
      <c r="B99" s="37"/>
      <c r="C99" s="37"/>
      <c r="D99" s="54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</row>
    <row r="100" spans="2:18" x14ac:dyDescent="0.2">
      <c r="B100" s="37"/>
      <c r="C100" s="37"/>
      <c r="D100" s="54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</row>
    <row r="101" spans="2:18" x14ac:dyDescent="0.2">
      <c r="B101" s="37"/>
      <c r="C101" s="37"/>
      <c r="D101" s="54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</row>
    <row r="102" spans="2:18" x14ac:dyDescent="0.2">
      <c r="B102" s="37"/>
      <c r="C102" s="37"/>
      <c r="D102" s="54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</row>
    <row r="103" spans="2:18" x14ac:dyDescent="0.2">
      <c r="B103" s="37"/>
      <c r="C103" s="37"/>
      <c r="D103" s="54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</row>
    <row r="104" spans="2:18" x14ac:dyDescent="0.2">
      <c r="B104" s="37"/>
      <c r="C104" s="37"/>
      <c r="D104" s="54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</row>
    <row r="105" spans="2:18" x14ac:dyDescent="0.2">
      <c r="B105" s="37"/>
      <c r="C105" s="37"/>
      <c r="D105" s="54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</row>
    <row r="106" spans="2:18" x14ac:dyDescent="0.2">
      <c r="B106" s="37"/>
      <c r="C106" s="37"/>
      <c r="D106" s="54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</row>
    <row r="107" spans="2:18" x14ac:dyDescent="0.2">
      <c r="B107" s="37"/>
      <c r="C107" s="37"/>
      <c r="D107" s="54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</row>
    <row r="108" spans="2:18" x14ac:dyDescent="0.2">
      <c r="B108" s="37"/>
      <c r="C108" s="37"/>
      <c r="D108" s="54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</row>
    <row r="109" spans="2:18" x14ac:dyDescent="0.2">
      <c r="B109" s="37"/>
      <c r="C109" s="37"/>
      <c r="D109" s="54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</row>
    <row r="110" spans="2:18" x14ac:dyDescent="0.2">
      <c r="B110" s="37"/>
      <c r="C110" s="37"/>
      <c r="D110" s="54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</row>
    <row r="111" spans="2:18" x14ac:dyDescent="0.2">
      <c r="B111" s="37"/>
      <c r="C111" s="37"/>
      <c r="D111" s="54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</row>
    <row r="112" spans="2:18" x14ac:dyDescent="0.2">
      <c r="B112" s="37"/>
      <c r="C112" s="37"/>
      <c r="D112" s="54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</row>
    <row r="113" spans="2:18" x14ac:dyDescent="0.2">
      <c r="B113" s="37"/>
      <c r="C113" s="37"/>
      <c r="D113" s="54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</row>
    <row r="114" spans="2:18" x14ac:dyDescent="0.2">
      <c r="B114" s="37"/>
      <c r="C114" s="37"/>
      <c r="D114" s="54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</row>
    <row r="115" spans="2:18" x14ac:dyDescent="0.2">
      <c r="B115" s="37"/>
      <c r="C115" s="37"/>
      <c r="D115" s="54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</row>
    <row r="116" spans="2:18" x14ac:dyDescent="0.2">
      <c r="B116" s="37"/>
      <c r="C116" s="37"/>
      <c r="D116" s="54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</row>
    <row r="117" spans="2:18" x14ac:dyDescent="0.2">
      <c r="B117" s="37"/>
      <c r="C117" s="37"/>
      <c r="D117" s="54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</row>
    <row r="118" spans="2:18" x14ac:dyDescent="0.2">
      <c r="B118" s="37"/>
      <c r="C118" s="37"/>
      <c r="D118" s="54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</row>
    <row r="119" spans="2:18" x14ac:dyDescent="0.2">
      <c r="B119" s="37"/>
      <c r="C119" s="37"/>
      <c r="D119" s="54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</row>
    <row r="120" spans="2:18" x14ac:dyDescent="0.2">
      <c r="B120" s="37"/>
      <c r="C120" s="37"/>
      <c r="D120" s="54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</row>
    <row r="121" spans="2:18" x14ac:dyDescent="0.2">
      <c r="B121" s="37"/>
      <c r="C121" s="37"/>
      <c r="D121" s="54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</row>
    <row r="122" spans="2:18" x14ac:dyDescent="0.2">
      <c r="B122" s="37"/>
      <c r="C122" s="37"/>
      <c r="D122" s="54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</row>
    <row r="123" spans="2:18" x14ac:dyDescent="0.2">
      <c r="B123" s="37"/>
      <c r="C123" s="37"/>
      <c r="D123" s="54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</row>
    <row r="124" spans="2:18" x14ac:dyDescent="0.2">
      <c r="B124" s="37"/>
      <c r="C124" s="37"/>
      <c r="D124" s="54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</row>
    <row r="125" spans="2:18" x14ac:dyDescent="0.2">
      <c r="B125" s="37"/>
      <c r="C125" s="37"/>
      <c r="D125" s="54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</row>
    <row r="126" spans="2:18" x14ac:dyDescent="0.2">
      <c r="B126" s="37"/>
      <c r="C126" s="37"/>
      <c r="D126" s="54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</row>
    <row r="127" spans="2:18" x14ac:dyDescent="0.2">
      <c r="B127" s="37"/>
      <c r="C127" s="37"/>
      <c r="D127" s="54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</row>
    <row r="128" spans="2:18" x14ac:dyDescent="0.2">
      <c r="B128" s="37"/>
      <c r="C128" s="37"/>
      <c r="D128" s="54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</row>
    <row r="129" spans="2:18" x14ac:dyDescent="0.2">
      <c r="B129" s="37"/>
      <c r="C129" s="37"/>
      <c r="D129" s="54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</row>
    <row r="130" spans="2:18" x14ac:dyDescent="0.2">
      <c r="B130" s="37"/>
      <c r="C130" s="37"/>
      <c r="D130" s="54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</row>
    <row r="131" spans="2:18" x14ac:dyDescent="0.2">
      <c r="B131" s="37"/>
      <c r="C131" s="37"/>
      <c r="D131" s="54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</row>
    <row r="132" spans="2:18" x14ac:dyDescent="0.2">
      <c r="B132" s="37"/>
      <c r="C132" s="37"/>
      <c r="D132" s="54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</row>
    <row r="133" spans="2:18" x14ac:dyDescent="0.2">
      <c r="B133" s="37"/>
      <c r="C133" s="37"/>
      <c r="D133" s="54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</row>
    <row r="134" spans="2:18" x14ac:dyDescent="0.2">
      <c r="B134" s="37"/>
      <c r="C134" s="37"/>
      <c r="D134" s="54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</row>
    <row r="135" spans="2:18" x14ac:dyDescent="0.2">
      <c r="B135" s="37"/>
      <c r="C135" s="37"/>
      <c r="D135" s="54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</row>
    <row r="136" spans="2:18" x14ac:dyDescent="0.2">
      <c r="B136" s="37"/>
      <c r="C136" s="37"/>
      <c r="D136" s="54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</row>
    <row r="137" spans="2:18" x14ac:dyDescent="0.2">
      <c r="B137" s="37"/>
      <c r="C137" s="37"/>
      <c r="D137" s="54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</row>
    <row r="138" spans="2:18" x14ac:dyDescent="0.2">
      <c r="B138" s="37"/>
      <c r="C138" s="37"/>
      <c r="D138" s="54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</row>
    <row r="139" spans="2:18" x14ac:dyDescent="0.2">
      <c r="B139" s="37"/>
      <c r="C139" s="37"/>
      <c r="D139" s="54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</row>
    <row r="140" spans="2:18" x14ac:dyDescent="0.2">
      <c r="B140" s="37"/>
      <c r="C140" s="37"/>
      <c r="D140" s="54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</row>
    <row r="141" spans="2:18" x14ac:dyDescent="0.2">
      <c r="B141" s="37"/>
      <c r="C141" s="37"/>
      <c r="D141" s="54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</row>
    <row r="142" spans="2:18" x14ac:dyDescent="0.2">
      <c r="B142" s="37"/>
      <c r="C142" s="37"/>
      <c r="D142" s="54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</row>
    <row r="143" spans="2:18" x14ac:dyDescent="0.2">
      <c r="B143" s="37"/>
      <c r="C143" s="37"/>
      <c r="D143" s="54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</row>
    <row r="144" spans="2:18" x14ac:dyDescent="0.2">
      <c r="B144" s="37"/>
      <c r="C144" s="37"/>
      <c r="D144" s="54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</row>
    <row r="145" spans="2:18" x14ac:dyDescent="0.2">
      <c r="B145" s="37"/>
      <c r="C145" s="37"/>
      <c r="D145" s="54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</row>
    <row r="146" spans="2:18" x14ac:dyDescent="0.2">
      <c r="B146" s="37"/>
      <c r="C146" s="37"/>
      <c r="D146" s="54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</row>
    <row r="147" spans="2:18" x14ac:dyDescent="0.2">
      <c r="B147" s="37"/>
      <c r="C147" s="37"/>
      <c r="D147" s="54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</row>
    <row r="148" spans="2:18" x14ac:dyDescent="0.2">
      <c r="B148" s="37"/>
      <c r="C148" s="37"/>
      <c r="D148" s="54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</row>
    <row r="149" spans="2:18" x14ac:dyDescent="0.2">
      <c r="B149" s="37"/>
      <c r="C149" s="37"/>
      <c r="D149" s="54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</row>
    <row r="150" spans="2:18" x14ac:dyDescent="0.2">
      <c r="B150" s="37"/>
      <c r="C150" s="37"/>
      <c r="D150" s="54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</row>
    <row r="151" spans="2:18" x14ac:dyDescent="0.2">
      <c r="B151" s="37"/>
      <c r="C151" s="37"/>
      <c r="D151" s="54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</row>
    <row r="152" spans="2:18" x14ac:dyDescent="0.2">
      <c r="B152" s="37"/>
      <c r="C152" s="37"/>
      <c r="D152" s="54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</row>
    <row r="153" spans="2:18" x14ac:dyDescent="0.2">
      <c r="B153" s="37"/>
      <c r="C153" s="37"/>
      <c r="D153" s="54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</row>
    <row r="154" spans="2:18" x14ac:dyDescent="0.2">
      <c r="B154" s="37"/>
      <c r="C154" s="37"/>
      <c r="D154" s="54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</row>
    <row r="155" spans="2:18" x14ac:dyDescent="0.2">
      <c r="B155" s="37"/>
      <c r="C155" s="37"/>
      <c r="D155" s="54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</row>
    <row r="156" spans="2:18" x14ac:dyDescent="0.2">
      <c r="B156" s="37"/>
      <c r="C156" s="37"/>
      <c r="D156" s="54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</row>
    <row r="157" spans="2:18" x14ac:dyDescent="0.2">
      <c r="B157" s="37"/>
      <c r="C157" s="37"/>
      <c r="D157" s="54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</row>
    <row r="158" spans="2:18" x14ac:dyDescent="0.2">
      <c r="B158" s="37"/>
      <c r="C158" s="37"/>
      <c r="D158" s="54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</row>
    <row r="159" spans="2:18" x14ac:dyDescent="0.2">
      <c r="B159" s="37"/>
      <c r="C159" s="37"/>
      <c r="D159" s="54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</row>
    <row r="160" spans="2:18" x14ac:dyDescent="0.2">
      <c r="B160" s="37"/>
      <c r="C160" s="37"/>
      <c r="D160" s="54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</row>
    <row r="161" spans="2:18" x14ac:dyDescent="0.2">
      <c r="B161" s="37"/>
      <c r="C161" s="37"/>
      <c r="D161" s="54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</row>
    <row r="162" spans="2:18" x14ac:dyDescent="0.2">
      <c r="B162" s="37"/>
      <c r="C162" s="37"/>
      <c r="D162" s="54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</row>
    <row r="163" spans="2:18" x14ac:dyDescent="0.2">
      <c r="B163" s="37"/>
      <c r="C163" s="37"/>
      <c r="D163" s="54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</row>
    <row r="164" spans="2:18" x14ac:dyDescent="0.2">
      <c r="B164" s="37"/>
      <c r="C164" s="37"/>
      <c r="D164" s="54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</row>
    <row r="165" spans="2:18" x14ac:dyDescent="0.2">
      <c r="B165" s="37"/>
      <c r="C165" s="37"/>
      <c r="D165" s="54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</row>
    <row r="166" spans="2:18" x14ac:dyDescent="0.2">
      <c r="B166" s="37"/>
      <c r="C166" s="37"/>
      <c r="D166" s="54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</row>
    <row r="167" spans="2:18" x14ac:dyDescent="0.2">
      <c r="B167" s="37"/>
      <c r="C167" s="37"/>
      <c r="D167" s="54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</row>
    <row r="168" spans="2:18" x14ac:dyDescent="0.2">
      <c r="B168" s="37"/>
      <c r="C168" s="37"/>
      <c r="D168" s="54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</row>
    <row r="169" spans="2:18" x14ac:dyDescent="0.2">
      <c r="B169" s="37"/>
      <c r="C169" s="37"/>
      <c r="D169" s="54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</row>
    <row r="170" spans="2:18" x14ac:dyDescent="0.2">
      <c r="B170" s="37"/>
      <c r="C170" s="37"/>
      <c r="D170" s="54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</row>
    <row r="171" spans="2:18" x14ac:dyDescent="0.2">
      <c r="B171" s="37"/>
      <c r="C171" s="37"/>
      <c r="D171" s="54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</row>
    <row r="172" spans="2:18" x14ac:dyDescent="0.2">
      <c r="B172" s="37"/>
      <c r="C172" s="37"/>
      <c r="D172" s="54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</row>
    <row r="173" spans="2:18" x14ac:dyDescent="0.2">
      <c r="B173" s="37"/>
      <c r="C173" s="37"/>
      <c r="D173" s="54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</row>
    <row r="174" spans="2:18" x14ac:dyDescent="0.2">
      <c r="B174" s="37"/>
      <c r="C174" s="37"/>
      <c r="D174" s="54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</row>
    <row r="175" spans="2:18" x14ac:dyDescent="0.2">
      <c r="B175" s="37"/>
      <c r="C175" s="37"/>
      <c r="D175" s="54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  <c r="R175" s="181"/>
    </row>
    <row r="176" spans="2:18" x14ac:dyDescent="0.2">
      <c r="B176" s="37"/>
      <c r="C176" s="37"/>
      <c r="D176" s="54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181"/>
    </row>
    <row r="177" spans="2:18" x14ac:dyDescent="0.2">
      <c r="B177" s="37"/>
      <c r="C177" s="37"/>
      <c r="D177" s="54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  <c r="R177" s="181"/>
    </row>
    <row r="178" spans="2:18" x14ac:dyDescent="0.2">
      <c r="B178" s="37"/>
      <c r="C178" s="37"/>
      <c r="D178" s="54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</row>
    <row r="179" spans="2:18" x14ac:dyDescent="0.2">
      <c r="B179" s="37"/>
      <c r="C179" s="37"/>
      <c r="D179" s="54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</row>
    <row r="180" spans="2:18" x14ac:dyDescent="0.2">
      <c r="B180" s="37"/>
      <c r="C180" s="37"/>
      <c r="D180" s="54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</row>
    <row r="181" spans="2:18" x14ac:dyDescent="0.2">
      <c r="B181" s="37"/>
      <c r="C181" s="37"/>
      <c r="D181" s="54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</row>
    <row r="182" spans="2:18" x14ac:dyDescent="0.2">
      <c r="B182" s="37"/>
      <c r="C182" s="37"/>
      <c r="D182" s="54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</row>
    <row r="183" spans="2:18" x14ac:dyDescent="0.2">
      <c r="B183" s="37"/>
      <c r="C183" s="37"/>
      <c r="D183" s="54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</row>
    <row r="184" spans="2:18" x14ac:dyDescent="0.2">
      <c r="B184" s="37"/>
      <c r="C184" s="37"/>
      <c r="D184" s="54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</row>
    <row r="185" spans="2:18" x14ac:dyDescent="0.2">
      <c r="B185" s="37"/>
      <c r="C185" s="37"/>
      <c r="D185" s="54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</row>
    <row r="186" spans="2:18" x14ac:dyDescent="0.2">
      <c r="B186" s="37"/>
      <c r="C186" s="37"/>
      <c r="D186" s="54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</row>
    <row r="187" spans="2:18" x14ac:dyDescent="0.2">
      <c r="B187" s="37"/>
      <c r="C187" s="37"/>
      <c r="D187" s="54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</row>
    <row r="188" spans="2:18" x14ac:dyDescent="0.2">
      <c r="B188" s="37"/>
      <c r="C188" s="37"/>
      <c r="D188" s="54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</row>
    <row r="189" spans="2:18" x14ac:dyDescent="0.2">
      <c r="B189" s="37"/>
      <c r="C189" s="37"/>
      <c r="D189" s="54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</row>
    <row r="190" spans="2:18" x14ac:dyDescent="0.2">
      <c r="B190" s="37"/>
      <c r="C190" s="37"/>
      <c r="D190" s="54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</row>
    <row r="191" spans="2:18" x14ac:dyDescent="0.2">
      <c r="B191" s="37"/>
      <c r="C191" s="37"/>
      <c r="D191" s="54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</row>
    <row r="192" spans="2:18" x14ac:dyDescent="0.2">
      <c r="B192" s="37"/>
      <c r="C192" s="37"/>
      <c r="D192" s="54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</row>
    <row r="193" spans="2:18" x14ac:dyDescent="0.2">
      <c r="B193" s="37"/>
      <c r="C193" s="37"/>
      <c r="D193" s="54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</row>
    <row r="194" spans="2:18" x14ac:dyDescent="0.2">
      <c r="B194" s="37"/>
      <c r="C194" s="37"/>
      <c r="D194" s="54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  <c r="R194" s="181"/>
    </row>
    <row r="195" spans="2:18" x14ac:dyDescent="0.2">
      <c r="B195" s="37"/>
      <c r="C195" s="37"/>
      <c r="D195" s="54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</row>
    <row r="196" spans="2:18" x14ac:dyDescent="0.2">
      <c r="B196" s="37"/>
      <c r="C196" s="37"/>
      <c r="D196" s="54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</row>
    <row r="197" spans="2:18" x14ac:dyDescent="0.2">
      <c r="B197" s="37"/>
      <c r="C197" s="37"/>
      <c r="D197" s="54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</row>
    <row r="198" spans="2:18" x14ac:dyDescent="0.2">
      <c r="B198" s="37"/>
      <c r="C198" s="37"/>
      <c r="D198" s="54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</row>
    <row r="199" spans="2:18" x14ac:dyDescent="0.2">
      <c r="B199" s="37"/>
      <c r="C199" s="37"/>
      <c r="D199" s="54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</row>
    <row r="200" spans="2:18" x14ac:dyDescent="0.2">
      <c r="B200" s="37"/>
      <c r="C200" s="37"/>
      <c r="D200" s="54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</row>
    <row r="201" spans="2:18" x14ac:dyDescent="0.2">
      <c r="B201" s="37"/>
      <c r="C201" s="37"/>
      <c r="D201" s="54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</row>
    <row r="202" spans="2:18" x14ac:dyDescent="0.2">
      <c r="B202" s="37"/>
      <c r="C202" s="37"/>
      <c r="D202" s="54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</row>
    <row r="203" spans="2:18" x14ac:dyDescent="0.2">
      <c r="B203" s="37"/>
      <c r="C203" s="37"/>
      <c r="D203" s="54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</row>
    <row r="204" spans="2:18" x14ac:dyDescent="0.2">
      <c r="B204" s="37"/>
      <c r="C204" s="37"/>
      <c r="D204" s="54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181"/>
    </row>
    <row r="205" spans="2:18" x14ac:dyDescent="0.2">
      <c r="B205" s="37"/>
      <c r="C205" s="37"/>
      <c r="D205" s="54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  <c r="R205" s="181"/>
    </row>
    <row r="206" spans="2:18" x14ac:dyDescent="0.2">
      <c r="B206" s="37"/>
      <c r="C206" s="37"/>
      <c r="D206" s="54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  <c r="R206" s="181"/>
    </row>
    <row r="207" spans="2:18" x14ac:dyDescent="0.2">
      <c r="B207" s="37"/>
      <c r="C207" s="37"/>
      <c r="D207" s="54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  <c r="R207" s="181"/>
    </row>
    <row r="208" spans="2:18" x14ac:dyDescent="0.2">
      <c r="B208" s="37"/>
      <c r="C208" s="37"/>
      <c r="D208" s="54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</row>
    <row r="209" spans="2:18" x14ac:dyDescent="0.2">
      <c r="B209" s="37"/>
      <c r="C209" s="37"/>
      <c r="D209" s="54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</row>
    <row r="210" spans="2:18" x14ac:dyDescent="0.2">
      <c r="B210" s="37"/>
      <c r="C210" s="37"/>
      <c r="D210" s="54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</row>
    <row r="211" spans="2:18" x14ac:dyDescent="0.2">
      <c r="B211" s="37"/>
      <c r="C211" s="37"/>
      <c r="D211" s="54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</row>
    <row r="212" spans="2:18" x14ac:dyDescent="0.2">
      <c r="B212" s="37"/>
      <c r="C212" s="37"/>
      <c r="D212" s="54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</row>
    <row r="213" spans="2:18" x14ac:dyDescent="0.2">
      <c r="B213" s="37"/>
      <c r="C213" s="37"/>
      <c r="D213" s="54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  <c r="R213" s="181"/>
    </row>
    <row r="214" spans="2:18" x14ac:dyDescent="0.2">
      <c r="B214" s="37"/>
      <c r="C214" s="37"/>
      <c r="D214" s="54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</row>
    <row r="215" spans="2:18" x14ac:dyDescent="0.2">
      <c r="B215" s="37"/>
      <c r="C215" s="37"/>
      <c r="D215" s="54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81"/>
    </row>
    <row r="216" spans="2:18" x14ac:dyDescent="0.2">
      <c r="B216" s="37"/>
      <c r="C216" s="37"/>
      <c r="D216" s="54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</row>
    <row r="217" spans="2:18" x14ac:dyDescent="0.2">
      <c r="B217" s="37"/>
      <c r="C217" s="37"/>
      <c r="D217" s="54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</row>
    <row r="218" spans="2:18" x14ac:dyDescent="0.2">
      <c r="B218" s="37"/>
      <c r="C218" s="37"/>
      <c r="D218" s="54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</row>
    <row r="219" spans="2:18" x14ac:dyDescent="0.2">
      <c r="B219" s="37"/>
      <c r="C219" s="37"/>
      <c r="D219" s="54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81"/>
    </row>
    <row r="220" spans="2:18" x14ac:dyDescent="0.2">
      <c r="B220" s="37"/>
      <c r="C220" s="37"/>
      <c r="D220" s="54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81"/>
    </row>
    <row r="221" spans="2:18" x14ac:dyDescent="0.2">
      <c r="B221" s="37"/>
      <c r="C221" s="37"/>
      <c r="D221" s="54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81"/>
    </row>
    <row r="222" spans="2:18" x14ac:dyDescent="0.2">
      <c r="B222" s="37"/>
      <c r="C222" s="37"/>
      <c r="D222" s="54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</row>
    <row r="223" spans="2:18" x14ac:dyDescent="0.2">
      <c r="B223" s="37"/>
      <c r="C223" s="37"/>
      <c r="D223" s="54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</row>
    <row r="224" spans="2:18" x14ac:dyDescent="0.2">
      <c r="B224" s="37"/>
      <c r="C224" s="37"/>
      <c r="D224" s="54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</row>
    <row r="225" spans="2:18" x14ac:dyDescent="0.2">
      <c r="B225" s="37"/>
      <c r="C225" s="37"/>
      <c r="D225" s="54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  <c r="R225" s="181"/>
    </row>
    <row r="226" spans="2:18" x14ac:dyDescent="0.2">
      <c r="B226" s="37"/>
      <c r="C226" s="37"/>
      <c r="D226" s="54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81"/>
    </row>
    <row r="227" spans="2:18" x14ac:dyDescent="0.2">
      <c r="B227" s="37"/>
      <c r="C227" s="37"/>
      <c r="D227" s="54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</row>
    <row r="228" spans="2:18" x14ac:dyDescent="0.2">
      <c r="B228" s="37"/>
      <c r="C228" s="37"/>
      <c r="D228" s="54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81"/>
    </row>
    <row r="229" spans="2:18" x14ac:dyDescent="0.2">
      <c r="B229" s="37"/>
      <c r="C229" s="37"/>
      <c r="D229" s="54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  <c r="R229" s="181"/>
    </row>
    <row r="230" spans="2:18" x14ac:dyDescent="0.2">
      <c r="B230" s="37"/>
      <c r="C230" s="37"/>
      <c r="D230" s="54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</row>
    <row r="231" spans="2:18" x14ac:dyDescent="0.2">
      <c r="B231" s="37"/>
      <c r="C231" s="37"/>
      <c r="D231" s="54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</row>
    <row r="232" spans="2:18" x14ac:dyDescent="0.2">
      <c r="B232" s="37"/>
      <c r="C232" s="37"/>
      <c r="D232" s="54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  <c r="R232" s="181"/>
    </row>
    <row r="233" spans="2:18" x14ac:dyDescent="0.2">
      <c r="B233" s="37"/>
      <c r="C233" s="37"/>
      <c r="D233" s="54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  <c r="R233" s="181"/>
    </row>
    <row r="234" spans="2:18" x14ac:dyDescent="0.2">
      <c r="B234" s="37"/>
      <c r="C234" s="37"/>
      <c r="D234" s="54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  <c r="R234" s="181"/>
    </row>
    <row r="235" spans="2:18" x14ac:dyDescent="0.2">
      <c r="B235" s="37"/>
      <c r="C235" s="37"/>
      <c r="D235" s="54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81"/>
    </row>
    <row r="236" spans="2:18" x14ac:dyDescent="0.2">
      <c r="B236" s="37"/>
      <c r="C236" s="37"/>
      <c r="D236" s="54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  <c r="R236" s="181"/>
    </row>
    <row r="237" spans="2:18" x14ac:dyDescent="0.2">
      <c r="B237" s="37"/>
      <c r="C237" s="37"/>
      <c r="D237" s="54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  <c r="R237" s="181"/>
    </row>
    <row r="238" spans="2:18" x14ac:dyDescent="0.2">
      <c r="B238" s="37"/>
      <c r="C238" s="37"/>
      <c r="D238" s="54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  <c r="R238" s="181"/>
    </row>
    <row r="239" spans="2:18" x14ac:dyDescent="0.2">
      <c r="B239" s="37"/>
      <c r="C239" s="37"/>
      <c r="D239" s="54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  <c r="R239" s="181"/>
    </row>
    <row r="240" spans="2:18" x14ac:dyDescent="0.2">
      <c r="B240" s="37"/>
      <c r="C240" s="37"/>
      <c r="D240" s="54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  <c r="R240" s="181"/>
    </row>
    <row r="241" spans="2:18" x14ac:dyDescent="0.2">
      <c r="B241" s="37"/>
      <c r="C241" s="37"/>
      <c r="D241" s="54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81"/>
    </row>
    <row r="242" spans="2:18" x14ac:dyDescent="0.2">
      <c r="B242" s="37"/>
      <c r="C242" s="37"/>
      <c r="D242" s="54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181"/>
    </row>
    <row r="243" spans="2:18" x14ac:dyDescent="0.2">
      <c r="B243" s="37"/>
      <c r="C243" s="37"/>
      <c r="D243" s="54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  <c r="R243" s="181"/>
    </row>
    <row r="244" spans="2:18" x14ac:dyDescent="0.2">
      <c r="B244" s="37"/>
      <c r="C244" s="37"/>
      <c r="D244" s="54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181"/>
    </row>
    <row r="245" spans="2:18" x14ac:dyDescent="0.2">
      <c r="B245" s="37"/>
      <c r="C245" s="37"/>
      <c r="D245" s="54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</row>
    <row r="246" spans="2:18" x14ac:dyDescent="0.2">
      <c r="B246" s="37"/>
      <c r="C246" s="37"/>
      <c r="D246" s="54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  <c r="R246" s="181"/>
    </row>
    <row r="247" spans="2:18" x14ac:dyDescent="0.2">
      <c r="B247" s="37"/>
      <c r="C247" s="37"/>
      <c r="D247" s="54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  <c r="R247" s="181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96" sqref="A96"/>
    </sheetView>
  </sheetViews>
  <sheetFormatPr defaultColWidth="9.140625" defaultRowHeight="12.75" outlineLevelRow="3" x14ac:dyDescent="0.2"/>
  <cols>
    <col min="1" max="1" width="81.42578125" style="194" customWidth="1"/>
    <col min="2" max="2" width="14.28515625" style="46" customWidth="1"/>
    <col min="3" max="3" width="15.42578125" style="46" customWidth="1"/>
    <col min="4" max="4" width="10.28515625" style="69" customWidth="1"/>
    <col min="5" max="16384" width="9.140625" style="194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28.02.2019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tr">
        <f>IF(REPORT_LANG="UKR","(за ознакою умовності)","by conditionality")</f>
        <v>(за ознакою умовності)</v>
      </c>
      <c r="B3" s="2"/>
      <c r="C3" s="2"/>
      <c r="D3" s="2"/>
    </row>
    <row r="4" spans="1:19" x14ac:dyDescent="0.2">
      <c r="B4" s="37"/>
      <c r="C4" s="37"/>
      <c r="D4" s="54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46" customFormat="1" x14ac:dyDescent="0.2">
      <c r="B5" s="116"/>
      <c r="C5" s="116"/>
      <c r="D5" s="246" t="str">
        <f>VALVAL</f>
        <v>млрд. одиниць</v>
      </c>
    </row>
    <row r="6" spans="1:19" s="162" customFormat="1" x14ac:dyDescent="0.2">
      <c r="A6" s="9"/>
      <c r="B6" s="163" t="s">
        <v>57</v>
      </c>
      <c r="C6" s="163" t="s">
        <v>73</v>
      </c>
      <c r="D6" s="152" t="s">
        <v>189</v>
      </c>
    </row>
    <row r="7" spans="1:19" s="195" customFormat="1" ht="15.75" x14ac:dyDescent="0.2">
      <c r="A7" s="168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13">
        <f t="shared" ref="B7:C7" si="0">B$8+B$74</f>
        <v>78.23942996321999</v>
      </c>
      <c r="C7" s="113">
        <f t="shared" si="0"/>
        <v>2111.89846848454</v>
      </c>
      <c r="D7" s="66">
        <v>0.99999300000000002</v>
      </c>
    </row>
    <row r="8" spans="1:19" s="23" customFormat="1" ht="15" x14ac:dyDescent="0.2">
      <c r="A8" s="7" t="s">
        <v>68</v>
      </c>
      <c r="B8" s="206">
        <f t="shared" ref="B8:D8" si="1">B$9+B$48</f>
        <v>67.418100851639991</v>
      </c>
      <c r="C8" s="206">
        <f t="shared" si="1"/>
        <v>1819.8008856092902</v>
      </c>
      <c r="D8" s="34">
        <f t="shared" si="1"/>
        <v>0.86168400000000001</v>
      </c>
    </row>
    <row r="9" spans="1:19" s="180" customFormat="1" ht="15" outlineLevel="1" x14ac:dyDescent="0.2">
      <c r="A9" s="160" t="s">
        <v>50</v>
      </c>
      <c r="B9" s="156">
        <f t="shared" ref="B9:D9" si="2">B$10+B$46</f>
        <v>27.785161368370002</v>
      </c>
      <c r="C9" s="156">
        <f t="shared" si="2"/>
        <v>749.99830351137996</v>
      </c>
      <c r="D9" s="90">
        <f t="shared" si="2"/>
        <v>0.35512299999999997</v>
      </c>
    </row>
    <row r="10" spans="1:19" s="18" customFormat="1" ht="14.25" outlineLevel="2" x14ac:dyDescent="0.2">
      <c r="A10" s="119" t="s">
        <v>192</v>
      </c>
      <c r="B10" s="145">
        <f t="shared" ref="B10:C10" si="3">SUM(B$11:B$45)</f>
        <v>27.701868939230003</v>
      </c>
      <c r="C10" s="145">
        <f t="shared" si="3"/>
        <v>747.75001062871991</v>
      </c>
      <c r="D10" s="171">
        <v>0.35405799999999998</v>
      </c>
    </row>
    <row r="11" spans="1:19" outlineLevel="3" x14ac:dyDescent="0.2">
      <c r="A11" s="108" t="s">
        <v>52</v>
      </c>
      <c r="B11" s="178">
        <v>0.11294999999999999</v>
      </c>
      <c r="C11" s="178">
        <v>3.0488326938000001</v>
      </c>
      <c r="D11" s="87">
        <v>1.444E-3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outlineLevel="3" x14ac:dyDescent="0.2">
      <c r="A12" s="111" t="s">
        <v>141</v>
      </c>
      <c r="B12" s="222">
        <v>2.3210086599399999</v>
      </c>
      <c r="C12" s="222">
        <v>62.650438999999999</v>
      </c>
      <c r="D12" s="223">
        <v>2.9665E-2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outlineLevel="3" x14ac:dyDescent="0.2">
      <c r="A13" s="111" t="s">
        <v>200</v>
      </c>
      <c r="B13" s="222">
        <v>0.70511489673000005</v>
      </c>
      <c r="C13" s="222">
        <v>19.033000000000001</v>
      </c>
      <c r="D13" s="223">
        <v>9.0119999999999992E-3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outlineLevel="3" x14ac:dyDescent="0.2">
      <c r="A14" s="111" t="s">
        <v>30</v>
      </c>
      <c r="B14" s="222">
        <v>0.87059826538999996</v>
      </c>
      <c r="C14" s="222">
        <v>23.499853516249999</v>
      </c>
      <c r="D14" s="223">
        <v>1.1127E-2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outlineLevel="3" x14ac:dyDescent="0.2">
      <c r="A15" s="111" t="s">
        <v>34</v>
      </c>
      <c r="B15" s="222">
        <v>1.3522142453099999</v>
      </c>
      <c r="C15" s="222">
        <v>36.5</v>
      </c>
      <c r="D15" s="223">
        <v>1.7283E-2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outlineLevel="3" x14ac:dyDescent="0.2">
      <c r="A16" s="111" t="s">
        <v>83</v>
      </c>
      <c r="B16" s="222">
        <v>1.0632479504800001</v>
      </c>
      <c r="C16" s="222">
        <v>28.700001</v>
      </c>
      <c r="D16" s="223">
        <v>1.359E-2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outlineLevel="3" x14ac:dyDescent="0.2">
      <c r="A17" s="111" t="s">
        <v>131</v>
      </c>
      <c r="B17" s="222">
        <v>1.7375026877999999</v>
      </c>
      <c r="C17" s="222">
        <v>46.9</v>
      </c>
      <c r="D17" s="223">
        <v>2.2207999999999999E-2</v>
      </c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outlineLevel="3" x14ac:dyDescent="0.2">
      <c r="A18" s="111" t="s">
        <v>193</v>
      </c>
      <c r="B18" s="222">
        <v>3.4616187138600001</v>
      </c>
      <c r="C18" s="222">
        <v>93.438657000000006</v>
      </c>
      <c r="D18" s="223">
        <v>4.4243999999999999E-2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outlineLevel="3" x14ac:dyDescent="0.2">
      <c r="A19" s="111" t="s">
        <v>26</v>
      </c>
      <c r="B19" s="222">
        <v>0.4481847061</v>
      </c>
      <c r="C19" s="222">
        <v>12.097744</v>
      </c>
      <c r="D19" s="223">
        <v>5.7279999999999996E-3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outlineLevel="3" x14ac:dyDescent="0.2">
      <c r="A20" s="111" t="s">
        <v>78</v>
      </c>
      <c r="B20" s="222">
        <v>0.4481847061</v>
      </c>
      <c r="C20" s="222">
        <v>12.097744</v>
      </c>
      <c r="D20" s="223">
        <v>5.7279999999999996E-3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outlineLevel="3" x14ac:dyDescent="0.2">
      <c r="A21" s="111" t="s">
        <v>170</v>
      </c>
      <c r="B21" s="222">
        <v>1.36967972661</v>
      </c>
      <c r="C21" s="222">
        <v>36.971441615659998</v>
      </c>
      <c r="D21" s="223">
        <v>1.7506000000000001E-2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outlineLevel="3" x14ac:dyDescent="0.2">
      <c r="A22" s="111" t="s">
        <v>127</v>
      </c>
      <c r="B22" s="222">
        <v>0.4481847061</v>
      </c>
      <c r="C22" s="222">
        <v>12.097744</v>
      </c>
      <c r="D22" s="223">
        <v>5.7279999999999996E-3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outlineLevel="3" x14ac:dyDescent="0.2">
      <c r="A23" s="111" t="s">
        <v>190</v>
      </c>
      <c r="B23" s="222">
        <v>0.4481847061</v>
      </c>
      <c r="C23" s="222">
        <v>12.097744</v>
      </c>
      <c r="D23" s="223">
        <v>5.7279999999999996E-3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outlineLevel="3" x14ac:dyDescent="0.2">
      <c r="A24" s="111" t="s">
        <v>211</v>
      </c>
      <c r="B24" s="222">
        <v>0.88631020443999997</v>
      </c>
      <c r="C24" s="222">
        <v>23.923962178770001</v>
      </c>
      <c r="D24" s="223">
        <v>1.1328E-2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outlineLevel="3" x14ac:dyDescent="0.2">
      <c r="A25" s="111" t="s">
        <v>150</v>
      </c>
      <c r="B25" s="222">
        <v>0.4481847061</v>
      </c>
      <c r="C25" s="222">
        <v>12.097744</v>
      </c>
      <c r="D25" s="223">
        <v>5.7279999999999996E-3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outlineLevel="3" x14ac:dyDescent="0.2">
      <c r="A26" s="111" t="s">
        <v>112</v>
      </c>
      <c r="B26" s="222">
        <v>0.4481847061</v>
      </c>
      <c r="C26" s="222">
        <v>12.097744</v>
      </c>
      <c r="D26" s="223">
        <v>5.7279999999999996E-3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outlineLevel="3" x14ac:dyDescent="0.2">
      <c r="A27" s="111" t="s">
        <v>174</v>
      </c>
      <c r="B27" s="222">
        <v>0.4481847061</v>
      </c>
      <c r="C27" s="222">
        <v>12.097744</v>
      </c>
      <c r="D27" s="223">
        <v>5.7279999999999996E-3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outlineLevel="3" x14ac:dyDescent="0.2">
      <c r="A28" s="111" t="s">
        <v>6</v>
      </c>
      <c r="B28" s="222">
        <v>0.4481847061</v>
      </c>
      <c r="C28" s="222">
        <v>12.097744</v>
      </c>
      <c r="D28" s="223">
        <v>5.7279999999999996E-3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outlineLevel="3" x14ac:dyDescent="0.2">
      <c r="A29" s="111" t="s">
        <v>53</v>
      </c>
      <c r="B29" s="222">
        <v>0.4481847061</v>
      </c>
      <c r="C29" s="222">
        <v>12.097744</v>
      </c>
      <c r="D29" s="223">
        <v>5.7279999999999996E-3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outlineLevel="3" x14ac:dyDescent="0.2">
      <c r="A30" s="111" t="s">
        <v>100</v>
      </c>
      <c r="B30" s="222">
        <v>0.4481847061</v>
      </c>
      <c r="C30" s="222">
        <v>12.097744</v>
      </c>
      <c r="D30" s="223">
        <v>5.7279999999999996E-3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outlineLevel="3" x14ac:dyDescent="0.2">
      <c r="A31" s="111" t="s">
        <v>91</v>
      </c>
      <c r="B31" s="222">
        <v>0.4481847061</v>
      </c>
      <c r="C31" s="222">
        <v>12.097744</v>
      </c>
      <c r="D31" s="223">
        <v>5.7279999999999996E-3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outlineLevel="3" x14ac:dyDescent="0.2">
      <c r="A32" s="111" t="s">
        <v>147</v>
      </c>
      <c r="B32" s="222">
        <v>0.4481847061</v>
      </c>
      <c r="C32" s="222">
        <v>12.097744</v>
      </c>
      <c r="D32" s="223">
        <v>5.7279999999999996E-3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outlineLevel="3" x14ac:dyDescent="0.2">
      <c r="A33" s="111" t="s">
        <v>201</v>
      </c>
      <c r="B33" s="222">
        <v>0.4481847061</v>
      </c>
      <c r="C33" s="222">
        <v>12.097744</v>
      </c>
      <c r="D33" s="223">
        <v>5.7279999999999996E-3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outlineLevel="3" x14ac:dyDescent="0.2">
      <c r="A34" s="111" t="s">
        <v>31</v>
      </c>
      <c r="B34" s="222">
        <v>0.4481847061</v>
      </c>
      <c r="C34" s="222">
        <v>12.097744</v>
      </c>
      <c r="D34" s="223">
        <v>5.7279999999999996E-3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outlineLevel="3" x14ac:dyDescent="0.2">
      <c r="A35" s="111" t="s">
        <v>59</v>
      </c>
      <c r="B35" s="222">
        <v>0.73894904753000001</v>
      </c>
      <c r="C35" s="222">
        <v>19.946277247889999</v>
      </c>
      <c r="D35" s="223">
        <v>9.4450000000000003E-3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outlineLevel="3" x14ac:dyDescent="0.2">
      <c r="A36" s="111" t="s">
        <v>47</v>
      </c>
      <c r="B36" s="222">
        <v>2.3329311261300001</v>
      </c>
      <c r="C36" s="222">
        <v>62.972259315999999</v>
      </c>
      <c r="D36" s="223">
        <v>2.9818000000000001E-2</v>
      </c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outlineLevel="3" x14ac:dyDescent="0.2">
      <c r="A37" s="111" t="s">
        <v>46</v>
      </c>
      <c r="B37" s="222">
        <v>0.44818496543000003</v>
      </c>
      <c r="C37" s="222">
        <v>12.097751000000001</v>
      </c>
      <c r="D37" s="223">
        <v>5.7279999999999996E-3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outlineLevel="3" x14ac:dyDescent="0.2">
      <c r="A38" s="111" t="s">
        <v>92</v>
      </c>
      <c r="B38" s="222">
        <v>1.11140897E-3</v>
      </c>
      <c r="C38" s="222">
        <v>0.03</v>
      </c>
      <c r="D38" s="223">
        <v>1.4E-5</v>
      </c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outlineLevel="3" x14ac:dyDescent="0.2">
      <c r="A39" s="111" t="s">
        <v>153</v>
      </c>
      <c r="B39" s="222">
        <v>1.0958153637100001</v>
      </c>
      <c r="C39" s="222">
        <v>29.579085500000001</v>
      </c>
      <c r="D39" s="223">
        <v>1.4005999999999999E-2</v>
      </c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outlineLevel="3" x14ac:dyDescent="0.2">
      <c r="A40" s="111" t="s">
        <v>158</v>
      </c>
      <c r="B40" s="222">
        <v>0.30906163781000001</v>
      </c>
      <c r="C40" s="222">
        <v>8.3424278509000001</v>
      </c>
      <c r="D40" s="223">
        <v>3.9500000000000004E-3</v>
      </c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outlineLevel="3" x14ac:dyDescent="0.2">
      <c r="A41" s="111" t="s">
        <v>205</v>
      </c>
      <c r="B41" s="222">
        <v>0.21487610532000001</v>
      </c>
      <c r="C41" s="222">
        <v>5.8000999999999996</v>
      </c>
      <c r="D41" s="223">
        <v>2.7460000000000002E-3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outlineLevel="3" x14ac:dyDescent="0.2">
      <c r="A42" s="111" t="s">
        <v>41</v>
      </c>
      <c r="B42" s="222">
        <v>0.66842310030999996</v>
      </c>
      <c r="C42" s="222">
        <v>18.042587000000001</v>
      </c>
      <c r="D42" s="223">
        <v>8.5430000000000002E-3</v>
      </c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outlineLevel="3" x14ac:dyDescent="0.2">
      <c r="A43" s="111" t="s">
        <v>88</v>
      </c>
      <c r="B43" s="222">
        <v>0.64832189841999999</v>
      </c>
      <c r="C43" s="222">
        <v>17.5</v>
      </c>
      <c r="D43" s="223">
        <v>8.286E-3</v>
      </c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outlineLevel="3" x14ac:dyDescent="0.2">
      <c r="A44" s="111" t="s">
        <v>191</v>
      </c>
      <c r="B44" s="222">
        <v>0.42251766840999999</v>
      </c>
      <c r="C44" s="222">
        <v>11.404919709450001</v>
      </c>
      <c r="D44" s="223">
        <v>5.4000000000000003E-3</v>
      </c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outlineLevel="3" x14ac:dyDescent="0.2">
      <c r="A45" s="111" t="s">
        <v>142</v>
      </c>
      <c r="B45" s="222">
        <v>0.66684538123000003</v>
      </c>
      <c r="C45" s="222">
        <v>18</v>
      </c>
      <c r="D45" s="223">
        <v>8.5229999999999993E-3</v>
      </c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ht="14.25" outlineLevel="2" x14ac:dyDescent="0.25">
      <c r="A46" s="258" t="s">
        <v>115</v>
      </c>
      <c r="B46" s="55">
        <f t="shared" ref="B46:C46" si="4">SUM(B$47:B$47)</f>
        <v>8.3292429139999999E-2</v>
      </c>
      <c r="C46" s="55">
        <f t="shared" si="4"/>
        <v>2.2482928826599999</v>
      </c>
      <c r="D46" s="89">
        <v>1.065E-3</v>
      </c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outlineLevel="3" x14ac:dyDescent="0.2">
      <c r="A47" s="111" t="s">
        <v>28</v>
      </c>
      <c r="B47" s="222">
        <v>8.3292429139999999E-2</v>
      </c>
      <c r="C47" s="222">
        <v>2.2482928826599999</v>
      </c>
      <c r="D47" s="223">
        <v>1.065E-3</v>
      </c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ht="15" outlineLevel="1" x14ac:dyDescent="0.25">
      <c r="A48" s="166" t="s">
        <v>63</v>
      </c>
      <c r="B48" s="224">
        <f t="shared" ref="B48:D48" si="5">B$49+B$56+B$62+B$65+B$72</f>
        <v>39.632939483269993</v>
      </c>
      <c r="C48" s="224">
        <f t="shared" si="5"/>
        <v>1069.8025820979101</v>
      </c>
      <c r="D48" s="225">
        <f t="shared" si="5"/>
        <v>0.50656100000000004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1:17" ht="14.25" outlineLevel="2" x14ac:dyDescent="0.25">
      <c r="A49" s="258" t="s">
        <v>175</v>
      </c>
      <c r="B49" s="55">
        <f t="shared" ref="B49:C49" si="6">SUM(B$50:B$55)</f>
        <v>13.31198810924</v>
      </c>
      <c r="C49" s="55">
        <f t="shared" si="6"/>
        <v>359.32735340370999</v>
      </c>
      <c r="D49" s="89">
        <v>0.17014399999999999</v>
      </c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outlineLevel="3" x14ac:dyDescent="0.2">
      <c r="A50" s="111" t="s">
        <v>18</v>
      </c>
      <c r="B50" s="222">
        <v>3.7687659889099998</v>
      </c>
      <c r="C50" s="222">
        <v>101.72941091</v>
      </c>
      <c r="D50" s="223">
        <v>4.8169999999999998E-2</v>
      </c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outlineLevel="3" x14ac:dyDescent="0.2">
      <c r="A51" s="111" t="s">
        <v>54</v>
      </c>
      <c r="B51" s="222">
        <v>0.56561225251000002</v>
      </c>
      <c r="C51" s="222">
        <v>15.267438047680001</v>
      </c>
      <c r="D51" s="223">
        <v>7.2290000000000002E-3</v>
      </c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outlineLevel="3" x14ac:dyDescent="0.2">
      <c r="A52" s="111" t="s">
        <v>95</v>
      </c>
      <c r="B52" s="222">
        <v>0.66608237387000002</v>
      </c>
      <c r="C52" s="222">
        <v>17.979404322379999</v>
      </c>
      <c r="D52" s="223">
        <v>8.5129999999999997E-3</v>
      </c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1:17" outlineLevel="3" x14ac:dyDescent="0.2">
      <c r="A53" s="111" t="s">
        <v>129</v>
      </c>
      <c r="B53" s="222">
        <v>4.8278437074599996</v>
      </c>
      <c r="C53" s="222">
        <v>130.31684582435</v>
      </c>
      <c r="D53" s="223">
        <v>6.1705999999999997E-2</v>
      </c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1:17" outlineLevel="3" x14ac:dyDescent="0.2">
      <c r="A54" s="111" t="s">
        <v>145</v>
      </c>
      <c r="B54" s="222">
        <v>3.4685735066299999</v>
      </c>
      <c r="C54" s="222">
        <v>93.626386081060005</v>
      </c>
      <c r="D54" s="223">
        <v>4.4332999999999997E-2</v>
      </c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outlineLevel="3" x14ac:dyDescent="0.2">
      <c r="A55" s="111" t="s">
        <v>139</v>
      </c>
      <c r="B55" s="222">
        <v>1.5110279860000001E-2</v>
      </c>
      <c r="C55" s="222">
        <v>0.40786821824000002</v>
      </c>
      <c r="D55" s="223">
        <v>1.93E-4</v>
      </c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1:17" ht="14.25" outlineLevel="2" x14ac:dyDescent="0.25">
      <c r="A56" s="258" t="s">
        <v>45</v>
      </c>
      <c r="B56" s="55">
        <f t="shared" ref="B56:C56" si="7">SUM(B$57:B$61)</f>
        <v>1.7391765051800001</v>
      </c>
      <c r="C56" s="55">
        <f t="shared" si="7"/>
        <v>46.945180958320002</v>
      </c>
      <c r="D56" s="89">
        <v>2.223E-2</v>
      </c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outlineLevel="3" x14ac:dyDescent="0.2">
      <c r="A57" s="111" t="s">
        <v>27</v>
      </c>
      <c r="B57" s="222">
        <v>0.30439780084000001</v>
      </c>
      <c r="C57" s="222">
        <v>8.2165379999999999</v>
      </c>
      <c r="D57" s="223">
        <v>3.8909999999999999E-3</v>
      </c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1:17" outlineLevel="3" x14ac:dyDescent="0.2">
      <c r="A58" s="111" t="s">
        <v>51</v>
      </c>
      <c r="B58" s="222">
        <v>0.25800235727999998</v>
      </c>
      <c r="C58" s="222">
        <v>6.9641967414200003</v>
      </c>
      <c r="D58" s="223">
        <v>3.2980000000000002E-3</v>
      </c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1:17" outlineLevel="3" x14ac:dyDescent="0.2">
      <c r="A59" s="111" t="s">
        <v>121</v>
      </c>
      <c r="B59" s="222">
        <v>0.60585586000000002</v>
      </c>
      <c r="C59" s="222">
        <v>16.353724246999999</v>
      </c>
      <c r="D59" s="223">
        <v>7.744E-3</v>
      </c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1:17" outlineLevel="3" x14ac:dyDescent="0.2">
      <c r="A60" s="111" t="s">
        <v>133</v>
      </c>
      <c r="B60" s="222">
        <v>4.7472759500000001E-3</v>
      </c>
      <c r="C60" s="222">
        <v>0.12814209936000001</v>
      </c>
      <c r="D60" s="223">
        <v>6.0999999999999999E-5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outlineLevel="3" x14ac:dyDescent="0.2">
      <c r="A61" s="111" t="s">
        <v>25</v>
      </c>
      <c r="B61" s="222">
        <v>0.56617321110999996</v>
      </c>
      <c r="C61" s="222">
        <v>15.282579870539999</v>
      </c>
      <c r="D61" s="223">
        <v>7.2360000000000002E-3</v>
      </c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28.5" outlineLevel="2" x14ac:dyDescent="0.25">
      <c r="A62" s="272" t="s">
        <v>212</v>
      </c>
      <c r="B62" s="55">
        <f t="shared" ref="B62:C62" si="8">SUM(B$63:B$64)</f>
        <v>0.39778767047999997</v>
      </c>
      <c r="C62" s="55">
        <f t="shared" si="8"/>
        <v>10.73738871131</v>
      </c>
      <c r="D62" s="89">
        <v>5.084E-3</v>
      </c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outlineLevel="3" x14ac:dyDescent="0.2">
      <c r="A63" s="111" t="s">
        <v>187</v>
      </c>
      <c r="B63" s="222">
        <v>5.821571E-5</v>
      </c>
      <c r="C63" s="222">
        <v>1.5714028400000001E-3</v>
      </c>
      <c r="D63" s="223">
        <v>9.9999999999999995E-7</v>
      </c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outlineLevel="3" x14ac:dyDescent="0.2">
      <c r="A64" s="111" t="s">
        <v>207</v>
      </c>
      <c r="B64" s="222">
        <v>0.39772945476999999</v>
      </c>
      <c r="C64" s="222">
        <v>10.735817308470001</v>
      </c>
      <c r="D64" s="223">
        <v>5.0829999999999998E-3</v>
      </c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ht="14.25" outlineLevel="2" x14ac:dyDescent="0.25">
      <c r="A65" s="258" t="s">
        <v>56</v>
      </c>
      <c r="B65" s="55">
        <f t="shared" ref="B65:C65" si="9">SUM(B$66:B$71)</f>
        <v>22.467272999999999</v>
      </c>
      <c r="C65" s="55">
        <f t="shared" si="9"/>
        <v>606.45379781256997</v>
      </c>
      <c r="D65" s="89">
        <v>0.287161</v>
      </c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1:17" outlineLevel="3" x14ac:dyDescent="0.2">
      <c r="A66" s="111" t="s">
        <v>117</v>
      </c>
      <c r="B66" s="222">
        <v>3</v>
      </c>
      <c r="C66" s="222">
        <v>80.978291999999996</v>
      </c>
      <c r="D66" s="223">
        <v>3.8344000000000003E-2</v>
      </c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1:17" outlineLevel="3" x14ac:dyDescent="0.2">
      <c r="A67" s="111" t="s">
        <v>165</v>
      </c>
      <c r="B67" s="222">
        <v>1</v>
      </c>
      <c r="C67" s="222">
        <v>26.992764000000001</v>
      </c>
      <c r="D67" s="223">
        <v>1.2781000000000001E-2</v>
      </c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1:17" outlineLevel="3" x14ac:dyDescent="0.2">
      <c r="A68" s="111" t="s">
        <v>199</v>
      </c>
      <c r="B68" s="222">
        <v>12.467273</v>
      </c>
      <c r="C68" s="222">
        <v>336.52615781256998</v>
      </c>
      <c r="D68" s="223">
        <v>0.15934799999999999</v>
      </c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1:17" outlineLevel="3" x14ac:dyDescent="0.2">
      <c r="A69" s="111" t="s">
        <v>176</v>
      </c>
      <c r="B69" s="222">
        <v>1</v>
      </c>
      <c r="C69" s="222">
        <v>26.992764000000001</v>
      </c>
      <c r="D69" s="223">
        <v>1.2781000000000001E-2</v>
      </c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1:17" outlineLevel="3" x14ac:dyDescent="0.2">
      <c r="A70" s="111" t="s">
        <v>213</v>
      </c>
      <c r="B70" s="222">
        <v>3</v>
      </c>
      <c r="C70" s="222">
        <v>80.978291999999996</v>
      </c>
      <c r="D70" s="223">
        <v>3.8344000000000003E-2</v>
      </c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1:17" outlineLevel="3" x14ac:dyDescent="0.2">
      <c r="A71" s="111" t="s">
        <v>24</v>
      </c>
      <c r="B71" s="222">
        <v>2</v>
      </c>
      <c r="C71" s="222">
        <v>53.985528000000002</v>
      </c>
      <c r="D71" s="223">
        <v>2.5562999999999999E-2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1:17" ht="14.25" outlineLevel="2" x14ac:dyDescent="0.25">
      <c r="A72" s="258" t="s">
        <v>178</v>
      </c>
      <c r="B72" s="55">
        <f t="shared" ref="B72:C72" si="10">SUM(B$73:B$73)</f>
        <v>1.7167141983700001</v>
      </c>
      <c r="C72" s="55">
        <f t="shared" si="10"/>
        <v>46.338861211999998</v>
      </c>
      <c r="D72" s="89">
        <v>2.1942E-2</v>
      </c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1:17" outlineLevel="3" x14ac:dyDescent="0.2">
      <c r="A73" s="111" t="s">
        <v>145</v>
      </c>
      <c r="B73" s="222">
        <v>1.7167141983700001</v>
      </c>
      <c r="C73" s="222">
        <v>46.338861211999998</v>
      </c>
      <c r="D73" s="223">
        <v>2.1942E-2</v>
      </c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1:17" ht="15" x14ac:dyDescent="0.25">
      <c r="A74" s="176" t="s">
        <v>13</v>
      </c>
      <c r="B74" s="174">
        <f t="shared" ref="B74:D74" si="11">B$75+B$87</f>
        <v>10.821329111579999</v>
      </c>
      <c r="C74" s="174">
        <f t="shared" si="11"/>
        <v>292.09758287525005</v>
      </c>
      <c r="D74" s="175">
        <f t="shared" si="11"/>
        <v>0.13830900000000002</v>
      </c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1:17" ht="15" outlineLevel="1" x14ac:dyDescent="0.25">
      <c r="A75" s="166" t="s">
        <v>50</v>
      </c>
      <c r="B75" s="224">
        <f t="shared" ref="B75:D75" si="12">B$76+B$81+B$85</f>
        <v>0.38265875209000005</v>
      </c>
      <c r="C75" s="224">
        <f t="shared" si="12"/>
        <v>10.32901738785</v>
      </c>
      <c r="D75" s="225">
        <f t="shared" si="12"/>
        <v>4.8909999999999995E-3</v>
      </c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1:17" ht="14.25" outlineLevel="2" x14ac:dyDescent="0.25">
      <c r="A76" s="258" t="s">
        <v>192</v>
      </c>
      <c r="B76" s="55">
        <f t="shared" ref="B76:C76" si="13">SUM(B$77:B$80)</f>
        <v>0.22228222347000001</v>
      </c>
      <c r="C76" s="55">
        <f t="shared" si="13"/>
        <v>6.0000115999999997</v>
      </c>
      <c r="D76" s="89">
        <v>2.8419999999999999E-3</v>
      </c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1:17" outlineLevel="3" x14ac:dyDescent="0.2">
      <c r="A77" s="111" t="s">
        <v>111</v>
      </c>
      <c r="B77" s="222">
        <v>4.2973999999999998E-7</v>
      </c>
      <c r="C77" s="222">
        <v>1.1600000000000001E-5</v>
      </c>
      <c r="D77" s="223">
        <v>0</v>
      </c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1:17" outlineLevel="3" x14ac:dyDescent="0.2">
      <c r="A78" s="111" t="s">
        <v>75</v>
      </c>
      <c r="B78" s="222">
        <v>3.7046965619999997E-2</v>
      </c>
      <c r="C78" s="222">
        <v>1</v>
      </c>
      <c r="D78" s="223">
        <v>4.7399999999999997E-4</v>
      </c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1:17" outlineLevel="3" x14ac:dyDescent="0.2">
      <c r="A79" s="111" t="s">
        <v>1</v>
      </c>
      <c r="B79" s="222">
        <v>0.11114089686</v>
      </c>
      <c r="C79" s="222">
        <v>3</v>
      </c>
      <c r="D79" s="223">
        <v>1.421E-3</v>
      </c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1:17" outlineLevel="3" x14ac:dyDescent="0.2">
      <c r="A80" s="111" t="s">
        <v>0</v>
      </c>
      <c r="B80" s="222">
        <v>7.4093931249999995E-2</v>
      </c>
      <c r="C80" s="222">
        <v>2</v>
      </c>
      <c r="D80" s="223">
        <v>9.4700000000000003E-4</v>
      </c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1:17" ht="14.25" outlineLevel="2" x14ac:dyDescent="0.25">
      <c r="A81" s="258" t="s">
        <v>115</v>
      </c>
      <c r="B81" s="55">
        <f t="shared" ref="B81:C81" si="14">SUM(B$82:B$84)</f>
        <v>0.16034116173000001</v>
      </c>
      <c r="C81" s="55">
        <f t="shared" si="14"/>
        <v>4.3280511378499993</v>
      </c>
      <c r="D81" s="89">
        <v>2.049E-3</v>
      </c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1:17" outlineLevel="3" x14ac:dyDescent="0.2">
      <c r="A82" s="111" t="s">
        <v>49</v>
      </c>
      <c r="B82" s="222">
        <v>3.5077256719999998E-2</v>
      </c>
      <c r="C82" s="222">
        <v>0.94683211253999999</v>
      </c>
      <c r="D82" s="223">
        <v>4.4799999999999999E-4</v>
      </c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1:17" outlineLevel="3" x14ac:dyDescent="0.2">
      <c r="A83" s="111" t="s">
        <v>122</v>
      </c>
      <c r="B83" s="222">
        <v>0.1226603889</v>
      </c>
      <c r="C83" s="222">
        <v>3.3109429295699999</v>
      </c>
      <c r="D83" s="223">
        <v>1.5679999999999999E-3</v>
      </c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1:17" outlineLevel="3" x14ac:dyDescent="0.2">
      <c r="A84" s="111" t="s">
        <v>93</v>
      </c>
      <c r="B84" s="222">
        <v>2.6035161100000002E-3</v>
      </c>
      <c r="C84" s="222">
        <v>7.0276095740000002E-2</v>
      </c>
      <c r="D84" s="223">
        <v>3.3000000000000003E-5</v>
      </c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1:17" ht="14.25" outlineLevel="2" x14ac:dyDescent="0.25">
      <c r="A85" s="258" t="s">
        <v>134</v>
      </c>
      <c r="B85" s="55">
        <f t="shared" ref="B85:C85" si="15">SUM(B$86:B$86)</f>
        <v>3.5366890000000001E-5</v>
      </c>
      <c r="C85" s="55">
        <f t="shared" si="15"/>
        <v>9.5465000000000003E-4</v>
      </c>
      <c r="D85" s="89">
        <v>0</v>
      </c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1:17" outlineLevel="3" x14ac:dyDescent="0.2">
      <c r="A86" s="111" t="s">
        <v>69</v>
      </c>
      <c r="B86" s="222">
        <v>3.5366890000000001E-5</v>
      </c>
      <c r="C86" s="222">
        <v>9.5465000000000003E-4</v>
      </c>
      <c r="D86" s="223">
        <v>0</v>
      </c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1:17" ht="15" outlineLevel="1" x14ac:dyDescent="0.25">
      <c r="A87" s="166" t="s">
        <v>63</v>
      </c>
      <c r="B87" s="224">
        <f t="shared" ref="B87:D87" si="16">B$88+B$94+B$96+B$104+B$105</f>
        <v>10.438670359489999</v>
      </c>
      <c r="C87" s="224">
        <f t="shared" si="16"/>
        <v>281.76856548740005</v>
      </c>
      <c r="D87" s="225">
        <f t="shared" si="16"/>
        <v>0.13341800000000001</v>
      </c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1:17" ht="14.25" outlineLevel="2" x14ac:dyDescent="0.25">
      <c r="A88" s="258" t="s">
        <v>175</v>
      </c>
      <c r="B88" s="55">
        <f t="shared" ref="B88:C88" si="17">SUM(B$89:B$93)</f>
        <v>8.4875370658700007</v>
      </c>
      <c r="C88" s="55">
        <f t="shared" si="17"/>
        <v>229.10208496007002</v>
      </c>
      <c r="D88" s="89">
        <v>0.10848099999999999</v>
      </c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1:17" outlineLevel="3" x14ac:dyDescent="0.2">
      <c r="A89" s="111" t="s">
        <v>64</v>
      </c>
      <c r="B89" s="222">
        <v>0.11385999967</v>
      </c>
      <c r="C89" s="222">
        <v>3.0733961000000001</v>
      </c>
      <c r="D89" s="223">
        <v>1.4549999999999999E-3</v>
      </c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1:17" outlineLevel="3" x14ac:dyDescent="0.2">
      <c r="A90" s="111" t="s">
        <v>54</v>
      </c>
      <c r="B90" s="222">
        <v>0.21952372399</v>
      </c>
      <c r="C90" s="222">
        <v>5.9255520740099996</v>
      </c>
      <c r="D90" s="223">
        <v>2.8059999999999999E-3</v>
      </c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1:17" outlineLevel="3" x14ac:dyDescent="0.2">
      <c r="A91" s="111" t="s">
        <v>95</v>
      </c>
      <c r="B91" s="222">
        <v>5.5791399839999999E-2</v>
      </c>
      <c r="C91" s="222">
        <v>1.5059640889999999</v>
      </c>
      <c r="D91" s="223">
        <v>7.1299999999999998E-4</v>
      </c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1:17" outlineLevel="3" x14ac:dyDescent="0.2">
      <c r="A92" s="111" t="s">
        <v>129</v>
      </c>
      <c r="B92" s="222">
        <v>0.46734190704</v>
      </c>
      <c r="C92" s="222">
        <v>12.61484980404</v>
      </c>
      <c r="D92" s="223">
        <v>5.973E-3</v>
      </c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1:17" outlineLevel="3" x14ac:dyDescent="0.2">
      <c r="A93" s="111" t="s">
        <v>145</v>
      </c>
      <c r="B93" s="222">
        <v>7.6310200353299997</v>
      </c>
      <c r="C93" s="222">
        <v>205.98232289302001</v>
      </c>
      <c r="D93" s="223">
        <v>9.7533999999999996E-2</v>
      </c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1:17" ht="14.25" outlineLevel="2" x14ac:dyDescent="0.25">
      <c r="A94" s="258" t="s">
        <v>45</v>
      </c>
      <c r="B94" s="55">
        <f t="shared" ref="B94:C94" si="18">SUM(B$95:B$95)</f>
        <v>2.4369463260000002E-2</v>
      </c>
      <c r="C94" s="55">
        <f t="shared" si="18"/>
        <v>0.65779917058000004</v>
      </c>
      <c r="D94" s="89">
        <v>3.1100000000000002E-4</v>
      </c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1:17" outlineLevel="3" x14ac:dyDescent="0.2">
      <c r="A95" s="111" t="s">
        <v>27</v>
      </c>
      <c r="B95" s="222">
        <v>2.4369463260000002E-2</v>
      </c>
      <c r="C95" s="222">
        <v>0.65779917058000004</v>
      </c>
      <c r="D95" s="223">
        <v>3.1100000000000002E-4</v>
      </c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1:17" ht="28.5" outlineLevel="2" x14ac:dyDescent="0.25">
      <c r="A96" s="272" t="s">
        <v>212</v>
      </c>
      <c r="B96" s="55">
        <f t="shared" ref="B96:C96" si="19">SUM(B$97:B$103)</f>
        <v>1.8129079238799999</v>
      </c>
      <c r="C96" s="55">
        <f t="shared" si="19"/>
        <v>48.935395743059999</v>
      </c>
      <c r="D96" s="89">
        <v>2.3171000000000001E-2</v>
      </c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1:17" outlineLevel="3" x14ac:dyDescent="0.2">
      <c r="A97" s="111" t="s">
        <v>74</v>
      </c>
      <c r="B97" s="222">
        <v>0.10245663875</v>
      </c>
      <c r="C97" s="222">
        <v>2.7655878700100001</v>
      </c>
      <c r="D97" s="223">
        <v>1.31E-3</v>
      </c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1:17" outlineLevel="3" x14ac:dyDescent="0.2">
      <c r="A98" s="111" t="s">
        <v>172</v>
      </c>
      <c r="B98" s="222">
        <v>0.28380778558999997</v>
      </c>
      <c r="C98" s="222">
        <v>7.66075657785</v>
      </c>
      <c r="D98" s="223">
        <v>3.627E-3</v>
      </c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1:17" outlineLevel="3" x14ac:dyDescent="0.2">
      <c r="A99" s="111" t="s">
        <v>207</v>
      </c>
      <c r="B99" s="222">
        <v>3.3729799739999997E-2</v>
      </c>
      <c r="C99" s="222">
        <v>0.91046052427000002</v>
      </c>
      <c r="D99" s="223">
        <v>4.3100000000000001E-4</v>
      </c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1:17" outlineLevel="3" x14ac:dyDescent="0.2">
      <c r="A100" s="111" t="s">
        <v>126</v>
      </c>
      <c r="B100" s="222">
        <v>1.9356199800000001E-2</v>
      </c>
      <c r="C100" s="222">
        <v>0.52247733299999999</v>
      </c>
      <c r="D100" s="223">
        <v>2.4699999999999999E-4</v>
      </c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1:17" outlineLevel="3" x14ac:dyDescent="0.2">
      <c r="A101" s="111" t="s">
        <v>149</v>
      </c>
      <c r="B101" s="222">
        <v>3.3320000000000002E-2</v>
      </c>
      <c r="C101" s="222">
        <v>0.89939889648000004</v>
      </c>
      <c r="D101" s="223">
        <v>4.26E-4</v>
      </c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1:17" outlineLevel="3" x14ac:dyDescent="0.2">
      <c r="A102" s="111" t="s">
        <v>120</v>
      </c>
      <c r="B102" s="222">
        <v>1.2749999999999999</v>
      </c>
      <c r="C102" s="222">
        <v>34.4157741</v>
      </c>
      <c r="D102" s="223">
        <v>1.6296000000000001E-2</v>
      </c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1:17" outlineLevel="3" x14ac:dyDescent="0.2">
      <c r="A103" s="111" t="s">
        <v>103</v>
      </c>
      <c r="B103" s="222">
        <v>6.5237500000000004E-2</v>
      </c>
      <c r="C103" s="222">
        <v>1.7609404414500001</v>
      </c>
      <c r="D103" s="223">
        <v>8.34E-4</v>
      </c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1:17" ht="14.25" outlineLevel="2" x14ac:dyDescent="0.25">
      <c r="A104" s="258" t="s">
        <v>56</v>
      </c>
      <c r="B104" s="55"/>
      <c r="C104" s="55"/>
      <c r="D104" s="89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1:17" ht="14.25" outlineLevel="2" x14ac:dyDescent="0.25">
      <c r="A105" s="258" t="s">
        <v>178</v>
      </c>
      <c r="B105" s="55">
        <f t="shared" ref="B105:C105" si="20">SUM(B$106:B$106)</f>
        <v>0.11385590648</v>
      </c>
      <c r="C105" s="55">
        <f t="shared" si="20"/>
        <v>3.07328561369</v>
      </c>
      <c r="D105" s="89">
        <v>1.4549999999999999E-3</v>
      </c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1:17" outlineLevel="3" x14ac:dyDescent="0.2">
      <c r="A106" s="111" t="s">
        <v>145</v>
      </c>
      <c r="B106" s="222">
        <v>0.11385590648</v>
      </c>
      <c r="C106" s="222">
        <v>3.07328561369</v>
      </c>
      <c r="D106" s="223">
        <v>1.4549999999999999E-3</v>
      </c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1:17" x14ac:dyDescent="0.2">
      <c r="B107" s="37"/>
      <c r="C107" s="37"/>
      <c r="D107" s="54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1:17" x14ac:dyDescent="0.2">
      <c r="B108" s="37"/>
      <c r="C108" s="37"/>
      <c r="D108" s="54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1:17" x14ac:dyDescent="0.2">
      <c r="B109" s="37"/>
      <c r="C109" s="37"/>
      <c r="D109" s="54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1:17" x14ac:dyDescent="0.2">
      <c r="B110" s="37"/>
      <c r="C110" s="37"/>
      <c r="D110" s="54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1:17" x14ac:dyDescent="0.2">
      <c r="B111" s="37"/>
      <c r="C111" s="37"/>
      <c r="D111" s="54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1:17" x14ac:dyDescent="0.2">
      <c r="B112" s="37"/>
      <c r="C112" s="37"/>
      <c r="D112" s="54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37"/>
      <c r="C113" s="37"/>
      <c r="D113" s="54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37"/>
      <c r="C114" s="37"/>
      <c r="D114" s="54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37"/>
      <c r="C115" s="37"/>
      <c r="D115" s="54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37"/>
      <c r="C116" s="37"/>
      <c r="D116" s="54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37"/>
      <c r="C117" s="37"/>
      <c r="D117" s="54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37"/>
      <c r="C118" s="37"/>
      <c r="D118" s="54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37"/>
      <c r="C119" s="37"/>
      <c r="D119" s="54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37"/>
      <c r="C120" s="37"/>
      <c r="D120" s="54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37"/>
      <c r="C121" s="37"/>
      <c r="D121" s="54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37"/>
      <c r="C122" s="37"/>
      <c r="D122" s="54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37"/>
      <c r="C123" s="37"/>
      <c r="D123" s="54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37"/>
      <c r="C124" s="37"/>
      <c r="D124" s="54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37"/>
      <c r="C125" s="37"/>
      <c r="D125" s="54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37"/>
      <c r="C126" s="37"/>
      <c r="D126" s="54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37"/>
      <c r="C127" s="37"/>
      <c r="D127" s="54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37"/>
      <c r="C128" s="37"/>
      <c r="D128" s="54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54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54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54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54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54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54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54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54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54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54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54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54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54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54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54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54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54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54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54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54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54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54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54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54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54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54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54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54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54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54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54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54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54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54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54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54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54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54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54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54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37"/>
      <c r="C169" s="37"/>
      <c r="D169" s="54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37"/>
      <c r="C170" s="37"/>
      <c r="D170" s="54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37"/>
      <c r="C171" s="37"/>
      <c r="D171" s="54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37"/>
      <c r="C172" s="37"/>
      <c r="D172" s="54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37"/>
      <c r="C173" s="37"/>
      <c r="D173" s="54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37"/>
      <c r="C174" s="37"/>
      <c r="D174" s="54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37"/>
      <c r="C175" s="37"/>
      <c r="D175" s="54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37"/>
      <c r="C176" s="37"/>
      <c r="D176" s="54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37"/>
      <c r="C177" s="37"/>
      <c r="D177" s="54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37"/>
      <c r="C178" s="37"/>
      <c r="D178" s="54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37"/>
      <c r="C179" s="37"/>
      <c r="D179" s="54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37"/>
      <c r="C180" s="37"/>
      <c r="D180" s="54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37"/>
      <c r="C181" s="37"/>
      <c r="D181" s="54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37"/>
      <c r="C182" s="37"/>
      <c r="D182" s="54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37"/>
      <c r="C183" s="37"/>
      <c r="D183" s="54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</sheetData>
  <mergeCells count="2">
    <mergeCell ref="A2:D2"/>
    <mergeCell ref="A3:D3"/>
  </mergeCells>
  <printOptions horizontalCentered="1" verticalCentered="1"/>
  <pageMargins left="0.98425196850393704" right="0.59055118110236227" top="0.39370078740157483" bottom="0.39370078740157483" header="0.31496062992125984" footer="0.31496062992125984"/>
  <pageSetup paperSize="9" scale="5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E9" sqref="E9"/>
    </sheetView>
  </sheetViews>
  <sheetFormatPr defaultColWidth="9.140625" defaultRowHeight="12.75" x14ac:dyDescent="0.2"/>
  <cols>
    <col min="1" max="1" width="56.7109375" style="194" bestFit="1" customWidth="1"/>
    <col min="2" max="2" width="13.85546875" style="46" bestFit="1" customWidth="1"/>
    <col min="3" max="3" width="14.7109375" style="46" bestFit="1" customWidth="1"/>
    <col min="4" max="4" width="17.42578125" style="46" bestFit="1" customWidth="1"/>
    <col min="5" max="5" width="15.42578125" style="46" bestFit="1" customWidth="1"/>
    <col min="6" max="6" width="16.28515625" style="194" hidden="1" customWidth="1"/>
    <col min="7" max="7" width="3.5703125" style="194" hidden="1" customWidth="1"/>
    <col min="8" max="8" width="2.28515625" style="194" hidden="1" customWidth="1"/>
    <col min="9" max="9" width="3.5703125" style="201" customWidth="1"/>
    <col min="10" max="10" width="2.42578125" style="201" customWidth="1"/>
    <col min="11" max="16384" width="9.140625" style="194"/>
  </cols>
  <sheetData>
    <row r="3" spans="1:20" ht="18.75" x14ac:dyDescent="0.3">
      <c r="A3" s="2" t="s">
        <v>154</v>
      </c>
      <c r="B3" s="2"/>
      <c r="C3" s="2"/>
      <c r="D3" s="2"/>
      <c r="E3" s="2"/>
      <c r="F3" s="242"/>
      <c r="G3" s="242"/>
      <c r="H3" s="242"/>
    </row>
    <row r="4" spans="1:20" ht="15.75" customHeight="1" x14ac:dyDescent="0.3">
      <c r="A4" s="281" t="str">
        <f>" за станом на " &amp; TEXT(DREPORTDATE,"dd.MM.yyyy")</f>
        <v xml:space="preserve"> за станом на 28.02.2019</v>
      </c>
      <c r="B4" s="3"/>
      <c r="C4" s="3"/>
      <c r="D4" s="3"/>
      <c r="E4" s="3"/>
      <c r="F4" s="3"/>
      <c r="G4" s="3"/>
      <c r="H4" s="3"/>
      <c r="I4" s="189"/>
      <c r="J4" s="189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ht="18.75" x14ac:dyDescent="0.3">
      <c r="A5" s="2" t="s">
        <v>22</v>
      </c>
      <c r="B5" s="2"/>
      <c r="C5" s="2"/>
      <c r="D5" s="2"/>
      <c r="E5" s="2"/>
      <c r="F5" s="242"/>
      <c r="G5" s="242"/>
      <c r="H5" s="242"/>
    </row>
    <row r="6" spans="1:20" x14ac:dyDescent="0.2">
      <c r="B6" s="37"/>
      <c r="C6" s="37"/>
      <c r="D6" s="37"/>
      <c r="E6" s="37"/>
      <c r="F6" s="181"/>
      <c r="G6" s="181"/>
      <c r="H6" s="181"/>
      <c r="I6" s="189"/>
      <c r="J6" s="189"/>
      <c r="K6" s="181"/>
      <c r="L6" s="181"/>
      <c r="M6" s="181"/>
      <c r="N6" s="181"/>
      <c r="O6" s="181"/>
      <c r="P6" s="181"/>
      <c r="Q6" s="181"/>
      <c r="R6" s="181"/>
    </row>
    <row r="7" spans="1:20" s="246" customFormat="1" x14ac:dyDescent="0.2">
      <c r="B7" s="116"/>
      <c r="C7" s="116"/>
      <c r="D7" s="116"/>
      <c r="E7" s="116"/>
      <c r="I7" s="100"/>
      <c r="J7" s="100"/>
    </row>
    <row r="8" spans="1:20" s="76" customFormat="1" ht="35.25" customHeight="1" x14ac:dyDescent="0.2">
      <c r="A8" s="249" t="s">
        <v>181</v>
      </c>
      <c r="B8" s="221" t="s">
        <v>9</v>
      </c>
      <c r="C8" s="221" t="s">
        <v>140</v>
      </c>
      <c r="D8" s="221" t="s">
        <v>15</v>
      </c>
      <c r="E8" s="221" t="str">
        <f xml:space="preserve"> "Сума боргу " &amp; VALVAL</f>
        <v>Сума боргу млрд. одиниць</v>
      </c>
      <c r="F8" s="138" t="s">
        <v>97</v>
      </c>
      <c r="G8" s="138" t="s">
        <v>60</v>
      </c>
      <c r="H8" s="138" t="s">
        <v>58</v>
      </c>
      <c r="I8" s="91"/>
      <c r="J8" s="91"/>
    </row>
    <row r="9" spans="1:20" s="190" customFormat="1" ht="15.75" x14ac:dyDescent="0.2">
      <c r="A9" s="259" t="s">
        <v>154</v>
      </c>
      <c r="B9" s="260">
        <v>489.18099999999998</v>
      </c>
      <c r="C9" s="260">
        <v>13.87</v>
      </c>
      <c r="D9" s="260">
        <v>10.33</v>
      </c>
      <c r="E9" s="260">
        <v>2111898468.48</v>
      </c>
      <c r="F9" s="261">
        <v>0</v>
      </c>
      <c r="G9" s="261">
        <v>0</v>
      </c>
      <c r="H9" s="261">
        <v>3</v>
      </c>
      <c r="I9" s="189" t="str">
        <f t="shared" ref="I9:I53" si="0">IF(A9="","",A9 &amp; "; " &amp;B9 &amp; "%; "&amp;C9 &amp;"р.")</f>
        <v>Державний та гарантований державою борг України; 489,181%; 13,87р.</v>
      </c>
      <c r="J9" s="204">
        <f t="shared" ref="J9:J61" si="1">E9</f>
        <v>2111898468.48</v>
      </c>
    </row>
    <row r="10" spans="1:20" ht="15.75" x14ac:dyDescent="0.25">
      <c r="A10" s="197" t="s">
        <v>23</v>
      </c>
      <c r="B10" s="73">
        <v>555.90200000000004</v>
      </c>
      <c r="C10" s="73">
        <v>13.94</v>
      </c>
      <c r="D10" s="73">
        <v>10.49</v>
      </c>
      <c r="E10" s="73">
        <v>1819800885.6099999</v>
      </c>
      <c r="F10" s="197">
        <v>0</v>
      </c>
      <c r="G10" s="197">
        <v>0</v>
      </c>
      <c r="H10" s="197">
        <v>2</v>
      </c>
      <c r="I10" s="189" t="str">
        <f t="shared" si="0"/>
        <v xml:space="preserve">    Державний борг; 555,902%; 13,94р.</v>
      </c>
      <c r="J10" s="204">
        <f t="shared" si="1"/>
        <v>1819800885.6099999</v>
      </c>
      <c r="K10" s="181"/>
      <c r="L10" s="181"/>
      <c r="M10" s="181"/>
      <c r="N10" s="181"/>
      <c r="O10" s="181"/>
      <c r="P10" s="181"/>
      <c r="Q10" s="181"/>
      <c r="R10" s="181"/>
    </row>
    <row r="11" spans="1:20" ht="15.75" x14ac:dyDescent="0.25">
      <c r="A11" s="92" t="s">
        <v>79</v>
      </c>
      <c r="B11" s="188">
        <v>203.74100000000001</v>
      </c>
      <c r="C11" s="188">
        <v>11.63</v>
      </c>
      <c r="D11" s="188">
        <v>9.68</v>
      </c>
      <c r="E11" s="188">
        <v>749998303.50999999</v>
      </c>
      <c r="F11" s="197">
        <v>1</v>
      </c>
      <c r="G11" s="197">
        <v>0</v>
      </c>
      <c r="H11" s="197">
        <v>0</v>
      </c>
      <c r="I11" s="189" t="str">
        <f t="shared" si="0"/>
        <v xml:space="preserve">      Державний внутрішній борг; 203,741%; 11,63р.</v>
      </c>
      <c r="J11" s="204">
        <f t="shared" si="1"/>
        <v>749998303.50999999</v>
      </c>
      <c r="K11" s="181"/>
      <c r="L11" s="181"/>
      <c r="M11" s="181"/>
      <c r="N11" s="181"/>
      <c r="O11" s="181"/>
      <c r="P11" s="181"/>
      <c r="Q11" s="181"/>
      <c r="R11" s="181"/>
    </row>
    <row r="12" spans="1:20" ht="15.75" x14ac:dyDescent="0.25">
      <c r="A12" s="197" t="s">
        <v>146</v>
      </c>
      <c r="B12" s="73">
        <v>204.339</v>
      </c>
      <c r="C12" s="73">
        <v>11.56</v>
      </c>
      <c r="D12" s="73">
        <v>9.66</v>
      </c>
      <c r="E12" s="73">
        <v>747750010.63</v>
      </c>
      <c r="F12" s="197">
        <v>0</v>
      </c>
      <c r="G12" s="197">
        <v>0</v>
      </c>
      <c r="H12" s="197">
        <v>0</v>
      </c>
      <c r="I12" s="189" t="str">
        <f t="shared" si="0"/>
        <v xml:space="preserve">         в т.ч. ОВДП; 204,339%; 11,56р.</v>
      </c>
      <c r="J12" s="204">
        <f t="shared" si="1"/>
        <v>747750010.63</v>
      </c>
      <c r="K12" s="181"/>
      <c r="L12" s="181"/>
      <c r="M12" s="181"/>
      <c r="N12" s="181"/>
      <c r="O12" s="181"/>
      <c r="P12" s="181"/>
      <c r="Q12" s="181"/>
      <c r="R12" s="181"/>
    </row>
    <row r="13" spans="1:20" ht="15.75" x14ac:dyDescent="0.25">
      <c r="A13" s="197" t="s">
        <v>159</v>
      </c>
      <c r="B13" s="73">
        <v>0</v>
      </c>
      <c r="C13" s="73">
        <v>0.08</v>
      </c>
      <c r="D13" s="73">
        <v>0.06</v>
      </c>
      <c r="E13" s="73">
        <v>3048832.69</v>
      </c>
      <c r="F13" s="197">
        <v>0</v>
      </c>
      <c r="G13" s="197">
        <v>1</v>
      </c>
      <c r="H13" s="197">
        <v>0</v>
      </c>
      <c r="I13" s="189" t="str">
        <f t="shared" si="0"/>
        <v xml:space="preserve">            ОВДП (1 - місячні); 0%; 0,08р.</v>
      </c>
      <c r="J13" s="204">
        <f t="shared" si="1"/>
        <v>3048832.69</v>
      </c>
      <c r="K13" s="181"/>
      <c r="L13" s="181"/>
      <c r="M13" s="181"/>
      <c r="N13" s="181"/>
      <c r="O13" s="181"/>
      <c r="P13" s="181"/>
      <c r="Q13" s="181"/>
      <c r="R13" s="181"/>
    </row>
    <row r="14" spans="1:20" ht="15.75" x14ac:dyDescent="0.25">
      <c r="A14" s="197" t="s">
        <v>206</v>
      </c>
      <c r="B14" s="73">
        <v>120.58</v>
      </c>
      <c r="C14" s="73">
        <v>9.99</v>
      </c>
      <c r="D14" s="73">
        <v>7.08</v>
      </c>
      <c r="E14" s="73">
        <v>61320439</v>
      </c>
      <c r="F14" s="197">
        <v>0</v>
      </c>
      <c r="G14" s="197">
        <v>1</v>
      </c>
      <c r="H14" s="197">
        <v>0</v>
      </c>
      <c r="I14" s="189" t="str">
        <f t="shared" si="0"/>
        <v xml:space="preserve">            ОВДП (10 - річні); 120,58%; 9,99р.</v>
      </c>
      <c r="J14" s="204">
        <f t="shared" si="1"/>
        <v>61320439</v>
      </c>
      <c r="K14" s="181"/>
      <c r="L14" s="181"/>
      <c r="M14" s="181"/>
      <c r="N14" s="181"/>
      <c r="O14" s="181"/>
      <c r="P14" s="181"/>
      <c r="Q14" s="181"/>
      <c r="R14" s="181"/>
    </row>
    <row r="15" spans="1:20" ht="15.75" x14ac:dyDescent="0.25">
      <c r="A15" s="197" t="s">
        <v>40</v>
      </c>
      <c r="B15" s="73">
        <v>29.460999999999999</v>
      </c>
      <c r="C15" s="73">
        <v>11</v>
      </c>
      <c r="D15" s="73">
        <v>7.44</v>
      </c>
      <c r="E15" s="73">
        <v>19033000</v>
      </c>
      <c r="F15" s="197">
        <v>0</v>
      </c>
      <c r="G15" s="197">
        <v>1</v>
      </c>
      <c r="H15" s="197">
        <v>0</v>
      </c>
      <c r="I15" s="189" t="str">
        <f t="shared" si="0"/>
        <v xml:space="preserve">            ОВДП (11 - річні); 29,461%; 11р.</v>
      </c>
      <c r="J15" s="204">
        <f t="shared" si="1"/>
        <v>19033000</v>
      </c>
      <c r="K15" s="181"/>
      <c r="L15" s="181"/>
      <c r="M15" s="181"/>
      <c r="N15" s="181"/>
      <c r="O15" s="181"/>
      <c r="P15" s="181"/>
      <c r="Q15" s="181"/>
      <c r="R15" s="181"/>
    </row>
    <row r="16" spans="1:20" ht="15.75" x14ac:dyDescent="0.25">
      <c r="A16" s="197" t="s">
        <v>173</v>
      </c>
      <c r="B16" s="73">
        <v>6.46</v>
      </c>
      <c r="C16" s="73">
        <v>0.56999999999999995</v>
      </c>
      <c r="D16" s="73">
        <v>0.36</v>
      </c>
      <c r="E16" s="73">
        <v>23499853.52</v>
      </c>
      <c r="F16" s="197">
        <v>0</v>
      </c>
      <c r="G16" s="197">
        <v>1</v>
      </c>
      <c r="H16" s="197">
        <v>0</v>
      </c>
      <c r="I16" s="189" t="str">
        <f t="shared" si="0"/>
        <v xml:space="preserve">            ОВДП (12 - місячні); 6,46%; 0,57р.</v>
      </c>
      <c r="J16" s="204">
        <f t="shared" si="1"/>
        <v>23499853.52</v>
      </c>
      <c r="K16" s="181"/>
      <c r="L16" s="181"/>
      <c r="M16" s="181"/>
      <c r="N16" s="181"/>
      <c r="O16" s="181"/>
      <c r="P16" s="181"/>
      <c r="Q16" s="181"/>
      <c r="R16" s="181"/>
    </row>
    <row r="17" spans="1:18" ht="15.75" x14ac:dyDescent="0.25">
      <c r="A17" s="197" t="s">
        <v>87</v>
      </c>
      <c r="B17" s="73">
        <v>218.88200000000001</v>
      </c>
      <c r="C17" s="73">
        <v>12.08</v>
      </c>
      <c r="D17" s="73">
        <v>9.4499999999999993</v>
      </c>
      <c r="E17" s="73">
        <v>36500000</v>
      </c>
      <c r="F17" s="197">
        <v>0</v>
      </c>
      <c r="G17" s="197">
        <v>1</v>
      </c>
      <c r="H17" s="197">
        <v>0</v>
      </c>
      <c r="I17" s="189" t="str">
        <f t="shared" si="0"/>
        <v xml:space="preserve">            ОВДП (12 - річні); 218,882%; 12,08р.</v>
      </c>
      <c r="J17" s="204">
        <f t="shared" si="1"/>
        <v>36500000</v>
      </c>
      <c r="K17" s="181"/>
      <c r="L17" s="181"/>
      <c r="M17" s="181"/>
      <c r="N17" s="181"/>
      <c r="O17" s="181"/>
      <c r="P17" s="181"/>
      <c r="Q17" s="181"/>
      <c r="R17" s="181"/>
    </row>
    <row r="18" spans="1:18" ht="15.75" x14ac:dyDescent="0.25">
      <c r="A18" s="197" t="s">
        <v>143</v>
      </c>
      <c r="B18" s="73">
        <v>7.5970000000000004</v>
      </c>
      <c r="C18" s="73">
        <v>13.19</v>
      </c>
      <c r="D18" s="73">
        <v>11.06</v>
      </c>
      <c r="E18" s="73">
        <v>28700001</v>
      </c>
      <c r="F18" s="197">
        <v>0</v>
      </c>
      <c r="G18" s="197">
        <v>1</v>
      </c>
      <c r="H18" s="197">
        <v>0</v>
      </c>
      <c r="I18" s="189" t="str">
        <f t="shared" si="0"/>
        <v xml:space="preserve">            ОВДП (13 - річні); 7,597%; 13,19р.</v>
      </c>
      <c r="J18" s="204">
        <f t="shared" si="1"/>
        <v>28700001</v>
      </c>
      <c r="K18" s="181"/>
      <c r="L18" s="181"/>
      <c r="M18" s="181"/>
      <c r="N18" s="181"/>
      <c r="O18" s="181"/>
      <c r="P18" s="181"/>
      <c r="Q18" s="181"/>
      <c r="R18" s="181"/>
    </row>
    <row r="19" spans="1:18" ht="15.75" x14ac:dyDescent="0.25">
      <c r="A19" s="197" t="s">
        <v>202</v>
      </c>
      <c r="B19" s="73">
        <v>45.771000000000001</v>
      </c>
      <c r="C19" s="73">
        <v>14.05</v>
      </c>
      <c r="D19" s="73">
        <v>11.93</v>
      </c>
      <c r="E19" s="73">
        <v>46900000</v>
      </c>
      <c r="F19" s="197">
        <v>0</v>
      </c>
      <c r="G19" s="197">
        <v>1</v>
      </c>
      <c r="H19" s="197">
        <v>0</v>
      </c>
      <c r="I19" s="189" t="str">
        <f t="shared" si="0"/>
        <v xml:space="preserve">            ОВДП (14 - річні); 45,771%; 14,05р.</v>
      </c>
      <c r="J19" s="204">
        <f t="shared" si="1"/>
        <v>46900000</v>
      </c>
      <c r="K19" s="181"/>
      <c r="L19" s="181"/>
      <c r="M19" s="181"/>
      <c r="N19" s="181"/>
      <c r="O19" s="181"/>
      <c r="P19" s="181"/>
      <c r="Q19" s="181"/>
      <c r="R19" s="181"/>
    </row>
    <row r="20" spans="1:18" ht="15.75" x14ac:dyDescent="0.25">
      <c r="A20" s="197" t="s">
        <v>35</v>
      </c>
      <c r="B20" s="73">
        <v>195.76</v>
      </c>
      <c r="C20" s="73">
        <v>14.29</v>
      </c>
      <c r="D20" s="73">
        <v>12.07</v>
      </c>
      <c r="E20" s="73">
        <v>93438657</v>
      </c>
      <c r="F20" s="197">
        <v>0</v>
      </c>
      <c r="G20" s="197">
        <v>1</v>
      </c>
      <c r="H20" s="197">
        <v>0</v>
      </c>
      <c r="I20" s="189" t="str">
        <f t="shared" si="0"/>
        <v xml:space="preserve">            ОВДП (15 - річні); 195,76%; 14,29р.</v>
      </c>
      <c r="J20" s="204">
        <f t="shared" si="1"/>
        <v>93438657</v>
      </c>
      <c r="K20" s="181"/>
      <c r="L20" s="181"/>
      <c r="M20" s="181"/>
      <c r="N20" s="181"/>
      <c r="O20" s="181"/>
      <c r="P20" s="181"/>
      <c r="Q20" s="181"/>
      <c r="R20" s="181"/>
    </row>
    <row r="21" spans="1:18" ht="15.75" x14ac:dyDescent="0.25">
      <c r="A21" s="197" t="s">
        <v>84</v>
      </c>
      <c r="B21" s="73">
        <v>857.5</v>
      </c>
      <c r="C21" s="73">
        <v>15.85</v>
      </c>
      <c r="D21" s="73">
        <v>14.46</v>
      </c>
      <c r="E21" s="73">
        <v>12097744</v>
      </c>
      <c r="F21" s="197">
        <v>0</v>
      </c>
      <c r="G21" s="197">
        <v>1</v>
      </c>
      <c r="H21" s="197">
        <v>0</v>
      </c>
      <c r="I21" s="189" t="str">
        <f t="shared" si="0"/>
        <v xml:space="preserve">            ОВДП (16 - річні); 857,5%; 15,85р.</v>
      </c>
      <c r="J21" s="204">
        <f t="shared" si="1"/>
        <v>12097744</v>
      </c>
      <c r="K21" s="181"/>
      <c r="L21" s="181"/>
      <c r="M21" s="181"/>
      <c r="N21" s="181"/>
      <c r="O21" s="181"/>
      <c r="P21" s="181"/>
      <c r="Q21" s="181"/>
      <c r="R21" s="181"/>
    </row>
    <row r="22" spans="1:18" ht="15.75" x14ac:dyDescent="0.25">
      <c r="A22" s="92" t="s">
        <v>132</v>
      </c>
      <c r="B22" s="188">
        <v>836.5</v>
      </c>
      <c r="C22" s="188">
        <v>16.850000000000001</v>
      </c>
      <c r="D22" s="188">
        <v>15.46</v>
      </c>
      <c r="E22" s="188">
        <v>12097744</v>
      </c>
      <c r="F22" s="197">
        <v>0</v>
      </c>
      <c r="G22" s="197">
        <v>1</v>
      </c>
      <c r="H22" s="197">
        <v>0</v>
      </c>
      <c r="I22" s="189" t="str">
        <f t="shared" si="0"/>
        <v xml:space="preserve">            ОВДП (17 - річні); 836,5%; 16,85р.</v>
      </c>
      <c r="J22" s="204">
        <f t="shared" si="1"/>
        <v>12097744</v>
      </c>
      <c r="K22" s="181"/>
      <c r="L22" s="181"/>
      <c r="M22" s="181"/>
      <c r="N22" s="181"/>
      <c r="O22" s="181"/>
      <c r="P22" s="181"/>
      <c r="Q22" s="181"/>
      <c r="R22" s="181"/>
    </row>
    <row r="23" spans="1:18" ht="15.75" x14ac:dyDescent="0.25">
      <c r="A23" s="197" t="s">
        <v>21</v>
      </c>
      <c r="B23" s="73">
        <v>392.5</v>
      </c>
      <c r="C23" s="73">
        <v>1.36</v>
      </c>
      <c r="D23" s="73">
        <v>0.44</v>
      </c>
      <c r="E23" s="73">
        <v>36971441.619999997</v>
      </c>
      <c r="F23" s="197">
        <v>0</v>
      </c>
      <c r="G23" s="197">
        <v>1</v>
      </c>
      <c r="H23" s="197">
        <v>0</v>
      </c>
      <c r="I23" s="189" t="str">
        <f t="shared" si="0"/>
        <v xml:space="preserve">            ОВДП (18 - місячні); 392,5%; 1,36р.</v>
      </c>
      <c r="J23" s="204">
        <f t="shared" si="1"/>
        <v>36971441.619999997</v>
      </c>
      <c r="K23" s="181"/>
      <c r="L23" s="181"/>
      <c r="M23" s="181"/>
      <c r="N23" s="181"/>
      <c r="O23" s="181"/>
      <c r="P23" s="181"/>
      <c r="Q23" s="181"/>
      <c r="R23" s="181"/>
    </row>
    <row r="24" spans="1:18" ht="15.75" x14ac:dyDescent="0.25">
      <c r="A24" s="197" t="s">
        <v>194</v>
      </c>
      <c r="B24" s="73">
        <v>817</v>
      </c>
      <c r="C24" s="73">
        <v>17.850000000000001</v>
      </c>
      <c r="D24" s="73">
        <v>16.46</v>
      </c>
      <c r="E24" s="73">
        <v>12097744</v>
      </c>
      <c r="F24" s="197">
        <v>0</v>
      </c>
      <c r="G24" s="197">
        <v>1</v>
      </c>
      <c r="H24" s="197">
        <v>0</v>
      </c>
      <c r="I24" s="189" t="str">
        <f t="shared" si="0"/>
        <v xml:space="preserve">            ОВДП (18 - річні); 817%; 17,85р.</v>
      </c>
      <c r="J24" s="204">
        <f t="shared" si="1"/>
        <v>12097744</v>
      </c>
      <c r="K24" s="181"/>
      <c r="L24" s="181"/>
      <c r="M24" s="181"/>
      <c r="N24" s="181"/>
      <c r="O24" s="181"/>
      <c r="P24" s="181"/>
      <c r="Q24" s="181"/>
      <c r="R24" s="181"/>
    </row>
    <row r="25" spans="1:18" ht="15.75" x14ac:dyDescent="0.25">
      <c r="A25" s="92" t="s">
        <v>185</v>
      </c>
      <c r="B25" s="188">
        <v>11.3</v>
      </c>
      <c r="C25" s="188">
        <v>18.86</v>
      </c>
      <c r="D25" s="188">
        <v>17.46</v>
      </c>
      <c r="E25" s="188">
        <v>12097744</v>
      </c>
      <c r="F25" s="197">
        <v>0</v>
      </c>
      <c r="G25" s="197">
        <v>1</v>
      </c>
      <c r="H25" s="197">
        <v>0</v>
      </c>
      <c r="I25" s="189" t="str">
        <f t="shared" si="0"/>
        <v xml:space="preserve">            ОВДП (19 - річні); 11,3%; 18,86р.</v>
      </c>
      <c r="J25" s="204">
        <f t="shared" si="1"/>
        <v>12097744</v>
      </c>
      <c r="K25" s="181"/>
      <c r="L25" s="181"/>
      <c r="M25" s="181"/>
      <c r="N25" s="181"/>
      <c r="O25" s="181"/>
      <c r="P25" s="181"/>
      <c r="Q25" s="181"/>
      <c r="R25" s="181"/>
    </row>
    <row r="26" spans="1:18" ht="15.75" x14ac:dyDescent="0.25">
      <c r="A26" s="92" t="s">
        <v>198</v>
      </c>
      <c r="B26" s="188">
        <v>643.84500000000003</v>
      </c>
      <c r="C26" s="188">
        <v>1.41</v>
      </c>
      <c r="D26" s="188">
        <v>0.85</v>
      </c>
      <c r="E26" s="188">
        <v>23923962.18</v>
      </c>
      <c r="F26" s="197">
        <v>0</v>
      </c>
      <c r="G26" s="197">
        <v>1</v>
      </c>
      <c r="H26" s="197">
        <v>0</v>
      </c>
      <c r="I26" s="189" t="str">
        <f t="shared" si="0"/>
        <v xml:space="preserve">            ОВДП (2 - річні); 643,845%; 1,41р.</v>
      </c>
      <c r="J26" s="204">
        <f t="shared" si="1"/>
        <v>23923962.18</v>
      </c>
      <c r="K26" s="181"/>
      <c r="L26" s="181"/>
      <c r="M26" s="181"/>
      <c r="N26" s="181"/>
      <c r="O26" s="181"/>
      <c r="P26" s="181"/>
      <c r="Q26" s="181"/>
      <c r="R26" s="181"/>
    </row>
    <row r="27" spans="1:18" ht="15.75" x14ac:dyDescent="0.25">
      <c r="A27" s="197" t="s">
        <v>144</v>
      </c>
      <c r="B27" s="73">
        <v>11.3</v>
      </c>
      <c r="C27" s="73">
        <v>19.86</v>
      </c>
      <c r="D27" s="73">
        <v>18.46</v>
      </c>
      <c r="E27" s="73">
        <v>12097744</v>
      </c>
      <c r="F27" s="197">
        <v>0</v>
      </c>
      <c r="G27" s="197">
        <v>1</v>
      </c>
      <c r="H27" s="197">
        <v>0</v>
      </c>
      <c r="I27" s="189" t="str">
        <f t="shared" si="0"/>
        <v xml:space="preserve">            ОВДП (20 - річні); 11,3%; 19,86р.</v>
      </c>
      <c r="J27" s="204">
        <f t="shared" si="1"/>
        <v>12097744</v>
      </c>
      <c r="K27" s="181"/>
      <c r="L27" s="181"/>
      <c r="M27" s="181"/>
      <c r="N27" s="181"/>
      <c r="O27" s="181"/>
      <c r="P27" s="181"/>
      <c r="Q27" s="181"/>
      <c r="R27" s="181"/>
    </row>
    <row r="28" spans="1:18" ht="15.75" x14ac:dyDescent="0.25">
      <c r="A28" s="197" t="s">
        <v>109</v>
      </c>
      <c r="B28" s="73">
        <v>11.3</v>
      </c>
      <c r="C28" s="73">
        <v>20.86</v>
      </c>
      <c r="D28" s="73">
        <v>19.46</v>
      </c>
      <c r="E28" s="73">
        <v>12097744</v>
      </c>
      <c r="F28" s="197">
        <v>0</v>
      </c>
      <c r="G28" s="197">
        <v>1</v>
      </c>
      <c r="H28" s="197">
        <v>0</v>
      </c>
      <c r="I28" s="189" t="str">
        <f t="shared" si="0"/>
        <v xml:space="preserve">            ОВДП (21-річні); 11,3%; 20,86р.</v>
      </c>
      <c r="J28" s="204">
        <f t="shared" si="1"/>
        <v>12097744</v>
      </c>
      <c r="K28" s="181"/>
      <c r="L28" s="181"/>
      <c r="M28" s="181"/>
      <c r="N28" s="181"/>
      <c r="O28" s="181"/>
      <c r="P28" s="181"/>
      <c r="Q28" s="181"/>
      <c r="R28" s="181"/>
    </row>
    <row r="29" spans="1:18" ht="15.75" x14ac:dyDescent="0.25">
      <c r="A29" s="197" t="s">
        <v>166</v>
      </c>
      <c r="B29" s="73">
        <v>11.3</v>
      </c>
      <c r="C29" s="73">
        <v>21.86</v>
      </c>
      <c r="D29" s="73">
        <v>20.46</v>
      </c>
      <c r="E29" s="73">
        <v>12097744</v>
      </c>
      <c r="F29" s="197">
        <v>0</v>
      </c>
      <c r="G29" s="197">
        <v>1</v>
      </c>
      <c r="H29" s="197">
        <v>0</v>
      </c>
      <c r="I29" s="189" t="str">
        <f t="shared" si="0"/>
        <v xml:space="preserve">            ОВДП (22-річні); 11,3%; 21,86р.</v>
      </c>
      <c r="J29" s="204">
        <f t="shared" si="1"/>
        <v>12097744</v>
      </c>
      <c r="K29" s="181"/>
      <c r="L29" s="181"/>
      <c r="M29" s="181"/>
      <c r="N29" s="181"/>
      <c r="O29" s="181"/>
      <c r="P29" s="181"/>
      <c r="Q29" s="181"/>
      <c r="R29" s="181"/>
    </row>
    <row r="30" spans="1:18" ht="15.75" x14ac:dyDescent="0.25">
      <c r="A30" s="197" t="s">
        <v>160</v>
      </c>
      <c r="B30" s="73">
        <v>11.3</v>
      </c>
      <c r="C30" s="73">
        <v>22.86</v>
      </c>
      <c r="D30" s="73">
        <v>21.46</v>
      </c>
      <c r="E30" s="73">
        <v>12097744</v>
      </c>
      <c r="F30" s="197">
        <v>0</v>
      </c>
      <c r="G30" s="197">
        <v>1</v>
      </c>
      <c r="H30" s="197">
        <v>0</v>
      </c>
      <c r="I30" s="189" t="str">
        <f t="shared" si="0"/>
        <v xml:space="preserve">            ОВДП (23-річні); 11,3%; 22,86р.</v>
      </c>
      <c r="J30" s="204">
        <f t="shared" si="1"/>
        <v>12097744</v>
      </c>
      <c r="K30" s="181"/>
      <c r="L30" s="181"/>
      <c r="M30" s="181"/>
      <c r="N30" s="181"/>
      <c r="O30" s="181"/>
      <c r="P30" s="181"/>
      <c r="Q30" s="181"/>
      <c r="R30" s="181"/>
    </row>
    <row r="31" spans="1:18" ht="15.75" x14ac:dyDescent="0.25">
      <c r="A31" s="197" t="s">
        <v>210</v>
      </c>
      <c r="B31" s="73">
        <v>11.3</v>
      </c>
      <c r="C31" s="73">
        <v>23.86</v>
      </c>
      <c r="D31" s="73">
        <v>22.46</v>
      </c>
      <c r="E31" s="73">
        <v>12097744</v>
      </c>
      <c r="F31" s="197">
        <v>0</v>
      </c>
      <c r="G31" s="197">
        <v>1</v>
      </c>
      <c r="H31" s="197">
        <v>0</v>
      </c>
      <c r="I31" s="189" t="str">
        <f t="shared" si="0"/>
        <v xml:space="preserve">            ОВДП (24-річні); 11,3%; 23,86р.</v>
      </c>
      <c r="J31" s="204">
        <f t="shared" si="1"/>
        <v>12097744</v>
      </c>
      <c r="K31" s="181"/>
      <c r="L31" s="181"/>
      <c r="M31" s="181"/>
      <c r="N31" s="181"/>
      <c r="O31" s="181"/>
      <c r="P31" s="181"/>
      <c r="Q31" s="181"/>
      <c r="R31" s="181"/>
    </row>
    <row r="32" spans="1:18" ht="15.75" x14ac:dyDescent="0.25">
      <c r="A32" s="197" t="s">
        <v>44</v>
      </c>
      <c r="B32" s="73">
        <v>11.3</v>
      </c>
      <c r="C32" s="73">
        <v>24.86</v>
      </c>
      <c r="D32" s="73">
        <v>23.46</v>
      </c>
      <c r="E32" s="73">
        <v>12097744</v>
      </c>
      <c r="F32" s="197">
        <v>0</v>
      </c>
      <c r="G32" s="197">
        <v>1</v>
      </c>
      <c r="H32" s="197">
        <v>0</v>
      </c>
      <c r="I32" s="189" t="str">
        <f t="shared" si="0"/>
        <v xml:space="preserve">            ОВДП (25-річні); 11,3%; 24,86р.</v>
      </c>
      <c r="J32" s="204">
        <f t="shared" si="1"/>
        <v>12097744</v>
      </c>
      <c r="K32" s="181"/>
      <c r="L32" s="181"/>
      <c r="M32" s="181"/>
      <c r="N32" s="181"/>
      <c r="O32" s="181"/>
      <c r="P32" s="181"/>
      <c r="Q32" s="181"/>
      <c r="R32" s="181"/>
    </row>
    <row r="33" spans="1:18" ht="15.75" x14ac:dyDescent="0.25">
      <c r="A33" s="197" t="s">
        <v>89</v>
      </c>
      <c r="B33" s="73">
        <v>11.3</v>
      </c>
      <c r="C33" s="73">
        <v>25.86</v>
      </c>
      <c r="D33" s="73">
        <v>24.46</v>
      </c>
      <c r="E33" s="73">
        <v>12097744</v>
      </c>
      <c r="F33" s="197">
        <v>0</v>
      </c>
      <c r="G33" s="197">
        <v>1</v>
      </c>
      <c r="H33" s="197">
        <v>0</v>
      </c>
      <c r="I33" s="189" t="str">
        <f t="shared" si="0"/>
        <v xml:space="preserve">            ОВДП (26-річні); 11,3%; 25,86р.</v>
      </c>
      <c r="J33" s="204">
        <f t="shared" si="1"/>
        <v>12097744</v>
      </c>
      <c r="K33" s="181"/>
      <c r="L33" s="181"/>
      <c r="M33" s="181"/>
      <c r="N33" s="181"/>
      <c r="O33" s="181"/>
      <c r="P33" s="181"/>
      <c r="Q33" s="181"/>
      <c r="R33" s="181"/>
    </row>
    <row r="34" spans="1:18" ht="15.75" x14ac:dyDescent="0.25">
      <c r="A34" s="197" t="s">
        <v>138</v>
      </c>
      <c r="B34" s="73">
        <v>11.3</v>
      </c>
      <c r="C34" s="73">
        <v>26.86</v>
      </c>
      <c r="D34" s="73">
        <v>25.47</v>
      </c>
      <c r="E34" s="73">
        <v>12097744</v>
      </c>
      <c r="F34" s="197">
        <v>0</v>
      </c>
      <c r="G34" s="197">
        <v>1</v>
      </c>
      <c r="H34" s="197">
        <v>0</v>
      </c>
      <c r="I34" s="189" t="str">
        <f t="shared" si="0"/>
        <v xml:space="preserve">            ОВДП (27-річні); 11,3%; 26,86р.</v>
      </c>
      <c r="J34" s="204">
        <f t="shared" si="1"/>
        <v>12097744</v>
      </c>
      <c r="K34" s="181"/>
      <c r="L34" s="181"/>
      <c r="M34" s="181"/>
      <c r="N34" s="181"/>
      <c r="O34" s="181"/>
      <c r="P34" s="181"/>
      <c r="Q34" s="181"/>
      <c r="R34" s="181"/>
    </row>
    <row r="35" spans="1:18" ht="15.75" x14ac:dyDescent="0.25">
      <c r="A35" s="197" t="s">
        <v>195</v>
      </c>
      <c r="B35" s="73">
        <v>11.3</v>
      </c>
      <c r="C35" s="73">
        <v>27.86</v>
      </c>
      <c r="D35" s="73">
        <v>26.47</v>
      </c>
      <c r="E35" s="73">
        <v>12097744</v>
      </c>
      <c r="F35" s="197">
        <v>0</v>
      </c>
      <c r="G35" s="197">
        <v>1</v>
      </c>
      <c r="H35" s="197">
        <v>0</v>
      </c>
      <c r="I35" s="189" t="str">
        <f t="shared" si="0"/>
        <v xml:space="preserve">            ОВДП (28-річні); 11,3%; 27,86р.</v>
      </c>
      <c r="J35" s="204">
        <f t="shared" si="1"/>
        <v>12097744</v>
      </c>
      <c r="K35" s="181"/>
      <c r="L35" s="181"/>
      <c r="M35" s="181"/>
      <c r="N35" s="181"/>
      <c r="O35" s="181"/>
      <c r="P35" s="181"/>
      <c r="Q35" s="181"/>
      <c r="R35" s="181"/>
    </row>
    <row r="36" spans="1:18" ht="15.75" x14ac:dyDescent="0.25">
      <c r="A36" s="197" t="s">
        <v>184</v>
      </c>
      <c r="B36" s="73">
        <v>11.3</v>
      </c>
      <c r="C36" s="73">
        <v>28.86</v>
      </c>
      <c r="D36" s="73">
        <v>27.47</v>
      </c>
      <c r="E36" s="73">
        <v>12097744</v>
      </c>
      <c r="F36" s="197">
        <v>0</v>
      </c>
      <c r="G36" s="197">
        <v>1</v>
      </c>
      <c r="H36" s="197">
        <v>0</v>
      </c>
      <c r="I36" s="189" t="str">
        <f t="shared" si="0"/>
        <v xml:space="preserve">            ОВДП (29-річні); 11,3%; 28,86р.</v>
      </c>
      <c r="J36" s="204">
        <f t="shared" si="1"/>
        <v>12097744</v>
      </c>
      <c r="K36" s="181"/>
      <c r="L36" s="181"/>
      <c r="M36" s="181"/>
      <c r="N36" s="181"/>
      <c r="O36" s="181"/>
      <c r="P36" s="181"/>
      <c r="Q36" s="181"/>
      <c r="R36" s="181"/>
    </row>
    <row r="37" spans="1:18" ht="15.75" x14ac:dyDescent="0.25">
      <c r="A37" s="197" t="s">
        <v>7</v>
      </c>
      <c r="B37" s="73">
        <v>0</v>
      </c>
      <c r="C37" s="73">
        <v>0.24</v>
      </c>
      <c r="D37" s="73">
        <v>0.13</v>
      </c>
      <c r="E37" s="73">
        <v>19946277.25</v>
      </c>
      <c r="F37" s="197">
        <v>0</v>
      </c>
      <c r="G37" s="197">
        <v>1</v>
      </c>
      <c r="H37" s="197">
        <v>0</v>
      </c>
      <c r="I37" s="189" t="str">
        <f t="shared" si="0"/>
        <v xml:space="preserve">            ОВДП (3 - місячні); 0%; 0,24р.</v>
      </c>
      <c r="J37" s="204">
        <f t="shared" si="1"/>
        <v>19946277.25</v>
      </c>
      <c r="K37" s="181"/>
      <c r="L37" s="181"/>
      <c r="M37" s="181"/>
      <c r="N37" s="181"/>
      <c r="O37" s="181"/>
      <c r="P37" s="181"/>
      <c r="Q37" s="181"/>
      <c r="R37" s="181"/>
    </row>
    <row r="38" spans="1:18" ht="15.75" x14ac:dyDescent="0.25">
      <c r="A38" s="197" t="s">
        <v>32</v>
      </c>
      <c r="B38" s="73">
        <v>612.12599999999998</v>
      </c>
      <c r="C38" s="73">
        <v>2.13</v>
      </c>
      <c r="D38" s="73">
        <v>0.78</v>
      </c>
      <c r="E38" s="73">
        <v>62972259.32</v>
      </c>
      <c r="F38" s="197">
        <v>0</v>
      </c>
      <c r="G38" s="197">
        <v>1</v>
      </c>
      <c r="H38" s="197">
        <v>0</v>
      </c>
      <c r="I38" s="189" t="str">
        <f t="shared" si="0"/>
        <v xml:space="preserve">            ОВДП (3 - річні); 612,126%; 2,13р.</v>
      </c>
      <c r="J38" s="204">
        <f t="shared" si="1"/>
        <v>62972259.32</v>
      </c>
      <c r="K38" s="181"/>
      <c r="L38" s="181"/>
      <c r="M38" s="181"/>
      <c r="N38" s="181"/>
      <c r="O38" s="181"/>
      <c r="P38" s="181"/>
      <c r="Q38" s="181"/>
      <c r="R38" s="181"/>
    </row>
    <row r="39" spans="1:18" ht="15.75" x14ac:dyDescent="0.25">
      <c r="A39" s="197" t="s">
        <v>197</v>
      </c>
      <c r="B39" s="73">
        <v>11.3</v>
      </c>
      <c r="C39" s="73">
        <v>29.86</v>
      </c>
      <c r="D39" s="73">
        <v>28.47</v>
      </c>
      <c r="E39" s="73">
        <v>12097751</v>
      </c>
      <c r="F39" s="197">
        <v>0</v>
      </c>
      <c r="G39" s="197">
        <v>1</v>
      </c>
      <c r="H39" s="197">
        <v>0</v>
      </c>
      <c r="I39" s="189" t="str">
        <f t="shared" si="0"/>
        <v xml:space="preserve">            ОВДП (30-річні); 11,3%; 29,86р.</v>
      </c>
      <c r="J39" s="204">
        <f t="shared" si="1"/>
        <v>12097751</v>
      </c>
      <c r="K39" s="181"/>
      <c r="L39" s="181"/>
      <c r="M39" s="181"/>
      <c r="N39" s="181"/>
      <c r="O39" s="181"/>
      <c r="P39" s="181"/>
      <c r="Q39" s="181"/>
      <c r="R39" s="181"/>
    </row>
    <row r="40" spans="1:18" ht="15.75" x14ac:dyDescent="0.25">
      <c r="A40" s="197" t="s">
        <v>82</v>
      </c>
      <c r="B40" s="73">
        <v>16</v>
      </c>
      <c r="C40" s="73">
        <v>4.95</v>
      </c>
      <c r="D40" s="73">
        <v>2.4500000000000002</v>
      </c>
      <c r="E40" s="73">
        <v>30000</v>
      </c>
      <c r="F40" s="197">
        <v>0</v>
      </c>
      <c r="G40" s="197">
        <v>1</v>
      </c>
      <c r="H40" s="197">
        <v>0</v>
      </c>
      <c r="I40" s="189" t="str">
        <f t="shared" si="0"/>
        <v xml:space="preserve">            ОВДП (4 - річні); 16%; 4,95р.</v>
      </c>
      <c r="J40" s="204">
        <f t="shared" si="1"/>
        <v>30000</v>
      </c>
      <c r="K40" s="181"/>
      <c r="L40" s="181"/>
      <c r="M40" s="181"/>
      <c r="N40" s="181"/>
      <c r="O40" s="181"/>
      <c r="P40" s="181"/>
      <c r="Q40" s="181"/>
      <c r="R40" s="181"/>
    </row>
    <row r="41" spans="1:18" ht="15.75" x14ac:dyDescent="0.25">
      <c r="A41" s="197" t="s">
        <v>130</v>
      </c>
      <c r="B41" s="73">
        <v>201.75</v>
      </c>
      <c r="C41" s="73">
        <v>4.47</v>
      </c>
      <c r="D41" s="73">
        <v>1.89</v>
      </c>
      <c r="E41" s="73">
        <v>29579085.5</v>
      </c>
      <c r="F41" s="197">
        <v>0</v>
      </c>
      <c r="G41" s="197">
        <v>1</v>
      </c>
      <c r="H41" s="197">
        <v>0</v>
      </c>
      <c r="I41" s="189" t="str">
        <f t="shared" si="0"/>
        <v xml:space="preserve">            ОВДП (5 - річні); 201,75%; 4,47р.</v>
      </c>
      <c r="J41" s="204">
        <f t="shared" si="1"/>
        <v>29579085.5</v>
      </c>
      <c r="K41" s="181"/>
      <c r="L41" s="181"/>
      <c r="M41" s="181"/>
      <c r="N41" s="181"/>
      <c r="O41" s="181"/>
      <c r="P41" s="181"/>
      <c r="Q41" s="181"/>
      <c r="R41" s="181"/>
    </row>
    <row r="42" spans="1:18" ht="15.75" x14ac:dyDescent="0.25">
      <c r="A42" s="197" t="s">
        <v>43</v>
      </c>
      <c r="B42" s="73">
        <v>0</v>
      </c>
      <c r="C42" s="73">
        <v>0.31</v>
      </c>
      <c r="D42" s="73">
        <v>0.14000000000000001</v>
      </c>
      <c r="E42" s="73">
        <v>8342427.8499999996</v>
      </c>
      <c r="F42" s="197">
        <v>0</v>
      </c>
      <c r="G42" s="197">
        <v>1</v>
      </c>
      <c r="H42" s="197">
        <v>0</v>
      </c>
      <c r="I42" s="189" t="str">
        <f t="shared" si="0"/>
        <v xml:space="preserve">            ОВДП (6 - місячні); 0%; 0,31р.</v>
      </c>
      <c r="J42" s="204">
        <f t="shared" si="1"/>
        <v>8342427.8499999996</v>
      </c>
      <c r="K42" s="181"/>
      <c r="L42" s="181"/>
      <c r="M42" s="181"/>
      <c r="N42" s="181"/>
      <c r="O42" s="181"/>
      <c r="P42" s="181"/>
      <c r="Q42" s="181"/>
      <c r="R42" s="181"/>
    </row>
    <row r="43" spans="1:18" ht="15.75" x14ac:dyDescent="0.25">
      <c r="A43" s="197" t="s">
        <v>123</v>
      </c>
      <c r="B43" s="73">
        <v>14.3</v>
      </c>
      <c r="C43" s="73">
        <v>6.64</v>
      </c>
      <c r="D43" s="73">
        <v>2.09</v>
      </c>
      <c r="E43" s="73">
        <v>5800100</v>
      </c>
      <c r="F43" s="197">
        <v>0</v>
      </c>
      <c r="G43" s="197">
        <v>1</v>
      </c>
      <c r="H43" s="197">
        <v>0</v>
      </c>
      <c r="I43" s="189" t="str">
        <f t="shared" si="0"/>
        <v xml:space="preserve">            ОВДП (6 - річні); 14,3%; 6,64р.</v>
      </c>
      <c r="J43" s="204">
        <f t="shared" si="1"/>
        <v>5800100</v>
      </c>
      <c r="K43" s="181"/>
      <c r="L43" s="181"/>
      <c r="M43" s="181"/>
      <c r="N43" s="181"/>
      <c r="O43" s="181"/>
      <c r="P43" s="181"/>
      <c r="Q43" s="181"/>
      <c r="R43" s="181"/>
    </row>
    <row r="44" spans="1:18" ht="15.75" x14ac:dyDescent="0.25">
      <c r="A44" s="197" t="s">
        <v>183</v>
      </c>
      <c r="B44" s="73">
        <v>30.492000000000001</v>
      </c>
      <c r="C44" s="73">
        <v>6.66</v>
      </c>
      <c r="D44" s="73">
        <v>3.47</v>
      </c>
      <c r="E44" s="73">
        <v>14759577</v>
      </c>
      <c r="F44" s="197">
        <v>0</v>
      </c>
      <c r="G44" s="197">
        <v>1</v>
      </c>
      <c r="H44" s="197">
        <v>0</v>
      </c>
      <c r="I44" s="189" t="str">
        <f t="shared" si="0"/>
        <v xml:space="preserve">            ОВДП (7 - річні); 30,492%; 6,66р.</v>
      </c>
      <c r="J44" s="204">
        <f t="shared" si="1"/>
        <v>14759577</v>
      </c>
      <c r="K44" s="181"/>
      <c r="L44" s="181"/>
      <c r="M44" s="181"/>
      <c r="N44" s="181"/>
      <c r="O44" s="181"/>
      <c r="P44" s="181"/>
      <c r="Q44" s="181"/>
      <c r="R44" s="181"/>
    </row>
    <row r="45" spans="1:18" ht="15.75" x14ac:dyDescent="0.25">
      <c r="A45" s="197" t="s">
        <v>19</v>
      </c>
      <c r="B45" s="73">
        <v>173.029</v>
      </c>
      <c r="C45" s="73">
        <v>8.17</v>
      </c>
      <c r="D45" s="73">
        <v>4.09</v>
      </c>
      <c r="E45" s="73">
        <v>17500000</v>
      </c>
      <c r="F45" s="197">
        <v>0</v>
      </c>
      <c r="G45" s="197">
        <v>1</v>
      </c>
      <c r="H45" s="197">
        <v>0</v>
      </c>
      <c r="I45" s="189" t="str">
        <f t="shared" si="0"/>
        <v xml:space="preserve">            ОВДП (8 - річні); 173,029%; 8,17р.</v>
      </c>
      <c r="J45" s="204">
        <f t="shared" si="1"/>
        <v>17500000</v>
      </c>
      <c r="K45" s="181"/>
      <c r="L45" s="181"/>
      <c r="M45" s="181"/>
      <c r="N45" s="181"/>
      <c r="O45" s="181"/>
      <c r="P45" s="181"/>
      <c r="Q45" s="181"/>
      <c r="R45" s="181"/>
    </row>
    <row r="46" spans="1:18" ht="15.75" x14ac:dyDescent="0.25">
      <c r="A46" s="197" t="s">
        <v>128</v>
      </c>
      <c r="B46" s="73">
        <v>0</v>
      </c>
      <c r="C46" s="73">
        <v>0.64</v>
      </c>
      <c r="D46" s="73">
        <v>0.34</v>
      </c>
      <c r="E46" s="73">
        <v>11404919.710000001</v>
      </c>
      <c r="F46" s="197">
        <v>0</v>
      </c>
      <c r="G46" s="197">
        <v>1</v>
      </c>
      <c r="H46" s="197">
        <v>0</v>
      </c>
      <c r="I46" s="189" t="str">
        <f t="shared" si="0"/>
        <v xml:space="preserve">            ОВДП (9 - місячні); 0%; 0,64р.</v>
      </c>
      <c r="J46" s="204">
        <f t="shared" si="1"/>
        <v>11404919.710000001</v>
      </c>
      <c r="K46" s="181"/>
      <c r="L46" s="181"/>
      <c r="M46" s="181"/>
      <c r="N46" s="181"/>
      <c r="O46" s="181"/>
      <c r="P46" s="181"/>
      <c r="Q46" s="181"/>
      <c r="R46" s="181"/>
    </row>
    <row r="47" spans="1:18" ht="15.75" x14ac:dyDescent="0.25">
      <c r="A47" s="197" t="s">
        <v>70</v>
      </c>
      <c r="B47" s="73">
        <v>331.875</v>
      </c>
      <c r="C47" s="73">
        <v>9.3000000000000007</v>
      </c>
      <c r="D47" s="73">
        <v>5.74</v>
      </c>
      <c r="E47" s="73">
        <v>18000000</v>
      </c>
      <c r="F47" s="197">
        <v>0</v>
      </c>
      <c r="G47" s="197">
        <v>1</v>
      </c>
      <c r="H47" s="197">
        <v>0</v>
      </c>
      <c r="I47" s="189" t="str">
        <f t="shared" si="0"/>
        <v xml:space="preserve">            ОВДП (9 - річні); 331,875%; 9,3р.</v>
      </c>
      <c r="J47" s="204">
        <f t="shared" si="1"/>
        <v>18000000</v>
      </c>
      <c r="K47" s="181"/>
      <c r="L47" s="181"/>
      <c r="M47" s="181"/>
      <c r="N47" s="181"/>
      <c r="O47" s="181"/>
      <c r="P47" s="181"/>
      <c r="Q47" s="181"/>
      <c r="R47" s="181"/>
    </row>
    <row r="48" spans="1:18" ht="15.75" x14ac:dyDescent="0.25">
      <c r="A48" s="197" t="s">
        <v>29</v>
      </c>
      <c r="B48" s="73">
        <v>0</v>
      </c>
      <c r="C48" s="73">
        <v>0</v>
      </c>
      <c r="D48" s="73">
        <v>0</v>
      </c>
      <c r="E48" s="73">
        <v>0</v>
      </c>
      <c r="F48" s="197">
        <v>0</v>
      </c>
      <c r="G48" s="197">
        <v>1</v>
      </c>
      <c r="H48" s="197">
        <v>0</v>
      </c>
      <c r="I48" s="189" t="str">
        <f t="shared" si="0"/>
        <v xml:space="preserve">            Казначейські зобов'язання; 0%; 0р.</v>
      </c>
      <c r="J48" s="204">
        <f t="shared" si="1"/>
        <v>0</v>
      </c>
      <c r="K48" s="181"/>
      <c r="L48" s="181"/>
      <c r="M48" s="181"/>
      <c r="N48" s="181"/>
      <c r="O48" s="181"/>
      <c r="P48" s="181"/>
      <c r="Q48" s="181"/>
      <c r="R48" s="181"/>
    </row>
    <row r="49" spans="1:18" ht="15.75" x14ac:dyDescent="0.25">
      <c r="A49" s="197" t="s">
        <v>206</v>
      </c>
      <c r="B49" s="73">
        <v>9.4359999999999999</v>
      </c>
      <c r="C49" s="73">
        <v>9.83</v>
      </c>
      <c r="D49" s="73">
        <v>2.93</v>
      </c>
      <c r="E49" s="73">
        <v>1330000</v>
      </c>
      <c r="F49" s="197">
        <v>0</v>
      </c>
      <c r="G49" s="197">
        <v>1</v>
      </c>
      <c r="H49" s="197">
        <v>0</v>
      </c>
      <c r="I49" s="189" t="str">
        <f t="shared" si="0"/>
        <v xml:space="preserve">            ОВДП (10 - річні); 9,436%; 9,83р.</v>
      </c>
      <c r="J49" s="204">
        <f t="shared" si="1"/>
        <v>1330000</v>
      </c>
      <c r="K49" s="181"/>
      <c r="L49" s="181"/>
      <c r="M49" s="181"/>
      <c r="N49" s="181"/>
      <c r="O49" s="181"/>
      <c r="P49" s="181"/>
      <c r="Q49" s="181"/>
      <c r="R49" s="181"/>
    </row>
    <row r="50" spans="1:18" ht="15.75" x14ac:dyDescent="0.25">
      <c r="A50" s="197" t="s">
        <v>173</v>
      </c>
      <c r="B50" s="73">
        <v>0</v>
      </c>
      <c r="C50" s="73">
        <v>0</v>
      </c>
      <c r="D50" s="73">
        <v>0</v>
      </c>
      <c r="E50" s="73">
        <v>0</v>
      </c>
      <c r="F50" s="197">
        <v>0</v>
      </c>
      <c r="G50" s="197">
        <v>1</v>
      </c>
      <c r="H50" s="197">
        <v>0</v>
      </c>
      <c r="I50" s="189" t="str">
        <f t="shared" si="0"/>
        <v xml:space="preserve">            ОВДП (12 - місячні); 0%; 0р.</v>
      </c>
      <c r="J50" s="204">
        <f t="shared" si="1"/>
        <v>0</v>
      </c>
      <c r="K50" s="181"/>
      <c r="L50" s="181"/>
      <c r="M50" s="181"/>
      <c r="N50" s="181"/>
      <c r="O50" s="181"/>
      <c r="P50" s="181"/>
      <c r="Q50" s="181"/>
      <c r="R50" s="181"/>
    </row>
    <row r="51" spans="1:18" ht="15.75" x14ac:dyDescent="0.25">
      <c r="A51" s="197" t="s">
        <v>21</v>
      </c>
      <c r="B51" s="73">
        <v>0</v>
      </c>
      <c r="C51" s="73">
        <v>0</v>
      </c>
      <c r="D51" s="73">
        <v>0</v>
      </c>
      <c r="E51" s="73">
        <v>0</v>
      </c>
      <c r="F51" s="197">
        <v>0</v>
      </c>
      <c r="G51" s="197">
        <v>1</v>
      </c>
      <c r="H51" s="197">
        <v>0</v>
      </c>
      <c r="I51" s="189" t="str">
        <f t="shared" si="0"/>
        <v xml:space="preserve">            ОВДП (18 - місячні); 0%; 0р.</v>
      </c>
      <c r="J51" s="204">
        <f t="shared" si="1"/>
        <v>0</v>
      </c>
      <c r="K51" s="181"/>
      <c r="L51" s="181"/>
      <c r="M51" s="181"/>
      <c r="N51" s="181"/>
      <c r="O51" s="181"/>
      <c r="P51" s="181"/>
      <c r="Q51" s="181"/>
      <c r="R51" s="181"/>
    </row>
    <row r="52" spans="1:18" ht="15.75" x14ac:dyDescent="0.25">
      <c r="A52" s="197" t="s">
        <v>198</v>
      </c>
      <c r="B52" s="73">
        <v>0</v>
      </c>
      <c r="C52" s="73">
        <v>0</v>
      </c>
      <c r="D52" s="73">
        <v>0</v>
      </c>
      <c r="E52" s="73">
        <v>0</v>
      </c>
      <c r="F52" s="197">
        <v>0</v>
      </c>
      <c r="G52" s="197">
        <v>1</v>
      </c>
      <c r="H52" s="197">
        <v>0</v>
      </c>
      <c r="I52" s="189" t="str">
        <f t="shared" si="0"/>
        <v xml:space="preserve">            ОВДП (2 - річні); 0%; 0р.</v>
      </c>
      <c r="J52" s="204">
        <f t="shared" si="1"/>
        <v>0</v>
      </c>
      <c r="K52" s="181"/>
      <c r="L52" s="181"/>
      <c r="M52" s="181"/>
      <c r="N52" s="181"/>
      <c r="O52" s="181"/>
      <c r="P52" s="181"/>
      <c r="Q52" s="181"/>
      <c r="R52" s="181"/>
    </row>
    <row r="53" spans="1:18" ht="15.75" x14ac:dyDescent="0.25">
      <c r="A53" s="197" t="s">
        <v>32</v>
      </c>
      <c r="B53" s="73">
        <v>0</v>
      </c>
      <c r="C53" s="73">
        <v>0</v>
      </c>
      <c r="D53" s="73">
        <v>0</v>
      </c>
      <c r="E53" s="73">
        <v>0</v>
      </c>
      <c r="F53" s="197">
        <v>0</v>
      </c>
      <c r="G53" s="197">
        <v>1</v>
      </c>
      <c r="H53" s="197">
        <v>0</v>
      </c>
      <c r="I53" s="189" t="str">
        <f t="shared" si="0"/>
        <v xml:space="preserve">            ОВДП (3 - річні); 0%; 0р.</v>
      </c>
      <c r="J53" s="204">
        <f t="shared" si="1"/>
        <v>0</v>
      </c>
      <c r="K53" s="181"/>
      <c r="L53" s="181"/>
      <c r="M53" s="181"/>
      <c r="N53" s="181"/>
      <c r="O53" s="181"/>
      <c r="P53" s="181"/>
      <c r="Q53" s="181"/>
      <c r="R53" s="181"/>
    </row>
    <row r="54" spans="1:18" ht="15.75" x14ac:dyDescent="0.25">
      <c r="A54" s="197" t="s">
        <v>82</v>
      </c>
      <c r="B54" s="73">
        <v>0</v>
      </c>
      <c r="C54" s="73">
        <v>0</v>
      </c>
      <c r="D54" s="73">
        <v>0</v>
      </c>
      <c r="E54" s="73">
        <v>0</v>
      </c>
      <c r="F54" s="197">
        <v>0</v>
      </c>
      <c r="G54" s="197">
        <v>1</v>
      </c>
      <c r="H54" s="197">
        <v>0</v>
      </c>
      <c r="I54" s="189"/>
      <c r="J54" s="204">
        <f t="shared" si="1"/>
        <v>0</v>
      </c>
      <c r="K54" s="181"/>
      <c r="L54" s="181"/>
      <c r="M54" s="181"/>
      <c r="N54" s="181"/>
      <c r="O54" s="181"/>
      <c r="P54" s="181"/>
      <c r="Q54" s="181"/>
      <c r="R54" s="181"/>
    </row>
    <row r="55" spans="1:18" ht="15.75" x14ac:dyDescent="0.25">
      <c r="A55" s="197" t="s">
        <v>130</v>
      </c>
      <c r="B55" s="73">
        <v>0</v>
      </c>
      <c r="C55" s="73">
        <v>0</v>
      </c>
      <c r="D55" s="73">
        <v>0</v>
      </c>
      <c r="E55" s="73">
        <v>0</v>
      </c>
      <c r="F55" s="197">
        <v>0</v>
      </c>
      <c r="G55" s="197">
        <v>1</v>
      </c>
      <c r="H55" s="197">
        <v>0</v>
      </c>
      <c r="I55" s="189"/>
      <c r="J55" s="204">
        <f t="shared" si="1"/>
        <v>0</v>
      </c>
      <c r="K55" s="181"/>
      <c r="L55" s="181"/>
      <c r="M55" s="181"/>
      <c r="N55" s="181"/>
      <c r="O55" s="181"/>
      <c r="P55" s="181"/>
      <c r="Q55" s="181"/>
      <c r="R55" s="181"/>
    </row>
    <row r="56" spans="1:18" ht="15.75" x14ac:dyDescent="0.25">
      <c r="A56" s="197" t="s">
        <v>43</v>
      </c>
      <c r="B56" s="73">
        <v>0</v>
      </c>
      <c r="C56" s="73">
        <v>0</v>
      </c>
      <c r="D56" s="73">
        <v>0</v>
      </c>
      <c r="E56" s="73">
        <v>0</v>
      </c>
      <c r="F56" s="197">
        <v>0</v>
      </c>
      <c r="G56" s="197">
        <v>1</v>
      </c>
      <c r="H56" s="197">
        <v>0</v>
      </c>
      <c r="I56" s="189"/>
      <c r="J56" s="204">
        <f t="shared" si="1"/>
        <v>0</v>
      </c>
      <c r="K56" s="181"/>
      <c r="L56" s="181"/>
      <c r="M56" s="181"/>
      <c r="N56" s="181"/>
      <c r="O56" s="181"/>
      <c r="P56" s="181"/>
      <c r="Q56" s="181"/>
      <c r="R56" s="181"/>
    </row>
    <row r="57" spans="1:18" ht="15.75" x14ac:dyDescent="0.25">
      <c r="A57" s="197" t="s">
        <v>123</v>
      </c>
      <c r="B57" s="73">
        <v>0</v>
      </c>
      <c r="C57" s="73">
        <v>0</v>
      </c>
      <c r="D57" s="73">
        <v>0</v>
      </c>
      <c r="E57" s="73">
        <v>0</v>
      </c>
      <c r="F57" s="197">
        <v>0</v>
      </c>
      <c r="G57" s="197">
        <v>1</v>
      </c>
      <c r="H57" s="197">
        <v>0</v>
      </c>
      <c r="I57" s="189"/>
      <c r="J57" s="204">
        <f t="shared" si="1"/>
        <v>0</v>
      </c>
      <c r="K57" s="181"/>
      <c r="L57" s="181"/>
      <c r="M57" s="181"/>
      <c r="N57" s="181"/>
      <c r="O57" s="181"/>
      <c r="P57" s="181"/>
      <c r="Q57" s="181"/>
      <c r="R57" s="181"/>
    </row>
    <row r="58" spans="1:18" ht="15.75" x14ac:dyDescent="0.25">
      <c r="A58" s="197" t="s">
        <v>183</v>
      </c>
      <c r="B58" s="73">
        <v>14.5</v>
      </c>
      <c r="C58" s="73">
        <v>6.9</v>
      </c>
      <c r="D58" s="73">
        <v>1.3</v>
      </c>
      <c r="E58" s="73">
        <v>3283010</v>
      </c>
      <c r="F58" s="197">
        <v>0</v>
      </c>
      <c r="G58" s="197">
        <v>1</v>
      </c>
      <c r="H58" s="197">
        <v>0</v>
      </c>
      <c r="I58" s="189"/>
      <c r="J58" s="204">
        <f t="shared" si="1"/>
        <v>3283010</v>
      </c>
      <c r="K58" s="181"/>
      <c r="L58" s="181"/>
      <c r="M58" s="181"/>
      <c r="N58" s="181"/>
      <c r="O58" s="181"/>
      <c r="P58" s="181"/>
      <c r="Q58" s="181"/>
      <c r="R58" s="181"/>
    </row>
    <row r="59" spans="1:18" ht="15.75" x14ac:dyDescent="0.25">
      <c r="A59" s="197" t="s">
        <v>19</v>
      </c>
      <c r="B59" s="73">
        <v>0</v>
      </c>
      <c r="C59" s="73">
        <v>0</v>
      </c>
      <c r="D59" s="73">
        <v>0</v>
      </c>
      <c r="E59" s="73">
        <v>0</v>
      </c>
      <c r="F59" s="197">
        <v>0</v>
      </c>
      <c r="G59" s="197">
        <v>1</v>
      </c>
      <c r="H59" s="197">
        <v>0</v>
      </c>
      <c r="I59" s="189"/>
      <c r="J59" s="204">
        <f t="shared" si="1"/>
        <v>0</v>
      </c>
      <c r="K59" s="181"/>
      <c r="L59" s="181"/>
      <c r="M59" s="181"/>
      <c r="N59" s="181"/>
      <c r="O59" s="181"/>
      <c r="P59" s="181"/>
      <c r="Q59" s="181"/>
      <c r="R59" s="181"/>
    </row>
    <row r="60" spans="1:18" ht="15.75" x14ac:dyDescent="0.25">
      <c r="A60" s="197" t="s">
        <v>70</v>
      </c>
      <c r="B60" s="73">
        <v>0</v>
      </c>
      <c r="C60" s="73">
        <v>0</v>
      </c>
      <c r="D60" s="73">
        <v>0</v>
      </c>
      <c r="E60" s="73">
        <v>0</v>
      </c>
      <c r="F60" s="197">
        <v>0</v>
      </c>
      <c r="G60" s="197">
        <v>1</v>
      </c>
      <c r="H60" s="197">
        <v>0</v>
      </c>
      <c r="I60" s="189"/>
      <c r="J60" s="204">
        <f t="shared" si="1"/>
        <v>0</v>
      </c>
      <c r="K60" s="181"/>
      <c r="L60" s="181"/>
      <c r="M60" s="181"/>
      <c r="N60" s="181"/>
      <c r="O60" s="181"/>
      <c r="P60" s="181"/>
      <c r="Q60" s="181"/>
      <c r="R60" s="181"/>
    </row>
    <row r="61" spans="1:18" ht="15.75" x14ac:dyDescent="0.25">
      <c r="A61" s="197" t="s">
        <v>62</v>
      </c>
      <c r="B61" s="73">
        <v>802.78899999999999</v>
      </c>
      <c r="C61" s="73">
        <v>15.56</v>
      </c>
      <c r="D61" s="73">
        <v>11.06</v>
      </c>
      <c r="E61" s="73">
        <v>1069802582.1</v>
      </c>
      <c r="F61" s="197">
        <v>1</v>
      </c>
      <c r="G61" s="197">
        <v>0</v>
      </c>
      <c r="H61" s="197">
        <v>0</v>
      </c>
      <c r="I61" s="189"/>
      <c r="J61" s="204">
        <f t="shared" si="1"/>
        <v>1069802582.1</v>
      </c>
      <c r="K61" s="181"/>
      <c r="L61" s="181"/>
      <c r="M61" s="181"/>
      <c r="N61" s="181"/>
      <c r="O61" s="181"/>
      <c r="P61" s="181"/>
      <c r="Q61" s="181"/>
      <c r="R61" s="181"/>
    </row>
    <row r="62" spans="1:18" ht="15.75" x14ac:dyDescent="0.25">
      <c r="A62" s="197" t="s">
        <v>209</v>
      </c>
      <c r="B62" s="73">
        <v>1344.1010000000001</v>
      </c>
      <c r="C62" s="73">
        <v>12.44</v>
      </c>
      <c r="D62" s="73">
        <v>9.35</v>
      </c>
      <c r="E62" s="73">
        <v>606453797.80999994</v>
      </c>
      <c r="F62" s="197">
        <v>0</v>
      </c>
      <c r="G62" s="197">
        <v>0</v>
      </c>
      <c r="H62" s="197">
        <v>0</v>
      </c>
      <c r="I62" s="189"/>
      <c r="J62" s="189"/>
      <c r="K62" s="181"/>
      <c r="L62" s="181"/>
      <c r="M62" s="181"/>
      <c r="N62" s="181"/>
      <c r="O62" s="181"/>
      <c r="P62" s="181"/>
      <c r="Q62" s="181"/>
      <c r="R62" s="181"/>
    </row>
    <row r="63" spans="1:18" ht="15.75" x14ac:dyDescent="0.25">
      <c r="A63" s="197" t="s">
        <v>66</v>
      </c>
      <c r="B63" s="73">
        <v>73.5</v>
      </c>
      <c r="C63" s="73">
        <v>13.41</v>
      </c>
      <c r="D63" s="73">
        <v>9.2799999999999994</v>
      </c>
      <c r="E63" s="73">
        <v>292097582.88</v>
      </c>
      <c r="F63" s="197">
        <v>0</v>
      </c>
      <c r="G63" s="197">
        <v>0</v>
      </c>
      <c r="H63" s="197">
        <v>2</v>
      </c>
      <c r="I63" s="189"/>
      <c r="J63" s="189"/>
      <c r="K63" s="181"/>
      <c r="L63" s="181"/>
      <c r="M63" s="181"/>
      <c r="N63" s="181"/>
      <c r="O63" s="181"/>
      <c r="P63" s="181"/>
      <c r="Q63" s="181"/>
      <c r="R63" s="181"/>
    </row>
    <row r="64" spans="1:18" ht="15.75" x14ac:dyDescent="0.25">
      <c r="A64" s="197" t="s">
        <v>33</v>
      </c>
      <c r="B64" s="73">
        <v>86.552000000000007</v>
      </c>
      <c r="C64" s="73">
        <v>7.65</v>
      </c>
      <c r="D64" s="73">
        <v>1.82</v>
      </c>
      <c r="E64" s="73">
        <v>10329017.390000001</v>
      </c>
      <c r="F64" s="197">
        <v>1</v>
      </c>
      <c r="G64" s="197">
        <v>0</v>
      </c>
      <c r="H64" s="197">
        <v>0</v>
      </c>
      <c r="I64" s="189"/>
      <c r="J64" s="189"/>
      <c r="K64" s="181"/>
      <c r="L64" s="181"/>
      <c r="M64" s="181"/>
      <c r="N64" s="181"/>
      <c r="O64" s="181"/>
      <c r="P64" s="181"/>
      <c r="Q64" s="181"/>
      <c r="R64" s="181"/>
    </row>
    <row r="65" spans="1:18" ht="15.75" x14ac:dyDescent="0.25">
      <c r="A65" s="197" t="s">
        <v>77</v>
      </c>
      <c r="B65" s="73">
        <v>73.021000000000001</v>
      </c>
      <c r="C65" s="73">
        <v>13.63</v>
      </c>
      <c r="D65" s="73">
        <v>9.56</v>
      </c>
      <c r="E65" s="73">
        <v>281768565.49000001</v>
      </c>
      <c r="F65" s="197">
        <v>1</v>
      </c>
      <c r="G65" s="197">
        <v>0</v>
      </c>
      <c r="H65" s="197">
        <v>0</v>
      </c>
      <c r="I65" s="189"/>
      <c r="J65" s="189"/>
      <c r="K65" s="181"/>
      <c r="L65" s="181"/>
      <c r="M65" s="181"/>
      <c r="N65" s="181"/>
      <c r="O65" s="181"/>
      <c r="P65" s="181"/>
      <c r="Q65" s="181"/>
      <c r="R65" s="181"/>
    </row>
    <row r="66" spans="1:18" ht="15.75" x14ac:dyDescent="0.25">
      <c r="A66" s="197" t="s">
        <v>209</v>
      </c>
      <c r="B66" s="73"/>
      <c r="C66" s="73"/>
      <c r="D66" s="73"/>
      <c r="E66" s="73"/>
      <c r="F66" s="197"/>
      <c r="G66" s="197"/>
      <c r="H66" s="197"/>
      <c r="I66" s="189"/>
      <c r="J66" s="189"/>
      <c r="K66" s="181"/>
      <c r="L66" s="181"/>
      <c r="M66" s="181"/>
      <c r="N66" s="181"/>
      <c r="O66" s="181"/>
      <c r="P66" s="181"/>
      <c r="Q66" s="181"/>
      <c r="R66" s="181"/>
    </row>
    <row r="67" spans="1:18" x14ac:dyDescent="0.2">
      <c r="B67" s="37"/>
      <c r="C67" s="37"/>
      <c r="D67" s="37"/>
      <c r="E67" s="37"/>
      <c r="F67" s="181"/>
      <c r="G67" s="181"/>
      <c r="H67" s="181"/>
      <c r="I67" s="189"/>
      <c r="J67" s="189"/>
      <c r="K67" s="181"/>
      <c r="L67" s="181"/>
      <c r="M67" s="181"/>
      <c r="N67" s="181"/>
      <c r="O67" s="181"/>
      <c r="P67" s="181"/>
      <c r="Q67" s="181"/>
      <c r="R67" s="181"/>
    </row>
    <row r="68" spans="1:18" x14ac:dyDescent="0.2">
      <c r="B68" s="37"/>
      <c r="C68" s="37"/>
      <c r="D68" s="37"/>
      <c r="E68" s="37"/>
      <c r="F68" s="181"/>
      <c r="G68" s="181"/>
      <c r="H68" s="181"/>
      <c r="I68" s="189"/>
      <c r="J68" s="189"/>
      <c r="K68" s="181"/>
      <c r="L68" s="181"/>
      <c r="M68" s="181"/>
      <c r="N68" s="181"/>
      <c r="O68" s="181"/>
      <c r="P68" s="181"/>
      <c r="Q68" s="181"/>
      <c r="R68" s="181"/>
    </row>
    <row r="69" spans="1:18" x14ac:dyDescent="0.2">
      <c r="B69" s="37"/>
      <c r="C69" s="37"/>
      <c r="D69" s="37"/>
      <c r="E69" s="37"/>
      <c r="F69" s="181"/>
      <c r="G69" s="181"/>
      <c r="H69" s="181"/>
      <c r="I69" s="189"/>
      <c r="J69" s="189"/>
      <c r="K69" s="181"/>
      <c r="L69" s="181"/>
      <c r="M69" s="181"/>
      <c r="N69" s="181"/>
      <c r="O69" s="181"/>
      <c r="P69" s="181"/>
      <c r="Q69" s="181"/>
      <c r="R69" s="181"/>
    </row>
    <row r="70" spans="1:18" x14ac:dyDescent="0.2">
      <c r="B70" s="37"/>
      <c r="C70" s="37"/>
      <c r="D70" s="37"/>
      <c r="E70" s="37"/>
      <c r="F70" s="181"/>
      <c r="G70" s="181"/>
      <c r="H70" s="181"/>
      <c r="I70" s="189"/>
      <c r="J70" s="189"/>
      <c r="K70" s="181"/>
      <c r="L70" s="181"/>
      <c r="M70" s="181"/>
      <c r="N70" s="181"/>
      <c r="O70" s="181"/>
      <c r="P70" s="181"/>
      <c r="Q70" s="181"/>
      <c r="R70" s="181"/>
    </row>
    <row r="71" spans="1:18" x14ac:dyDescent="0.2">
      <c r="B71" s="37"/>
      <c r="C71" s="37"/>
      <c r="D71" s="37"/>
      <c r="E71" s="37"/>
      <c r="F71" s="181"/>
      <c r="G71" s="181"/>
      <c r="H71" s="181"/>
      <c r="I71" s="189"/>
      <c r="J71" s="189"/>
      <c r="K71" s="181"/>
      <c r="L71" s="181"/>
      <c r="M71" s="181"/>
      <c r="N71" s="181"/>
      <c r="O71" s="181"/>
      <c r="P71" s="181"/>
      <c r="Q71" s="181"/>
      <c r="R71" s="181"/>
    </row>
    <row r="72" spans="1:18" x14ac:dyDescent="0.2">
      <c r="B72" s="37"/>
      <c r="C72" s="37"/>
      <c r="D72" s="37"/>
      <c r="E72" s="37"/>
      <c r="F72" s="181"/>
      <c r="G72" s="181"/>
      <c r="H72" s="181"/>
      <c r="I72" s="189"/>
      <c r="J72" s="189"/>
      <c r="K72" s="181"/>
      <c r="L72" s="181"/>
      <c r="M72" s="181"/>
      <c r="N72" s="181"/>
      <c r="O72" s="181"/>
      <c r="P72" s="181"/>
      <c r="Q72" s="181"/>
      <c r="R72" s="181"/>
    </row>
    <row r="73" spans="1:18" x14ac:dyDescent="0.2">
      <c r="B73" s="37"/>
      <c r="C73" s="37"/>
      <c r="D73" s="37"/>
      <c r="E73" s="37"/>
      <c r="F73" s="181"/>
      <c r="G73" s="181"/>
      <c r="H73" s="181"/>
      <c r="I73" s="189"/>
      <c r="J73" s="189"/>
      <c r="K73" s="181"/>
      <c r="L73" s="181"/>
      <c r="M73" s="181"/>
      <c r="N73" s="181"/>
      <c r="O73" s="181"/>
      <c r="P73" s="181"/>
      <c r="Q73" s="181"/>
      <c r="R73" s="181"/>
    </row>
    <row r="74" spans="1:18" x14ac:dyDescent="0.2">
      <c r="B74" s="37"/>
      <c r="C74" s="37"/>
      <c r="D74" s="37"/>
      <c r="E74" s="37"/>
      <c r="F74" s="181"/>
      <c r="G74" s="181"/>
      <c r="H74" s="181"/>
      <c r="I74" s="189"/>
      <c r="J74" s="189"/>
      <c r="K74" s="181"/>
      <c r="L74" s="181"/>
      <c r="M74" s="181"/>
      <c r="N74" s="181"/>
      <c r="O74" s="181"/>
      <c r="P74" s="181"/>
      <c r="Q74" s="181"/>
      <c r="R74" s="181"/>
    </row>
    <row r="75" spans="1:18" x14ac:dyDescent="0.2">
      <c r="B75" s="37"/>
      <c r="C75" s="37"/>
      <c r="D75" s="37"/>
      <c r="E75" s="37"/>
      <c r="F75" s="181"/>
      <c r="G75" s="181"/>
      <c r="H75" s="181"/>
      <c r="I75" s="189"/>
      <c r="J75" s="189"/>
      <c r="K75" s="181"/>
      <c r="L75" s="181"/>
      <c r="M75" s="181"/>
      <c r="N75" s="181"/>
      <c r="O75" s="181"/>
      <c r="P75" s="181"/>
      <c r="Q75" s="181"/>
      <c r="R75" s="181"/>
    </row>
    <row r="76" spans="1:18" x14ac:dyDescent="0.2">
      <c r="B76" s="37"/>
      <c r="C76" s="37"/>
      <c r="D76" s="37"/>
      <c r="E76" s="37"/>
      <c r="F76" s="181"/>
      <c r="G76" s="181"/>
      <c r="H76" s="181"/>
      <c r="I76" s="189"/>
      <c r="J76" s="189"/>
      <c r="K76" s="181"/>
      <c r="L76" s="181"/>
      <c r="M76" s="181"/>
      <c r="N76" s="181"/>
      <c r="O76" s="181"/>
      <c r="P76" s="181"/>
      <c r="Q76" s="181"/>
      <c r="R76" s="181"/>
    </row>
    <row r="77" spans="1:18" x14ac:dyDescent="0.2">
      <c r="B77" s="37"/>
      <c r="C77" s="37"/>
      <c r="D77" s="37"/>
      <c r="E77" s="37"/>
      <c r="F77" s="181"/>
      <c r="G77" s="181"/>
      <c r="H77" s="181"/>
      <c r="I77" s="189"/>
      <c r="J77" s="189"/>
      <c r="K77" s="181"/>
      <c r="L77" s="181"/>
      <c r="M77" s="181"/>
      <c r="N77" s="181"/>
      <c r="O77" s="181"/>
      <c r="P77" s="181"/>
      <c r="Q77" s="181"/>
      <c r="R77" s="181"/>
    </row>
    <row r="78" spans="1:18" x14ac:dyDescent="0.2">
      <c r="B78" s="37"/>
      <c r="C78" s="37"/>
      <c r="D78" s="37"/>
      <c r="E78" s="37"/>
      <c r="F78" s="181"/>
      <c r="G78" s="181"/>
      <c r="H78" s="181"/>
      <c r="I78" s="189"/>
      <c r="J78" s="189"/>
      <c r="K78" s="181"/>
      <c r="L78" s="181"/>
      <c r="M78" s="181"/>
      <c r="N78" s="181"/>
      <c r="O78" s="181"/>
      <c r="P78" s="181"/>
      <c r="Q78" s="181"/>
      <c r="R78" s="181"/>
    </row>
    <row r="79" spans="1:18" x14ac:dyDescent="0.2">
      <c r="B79" s="37"/>
      <c r="C79" s="37"/>
      <c r="D79" s="37"/>
      <c r="E79" s="37"/>
      <c r="F79" s="181"/>
      <c r="G79" s="181"/>
      <c r="H79" s="181"/>
      <c r="I79" s="189"/>
      <c r="J79" s="189"/>
      <c r="K79" s="181"/>
      <c r="L79" s="181"/>
      <c r="M79" s="181"/>
      <c r="N79" s="181"/>
      <c r="O79" s="181"/>
      <c r="P79" s="181"/>
      <c r="Q79" s="181"/>
      <c r="R79" s="181"/>
    </row>
    <row r="80" spans="1:18" x14ac:dyDescent="0.2">
      <c r="B80" s="37"/>
      <c r="C80" s="37"/>
      <c r="D80" s="37"/>
      <c r="E80" s="37"/>
      <c r="F80" s="181"/>
      <c r="G80" s="181"/>
      <c r="H80" s="181"/>
      <c r="I80" s="189"/>
      <c r="J80" s="189"/>
      <c r="K80" s="181"/>
      <c r="L80" s="181"/>
      <c r="M80" s="181"/>
      <c r="N80" s="181"/>
      <c r="O80" s="181"/>
      <c r="P80" s="181"/>
      <c r="Q80" s="181"/>
      <c r="R80" s="181"/>
    </row>
    <row r="81" spans="2:18" x14ac:dyDescent="0.2">
      <c r="B81" s="37"/>
      <c r="C81" s="37"/>
      <c r="D81" s="37"/>
      <c r="E81" s="37"/>
      <c r="F81" s="181"/>
      <c r="G81" s="181"/>
      <c r="H81" s="181"/>
      <c r="I81" s="189"/>
      <c r="J81" s="189"/>
      <c r="K81" s="181"/>
      <c r="L81" s="181"/>
      <c r="M81" s="181"/>
      <c r="N81" s="181"/>
      <c r="O81" s="181"/>
      <c r="P81" s="181"/>
      <c r="Q81" s="181"/>
      <c r="R81" s="181"/>
    </row>
    <row r="82" spans="2:18" x14ac:dyDescent="0.2">
      <c r="B82" s="37"/>
      <c r="C82" s="37"/>
      <c r="D82" s="37"/>
      <c r="E82" s="37"/>
      <c r="F82" s="181"/>
      <c r="G82" s="181"/>
      <c r="H82" s="181"/>
      <c r="I82" s="189"/>
      <c r="J82" s="189"/>
      <c r="K82" s="181"/>
      <c r="L82" s="181"/>
      <c r="M82" s="181"/>
      <c r="N82" s="181"/>
      <c r="O82" s="181"/>
      <c r="P82" s="181"/>
      <c r="Q82" s="181"/>
      <c r="R82" s="181"/>
    </row>
    <row r="83" spans="2:18" x14ac:dyDescent="0.2">
      <c r="B83" s="37"/>
      <c r="C83" s="37"/>
      <c r="D83" s="37"/>
      <c r="E83" s="37"/>
      <c r="F83" s="181"/>
      <c r="G83" s="181"/>
      <c r="H83" s="181"/>
      <c r="I83" s="189"/>
      <c r="J83" s="189"/>
      <c r="K83" s="181"/>
      <c r="L83" s="181"/>
      <c r="M83" s="181"/>
      <c r="N83" s="181"/>
      <c r="O83" s="181"/>
      <c r="P83" s="181"/>
      <c r="Q83" s="181"/>
      <c r="R83" s="181"/>
    </row>
    <row r="84" spans="2:18" x14ac:dyDescent="0.2">
      <c r="B84" s="37"/>
      <c r="C84" s="37"/>
      <c r="D84" s="37"/>
      <c r="E84" s="37"/>
      <c r="F84" s="181"/>
      <c r="G84" s="181"/>
      <c r="H84" s="181"/>
      <c r="I84" s="189"/>
      <c r="J84" s="189"/>
      <c r="K84" s="181"/>
      <c r="L84" s="181"/>
      <c r="M84" s="181"/>
      <c r="N84" s="181"/>
      <c r="O84" s="181"/>
      <c r="P84" s="181"/>
      <c r="Q84" s="181"/>
      <c r="R84" s="181"/>
    </row>
    <row r="85" spans="2:18" x14ac:dyDescent="0.2">
      <c r="B85" s="37"/>
      <c r="C85" s="37"/>
      <c r="D85" s="37"/>
      <c r="E85" s="37"/>
      <c r="F85" s="181"/>
      <c r="G85" s="181"/>
      <c r="H85" s="181"/>
      <c r="I85" s="189"/>
      <c r="J85" s="189"/>
      <c r="K85" s="181"/>
      <c r="L85" s="181"/>
      <c r="M85" s="181"/>
      <c r="N85" s="181"/>
      <c r="O85" s="181"/>
      <c r="P85" s="181"/>
      <c r="Q85" s="181"/>
      <c r="R85" s="181"/>
    </row>
    <row r="86" spans="2:18" x14ac:dyDescent="0.2">
      <c r="B86" s="37"/>
      <c r="C86" s="37"/>
      <c r="D86" s="37"/>
      <c r="E86" s="37"/>
      <c r="F86" s="181"/>
      <c r="G86" s="181"/>
      <c r="H86" s="181"/>
      <c r="I86" s="189"/>
      <c r="J86" s="189"/>
      <c r="K86" s="181"/>
      <c r="L86" s="181"/>
      <c r="M86" s="181"/>
      <c r="N86" s="181"/>
      <c r="O86" s="181"/>
      <c r="P86" s="181"/>
      <c r="Q86" s="181"/>
      <c r="R86" s="181"/>
    </row>
    <row r="87" spans="2:18" x14ac:dyDescent="0.2">
      <c r="B87" s="37"/>
      <c r="C87" s="37"/>
      <c r="D87" s="37"/>
      <c r="E87" s="37"/>
      <c r="F87" s="181"/>
      <c r="G87" s="181"/>
      <c r="H87" s="181"/>
      <c r="I87" s="189"/>
      <c r="J87" s="189"/>
      <c r="K87" s="181"/>
      <c r="L87" s="181"/>
      <c r="M87" s="181"/>
      <c r="N87" s="181"/>
      <c r="O87" s="181"/>
      <c r="P87" s="181"/>
      <c r="Q87" s="181"/>
      <c r="R87" s="181"/>
    </row>
    <row r="88" spans="2:18" x14ac:dyDescent="0.2">
      <c r="B88" s="37"/>
      <c r="C88" s="37"/>
      <c r="D88" s="37"/>
      <c r="E88" s="37"/>
      <c r="F88" s="181"/>
      <c r="G88" s="181"/>
      <c r="H88" s="181"/>
      <c r="I88" s="189"/>
      <c r="J88" s="189"/>
      <c r="K88" s="181"/>
      <c r="L88" s="181"/>
      <c r="M88" s="181"/>
      <c r="N88" s="181"/>
      <c r="O88" s="181"/>
      <c r="P88" s="181"/>
      <c r="Q88" s="181"/>
      <c r="R88" s="181"/>
    </row>
    <row r="89" spans="2:18" x14ac:dyDescent="0.2">
      <c r="B89" s="37"/>
      <c r="C89" s="37"/>
      <c r="D89" s="37"/>
      <c r="E89" s="37"/>
      <c r="F89" s="181"/>
      <c r="G89" s="181"/>
      <c r="H89" s="181"/>
      <c r="I89" s="189"/>
      <c r="J89" s="189"/>
      <c r="K89" s="181"/>
      <c r="L89" s="181"/>
      <c r="M89" s="181"/>
      <c r="N89" s="181"/>
      <c r="O89" s="181"/>
      <c r="P89" s="181"/>
      <c r="Q89" s="181"/>
      <c r="R89" s="181"/>
    </row>
    <row r="90" spans="2:18" x14ac:dyDescent="0.2">
      <c r="B90" s="37"/>
      <c r="C90" s="37"/>
      <c r="D90" s="37"/>
      <c r="E90" s="37"/>
      <c r="F90" s="181"/>
      <c r="G90" s="181"/>
      <c r="H90" s="181"/>
      <c r="I90" s="189"/>
      <c r="J90" s="189"/>
      <c r="K90" s="181"/>
      <c r="L90" s="181"/>
      <c r="M90" s="181"/>
      <c r="N90" s="181"/>
      <c r="O90" s="181"/>
      <c r="P90" s="181"/>
      <c r="Q90" s="181"/>
      <c r="R90" s="181"/>
    </row>
    <row r="91" spans="2:18" x14ac:dyDescent="0.2">
      <c r="B91" s="37"/>
      <c r="C91" s="37"/>
      <c r="D91" s="37"/>
      <c r="E91" s="37"/>
      <c r="F91" s="181"/>
      <c r="G91" s="181"/>
      <c r="H91" s="181"/>
      <c r="I91" s="189"/>
      <c r="J91" s="189"/>
      <c r="K91" s="181"/>
      <c r="L91" s="181"/>
      <c r="M91" s="181"/>
      <c r="N91" s="181"/>
      <c r="O91" s="181"/>
      <c r="P91" s="181"/>
      <c r="Q91" s="181"/>
      <c r="R91" s="181"/>
    </row>
    <row r="92" spans="2:18" x14ac:dyDescent="0.2">
      <c r="B92" s="37"/>
      <c r="C92" s="37"/>
      <c r="D92" s="37"/>
      <c r="E92" s="37"/>
      <c r="F92" s="181"/>
      <c r="G92" s="181"/>
      <c r="H92" s="181"/>
      <c r="I92" s="189"/>
      <c r="J92" s="189"/>
      <c r="K92" s="181"/>
      <c r="L92" s="181"/>
      <c r="M92" s="181"/>
      <c r="N92" s="181"/>
      <c r="O92" s="181"/>
      <c r="P92" s="181"/>
      <c r="Q92" s="181"/>
      <c r="R92" s="181"/>
    </row>
    <row r="93" spans="2:18" x14ac:dyDescent="0.2">
      <c r="B93" s="37"/>
      <c r="C93" s="37"/>
      <c r="D93" s="37"/>
      <c r="E93" s="37"/>
      <c r="F93" s="181"/>
      <c r="G93" s="181"/>
      <c r="H93" s="181"/>
      <c r="I93" s="189"/>
      <c r="J93" s="189"/>
      <c r="K93" s="181"/>
      <c r="L93" s="181"/>
      <c r="M93" s="181"/>
      <c r="N93" s="181"/>
      <c r="O93" s="181"/>
      <c r="P93" s="181"/>
      <c r="Q93" s="181"/>
      <c r="R93" s="181"/>
    </row>
    <row r="94" spans="2:18" x14ac:dyDescent="0.2">
      <c r="B94" s="37"/>
      <c r="C94" s="37"/>
      <c r="D94" s="37"/>
      <c r="E94" s="37"/>
      <c r="F94" s="181"/>
      <c r="G94" s="181"/>
      <c r="H94" s="181"/>
      <c r="I94" s="189"/>
      <c r="J94" s="189"/>
      <c r="K94" s="181"/>
      <c r="L94" s="181"/>
      <c r="M94" s="181"/>
      <c r="N94" s="181"/>
      <c r="O94" s="181"/>
      <c r="P94" s="181"/>
      <c r="Q94" s="181"/>
      <c r="R94" s="181"/>
    </row>
    <row r="95" spans="2:18" x14ac:dyDescent="0.2">
      <c r="B95" s="37"/>
      <c r="C95" s="37"/>
      <c r="D95" s="37"/>
      <c r="E95" s="37"/>
      <c r="F95" s="181"/>
      <c r="G95" s="181"/>
      <c r="H95" s="181"/>
      <c r="I95" s="189"/>
      <c r="J95" s="189"/>
      <c r="K95" s="181"/>
      <c r="L95" s="181"/>
      <c r="M95" s="181"/>
      <c r="N95" s="181"/>
      <c r="O95" s="181"/>
      <c r="P95" s="181"/>
      <c r="Q95" s="181"/>
      <c r="R95" s="181"/>
    </row>
    <row r="96" spans="2:18" x14ac:dyDescent="0.2">
      <c r="B96" s="37"/>
      <c r="C96" s="37"/>
      <c r="D96" s="37"/>
      <c r="E96" s="37"/>
      <c r="F96" s="181"/>
      <c r="G96" s="181"/>
      <c r="H96" s="181"/>
      <c r="I96" s="189"/>
      <c r="J96" s="189"/>
      <c r="K96" s="181"/>
      <c r="L96" s="181"/>
      <c r="M96" s="181"/>
      <c r="N96" s="181"/>
      <c r="O96" s="181"/>
      <c r="P96" s="181"/>
      <c r="Q96" s="181"/>
      <c r="R96" s="181"/>
    </row>
    <row r="97" spans="2:18" x14ac:dyDescent="0.2">
      <c r="B97" s="37"/>
      <c r="C97" s="37"/>
      <c r="D97" s="37"/>
      <c r="E97" s="37"/>
      <c r="F97" s="181"/>
      <c r="G97" s="181"/>
      <c r="H97" s="181"/>
      <c r="I97" s="189"/>
      <c r="J97" s="189"/>
      <c r="K97" s="181"/>
      <c r="L97" s="181"/>
      <c r="M97" s="181"/>
      <c r="N97" s="181"/>
      <c r="O97" s="181"/>
      <c r="P97" s="181"/>
      <c r="Q97" s="181"/>
      <c r="R97" s="181"/>
    </row>
    <row r="98" spans="2:18" x14ac:dyDescent="0.2">
      <c r="B98" s="37"/>
      <c r="C98" s="37"/>
      <c r="D98" s="37"/>
      <c r="E98" s="37"/>
      <c r="F98" s="181"/>
      <c r="G98" s="181"/>
      <c r="H98" s="181"/>
      <c r="I98" s="189"/>
      <c r="J98" s="189"/>
      <c r="K98" s="181"/>
      <c r="L98" s="181"/>
      <c r="M98" s="181"/>
      <c r="N98" s="181"/>
      <c r="O98" s="181"/>
      <c r="P98" s="181"/>
      <c r="Q98" s="181"/>
      <c r="R98" s="181"/>
    </row>
    <row r="99" spans="2:18" x14ac:dyDescent="0.2">
      <c r="B99" s="37"/>
      <c r="C99" s="37"/>
      <c r="D99" s="37"/>
      <c r="E99" s="37"/>
      <c r="F99" s="181"/>
      <c r="G99" s="181"/>
      <c r="H99" s="181"/>
      <c r="I99" s="189"/>
      <c r="J99" s="189"/>
      <c r="K99" s="181"/>
      <c r="L99" s="181"/>
      <c r="M99" s="181"/>
      <c r="N99" s="181"/>
      <c r="O99" s="181"/>
      <c r="P99" s="181"/>
      <c r="Q99" s="181"/>
      <c r="R99" s="181"/>
    </row>
    <row r="100" spans="2:18" x14ac:dyDescent="0.2">
      <c r="B100" s="37"/>
      <c r="C100" s="37"/>
      <c r="D100" s="37"/>
      <c r="E100" s="37"/>
      <c r="F100" s="181"/>
      <c r="G100" s="181"/>
      <c r="H100" s="181"/>
      <c r="I100" s="189"/>
      <c r="J100" s="189"/>
      <c r="K100" s="181"/>
      <c r="L100" s="181"/>
      <c r="M100" s="181"/>
      <c r="N100" s="181"/>
      <c r="O100" s="181"/>
      <c r="P100" s="181"/>
      <c r="Q100" s="181"/>
      <c r="R100" s="181"/>
    </row>
    <row r="101" spans="2:18" x14ac:dyDescent="0.2">
      <c r="B101" s="37"/>
      <c r="C101" s="37"/>
      <c r="D101" s="37"/>
      <c r="E101" s="37"/>
      <c r="F101" s="181"/>
      <c r="G101" s="181"/>
      <c r="H101" s="181"/>
      <c r="I101" s="189"/>
      <c r="J101" s="189"/>
      <c r="K101" s="181"/>
      <c r="L101" s="181"/>
      <c r="M101" s="181"/>
      <c r="N101" s="181"/>
      <c r="O101" s="181"/>
      <c r="P101" s="181"/>
      <c r="Q101" s="181"/>
      <c r="R101" s="181"/>
    </row>
    <row r="102" spans="2:18" x14ac:dyDescent="0.2">
      <c r="B102" s="37"/>
      <c r="C102" s="37"/>
      <c r="D102" s="37"/>
      <c r="E102" s="37"/>
      <c r="F102" s="181"/>
      <c r="G102" s="181"/>
      <c r="H102" s="181"/>
      <c r="I102" s="189"/>
      <c r="J102" s="189"/>
      <c r="K102" s="181"/>
      <c r="L102" s="181"/>
      <c r="M102" s="181"/>
      <c r="N102" s="181"/>
      <c r="O102" s="181"/>
      <c r="P102" s="181"/>
      <c r="Q102" s="181"/>
      <c r="R102" s="181"/>
    </row>
    <row r="103" spans="2:18" x14ac:dyDescent="0.2">
      <c r="B103" s="37"/>
      <c r="C103" s="37"/>
      <c r="D103" s="37"/>
      <c r="E103" s="37"/>
      <c r="F103" s="181"/>
      <c r="G103" s="181"/>
      <c r="H103" s="181"/>
      <c r="I103" s="189"/>
      <c r="J103" s="189"/>
      <c r="K103" s="181"/>
      <c r="L103" s="181"/>
      <c r="M103" s="181"/>
      <c r="N103" s="181"/>
      <c r="O103" s="181"/>
      <c r="P103" s="181"/>
      <c r="Q103" s="181"/>
      <c r="R103" s="181"/>
    </row>
    <row r="104" spans="2:18" x14ac:dyDescent="0.2">
      <c r="B104" s="37"/>
      <c r="C104" s="37"/>
      <c r="D104" s="37"/>
      <c r="E104" s="37"/>
      <c r="F104" s="181"/>
      <c r="G104" s="181"/>
      <c r="H104" s="181"/>
      <c r="I104" s="189"/>
      <c r="J104" s="189"/>
      <c r="K104" s="181"/>
      <c r="L104" s="181"/>
      <c r="M104" s="181"/>
      <c r="N104" s="181"/>
      <c r="O104" s="181"/>
      <c r="P104" s="181"/>
      <c r="Q104" s="181"/>
      <c r="R104" s="181"/>
    </row>
    <row r="105" spans="2:18" x14ac:dyDescent="0.2">
      <c r="B105" s="37"/>
      <c r="C105" s="37"/>
      <c r="D105" s="37"/>
      <c r="E105" s="37"/>
      <c r="F105" s="181"/>
      <c r="G105" s="181"/>
      <c r="H105" s="181"/>
      <c r="I105" s="189"/>
      <c r="J105" s="189"/>
      <c r="K105" s="181"/>
      <c r="L105" s="181"/>
      <c r="M105" s="181"/>
      <c r="N105" s="181"/>
      <c r="O105" s="181"/>
      <c r="P105" s="181"/>
      <c r="Q105" s="181"/>
      <c r="R105" s="181"/>
    </row>
    <row r="106" spans="2:18" x14ac:dyDescent="0.2">
      <c r="B106" s="37"/>
      <c r="C106" s="37"/>
      <c r="D106" s="37"/>
      <c r="E106" s="37"/>
      <c r="F106" s="181"/>
      <c r="G106" s="181"/>
      <c r="H106" s="181"/>
      <c r="I106" s="189"/>
      <c r="J106" s="189"/>
      <c r="K106" s="181"/>
      <c r="L106" s="181"/>
      <c r="M106" s="181"/>
      <c r="N106" s="181"/>
      <c r="O106" s="181"/>
      <c r="P106" s="181"/>
      <c r="Q106" s="181"/>
      <c r="R106" s="181"/>
    </row>
    <row r="107" spans="2:18" x14ac:dyDescent="0.2">
      <c r="B107" s="37"/>
      <c r="C107" s="37"/>
      <c r="D107" s="37"/>
      <c r="E107" s="37"/>
      <c r="F107" s="181"/>
      <c r="G107" s="181"/>
      <c r="H107" s="181"/>
      <c r="I107" s="189"/>
      <c r="J107" s="189"/>
      <c r="K107" s="181"/>
      <c r="L107" s="181"/>
      <c r="M107" s="181"/>
      <c r="N107" s="181"/>
      <c r="O107" s="181"/>
      <c r="P107" s="181"/>
      <c r="Q107" s="181"/>
      <c r="R107" s="181"/>
    </row>
    <row r="108" spans="2:18" x14ac:dyDescent="0.2">
      <c r="B108" s="37"/>
      <c r="C108" s="37"/>
      <c r="D108" s="37"/>
      <c r="E108" s="37"/>
      <c r="F108" s="181"/>
      <c r="G108" s="181"/>
      <c r="H108" s="181"/>
      <c r="I108" s="189"/>
      <c r="J108" s="189"/>
      <c r="K108" s="181"/>
      <c r="L108" s="181"/>
      <c r="M108" s="181"/>
      <c r="N108" s="181"/>
      <c r="O108" s="181"/>
      <c r="P108" s="181"/>
      <c r="Q108" s="181"/>
      <c r="R108" s="181"/>
    </row>
    <row r="109" spans="2:18" x14ac:dyDescent="0.2">
      <c r="B109" s="37"/>
      <c r="C109" s="37"/>
      <c r="D109" s="37"/>
      <c r="E109" s="37"/>
      <c r="F109" s="181"/>
      <c r="G109" s="181"/>
      <c r="H109" s="181"/>
      <c r="I109" s="189"/>
      <c r="J109" s="189"/>
      <c r="K109" s="181"/>
      <c r="L109" s="181"/>
      <c r="M109" s="181"/>
      <c r="N109" s="181"/>
      <c r="O109" s="181"/>
      <c r="P109" s="181"/>
      <c r="Q109" s="181"/>
      <c r="R109" s="181"/>
    </row>
    <row r="110" spans="2:18" x14ac:dyDescent="0.2">
      <c r="B110" s="37"/>
      <c r="C110" s="37"/>
      <c r="D110" s="37"/>
      <c r="E110" s="37"/>
      <c r="F110" s="181"/>
      <c r="G110" s="181"/>
      <c r="H110" s="181"/>
      <c r="I110" s="189"/>
      <c r="J110" s="189"/>
      <c r="K110" s="181"/>
      <c r="L110" s="181"/>
      <c r="M110" s="181"/>
      <c r="N110" s="181"/>
      <c r="O110" s="181"/>
      <c r="P110" s="181"/>
      <c r="Q110" s="181"/>
      <c r="R110" s="181"/>
    </row>
    <row r="111" spans="2:18" x14ac:dyDescent="0.2">
      <c r="B111" s="37"/>
      <c r="C111" s="37"/>
      <c r="D111" s="37"/>
      <c r="E111" s="37"/>
      <c r="F111" s="181"/>
      <c r="G111" s="181"/>
      <c r="H111" s="181"/>
      <c r="I111" s="189"/>
      <c r="J111" s="189"/>
      <c r="K111" s="181"/>
      <c r="L111" s="181"/>
      <c r="M111" s="181"/>
      <c r="N111" s="181"/>
      <c r="O111" s="181"/>
      <c r="P111" s="181"/>
      <c r="Q111" s="181"/>
      <c r="R111" s="181"/>
    </row>
    <row r="112" spans="2:18" x14ac:dyDescent="0.2">
      <c r="B112" s="37"/>
      <c r="C112" s="37"/>
      <c r="D112" s="37"/>
      <c r="E112" s="37"/>
      <c r="F112" s="181"/>
      <c r="G112" s="181"/>
      <c r="H112" s="181"/>
      <c r="I112" s="189"/>
      <c r="J112" s="189"/>
      <c r="K112" s="181"/>
      <c r="L112" s="181"/>
      <c r="M112" s="181"/>
      <c r="N112" s="181"/>
      <c r="O112" s="181"/>
      <c r="P112" s="181"/>
      <c r="Q112" s="181"/>
      <c r="R112" s="181"/>
    </row>
    <row r="113" spans="2:18" x14ac:dyDescent="0.2">
      <c r="B113" s="37"/>
      <c r="C113" s="37"/>
      <c r="D113" s="37"/>
      <c r="E113" s="37"/>
      <c r="F113" s="181"/>
      <c r="G113" s="181"/>
      <c r="H113" s="181"/>
      <c r="I113" s="189"/>
      <c r="J113" s="189"/>
      <c r="K113" s="181"/>
      <c r="L113" s="181"/>
      <c r="M113" s="181"/>
      <c r="N113" s="181"/>
      <c r="O113" s="181"/>
      <c r="P113" s="181"/>
      <c r="Q113" s="181"/>
      <c r="R113" s="181"/>
    </row>
    <row r="114" spans="2:18" x14ac:dyDescent="0.2">
      <c r="B114" s="37"/>
      <c r="C114" s="37"/>
      <c r="D114" s="37"/>
      <c r="E114" s="37"/>
      <c r="F114" s="181"/>
      <c r="G114" s="181"/>
      <c r="H114" s="181"/>
      <c r="I114" s="189"/>
      <c r="J114" s="189"/>
      <c r="K114" s="181"/>
      <c r="L114" s="181"/>
      <c r="M114" s="181"/>
      <c r="N114" s="181"/>
      <c r="O114" s="181"/>
      <c r="P114" s="181"/>
      <c r="Q114" s="181"/>
      <c r="R114" s="181"/>
    </row>
    <row r="115" spans="2:18" x14ac:dyDescent="0.2">
      <c r="B115" s="37"/>
      <c r="C115" s="37"/>
      <c r="D115" s="37"/>
      <c r="E115" s="37"/>
      <c r="F115" s="181"/>
      <c r="G115" s="181"/>
      <c r="H115" s="181"/>
      <c r="I115" s="189"/>
      <c r="J115" s="189"/>
      <c r="K115" s="181"/>
      <c r="L115" s="181"/>
      <c r="M115" s="181"/>
      <c r="N115" s="181"/>
      <c r="O115" s="181"/>
      <c r="P115" s="181"/>
      <c r="Q115" s="181"/>
      <c r="R115" s="181"/>
    </row>
    <row r="116" spans="2:18" x14ac:dyDescent="0.2">
      <c r="B116" s="37"/>
      <c r="C116" s="37"/>
      <c r="D116" s="37"/>
      <c r="E116" s="37"/>
      <c r="F116" s="181"/>
      <c r="G116" s="181"/>
      <c r="H116" s="181"/>
      <c r="I116" s="189"/>
      <c r="J116" s="189"/>
      <c r="K116" s="181"/>
      <c r="L116" s="181"/>
      <c r="M116" s="181"/>
      <c r="N116" s="181"/>
      <c r="O116" s="181"/>
      <c r="P116" s="181"/>
      <c r="Q116" s="181"/>
      <c r="R116" s="181"/>
    </row>
    <row r="117" spans="2:18" x14ac:dyDescent="0.2">
      <c r="B117" s="37"/>
      <c r="C117" s="37"/>
      <c r="D117" s="37"/>
      <c r="E117" s="37"/>
      <c r="F117" s="181"/>
      <c r="G117" s="181"/>
      <c r="H117" s="181"/>
      <c r="I117" s="189"/>
      <c r="J117" s="189"/>
      <c r="K117" s="181"/>
      <c r="L117" s="181"/>
      <c r="M117" s="181"/>
      <c r="N117" s="181"/>
      <c r="O117" s="181"/>
      <c r="P117" s="181"/>
      <c r="Q117" s="181"/>
      <c r="R117" s="181"/>
    </row>
    <row r="118" spans="2:18" x14ac:dyDescent="0.2">
      <c r="B118" s="37"/>
      <c r="C118" s="37"/>
      <c r="D118" s="37"/>
      <c r="E118" s="37"/>
      <c r="F118" s="181"/>
      <c r="G118" s="181"/>
      <c r="H118" s="181"/>
      <c r="I118" s="189"/>
      <c r="J118" s="189"/>
      <c r="K118" s="181"/>
      <c r="L118" s="181"/>
      <c r="M118" s="181"/>
      <c r="N118" s="181"/>
      <c r="O118" s="181"/>
      <c r="P118" s="181"/>
      <c r="Q118" s="181"/>
      <c r="R118" s="181"/>
    </row>
    <row r="119" spans="2:18" x14ac:dyDescent="0.2">
      <c r="B119" s="37"/>
      <c r="C119" s="37"/>
      <c r="D119" s="37"/>
      <c r="E119" s="37"/>
      <c r="F119" s="181"/>
      <c r="G119" s="181"/>
      <c r="H119" s="181"/>
      <c r="I119" s="189"/>
      <c r="J119" s="189"/>
      <c r="K119" s="181"/>
      <c r="L119" s="181"/>
      <c r="M119" s="181"/>
      <c r="N119" s="181"/>
      <c r="O119" s="181"/>
      <c r="P119" s="181"/>
      <c r="Q119" s="181"/>
      <c r="R119" s="181"/>
    </row>
    <row r="120" spans="2:18" x14ac:dyDescent="0.2">
      <c r="B120" s="37"/>
      <c r="C120" s="37"/>
      <c r="D120" s="37"/>
      <c r="E120" s="37"/>
      <c r="F120" s="181"/>
      <c r="G120" s="181"/>
      <c r="H120" s="181"/>
      <c r="I120" s="189"/>
      <c r="J120" s="189"/>
      <c r="K120" s="181"/>
      <c r="L120" s="181"/>
      <c r="M120" s="181"/>
      <c r="N120" s="181"/>
      <c r="O120" s="181"/>
      <c r="P120" s="181"/>
      <c r="Q120" s="181"/>
      <c r="R120" s="181"/>
    </row>
    <row r="121" spans="2:18" x14ac:dyDescent="0.2">
      <c r="B121" s="37"/>
      <c r="C121" s="37"/>
      <c r="D121" s="37"/>
      <c r="E121" s="37"/>
      <c r="F121" s="181"/>
      <c r="G121" s="181"/>
      <c r="H121" s="181"/>
      <c r="I121" s="189"/>
      <c r="J121" s="189"/>
      <c r="K121" s="181"/>
      <c r="L121" s="181"/>
      <c r="M121" s="181"/>
      <c r="N121" s="181"/>
      <c r="O121" s="181"/>
      <c r="P121" s="181"/>
      <c r="Q121" s="181"/>
      <c r="R121" s="181"/>
    </row>
    <row r="122" spans="2:18" x14ac:dyDescent="0.2">
      <c r="B122" s="37"/>
      <c r="C122" s="37"/>
      <c r="D122" s="37"/>
      <c r="E122" s="37"/>
      <c r="F122" s="181"/>
      <c r="G122" s="181"/>
      <c r="H122" s="181"/>
      <c r="I122" s="189"/>
      <c r="J122" s="189"/>
      <c r="K122" s="181"/>
      <c r="L122" s="181"/>
      <c r="M122" s="181"/>
      <c r="N122" s="181"/>
      <c r="O122" s="181"/>
      <c r="P122" s="181"/>
      <c r="Q122" s="181"/>
      <c r="R122" s="181"/>
    </row>
    <row r="123" spans="2:18" x14ac:dyDescent="0.2">
      <c r="B123" s="37"/>
      <c r="C123" s="37"/>
      <c r="D123" s="37"/>
      <c r="E123" s="37"/>
      <c r="F123" s="181"/>
      <c r="G123" s="181"/>
      <c r="H123" s="181"/>
      <c r="I123" s="189"/>
      <c r="J123" s="189"/>
      <c r="K123" s="181"/>
      <c r="L123" s="181"/>
      <c r="M123" s="181"/>
      <c r="N123" s="181"/>
      <c r="O123" s="181"/>
      <c r="P123" s="181"/>
      <c r="Q123" s="181"/>
      <c r="R123" s="181"/>
    </row>
    <row r="124" spans="2:18" x14ac:dyDescent="0.2">
      <c r="B124" s="37"/>
      <c r="C124" s="37"/>
      <c r="D124" s="37"/>
      <c r="E124" s="37"/>
      <c r="F124" s="181"/>
      <c r="G124" s="181"/>
      <c r="H124" s="181"/>
      <c r="I124" s="189"/>
      <c r="J124" s="189"/>
      <c r="K124" s="181"/>
      <c r="L124" s="181"/>
      <c r="M124" s="181"/>
      <c r="N124" s="181"/>
      <c r="O124" s="181"/>
      <c r="P124" s="181"/>
      <c r="Q124" s="181"/>
      <c r="R124" s="181"/>
    </row>
    <row r="125" spans="2:18" x14ac:dyDescent="0.2">
      <c r="B125" s="37"/>
      <c r="C125" s="37"/>
      <c r="D125" s="37"/>
      <c r="E125" s="37"/>
      <c r="F125" s="181"/>
      <c r="G125" s="181"/>
      <c r="H125" s="181"/>
      <c r="I125" s="189"/>
      <c r="J125" s="189"/>
      <c r="K125" s="181"/>
      <c r="L125" s="181"/>
      <c r="M125" s="181"/>
      <c r="N125" s="181"/>
      <c r="O125" s="181"/>
      <c r="P125" s="181"/>
      <c r="Q125" s="181"/>
      <c r="R125" s="181"/>
    </row>
    <row r="126" spans="2:18" x14ac:dyDescent="0.2">
      <c r="B126" s="37"/>
      <c r="C126" s="37"/>
      <c r="D126" s="37"/>
      <c r="E126" s="37"/>
      <c r="F126" s="181"/>
      <c r="G126" s="181"/>
      <c r="H126" s="181"/>
      <c r="I126" s="189"/>
      <c r="J126" s="189"/>
      <c r="K126" s="181"/>
      <c r="L126" s="181"/>
      <c r="M126" s="181"/>
      <c r="N126" s="181"/>
      <c r="O126" s="181"/>
      <c r="P126" s="181"/>
      <c r="Q126" s="181"/>
      <c r="R126" s="181"/>
    </row>
    <row r="127" spans="2:18" x14ac:dyDescent="0.2">
      <c r="B127" s="37"/>
      <c r="C127" s="37"/>
      <c r="D127" s="37"/>
      <c r="E127" s="37"/>
      <c r="F127" s="181"/>
      <c r="G127" s="181"/>
      <c r="H127" s="181"/>
      <c r="I127" s="189"/>
      <c r="J127" s="189"/>
      <c r="K127" s="181"/>
      <c r="L127" s="181"/>
      <c r="M127" s="181"/>
      <c r="N127" s="181"/>
      <c r="O127" s="181"/>
      <c r="P127" s="181"/>
      <c r="Q127" s="181"/>
      <c r="R127" s="181"/>
    </row>
    <row r="128" spans="2:18" x14ac:dyDescent="0.2">
      <c r="B128" s="37"/>
      <c r="C128" s="37"/>
      <c r="D128" s="37"/>
      <c r="E128" s="37"/>
      <c r="F128" s="181"/>
      <c r="G128" s="181"/>
      <c r="H128" s="181"/>
      <c r="I128" s="189"/>
      <c r="J128" s="189"/>
      <c r="K128" s="181"/>
      <c r="L128" s="181"/>
      <c r="M128" s="181"/>
      <c r="N128" s="181"/>
      <c r="O128" s="181"/>
      <c r="P128" s="181"/>
      <c r="Q128" s="181"/>
      <c r="R128" s="181"/>
    </row>
    <row r="129" spans="2:18" x14ac:dyDescent="0.2">
      <c r="B129" s="37"/>
      <c r="C129" s="37"/>
      <c r="D129" s="37"/>
      <c r="E129" s="37"/>
      <c r="F129" s="181"/>
      <c r="G129" s="181"/>
      <c r="H129" s="181"/>
      <c r="I129" s="189"/>
      <c r="J129" s="189"/>
      <c r="K129" s="181"/>
      <c r="L129" s="181"/>
      <c r="M129" s="181"/>
      <c r="N129" s="181"/>
      <c r="O129" s="181"/>
      <c r="P129" s="181"/>
      <c r="Q129" s="181"/>
      <c r="R129" s="181"/>
    </row>
    <row r="130" spans="2:18" x14ac:dyDescent="0.2">
      <c r="B130" s="37"/>
      <c r="C130" s="37"/>
      <c r="D130" s="37"/>
      <c r="E130" s="37"/>
      <c r="F130" s="181"/>
      <c r="G130" s="181"/>
      <c r="H130" s="181"/>
      <c r="I130" s="189"/>
      <c r="J130" s="189"/>
      <c r="K130" s="181"/>
      <c r="L130" s="181"/>
      <c r="M130" s="181"/>
      <c r="N130" s="181"/>
      <c r="O130" s="181"/>
      <c r="P130" s="181"/>
      <c r="Q130" s="181"/>
      <c r="R130" s="181"/>
    </row>
    <row r="131" spans="2:18" x14ac:dyDescent="0.2">
      <c r="B131" s="37"/>
      <c r="C131" s="37"/>
      <c r="D131" s="37"/>
      <c r="E131" s="37"/>
      <c r="F131" s="181"/>
      <c r="G131" s="181"/>
      <c r="H131" s="181"/>
      <c r="I131" s="189"/>
      <c r="J131" s="189"/>
      <c r="K131" s="181"/>
      <c r="L131" s="181"/>
      <c r="M131" s="181"/>
      <c r="N131" s="181"/>
      <c r="O131" s="181"/>
      <c r="P131" s="181"/>
      <c r="Q131" s="181"/>
      <c r="R131" s="181"/>
    </row>
    <row r="132" spans="2:18" x14ac:dyDescent="0.2">
      <c r="B132" s="37"/>
      <c r="C132" s="37"/>
      <c r="D132" s="37"/>
      <c r="E132" s="37"/>
      <c r="F132" s="181"/>
      <c r="G132" s="181"/>
      <c r="H132" s="181"/>
      <c r="I132" s="189"/>
      <c r="J132" s="189"/>
      <c r="K132" s="181"/>
      <c r="L132" s="181"/>
      <c r="M132" s="181"/>
      <c r="N132" s="181"/>
      <c r="O132" s="181"/>
      <c r="P132" s="181"/>
      <c r="Q132" s="181"/>
      <c r="R132" s="181"/>
    </row>
    <row r="133" spans="2:18" x14ac:dyDescent="0.2">
      <c r="B133" s="37"/>
      <c r="C133" s="37"/>
      <c r="D133" s="37"/>
      <c r="E133" s="37"/>
      <c r="F133" s="181"/>
      <c r="G133" s="181"/>
      <c r="H133" s="181"/>
      <c r="I133" s="189"/>
      <c r="J133" s="189"/>
      <c r="K133" s="181"/>
      <c r="L133" s="181"/>
      <c r="M133" s="181"/>
      <c r="N133" s="181"/>
      <c r="O133" s="181"/>
      <c r="P133" s="181"/>
      <c r="Q133" s="181"/>
      <c r="R133" s="181"/>
    </row>
    <row r="134" spans="2:18" x14ac:dyDescent="0.2">
      <c r="B134" s="37"/>
      <c r="C134" s="37"/>
      <c r="D134" s="37"/>
      <c r="E134" s="37"/>
      <c r="F134" s="181"/>
      <c r="G134" s="181"/>
      <c r="H134" s="181"/>
      <c r="I134" s="189"/>
      <c r="J134" s="189"/>
      <c r="K134" s="181"/>
      <c r="L134" s="181"/>
      <c r="M134" s="181"/>
      <c r="N134" s="181"/>
      <c r="O134" s="181"/>
      <c r="P134" s="181"/>
      <c r="Q134" s="181"/>
      <c r="R134" s="181"/>
    </row>
    <row r="135" spans="2:18" x14ac:dyDescent="0.2">
      <c r="B135" s="37"/>
      <c r="C135" s="37"/>
      <c r="D135" s="37"/>
      <c r="E135" s="37"/>
      <c r="F135" s="181"/>
      <c r="G135" s="181"/>
      <c r="H135" s="181"/>
      <c r="I135" s="189"/>
      <c r="J135" s="189"/>
      <c r="K135" s="181"/>
      <c r="L135" s="181"/>
      <c r="M135" s="181"/>
      <c r="N135" s="181"/>
      <c r="O135" s="181"/>
      <c r="P135" s="181"/>
      <c r="Q135" s="181"/>
      <c r="R135" s="181"/>
    </row>
    <row r="136" spans="2:18" x14ac:dyDescent="0.2">
      <c r="B136" s="37"/>
      <c r="C136" s="37"/>
      <c r="D136" s="37"/>
      <c r="E136" s="37"/>
      <c r="F136" s="181"/>
      <c r="G136" s="181"/>
      <c r="H136" s="181"/>
      <c r="I136" s="189"/>
      <c r="J136" s="189"/>
      <c r="K136" s="181"/>
      <c r="L136" s="181"/>
      <c r="M136" s="181"/>
      <c r="N136" s="181"/>
      <c r="O136" s="181"/>
      <c r="P136" s="181"/>
      <c r="Q136" s="181"/>
      <c r="R136" s="181"/>
    </row>
    <row r="137" spans="2:18" x14ac:dyDescent="0.2">
      <c r="B137" s="37"/>
      <c r="C137" s="37"/>
      <c r="D137" s="37"/>
      <c r="E137" s="37"/>
      <c r="F137" s="181"/>
      <c r="G137" s="181"/>
      <c r="H137" s="181"/>
      <c r="I137" s="189"/>
      <c r="J137" s="189"/>
      <c r="K137" s="181"/>
      <c r="L137" s="181"/>
      <c r="M137" s="181"/>
      <c r="N137" s="181"/>
      <c r="O137" s="181"/>
      <c r="P137" s="181"/>
      <c r="Q137" s="181"/>
      <c r="R137" s="181"/>
    </row>
    <row r="138" spans="2:18" x14ac:dyDescent="0.2">
      <c r="B138" s="37"/>
      <c r="C138" s="37"/>
      <c r="D138" s="37"/>
      <c r="E138" s="37"/>
      <c r="F138" s="181"/>
      <c r="G138" s="181"/>
      <c r="H138" s="181"/>
      <c r="I138" s="189"/>
      <c r="J138" s="189"/>
      <c r="K138" s="181"/>
      <c r="L138" s="181"/>
      <c r="M138" s="181"/>
      <c r="N138" s="181"/>
      <c r="O138" s="181"/>
      <c r="P138" s="181"/>
      <c r="Q138" s="181"/>
      <c r="R138" s="181"/>
    </row>
    <row r="139" spans="2:18" x14ac:dyDescent="0.2">
      <c r="B139" s="37"/>
      <c r="C139" s="37"/>
      <c r="D139" s="37"/>
      <c r="E139" s="37"/>
      <c r="F139" s="181"/>
      <c r="G139" s="181"/>
      <c r="H139" s="181"/>
      <c r="I139" s="189"/>
      <c r="J139" s="189"/>
      <c r="K139" s="181"/>
      <c r="L139" s="181"/>
      <c r="M139" s="181"/>
      <c r="N139" s="181"/>
      <c r="O139" s="181"/>
      <c r="P139" s="181"/>
      <c r="Q139" s="181"/>
      <c r="R139" s="181"/>
    </row>
    <row r="140" spans="2:18" x14ac:dyDescent="0.2">
      <c r="B140" s="37"/>
      <c r="C140" s="37"/>
      <c r="D140" s="37"/>
      <c r="E140" s="37"/>
      <c r="F140" s="181"/>
      <c r="G140" s="181"/>
      <c r="H140" s="181"/>
      <c r="I140" s="189"/>
      <c r="J140" s="189"/>
      <c r="K140" s="181"/>
      <c r="L140" s="181"/>
      <c r="M140" s="181"/>
      <c r="N140" s="181"/>
      <c r="O140" s="181"/>
      <c r="P140" s="181"/>
      <c r="Q140" s="181"/>
      <c r="R140" s="181"/>
    </row>
    <row r="141" spans="2:18" x14ac:dyDescent="0.2">
      <c r="B141" s="37"/>
      <c r="C141" s="37"/>
      <c r="D141" s="37"/>
      <c r="E141" s="37"/>
      <c r="F141" s="181"/>
      <c r="G141" s="181"/>
      <c r="H141" s="181"/>
      <c r="I141" s="189"/>
      <c r="J141" s="189"/>
      <c r="K141" s="181"/>
      <c r="L141" s="181"/>
      <c r="M141" s="181"/>
      <c r="N141" s="181"/>
      <c r="O141" s="181"/>
      <c r="P141" s="181"/>
      <c r="Q141" s="181"/>
      <c r="R141" s="181"/>
    </row>
    <row r="142" spans="2:18" x14ac:dyDescent="0.2">
      <c r="B142" s="37"/>
      <c r="C142" s="37"/>
      <c r="D142" s="37"/>
      <c r="E142" s="37"/>
      <c r="F142" s="181"/>
      <c r="G142" s="181"/>
      <c r="H142" s="181"/>
      <c r="I142" s="189"/>
      <c r="J142" s="189"/>
      <c r="K142" s="181"/>
      <c r="L142" s="181"/>
      <c r="M142" s="181"/>
      <c r="N142" s="181"/>
      <c r="O142" s="181"/>
      <c r="P142" s="181"/>
      <c r="Q142" s="181"/>
      <c r="R142" s="181"/>
    </row>
    <row r="143" spans="2:18" x14ac:dyDescent="0.2">
      <c r="B143" s="37"/>
      <c r="C143" s="37"/>
      <c r="D143" s="37"/>
      <c r="E143" s="37"/>
      <c r="F143" s="181"/>
      <c r="G143" s="181"/>
      <c r="H143" s="181"/>
      <c r="I143" s="189"/>
      <c r="J143" s="189"/>
      <c r="K143" s="181"/>
      <c r="L143" s="181"/>
      <c r="M143" s="181"/>
      <c r="N143" s="181"/>
      <c r="O143" s="181"/>
      <c r="P143" s="181"/>
      <c r="Q143" s="181"/>
      <c r="R143" s="181"/>
    </row>
    <row r="144" spans="2:18" x14ac:dyDescent="0.2">
      <c r="B144" s="37"/>
      <c r="C144" s="37"/>
      <c r="D144" s="37"/>
      <c r="E144" s="37"/>
      <c r="F144" s="181"/>
      <c r="G144" s="181"/>
      <c r="H144" s="181"/>
      <c r="I144" s="189"/>
      <c r="J144" s="189"/>
      <c r="K144" s="181"/>
      <c r="L144" s="181"/>
      <c r="M144" s="181"/>
      <c r="N144" s="181"/>
      <c r="O144" s="181"/>
      <c r="P144" s="181"/>
      <c r="Q144" s="181"/>
      <c r="R144" s="181"/>
    </row>
    <row r="145" spans="2:18" x14ac:dyDescent="0.2">
      <c r="B145" s="37"/>
      <c r="C145" s="37"/>
      <c r="D145" s="37"/>
      <c r="E145" s="37"/>
      <c r="F145" s="181"/>
      <c r="G145" s="181"/>
      <c r="H145" s="181"/>
      <c r="I145" s="189"/>
      <c r="J145" s="189"/>
      <c r="K145" s="181"/>
      <c r="L145" s="181"/>
      <c r="M145" s="181"/>
      <c r="N145" s="181"/>
      <c r="O145" s="181"/>
      <c r="P145" s="181"/>
      <c r="Q145" s="181"/>
      <c r="R145" s="181"/>
    </row>
    <row r="146" spans="2:18" x14ac:dyDescent="0.2">
      <c r="B146" s="37"/>
      <c r="C146" s="37"/>
      <c r="D146" s="37"/>
      <c r="E146" s="37"/>
      <c r="F146" s="181"/>
      <c r="G146" s="181"/>
      <c r="H146" s="181"/>
      <c r="I146" s="189"/>
      <c r="J146" s="189"/>
      <c r="K146" s="181"/>
      <c r="L146" s="181"/>
      <c r="M146" s="181"/>
      <c r="N146" s="181"/>
      <c r="O146" s="181"/>
      <c r="P146" s="181"/>
      <c r="Q146" s="181"/>
      <c r="R146" s="181"/>
    </row>
    <row r="147" spans="2:18" x14ac:dyDescent="0.2">
      <c r="B147" s="37"/>
      <c r="C147" s="37"/>
      <c r="D147" s="37"/>
      <c r="E147" s="37"/>
      <c r="F147" s="181"/>
      <c r="G147" s="181"/>
      <c r="H147" s="181"/>
      <c r="I147" s="189"/>
      <c r="J147" s="189"/>
      <c r="K147" s="181"/>
      <c r="L147" s="181"/>
      <c r="M147" s="181"/>
      <c r="N147" s="181"/>
      <c r="O147" s="181"/>
      <c r="P147" s="181"/>
      <c r="Q147" s="181"/>
      <c r="R147" s="181"/>
    </row>
    <row r="148" spans="2:18" x14ac:dyDescent="0.2">
      <c r="B148" s="37"/>
      <c r="C148" s="37"/>
      <c r="D148" s="37"/>
      <c r="E148" s="37"/>
      <c r="F148" s="181"/>
      <c r="G148" s="181"/>
      <c r="H148" s="181"/>
      <c r="I148" s="189"/>
      <c r="J148" s="189"/>
      <c r="K148" s="181"/>
      <c r="L148" s="181"/>
      <c r="M148" s="181"/>
      <c r="N148" s="181"/>
      <c r="O148" s="181"/>
      <c r="P148" s="181"/>
      <c r="Q148" s="181"/>
      <c r="R148" s="181"/>
    </row>
    <row r="149" spans="2:18" x14ac:dyDescent="0.2">
      <c r="B149" s="37"/>
      <c r="C149" s="37"/>
      <c r="D149" s="37"/>
      <c r="E149" s="37"/>
      <c r="F149" s="181"/>
      <c r="G149" s="181"/>
      <c r="H149" s="181"/>
      <c r="I149" s="189"/>
      <c r="J149" s="189"/>
      <c r="K149" s="181"/>
      <c r="L149" s="181"/>
      <c r="M149" s="181"/>
      <c r="N149" s="181"/>
      <c r="O149" s="181"/>
      <c r="P149" s="181"/>
      <c r="Q149" s="181"/>
      <c r="R149" s="181"/>
    </row>
    <row r="150" spans="2:18" x14ac:dyDescent="0.2">
      <c r="B150" s="37"/>
      <c r="C150" s="37"/>
      <c r="D150" s="37"/>
      <c r="E150" s="37"/>
      <c r="F150" s="181"/>
      <c r="G150" s="181"/>
      <c r="H150" s="181"/>
      <c r="I150" s="189"/>
      <c r="J150" s="189"/>
      <c r="K150" s="181"/>
      <c r="L150" s="181"/>
      <c r="M150" s="181"/>
      <c r="N150" s="181"/>
      <c r="O150" s="181"/>
      <c r="P150" s="181"/>
      <c r="Q150" s="181"/>
      <c r="R150" s="181"/>
    </row>
    <row r="151" spans="2:18" x14ac:dyDescent="0.2">
      <c r="B151" s="37"/>
      <c r="C151" s="37"/>
      <c r="D151" s="37"/>
      <c r="E151" s="37"/>
      <c r="F151" s="181"/>
      <c r="G151" s="181"/>
      <c r="H151" s="181"/>
      <c r="I151" s="189"/>
      <c r="J151" s="189"/>
      <c r="K151" s="181"/>
      <c r="L151" s="181"/>
      <c r="M151" s="181"/>
      <c r="N151" s="181"/>
      <c r="O151" s="181"/>
      <c r="P151" s="181"/>
      <c r="Q151" s="181"/>
      <c r="R151" s="181"/>
    </row>
    <row r="152" spans="2:18" x14ac:dyDescent="0.2">
      <c r="B152" s="37"/>
      <c r="C152" s="37"/>
      <c r="D152" s="37"/>
      <c r="E152" s="37"/>
      <c r="F152" s="181"/>
      <c r="G152" s="181"/>
      <c r="H152" s="181"/>
      <c r="I152" s="189"/>
      <c r="J152" s="189"/>
      <c r="K152" s="181"/>
      <c r="L152" s="181"/>
      <c r="M152" s="181"/>
      <c r="N152" s="181"/>
      <c r="O152" s="181"/>
      <c r="P152" s="181"/>
      <c r="Q152" s="181"/>
      <c r="R152" s="181"/>
    </row>
    <row r="153" spans="2:18" x14ac:dyDescent="0.2">
      <c r="B153" s="37"/>
      <c r="C153" s="37"/>
      <c r="D153" s="37"/>
      <c r="E153" s="37"/>
      <c r="F153" s="181"/>
      <c r="G153" s="181"/>
      <c r="H153" s="181"/>
      <c r="I153" s="189"/>
      <c r="J153" s="189"/>
      <c r="K153" s="181"/>
      <c r="L153" s="181"/>
      <c r="M153" s="181"/>
      <c r="N153" s="181"/>
      <c r="O153" s="181"/>
      <c r="P153" s="181"/>
      <c r="Q153" s="181"/>
      <c r="R153" s="181"/>
    </row>
    <row r="154" spans="2:18" x14ac:dyDescent="0.2">
      <c r="B154" s="37"/>
      <c r="C154" s="37"/>
      <c r="D154" s="37"/>
      <c r="E154" s="37"/>
      <c r="F154" s="181"/>
      <c r="G154" s="181"/>
      <c r="H154" s="181"/>
      <c r="I154" s="189"/>
      <c r="J154" s="189"/>
      <c r="K154" s="181"/>
      <c r="L154" s="181"/>
      <c r="M154" s="181"/>
      <c r="N154" s="181"/>
      <c r="O154" s="181"/>
      <c r="P154" s="181"/>
      <c r="Q154" s="181"/>
      <c r="R154" s="181"/>
    </row>
    <row r="155" spans="2:18" x14ac:dyDescent="0.2">
      <c r="B155" s="37"/>
      <c r="C155" s="37"/>
      <c r="D155" s="37"/>
      <c r="E155" s="37"/>
      <c r="F155" s="181"/>
      <c r="G155" s="181"/>
      <c r="H155" s="181"/>
      <c r="I155" s="189"/>
      <c r="J155" s="189"/>
      <c r="K155" s="181"/>
      <c r="L155" s="181"/>
      <c r="M155" s="181"/>
      <c r="N155" s="181"/>
      <c r="O155" s="181"/>
      <c r="P155" s="181"/>
      <c r="Q155" s="181"/>
      <c r="R155" s="181"/>
    </row>
    <row r="156" spans="2:18" x14ac:dyDescent="0.2">
      <c r="B156" s="37"/>
      <c r="C156" s="37"/>
      <c r="D156" s="37"/>
      <c r="E156" s="37"/>
      <c r="F156" s="181"/>
      <c r="G156" s="181"/>
      <c r="H156" s="181"/>
      <c r="I156" s="189"/>
      <c r="J156" s="189"/>
      <c r="K156" s="181"/>
      <c r="L156" s="181"/>
      <c r="M156" s="181"/>
      <c r="N156" s="181"/>
      <c r="O156" s="181"/>
      <c r="P156" s="181"/>
      <c r="Q156" s="181"/>
      <c r="R156" s="181"/>
    </row>
    <row r="157" spans="2:18" x14ac:dyDescent="0.2">
      <c r="B157" s="37"/>
      <c r="C157" s="37"/>
      <c r="D157" s="37"/>
      <c r="E157" s="37"/>
      <c r="F157" s="181"/>
      <c r="G157" s="181"/>
      <c r="H157" s="181"/>
      <c r="I157" s="189"/>
      <c r="J157" s="189"/>
      <c r="K157" s="181"/>
      <c r="L157" s="181"/>
      <c r="M157" s="181"/>
      <c r="N157" s="181"/>
      <c r="O157" s="181"/>
      <c r="P157" s="181"/>
      <c r="Q157" s="181"/>
      <c r="R157" s="181"/>
    </row>
    <row r="158" spans="2:18" x14ac:dyDescent="0.2">
      <c r="B158" s="37"/>
      <c r="C158" s="37"/>
      <c r="D158" s="37"/>
      <c r="E158" s="37"/>
      <c r="F158" s="181"/>
      <c r="G158" s="181"/>
      <c r="H158" s="181"/>
      <c r="I158" s="189"/>
      <c r="J158" s="189"/>
      <c r="K158" s="181"/>
      <c r="L158" s="181"/>
      <c r="M158" s="181"/>
      <c r="N158" s="181"/>
      <c r="O158" s="181"/>
      <c r="P158" s="181"/>
      <c r="Q158" s="181"/>
      <c r="R158" s="181"/>
    </row>
    <row r="159" spans="2:18" x14ac:dyDescent="0.2">
      <c r="B159" s="37"/>
      <c r="C159" s="37"/>
      <c r="D159" s="37"/>
      <c r="E159" s="37"/>
      <c r="F159" s="181"/>
      <c r="G159" s="181"/>
      <c r="H159" s="181"/>
      <c r="I159" s="189"/>
      <c r="J159" s="189"/>
      <c r="K159" s="181"/>
      <c r="L159" s="181"/>
      <c r="M159" s="181"/>
      <c r="N159" s="181"/>
      <c r="O159" s="181"/>
      <c r="P159" s="181"/>
      <c r="Q159" s="181"/>
      <c r="R159" s="181"/>
    </row>
    <row r="160" spans="2:18" x14ac:dyDescent="0.2">
      <c r="B160" s="37"/>
      <c r="C160" s="37"/>
      <c r="D160" s="37"/>
      <c r="E160" s="37"/>
      <c r="F160" s="181"/>
      <c r="G160" s="181"/>
      <c r="H160" s="181"/>
      <c r="I160" s="189"/>
      <c r="J160" s="189"/>
      <c r="K160" s="181"/>
      <c r="L160" s="181"/>
      <c r="M160" s="181"/>
      <c r="N160" s="181"/>
      <c r="O160" s="181"/>
      <c r="P160" s="181"/>
      <c r="Q160" s="181"/>
      <c r="R160" s="181"/>
    </row>
    <row r="161" spans="2:18" x14ac:dyDescent="0.2">
      <c r="B161" s="37"/>
      <c r="C161" s="37"/>
      <c r="D161" s="37"/>
      <c r="E161" s="37"/>
      <c r="F161" s="181"/>
      <c r="G161" s="181"/>
      <c r="H161" s="181"/>
      <c r="I161" s="189"/>
      <c r="J161" s="189"/>
      <c r="K161" s="181"/>
      <c r="L161" s="181"/>
      <c r="M161" s="181"/>
      <c r="N161" s="181"/>
      <c r="O161" s="181"/>
      <c r="P161" s="181"/>
      <c r="Q161" s="181"/>
      <c r="R161" s="181"/>
    </row>
    <row r="162" spans="2:18" x14ac:dyDescent="0.2">
      <c r="B162" s="37"/>
      <c r="C162" s="37"/>
      <c r="D162" s="37"/>
      <c r="E162" s="37"/>
      <c r="F162" s="181"/>
      <c r="G162" s="181"/>
      <c r="H162" s="181"/>
      <c r="I162" s="189"/>
      <c r="J162" s="189"/>
      <c r="K162" s="181"/>
      <c r="L162" s="181"/>
      <c r="M162" s="181"/>
      <c r="N162" s="181"/>
      <c r="O162" s="181"/>
      <c r="P162" s="181"/>
      <c r="Q162" s="181"/>
      <c r="R162" s="181"/>
    </row>
    <row r="163" spans="2:18" x14ac:dyDescent="0.2">
      <c r="B163" s="37"/>
      <c r="C163" s="37"/>
      <c r="D163" s="37"/>
      <c r="E163" s="37"/>
      <c r="F163" s="181"/>
      <c r="G163" s="181"/>
      <c r="H163" s="181"/>
      <c r="I163" s="189"/>
      <c r="J163" s="189"/>
      <c r="K163" s="181"/>
      <c r="L163" s="181"/>
      <c r="M163" s="181"/>
      <c r="N163" s="181"/>
      <c r="O163" s="181"/>
      <c r="P163" s="181"/>
      <c r="Q163" s="181"/>
      <c r="R163" s="181"/>
    </row>
    <row r="164" spans="2:18" x14ac:dyDescent="0.2">
      <c r="B164" s="37"/>
      <c r="C164" s="37"/>
      <c r="D164" s="37"/>
      <c r="E164" s="37"/>
      <c r="F164" s="181"/>
      <c r="G164" s="181"/>
      <c r="H164" s="181"/>
      <c r="I164" s="189"/>
      <c r="J164" s="189"/>
      <c r="K164" s="181"/>
      <c r="L164" s="181"/>
      <c r="M164" s="181"/>
      <c r="N164" s="181"/>
      <c r="O164" s="181"/>
      <c r="P164" s="181"/>
      <c r="Q164" s="181"/>
      <c r="R164" s="181"/>
    </row>
    <row r="165" spans="2:18" x14ac:dyDescent="0.2">
      <c r="B165" s="37"/>
      <c r="C165" s="37"/>
      <c r="D165" s="37"/>
      <c r="E165" s="37"/>
      <c r="F165" s="181"/>
      <c r="G165" s="181"/>
      <c r="H165" s="181"/>
      <c r="I165" s="189"/>
      <c r="J165" s="189"/>
      <c r="K165" s="181"/>
      <c r="L165" s="181"/>
      <c r="M165" s="181"/>
      <c r="N165" s="181"/>
      <c r="O165" s="181"/>
      <c r="P165" s="181"/>
      <c r="Q165" s="181"/>
      <c r="R165" s="181"/>
    </row>
    <row r="166" spans="2:18" x14ac:dyDescent="0.2">
      <c r="B166" s="37"/>
      <c r="C166" s="37"/>
      <c r="D166" s="37"/>
      <c r="E166" s="37"/>
      <c r="F166" s="181"/>
      <c r="G166" s="181"/>
      <c r="H166" s="181"/>
      <c r="I166" s="189"/>
      <c r="J166" s="189"/>
      <c r="K166" s="181"/>
      <c r="L166" s="181"/>
      <c r="M166" s="181"/>
      <c r="N166" s="181"/>
      <c r="O166" s="181"/>
      <c r="P166" s="181"/>
      <c r="Q166" s="181"/>
      <c r="R166" s="181"/>
    </row>
    <row r="167" spans="2:18" x14ac:dyDescent="0.2">
      <c r="B167" s="37"/>
      <c r="C167" s="37"/>
      <c r="D167" s="37"/>
      <c r="E167" s="37"/>
      <c r="F167" s="181"/>
      <c r="G167" s="181"/>
      <c r="H167" s="181"/>
      <c r="I167" s="189"/>
      <c r="J167" s="189"/>
      <c r="K167" s="181"/>
      <c r="L167" s="181"/>
      <c r="M167" s="181"/>
      <c r="N167" s="181"/>
      <c r="O167" s="181"/>
      <c r="P167" s="181"/>
      <c r="Q167" s="181"/>
      <c r="R167" s="181"/>
    </row>
    <row r="168" spans="2:18" x14ac:dyDescent="0.2">
      <c r="B168" s="37"/>
      <c r="C168" s="37"/>
      <c r="D168" s="37"/>
      <c r="E168" s="37"/>
      <c r="F168" s="181"/>
      <c r="G168" s="181"/>
      <c r="H168" s="181"/>
      <c r="I168" s="189"/>
      <c r="J168" s="189"/>
      <c r="K168" s="181"/>
      <c r="L168" s="181"/>
      <c r="M168" s="181"/>
      <c r="N168" s="181"/>
      <c r="O168" s="181"/>
      <c r="P168" s="181"/>
      <c r="Q168" s="181"/>
      <c r="R168" s="181"/>
    </row>
    <row r="169" spans="2:18" x14ac:dyDescent="0.2">
      <c r="B169" s="37"/>
      <c r="C169" s="37"/>
      <c r="D169" s="37"/>
      <c r="E169" s="37"/>
      <c r="F169" s="181"/>
      <c r="G169" s="181"/>
      <c r="H169" s="181"/>
      <c r="I169" s="189"/>
      <c r="J169" s="189"/>
      <c r="K169" s="181"/>
      <c r="L169" s="181"/>
      <c r="M169" s="181"/>
      <c r="N169" s="181"/>
      <c r="O169" s="181"/>
      <c r="P169" s="181"/>
      <c r="Q169" s="181"/>
      <c r="R169" s="181"/>
    </row>
    <row r="170" spans="2:18" x14ac:dyDescent="0.2">
      <c r="B170" s="37"/>
      <c r="C170" s="37"/>
      <c r="D170" s="37"/>
      <c r="E170" s="37"/>
      <c r="F170" s="181"/>
      <c r="G170" s="181"/>
      <c r="H170" s="181"/>
      <c r="I170" s="189"/>
      <c r="J170" s="189"/>
      <c r="K170" s="181"/>
      <c r="L170" s="181"/>
      <c r="M170" s="181"/>
      <c r="N170" s="181"/>
      <c r="O170" s="181"/>
      <c r="P170" s="181"/>
      <c r="Q170" s="181"/>
      <c r="R170" s="181"/>
    </row>
    <row r="171" spans="2:18" x14ac:dyDescent="0.2">
      <c r="B171" s="37"/>
      <c r="C171" s="37"/>
      <c r="D171" s="37"/>
      <c r="E171" s="37"/>
      <c r="F171" s="181"/>
      <c r="G171" s="181"/>
      <c r="H171" s="181"/>
      <c r="I171" s="189"/>
      <c r="J171" s="189"/>
      <c r="K171" s="181"/>
      <c r="L171" s="181"/>
      <c r="M171" s="181"/>
      <c r="N171" s="181"/>
      <c r="O171" s="181"/>
      <c r="P171" s="181"/>
      <c r="Q171" s="181"/>
      <c r="R171" s="181"/>
    </row>
    <row r="172" spans="2:18" x14ac:dyDescent="0.2">
      <c r="B172" s="37"/>
      <c r="C172" s="37"/>
      <c r="D172" s="37"/>
      <c r="E172" s="37"/>
      <c r="F172" s="181"/>
      <c r="G172" s="181"/>
      <c r="H172" s="181"/>
      <c r="I172" s="189"/>
      <c r="J172" s="189"/>
      <c r="K172" s="181"/>
      <c r="L172" s="181"/>
      <c r="M172" s="181"/>
      <c r="N172" s="181"/>
      <c r="O172" s="181"/>
      <c r="P172" s="181"/>
      <c r="Q172" s="181"/>
      <c r="R172" s="181"/>
    </row>
    <row r="173" spans="2:18" x14ac:dyDescent="0.2">
      <c r="B173" s="37"/>
      <c r="C173" s="37"/>
      <c r="D173" s="37"/>
      <c r="E173" s="37"/>
      <c r="F173" s="181"/>
      <c r="G173" s="181"/>
      <c r="H173" s="181"/>
      <c r="I173" s="189"/>
      <c r="J173" s="189"/>
      <c r="K173" s="181"/>
      <c r="L173" s="181"/>
      <c r="M173" s="181"/>
      <c r="N173" s="181"/>
      <c r="O173" s="181"/>
      <c r="P173" s="181"/>
      <c r="Q173" s="181"/>
      <c r="R173" s="181"/>
    </row>
    <row r="174" spans="2:18" x14ac:dyDescent="0.2">
      <c r="B174" s="37"/>
      <c r="C174" s="37"/>
      <c r="D174" s="37"/>
      <c r="E174" s="37"/>
      <c r="F174" s="181"/>
      <c r="G174" s="181"/>
      <c r="H174" s="181"/>
      <c r="I174" s="189"/>
      <c r="J174" s="189"/>
      <c r="K174" s="181"/>
      <c r="L174" s="181"/>
      <c r="M174" s="181"/>
      <c r="N174" s="181"/>
      <c r="O174" s="181"/>
      <c r="P174" s="181"/>
      <c r="Q174" s="181"/>
      <c r="R174" s="181"/>
    </row>
    <row r="175" spans="2:18" x14ac:dyDescent="0.2">
      <c r="B175" s="37"/>
      <c r="C175" s="37"/>
      <c r="D175" s="37"/>
      <c r="E175" s="37"/>
      <c r="F175" s="181"/>
      <c r="G175" s="181"/>
      <c r="H175" s="181"/>
      <c r="I175" s="189"/>
      <c r="J175" s="189"/>
      <c r="K175" s="181"/>
      <c r="L175" s="181"/>
      <c r="M175" s="181"/>
      <c r="N175" s="181"/>
      <c r="O175" s="181"/>
      <c r="P175" s="181"/>
      <c r="Q175" s="181"/>
      <c r="R175" s="181"/>
    </row>
    <row r="176" spans="2:18" x14ac:dyDescent="0.2">
      <c r="B176" s="37"/>
      <c r="C176" s="37"/>
      <c r="D176" s="37"/>
      <c r="E176" s="37"/>
      <c r="F176" s="181"/>
      <c r="G176" s="181"/>
      <c r="H176" s="181"/>
      <c r="I176" s="189"/>
      <c r="J176" s="189"/>
      <c r="K176" s="181"/>
      <c r="L176" s="181"/>
      <c r="M176" s="181"/>
      <c r="N176" s="181"/>
      <c r="O176" s="181"/>
      <c r="P176" s="181"/>
      <c r="Q176" s="181"/>
      <c r="R176" s="181"/>
    </row>
    <row r="177" spans="2:18" x14ac:dyDescent="0.2">
      <c r="B177" s="37"/>
      <c r="C177" s="37"/>
      <c r="D177" s="37"/>
      <c r="E177" s="37"/>
      <c r="F177" s="181"/>
      <c r="G177" s="181"/>
      <c r="H177" s="181"/>
      <c r="I177" s="189"/>
      <c r="J177" s="189"/>
      <c r="K177" s="181"/>
      <c r="L177" s="181"/>
      <c r="M177" s="181"/>
      <c r="N177" s="181"/>
      <c r="O177" s="181"/>
      <c r="P177" s="181"/>
      <c r="Q177" s="181"/>
      <c r="R177" s="181"/>
    </row>
    <row r="178" spans="2:18" x14ac:dyDescent="0.2">
      <c r="B178" s="37"/>
      <c r="C178" s="37"/>
      <c r="D178" s="37"/>
      <c r="E178" s="37"/>
      <c r="F178" s="181"/>
      <c r="G178" s="181"/>
      <c r="H178" s="181"/>
      <c r="I178" s="189"/>
      <c r="J178" s="189"/>
      <c r="K178" s="181"/>
      <c r="L178" s="181"/>
      <c r="M178" s="181"/>
      <c r="N178" s="181"/>
      <c r="O178" s="181"/>
      <c r="P178" s="181"/>
      <c r="Q178" s="181"/>
      <c r="R178" s="181"/>
    </row>
    <row r="179" spans="2:18" x14ac:dyDescent="0.2">
      <c r="B179" s="37"/>
      <c r="C179" s="37"/>
      <c r="D179" s="37"/>
      <c r="E179" s="37"/>
      <c r="F179" s="181"/>
      <c r="G179" s="181"/>
      <c r="H179" s="181"/>
      <c r="I179" s="189"/>
      <c r="J179" s="189"/>
      <c r="K179" s="181"/>
      <c r="L179" s="181"/>
      <c r="M179" s="181"/>
      <c r="N179" s="181"/>
      <c r="O179" s="181"/>
      <c r="P179" s="181"/>
      <c r="Q179" s="181"/>
      <c r="R179" s="181"/>
    </row>
    <row r="180" spans="2:18" x14ac:dyDescent="0.2">
      <c r="B180" s="37"/>
      <c r="C180" s="37"/>
      <c r="D180" s="37"/>
      <c r="E180" s="37"/>
      <c r="F180" s="181"/>
      <c r="G180" s="181"/>
      <c r="H180" s="181"/>
      <c r="I180" s="189"/>
      <c r="J180" s="189"/>
      <c r="K180" s="181"/>
      <c r="L180" s="181"/>
      <c r="M180" s="181"/>
      <c r="N180" s="181"/>
      <c r="O180" s="181"/>
      <c r="P180" s="181"/>
      <c r="Q180" s="181"/>
      <c r="R180" s="181"/>
    </row>
    <row r="181" spans="2:18" x14ac:dyDescent="0.2">
      <c r="B181" s="37"/>
      <c r="C181" s="37"/>
      <c r="D181" s="37"/>
      <c r="E181" s="37"/>
      <c r="F181" s="181"/>
      <c r="G181" s="181"/>
      <c r="H181" s="181"/>
      <c r="I181" s="189"/>
      <c r="J181" s="189"/>
      <c r="K181" s="181"/>
      <c r="L181" s="181"/>
      <c r="M181" s="181"/>
      <c r="N181" s="181"/>
      <c r="O181" s="181"/>
      <c r="P181" s="181"/>
      <c r="Q181" s="181"/>
      <c r="R181" s="181"/>
    </row>
    <row r="182" spans="2:18" x14ac:dyDescent="0.2">
      <c r="B182" s="37"/>
      <c r="C182" s="37"/>
      <c r="D182" s="37"/>
      <c r="E182" s="37"/>
      <c r="F182" s="181"/>
      <c r="G182" s="181"/>
      <c r="H182" s="181"/>
      <c r="I182" s="189"/>
      <c r="J182" s="189"/>
      <c r="K182" s="181"/>
      <c r="L182" s="181"/>
      <c r="M182" s="181"/>
      <c r="N182" s="181"/>
      <c r="O182" s="181"/>
      <c r="P182" s="181"/>
      <c r="Q182" s="181"/>
      <c r="R182" s="181"/>
    </row>
    <row r="183" spans="2:18" x14ac:dyDescent="0.2">
      <c r="B183" s="37"/>
      <c r="C183" s="37"/>
      <c r="D183" s="37"/>
      <c r="E183" s="37"/>
      <c r="F183" s="181"/>
      <c r="G183" s="181"/>
      <c r="H183" s="181"/>
      <c r="I183" s="189"/>
      <c r="J183" s="189"/>
      <c r="K183" s="181"/>
      <c r="L183" s="181"/>
      <c r="M183" s="181"/>
      <c r="N183" s="181"/>
      <c r="O183" s="181"/>
      <c r="P183" s="181"/>
      <c r="Q183" s="181"/>
      <c r="R183" s="181"/>
    </row>
    <row r="184" spans="2:18" x14ac:dyDescent="0.2">
      <c r="B184" s="37"/>
      <c r="C184" s="37"/>
      <c r="D184" s="37"/>
      <c r="E184" s="37"/>
      <c r="F184" s="181"/>
      <c r="G184" s="181"/>
      <c r="H184" s="181"/>
      <c r="I184" s="189"/>
      <c r="J184" s="189"/>
      <c r="K184" s="181"/>
      <c r="L184" s="181"/>
      <c r="M184" s="181"/>
      <c r="N184" s="181"/>
      <c r="O184" s="181"/>
      <c r="P184" s="181"/>
      <c r="Q184" s="181"/>
      <c r="R184" s="181"/>
    </row>
    <row r="185" spans="2:18" x14ac:dyDescent="0.2">
      <c r="B185" s="37"/>
      <c r="C185" s="37"/>
      <c r="D185" s="37"/>
      <c r="E185" s="37"/>
      <c r="F185" s="181"/>
      <c r="G185" s="181"/>
      <c r="H185" s="181"/>
      <c r="I185" s="189"/>
      <c r="J185" s="189"/>
      <c r="K185" s="181"/>
      <c r="L185" s="181"/>
      <c r="M185" s="181"/>
      <c r="N185" s="181"/>
      <c r="O185" s="181"/>
      <c r="P185" s="181"/>
      <c r="Q185" s="181"/>
      <c r="R185" s="181"/>
    </row>
    <row r="186" spans="2:18" x14ac:dyDescent="0.2">
      <c r="B186" s="37"/>
      <c r="C186" s="37"/>
      <c r="D186" s="37"/>
      <c r="E186" s="37"/>
      <c r="F186" s="181"/>
      <c r="G186" s="181"/>
      <c r="H186" s="181"/>
      <c r="I186" s="189"/>
      <c r="J186" s="189"/>
      <c r="K186" s="181"/>
      <c r="L186" s="181"/>
      <c r="M186" s="181"/>
      <c r="N186" s="181"/>
      <c r="O186" s="181"/>
      <c r="P186" s="181"/>
      <c r="Q186" s="181"/>
      <c r="R186" s="181"/>
    </row>
    <row r="187" spans="2:18" x14ac:dyDescent="0.2">
      <c r="B187" s="37"/>
      <c r="C187" s="37"/>
      <c r="D187" s="37"/>
      <c r="E187" s="37"/>
      <c r="F187" s="181"/>
      <c r="G187" s="181"/>
      <c r="H187" s="181"/>
      <c r="I187" s="189"/>
      <c r="J187" s="189"/>
      <c r="K187" s="181"/>
      <c r="L187" s="181"/>
      <c r="M187" s="181"/>
      <c r="N187" s="181"/>
      <c r="O187" s="181"/>
      <c r="P187" s="181"/>
      <c r="Q187" s="181"/>
      <c r="R187" s="181"/>
    </row>
    <row r="188" spans="2:18" x14ac:dyDescent="0.2">
      <c r="B188" s="37"/>
      <c r="C188" s="37"/>
      <c r="D188" s="37"/>
      <c r="E188" s="37"/>
      <c r="F188" s="181"/>
      <c r="G188" s="181"/>
      <c r="H188" s="181"/>
      <c r="I188" s="189"/>
      <c r="J188" s="189"/>
      <c r="K188" s="181"/>
      <c r="L188" s="181"/>
      <c r="M188" s="181"/>
      <c r="N188" s="181"/>
      <c r="O188" s="181"/>
      <c r="P188" s="181"/>
      <c r="Q188" s="181"/>
      <c r="R188" s="181"/>
    </row>
    <row r="189" spans="2:18" x14ac:dyDescent="0.2">
      <c r="B189" s="37"/>
      <c r="C189" s="37"/>
      <c r="D189" s="37"/>
      <c r="E189" s="37"/>
      <c r="F189" s="181"/>
      <c r="G189" s="181"/>
      <c r="H189" s="181"/>
      <c r="I189" s="189"/>
      <c r="J189" s="189"/>
      <c r="K189" s="181"/>
      <c r="L189" s="181"/>
      <c r="M189" s="181"/>
      <c r="N189" s="181"/>
      <c r="O189" s="181"/>
      <c r="P189" s="181"/>
      <c r="Q189" s="181"/>
      <c r="R189" s="181"/>
    </row>
    <row r="190" spans="2:18" x14ac:dyDescent="0.2">
      <c r="B190" s="37"/>
      <c r="C190" s="37"/>
      <c r="D190" s="37"/>
      <c r="E190" s="37"/>
      <c r="F190" s="181"/>
      <c r="G190" s="181"/>
      <c r="H190" s="181"/>
      <c r="I190" s="189"/>
      <c r="J190" s="189"/>
      <c r="K190" s="181"/>
      <c r="L190" s="181"/>
      <c r="M190" s="181"/>
      <c r="N190" s="181"/>
      <c r="O190" s="181"/>
      <c r="P190" s="181"/>
      <c r="Q190" s="181"/>
      <c r="R190" s="181"/>
    </row>
    <row r="191" spans="2:18" x14ac:dyDescent="0.2">
      <c r="B191" s="37"/>
      <c r="C191" s="37"/>
      <c r="D191" s="37"/>
      <c r="E191" s="37"/>
      <c r="F191" s="181"/>
      <c r="G191" s="181"/>
      <c r="H191" s="181"/>
      <c r="I191" s="189"/>
      <c r="J191" s="189"/>
      <c r="K191" s="181"/>
      <c r="L191" s="181"/>
      <c r="M191" s="181"/>
      <c r="N191" s="181"/>
      <c r="O191" s="181"/>
      <c r="P191" s="181"/>
      <c r="Q191" s="181"/>
      <c r="R191" s="181"/>
    </row>
    <row r="192" spans="2:18" x14ac:dyDescent="0.2">
      <c r="B192" s="37"/>
      <c r="C192" s="37"/>
      <c r="D192" s="37"/>
      <c r="E192" s="37"/>
      <c r="F192" s="181"/>
      <c r="G192" s="181"/>
      <c r="H192" s="181"/>
      <c r="I192" s="189"/>
      <c r="J192" s="189"/>
      <c r="K192" s="181"/>
      <c r="L192" s="181"/>
      <c r="M192" s="181"/>
      <c r="N192" s="181"/>
      <c r="O192" s="181"/>
      <c r="P192" s="181"/>
      <c r="Q192" s="181"/>
      <c r="R192" s="181"/>
    </row>
    <row r="193" spans="2:18" x14ac:dyDescent="0.2">
      <c r="B193" s="37"/>
      <c r="C193" s="37"/>
      <c r="D193" s="37"/>
      <c r="E193" s="37"/>
      <c r="F193" s="181"/>
      <c r="G193" s="181"/>
      <c r="H193" s="181"/>
      <c r="I193" s="189"/>
      <c r="J193" s="189"/>
      <c r="K193" s="181"/>
      <c r="L193" s="181"/>
      <c r="M193" s="181"/>
      <c r="N193" s="181"/>
      <c r="O193" s="181"/>
      <c r="P193" s="181"/>
      <c r="Q193" s="181"/>
      <c r="R193" s="181"/>
    </row>
    <row r="194" spans="2:18" x14ac:dyDescent="0.2">
      <c r="B194" s="37"/>
      <c r="C194" s="37"/>
      <c r="D194" s="37"/>
      <c r="E194" s="37"/>
      <c r="F194" s="181"/>
      <c r="G194" s="181"/>
      <c r="H194" s="181"/>
      <c r="I194" s="189"/>
      <c r="J194" s="189"/>
      <c r="K194" s="181"/>
      <c r="L194" s="181"/>
      <c r="M194" s="181"/>
      <c r="N194" s="181"/>
      <c r="O194" s="181"/>
      <c r="P194" s="181"/>
      <c r="Q194" s="181"/>
      <c r="R194" s="181"/>
    </row>
    <row r="195" spans="2:18" x14ac:dyDescent="0.2">
      <c r="B195" s="37"/>
      <c r="C195" s="37"/>
      <c r="D195" s="37"/>
      <c r="E195" s="37"/>
      <c r="F195" s="181"/>
      <c r="G195" s="181"/>
      <c r="H195" s="181"/>
      <c r="I195" s="189"/>
      <c r="J195" s="189"/>
      <c r="K195" s="181"/>
      <c r="L195" s="181"/>
      <c r="M195" s="181"/>
      <c r="N195" s="181"/>
      <c r="O195" s="181"/>
      <c r="P195" s="181"/>
      <c r="Q195" s="181"/>
      <c r="R195" s="181"/>
    </row>
    <row r="196" spans="2:18" x14ac:dyDescent="0.2">
      <c r="B196" s="37"/>
      <c r="C196" s="37"/>
      <c r="D196" s="37"/>
      <c r="E196" s="37"/>
      <c r="F196" s="181"/>
      <c r="G196" s="181"/>
      <c r="H196" s="181"/>
      <c r="I196" s="189"/>
      <c r="J196" s="189"/>
      <c r="K196" s="181"/>
      <c r="L196" s="181"/>
      <c r="M196" s="181"/>
      <c r="N196" s="181"/>
      <c r="O196" s="181"/>
      <c r="P196" s="181"/>
      <c r="Q196" s="181"/>
      <c r="R196" s="181"/>
    </row>
    <row r="197" spans="2:18" x14ac:dyDescent="0.2">
      <c r="B197" s="37"/>
      <c r="C197" s="37"/>
      <c r="D197" s="37"/>
      <c r="E197" s="37"/>
      <c r="F197" s="181"/>
      <c r="G197" s="181"/>
      <c r="H197" s="181"/>
      <c r="I197" s="189"/>
      <c r="J197" s="189"/>
      <c r="K197" s="181"/>
      <c r="L197" s="181"/>
      <c r="M197" s="181"/>
      <c r="N197" s="181"/>
      <c r="O197" s="181"/>
      <c r="P197" s="181"/>
      <c r="Q197" s="181"/>
      <c r="R197" s="181"/>
    </row>
    <row r="198" spans="2:18" x14ac:dyDescent="0.2">
      <c r="B198" s="37"/>
      <c r="C198" s="37"/>
      <c r="D198" s="37"/>
      <c r="E198" s="37"/>
      <c r="F198" s="181"/>
      <c r="G198" s="181"/>
      <c r="H198" s="181"/>
      <c r="I198" s="189"/>
      <c r="J198" s="189"/>
      <c r="K198" s="181"/>
      <c r="L198" s="181"/>
      <c r="M198" s="181"/>
      <c r="N198" s="181"/>
      <c r="O198" s="181"/>
      <c r="P198" s="181"/>
      <c r="Q198" s="181"/>
      <c r="R198" s="181"/>
    </row>
    <row r="199" spans="2:18" x14ac:dyDescent="0.2">
      <c r="B199" s="37"/>
      <c r="C199" s="37"/>
      <c r="D199" s="37"/>
      <c r="E199" s="37"/>
      <c r="F199" s="181"/>
      <c r="G199" s="181"/>
      <c r="H199" s="181"/>
      <c r="I199" s="189"/>
      <c r="J199" s="189"/>
      <c r="K199" s="181"/>
      <c r="L199" s="181"/>
      <c r="M199" s="181"/>
      <c r="N199" s="181"/>
      <c r="O199" s="181"/>
      <c r="P199" s="181"/>
      <c r="Q199" s="181"/>
      <c r="R199" s="181"/>
    </row>
    <row r="200" spans="2:18" x14ac:dyDescent="0.2">
      <c r="B200" s="37"/>
      <c r="C200" s="37"/>
      <c r="D200" s="37"/>
      <c r="E200" s="37"/>
      <c r="F200" s="181"/>
      <c r="G200" s="181"/>
      <c r="H200" s="181"/>
      <c r="I200" s="189"/>
      <c r="J200" s="189"/>
      <c r="K200" s="181"/>
      <c r="L200" s="181"/>
      <c r="M200" s="181"/>
      <c r="N200" s="181"/>
      <c r="O200" s="181"/>
      <c r="P200" s="181"/>
      <c r="Q200" s="181"/>
      <c r="R200" s="181"/>
    </row>
    <row r="201" spans="2:18" x14ac:dyDescent="0.2">
      <c r="B201" s="37"/>
      <c r="C201" s="37"/>
      <c r="D201" s="37"/>
      <c r="E201" s="37"/>
      <c r="F201" s="181"/>
      <c r="G201" s="181"/>
      <c r="H201" s="181"/>
      <c r="I201" s="189"/>
      <c r="J201" s="189"/>
      <c r="K201" s="181"/>
      <c r="L201" s="181"/>
      <c r="M201" s="181"/>
      <c r="N201" s="181"/>
      <c r="O201" s="181"/>
      <c r="P201" s="181"/>
      <c r="Q201" s="181"/>
      <c r="R201" s="181"/>
    </row>
    <row r="202" spans="2:18" x14ac:dyDescent="0.2">
      <c r="B202" s="37"/>
      <c r="C202" s="37"/>
      <c r="D202" s="37"/>
      <c r="E202" s="37"/>
      <c r="F202" s="181"/>
      <c r="G202" s="181"/>
      <c r="H202" s="181"/>
      <c r="I202" s="189"/>
      <c r="J202" s="189"/>
      <c r="K202" s="181"/>
      <c r="L202" s="181"/>
      <c r="M202" s="181"/>
      <c r="N202" s="181"/>
      <c r="O202" s="181"/>
      <c r="P202" s="181"/>
      <c r="Q202" s="181"/>
      <c r="R202" s="181"/>
    </row>
    <row r="203" spans="2:18" x14ac:dyDescent="0.2">
      <c r="B203" s="37"/>
      <c r="C203" s="37"/>
      <c r="D203" s="37"/>
      <c r="E203" s="37"/>
      <c r="F203" s="181"/>
      <c r="G203" s="181"/>
      <c r="H203" s="181"/>
      <c r="I203" s="189"/>
      <c r="J203" s="189"/>
      <c r="K203" s="181"/>
      <c r="L203" s="181"/>
      <c r="M203" s="181"/>
      <c r="N203" s="181"/>
      <c r="O203" s="181"/>
      <c r="P203" s="181"/>
      <c r="Q203" s="181"/>
      <c r="R203" s="181"/>
    </row>
    <row r="204" spans="2:18" x14ac:dyDescent="0.2">
      <c r="B204" s="37"/>
      <c r="C204" s="37"/>
      <c r="D204" s="37"/>
      <c r="E204" s="37"/>
      <c r="F204" s="181"/>
      <c r="G204" s="181"/>
      <c r="H204" s="181"/>
      <c r="I204" s="189"/>
      <c r="J204" s="189"/>
      <c r="K204" s="181"/>
      <c r="L204" s="181"/>
      <c r="M204" s="181"/>
      <c r="N204" s="181"/>
      <c r="O204" s="181"/>
      <c r="P204" s="181"/>
      <c r="Q204" s="181"/>
      <c r="R204" s="181"/>
    </row>
    <row r="205" spans="2:18" x14ac:dyDescent="0.2">
      <c r="B205" s="37"/>
      <c r="C205" s="37"/>
      <c r="D205" s="37"/>
      <c r="E205" s="37"/>
      <c r="F205" s="181"/>
      <c r="G205" s="181"/>
      <c r="H205" s="181"/>
      <c r="I205" s="189"/>
      <c r="J205" s="189"/>
      <c r="K205" s="181"/>
      <c r="L205" s="181"/>
      <c r="M205" s="181"/>
      <c r="N205" s="181"/>
      <c r="O205" s="181"/>
      <c r="P205" s="181"/>
      <c r="Q205" s="181"/>
      <c r="R205" s="181"/>
    </row>
    <row r="206" spans="2:18" x14ac:dyDescent="0.2">
      <c r="B206" s="37"/>
      <c r="C206" s="37"/>
      <c r="D206" s="37"/>
      <c r="E206" s="37"/>
      <c r="F206" s="181"/>
      <c r="G206" s="181"/>
      <c r="H206" s="181"/>
      <c r="I206" s="189"/>
      <c r="J206" s="189"/>
      <c r="K206" s="181"/>
      <c r="L206" s="181"/>
      <c r="M206" s="181"/>
      <c r="N206" s="181"/>
      <c r="O206" s="181"/>
      <c r="P206" s="181"/>
      <c r="Q206" s="181"/>
      <c r="R206" s="181"/>
    </row>
    <row r="207" spans="2:18" x14ac:dyDescent="0.2">
      <c r="B207" s="37"/>
      <c r="C207" s="37"/>
      <c r="D207" s="37"/>
      <c r="E207" s="37"/>
      <c r="F207" s="181"/>
      <c r="G207" s="181"/>
      <c r="H207" s="181"/>
      <c r="I207" s="189"/>
      <c r="J207" s="189"/>
      <c r="K207" s="181"/>
      <c r="L207" s="181"/>
      <c r="M207" s="181"/>
      <c r="N207" s="181"/>
      <c r="O207" s="181"/>
      <c r="P207" s="181"/>
      <c r="Q207" s="181"/>
      <c r="R207" s="181"/>
    </row>
    <row r="208" spans="2:18" x14ac:dyDescent="0.2">
      <c r="B208" s="37"/>
      <c r="C208" s="37"/>
      <c r="D208" s="37"/>
      <c r="E208" s="37"/>
      <c r="F208" s="181"/>
      <c r="G208" s="181"/>
      <c r="H208" s="181"/>
      <c r="I208" s="189"/>
      <c r="J208" s="189"/>
      <c r="K208" s="181"/>
      <c r="L208" s="181"/>
      <c r="M208" s="181"/>
      <c r="N208" s="181"/>
      <c r="O208" s="181"/>
      <c r="P208" s="181"/>
      <c r="Q208" s="181"/>
      <c r="R208" s="181"/>
    </row>
    <row r="209" spans="2:18" x14ac:dyDescent="0.2">
      <c r="B209" s="37"/>
      <c r="C209" s="37"/>
      <c r="D209" s="37"/>
      <c r="E209" s="37"/>
      <c r="F209" s="181"/>
      <c r="G209" s="181"/>
      <c r="H209" s="181"/>
      <c r="I209" s="189"/>
      <c r="J209" s="189"/>
      <c r="K209" s="181"/>
      <c r="L209" s="181"/>
      <c r="M209" s="181"/>
      <c r="N209" s="181"/>
      <c r="O209" s="181"/>
      <c r="P209" s="181"/>
      <c r="Q209" s="181"/>
      <c r="R209" s="181"/>
    </row>
    <row r="210" spans="2:18" x14ac:dyDescent="0.2">
      <c r="B210" s="37"/>
      <c r="C210" s="37"/>
      <c r="D210" s="37"/>
      <c r="E210" s="37"/>
      <c r="F210" s="181"/>
      <c r="G210" s="181"/>
      <c r="H210" s="181"/>
      <c r="I210" s="189"/>
      <c r="J210" s="189"/>
      <c r="K210" s="181"/>
      <c r="L210" s="181"/>
      <c r="M210" s="181"/>
      <c r="N210" s="181"/>
      <c r="O210" s="181"/>
      <c r="P210" s="181"/>
      <c r="Q210" s="181"/>
      <c r="R210" s="181"/>
    </row>
    <row r="211" spans="2:18" x14ac:dyDescent="0.2">
      <c r="B211" s="37"/>
      <c r="C211" s="37"/>
      <c r="D211" s="37"/>
      <c r="E211" s="37"/>
      <c r="F211" s="181"/>
      <c r="G211" s="181"/>
      <c r="H211" s="181"/>
      <c r="I211" s="189"/>
      <c r="J211" s="189"/>
      <c r="K211" s="181"/>
      <c r="L211" s="181"/>
      <c r="M211" s="181"/>
      <c r="N211" s="181"/>
      <c r="O211" s="181"/>
      <c r="P211" s="181"/>
      <c r="Q211" s="181"/>
      <c r="R211" s="181"/>
    </row>
    <row r="212" spans="2:18" x14ac:dyDescent="0.2">
      <c r="B212" s="37"/>
      <c r="C212" s="37"/>
      <c r="D212" s="37"/>
      <c r="E212" s="37"/>
      <c r="F212" s="181"/>
      <c r="G212" s="181"/>
      <c r="H212" s="181"/>
      <c r="I212" s="189"/>
      <c r="J212" s="189"/>
      <c r="K212" s="181"/>
      <c r="L212" s="181"/>
      <c r="M212" s="181"/>
      <c r="N212" s="181"/>
      <c r="O212" s="181"/>
      <c r="P212" s="181"/>
      <c r="Q212" s="181"/>
      <c r="R212" s="181"/>
    </row>
    <row r="213" spans="2:18" x14ac:dyDescent="0.2">
      <c r="B213" s="37"/>
      <c r="C213" s="37"/>
      <c r="D213" s="37"/>
      <c r="E213" s="37"/>
      <c r="F213" s="181"/>
      <c r="G213" s="181"/>
      <c r="H213" s="181"/>
      <c r="I213" s="189"/>
      <c r="J213" s="189"/>
      <c r="K213" s="181"/>
      <c r="L213" s="181"/>
      <c r="M213" s="181"/>
      <c r="N213" s="181"/>
      <c r="O213" s="181"/>
      <c r="P213" s="181"/>
      <c r="Q213" s="181"/>
      <c r="R213" s="181"/>
    </row>
    <row r="214" spans="2:18" x14ac:dyDescent="0.2">
      <c r="B214" s="37"/>
      <c r="C214" s="37"/>
      <c r="D214" s="37"/>
      <c r="E214" s="37"/>
      <c r="F214" s="181"/>
      <c r="G214" s="181"/>
      <c r="H214" s="181"/>
      <c r="I214" s="189"/>
      <c r="J214" s="189"/>
      <c r="K214" s="181"/>
      <c r="L214" s="181"/>
      <c r="M214" s="181"/>
      <c r="N214" s="181"/>
      <c r="O214" s="181"/>
      <c r="P214" s="181"/>
      <c r="Q214" s="181"/>
      <c r="R214" s="181"/>
    </row>
    <row r="215" spans="2:18" x14ac:dyDescent="0.2">
      <c r="B215" s="37"/>
      <c r="C215" s="37"/>
      <c r="D215" s="37"/>
      <c r="E215" s="37"/>
      <c r="F215" s="181"/>
      <c r="G215" s="181"/>
      <c r="H215" s="181"/>
      <c r="I215" s="189"/>
      <c r="J215" s="189"/>
      <c r="K215" s="181"/>
      <c r="L215" s="181"/>
      <c r="M215" s="181"/>
      <c r="N215" s="181"/>
      <c r="O215" s="181"/>
      <c r="P215" s="181"/>
      <c r="Q215" s="181"/>
      <c r="R215" s="181"/>
    </row>
    <row r="216" spans="2:18" x14ac:dyDescent="0.2">
      <c r="B216" s="37"/>
      <c r="C216" s="37"/>
      <c r="D216" s="37"/>
      <c r="E216" s="37"/>
      <c r="F216" s="181"/>
      <c r="G216" s="181"/>
      <c r="H216" s="181"/>
      <c r="I216" s="189"/>
      <c r="J216" s="189"/>
      <c r="K216" s="181"/>
      <c r="L216" s="181"/>
      <c r="M216" s="181"/>
      <c r="N216" s="181"/>
      <c r="O216" s="181"/>
      <c r="P216" s="181"/>
      <c r="Q216" s="181"/>
      <c r="R216" s="181"/>
    </row>
    <row r="217" spans="2:18" x14ac:dyDescent="0.2">
      <c r="B217" s="37"/>
      <c r="C217" s="37"/>
      <c r="D217" s="37"/>
      <c r="E217" s="37"/>
      <c r="F217" s="181"/>
      <c r="G217" s="181"/>
      <c r="H217" s="181"/>
      <c r="I217" s="189"/>
      <c r="J217" s="189"/>
      <c r="K217" s="181"/>
      <c r="L217" s="181"/>
      <c r="M217" s="181"/>
      <c r="N217" s="181"/>
      <c r="O217" s="181"/>
      <c r="P217" s="181"/>
      <c r="Q217" s="181"/>
      <c r="R217" s="181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40625" defaultRowHeight="12.75" x14ac:dyDescent="0.2"/>
  <cols>
    <col min="1" max="1" width="54.28515625" style="194" bestFit="1" customWidth="1"/>
    <col min="2" max="2" width="10.5703125" style="194" bestFit="1" customWidth="1"/>
    <col min="3" max="3" width="11.42578125" style="194" bestFit="1" customWidth="1"/>
    <col min="4" max="4" width="6.28515625" style="194" bestFit="1" customWidth="1"/>
    <col min="5" max="5" width="7.5703125" style="194" hidden="1" customWidth="1"/>
    <col min="6" max="16384" width="9.140625" style="194"/>
  </cols>
  <sheetData>
    <row r="2" spans="1:20" ht="36.75" customHeight="1" x14ac:dyDescent="0.3">
      <c r="A2" s="281" t="s">
        <v>72</v>
      </c>
      <c r="B2" s="282"/>
      <c r="C2" s="282"/>
      <c r="D2" s="282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x14ac:dyDescent="0.2">
      <c r="A3" s="83"/>
    </row>
    <row r="5" spans="1:20" s="246" customFormat="1" x14ac:dyDescent="0.2">
      <c r="D5" s="141"/>
    </row>
    <row r="6" spans="1:20" s="76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40625" defaultRowHeight="12.75" x14ac:dyDescent="0.2"/>
  <cols>
    <col min="1" max="1" width="54.28515625" style="194" bestFit="1" customWidth="1"/>
    <col min="2" max="2" width="10.5703125" style="194" bestFit="1" customWidth="1"/>
    <col min="3" max="3" width="11.42578125" style="194" bestFit="1" customWidth="1"/>
    <col min="4" max="4" width="6.28515625" style="194" bestFit="1" customWidth="1"/>
    <col min="5" max="5" width="7.5703125" style="194" hidden="1" customWidth="1"/>
    <col min="6" max="16384" width="9.140625" style="194"/>
  </cols>
  <sheetData>
    <row r="2" spans="1:20" ht="35.25" customHeight="1" x14ac:dyDescent="0.3">
      <c r="A2" s="281" t="s">
        <v>81</v>
      </c>
      <c r="B2" s="282"/>
      <c r="C2" s="282"/>
      <c r="D2" s="282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x14ac:dyDescent="0.2">
      <c r="A3" s="83"/>
    </row>
    <row r="5" spans="1:20" s="246" customFormat="1" x14ac:dyDescent="0.2">
      <c r="D5" s="141"/>
    </row>
    <row r="6" spans="1:20" s="76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40625" defaultRowHeight="12.75" x14ac:dyDescent="0.2"/>
  <cols>
    <col min="1" max="1" width="77.28515625" style="194" bestFit="1" customWidth="1"/>
    <col min="2" max="7" width="8.7109375" style="194" bestFit="1" customWidth="1"/>
    <col min="8" max="8" width="7.5703125" style="194" hidden="1" customWidth="1"/>
    <col min="9" max="16384" width="9.140625" style="194"/>
  </cols>
  <sheetData>
    <row r="2" spans="1:20" ht="18.75" x14ac:dyDescent="0.3">
      <c r="A2" s="5" t="s">
        <v>196</v>
      </c>
      <c r="B2" s="282"/>
      <c r="C2" s="282"/>
      <c r="D2" s="282"/>
      <c r="E2" s="282"/>
      <c r="F2" s="282"/>
      <c r="G2" s="282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0" x14ac:dyDescent="0.2">
      <c r="A3" s="83"/>
    </row>
    <row r="4" spans="1:20" s="246" customFormat="1" x14ac:dyDescent="0.2">
      <c r="G4" s="141" t="s">
        <v>189</v>
      </c>
    </row>
    <row r="5" spans="1:20" s="76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230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abSelected="1" workbookViewId="0">
      <selection activeCell="A96" sqref="A96"/>
    </sheetView>
  </sheetViews>
  <sheetFormatPr defaultColWidth="9.140625" defaultRowHeight="12.75" outlineLevelRow="3" x14ac:dyDescent="0.2"/>
  <cols>
    <col min="1" max="1" width="83" style="194" customWidth="1"/>
    <col min="2" max="3" width="13.42578125" style="46" customWidth="1"/>
    <col min="4" max="4" width="10.28515625" style="69" customWidth="1"/>
    <col min="5" max="16384" width="9.140625" style="194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")&amp;TEXT(DREPORTDATE,"dd.MM.yyyy")</f>
        <v>Державний та гарантований державою борг України за станом на 28.02.2019</v>
      </c>
      <c r="B2" s="3"/>
      <c r="C2" s="3"/>
      <c r="D2" s="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.75" x14ac:dyDescent="0.3">
      <c r="A3" s="2" t="str">
        <f>IF(REPORT_LANG="UKR","(за типом кредитора)","by borrowing market (creditors)")</f>
        <v>(за типом кредитора)</v>
      </c>
      <c r="B3" s="2"/>
      <c r="C3" s="2"/>
      <c r="D3" s="2"/>
    </row>
    <row r="4" spans="1:19" x14ac:dyDescent="0.2">
      <c r="B4" s="37"/>
      <c r="C4" s="37"/>
      <c r="D4" s="54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246" customFormat="1" x14ac:dyDescent="0.2">
      <c r="B5" s="116"/>
      <c r="C5" s="116"/>
      <c r="D5" s="246" t="str">
        <f>VALVAL</f>
        <v>млрд. одиниць</v>
      </c>
    </row>
    <row r="6" spans="1:19" s="162" customFormat="1" x14ac:dyDescent="0.2">
      <c r="A6" s="56"/>
      <c r="B6" s="163" t="str">
        <f>IF(REPORT_LANG="UKR","дол.США","USD")</f>
        <v>дол.США</v>
      </c>
      <c r="C6" s="163" t="str">
        <f>IF(REPORT_LANG="UKR","грн.","UAH")</f>
        <v>грн.</v>
      </c>
      <c r="D6" s="173" t="s">
        <v>189</v>
      </c>
    </row>
    <row r="7" spans="1:19" s="195" customFormat="1" ht="15.75" x14ac:dyDescent="0.2">
      <c r="A7" s="168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29">
        <f t="shared" ref="B7:C7" si="0">B$60+B$8</f>
        <v>78.23942996321999</v>
      </c>
      <c r="C7" s="129">
        <f t="shared" si="0"/>
        <v>2111.89846848454</v>
      </c>
      <c r="D7" s="121">
        <v>0.99999300000000002</v>
      </c>
    </row>
    <row r="8" spans="1:19" s="23" customFormat="1" ht="15" x14ac:dyDescent="0.2">
      <c r="A8" s="7" t="s">
        <v>50</v>
      </c>
      <c r="B8" s="206">
        <f t="shared" ref="B8:D8" si="1">B$9+B$48</f>
        <v>28.16782012046</v>
      </c>
      <c r="C8" s="206">
        <f t="shared" si="1"/>
        <v>760.3273208992299</v>
      </c>
      <c r="D8" s="34">
        <f t="shared" si="1"/>
        <v>0.36001399999999995</v>
      </c>
    </row>
    <row r="9" spans="1:19" s="180" customFormat="1" ht="15" outlineLevel="1" x14ac:dyDescent="0.2">
      <c r="A9" s="160" t="s">
        <v>68</v>
      </c>
      <c r="B9" s="156">
        <f t="shared" ref="B9:D9" si="2">B$10+B$46</f>
        <v>27.785161368370002</v>
      </c>
      <c r="C9" s="156">
        <f t="shared" si="2"/>
        <v>749.99830351137996</v>
      </c>
      <c r="D9" s="90">
        <f t="shared" si="2"/>
        <v>0.35512299999999997</v>
      </c>
    </row>
    <row r="10" spans="1:19" s="18" customFormat="1" ht="14.25" outlineLevel="2" x14ac:dyDescent="0.2">
      <c r="A10" s="8" t="s">
        <v>192</v>
      </c>
      <c r="B10" s="30">
        <f t="shared" ref="B10:C10" si="3">SUM(B$11:B$45)</f>
        <v>27.701868939230003</v>
      </c>
      <c r="C10" s="30">
        <f t="shared" si="3"/>
        <v>747.75001062871991</v>
      </c>
      <c r="D10" s="68">
        <v>0.35405799999999998</v>
      </c>
    </row>
    <row r="11" spans="1:19" outlineLevel="3" x14ac:dyDescent="0.2">
      <c r="A11" s="108" t="s">
        <v>52</v>
      </c>
      <c r="B11" s="178">
        <v>0.11294999999999999</v>
      </c>
      <c r="C11" s="178">
        <v>3.0488326938000001</v>
      </c>
      <c r="D11" s="87">
        <v>1.444E-3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outlineLevel="3" x14ac:dyDescent="0.2">
      <c r="A12" s="111" t="s">
        <v>141</v>
      </c>
      <c r="B12" s="222">
        <v>2.3210086599399999</v>
      </c>
      <c r="C12" s="222">
        <v>62.650438999999999</v>
      </c>
      <c r="D12" s="223">
        <v>2.9665E-2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outlineLevel="3" x14ac:dyDescent="0.2">
      <c r="A13" s="111" t="s">
        <v>200</v>
      </c>
      <c r="B13" s="222">
        <v>0.70511489673000005</v>
      </c>
      <c r="C13" s="222">
        <v>19.033000000000001</v>
      </c>
      <c r="D13" s="223">
        <v>9.0119999999999992E-3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outlineLevel="3" x14ac:dyDescent="0.2">
      <c r="A14" s="111" t="s">
        <v>30</v>
      </c>
      <c r="B14" s="222">
        <v>0.87059826538999996</v>
      </c>
      <c r="C14" s="222">
        <v>23.499853516249999</v>
      </c>
      <c r="D14" s="223">
        <v>1.1127E-2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outlineLevel="3" x14ac:dyDescent="0.2">
      <c r="A15" s="111" t="s">
        <v>34</v>
      </c>
      <c r="B15" s="222">
        <v>1.3522142453099999</v>
      </c>
      <c r="C15" s="222">
        <v>36.5</v>
      </c>
      <c r="D15" s="223">
        <v>1.7283E-2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outlineLevel="3" x14ac:dyDescent="0.2">
      <c r="A16" s="111" t="s">
        <v>83</v>
      </c>
      <c r="B16" s="222">
        <v>1.0632479504800001</v>
      </c>
      <c r="C16" s="222">
        <v>28.700001</v>
      </c>
      <c r="D16" s="223">
        <v>1.359E-2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1:17" outlineLevel="3" x14ac:dyDescent="0.2">
      <c r="A17" s="111" t="s">
        <v>131</v>
      </c>
      <c r="B17" s="222">
        <v>1.7375026877999999</v>
      </c>
      <c r="C17" s="222">
        <v>46.9</v>
      </c>
      <c r="D17" s="223">
        <v>2.2207999999999999E-2</v>
      </c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outlineLevel="3" x14ac:dyDescent="0.2">
      <c r="A18" s="111" t="s">
        <v>193</v>
      </c>
      <c r="B18" s="222">
        <v>3.4616187138600001</v>
      </c>
      <c r="C18" s="222">
        <v>93.438657000000006</v>
      </c>
      <c r="D18" s="223">
        <v>4.4243999999999999E-2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outlineLevel="3" x14ac:dyDescent="0.2">
      <c r="A19" s="111" t="s">
        <v>26</v>
      </c>
      <c r="B19" s="222">
        <v>0.4481847061</v>
      </c>
      <c r="C19" s="222">
        <v>12.097744</v>
      </c>
      <c r="D19" s="223">
        <v>5.7279999999999996E-3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outlineLevel="3" x14ac:dyDescent="0.2">
      <c r="A20" s="111" t="s">
        <v>78</v>
      </c>
      <c r="B20" s="222">
        <v>0.4481847061</v>
      </c>
      <c r="C20" s="222">
        <v>12.097744</v>
      </c>
      <c r="D20" s="223">
        <v>5.7279999999999996E-3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outlineLevel="3" x14ac:dyDescent="0.2">
      <c r="A21" s="111" t="s">
        <v>170</v>
      </c>
      <c r="B21" s="222">
        <v>1.36967972661</v>
      </c>
      <c r="C21" s="222">
        <v>36.971441615659998</v>
      </c>
      <c r="D21" s="223">
        <v>1.7506000000000001E-2</v>
      </c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outlineLevel="3" x14ac:dyDescent="0.2">
      <c r="A22" s="111" t="s">
        <v>127</v>
      </c>
      <c r="B22" s="222">
        <v>0.4481847061</v>
      </c>
      <c r="C22" s="222">
        <v>12.097744</v>
      </c>
      <c r="D22" s="223">
        <v>5.7279999999999996E-3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outlineLevel="3" x14ac:dyDescent="0.2">
      <c r="A23" s="111" t="s">
        <v>190</v>
      </c>
      <c r="B23" s="222">
        <v>0.4481847061</v>
      </c>
      <c r="C23" s="222">
        <v>12.097744</v>
      </c>
      <c r="D23" s="223">
        <v>5.7279999999999996E-3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outlineLevel="3" x14ac:dyDescent="0.2">
      <c r="A24" s="111" t="s">
        <v>211</v>
      </c>
      <c r="B24" s="222">
        <v>0.88631020443999997</v>
      </c>
      <c r="C24" s="222">
        <v>23.923962178770001</v>
      </c>
      <c r="D24" s="223">
        <v>1.1328E-2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1:17" outlineLevel="3" x14ac:dyDescent="0.2">
      <c r="A25" s="111" t="s">
        <v>150</v>
      </c>
      <c r="B25" s="222">
        <v>0.4481847061</v>
      </c>
      <c r="C25" s="222">
        <v>12.097744</v>
      </c>
      <c r="D25" s="223">
        <v>5.7279999999999996E-3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outlineLevel="3" x14ac:dyDescent="0.2">
      <c r="A26" s="111" t="s">
        <v>112</v>
      </c>
      <c r="B26" s="222">
        <v>0.4481847061</v>
      </c>
      <c r="C26" s="222">
        <v>12.097744</v>
      </c>
      <c r="D26" s="223">
        <v>5.7279999999999996E-3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1:17" outlineLevel="3" x14ac:dyDescent="0.2">
      <c r="A27" s="111" t="s">
        <v>174</v>
      </c>
      <c r="B27" s="222">
        <v>0.4481847061</v>
      </c>
      <c r="C27" s="222">
        <v>12.097744</v>
      </c>
      <c r="D27" s="223">
        <v>5.7279999999999996E-3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1:17" outlineLevel="3" x14ac:dyDescent="0.2">
      <c r="A28" s="111" t="s">
        <v>6</v>
      </c>
      <c r="B28" s="222">
        <v>0.4481847061</v>
      </c>
      <c r="C28" s="222">
        <v>12.097744</v>
      </c>
      <c r="D28" s="223">
        <v>5.7279999999999996E-3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outlineLevel="3" x14ac:dyDescent="0.2">
      <c r="A29" s="111" t="s">
        <v>53</v>
      </c>
      <c r="B29" s="222">
        <v>0.4481847061</v>
      </c>
      <c r="C29" s="222">
        <v>12.097744</v>
      </c>
      <c r="D29" s="223">
        <v>5.7279999999999996E-3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outlineLevel="3" x14ac:dyDescent="0.2">
      <c r="A30" s="111" t="s">
        <v>100</v>
      </c>
      <c r="B30" s="222">
        <v>0.4481847061</v>
      </c>
      <c r="C30" s="222">
        <v>12.097744</v>
      </c>
      <c r="D30" s="223">
        <v>5.7279999999999996E-3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outlineLevel="3" x14ac:dyDescent="0.2">
      <c r="A31" s="111" t="s">
        <v>91</v>
      </c>
      <c r="B31" s="222">
        <v>0.4481847061</v>
      </c>
      <c r="C31" s="222">
        <v>12.097744</v>
      </c>
      <c r="D31" s="223">
        <v>5.7279999999999996E-3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outlineLevel="3" x14ac:dyDescent="0.2">
      <c r="A32" s="111" t="s">
        <v>147</v>
      </c>
      <c r="B32" s="222">
        <v>0.4481847061</v>
      </c>
      <c r="C32" s="222">
        <v>12.097744</v>
      </c>
      <c r="D32" s="223">
        <v>5.7279999999999996E-3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outlineLevel="3" x14ac:dyDescent="0.2">
      <c r="A33" s="111" t="s">
        <v>201</v>
      </c>
      <c r="B33" s="222">
        <v>0.4481847061</v>
      </c>
      <c r="C33" s="222">
        <v>12.097744</v>
      </c>
      <c r="D33" s="223">
        <v>5.7279999999999996E-3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outlineLevel="3" x14ac:dyDescent="0.2">
      <c r="A34" s="111" t="s">
        <v>31</v>
      </c>
      <c r="B34" s="222">
        <v>0.4481847061</v>
      </c>
      <c r="C34" s="222">
        <v>12.097744</v>
      </c>
      <c r="D34" s="223">
        <v>5.7279999999999996E-3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outlineLevel="3" x14ac:dyDescent="0.2">
      <c r="A35" s="111" t="s">
        <v>59</v>
      </c>
      <c r="B35" s="222">
        <v>0.73894904753000001</v>
      </c>
      <c r="C35" s="222">
        <v>19.946277247889999</v>
      </c>
      <c r="D35" s="223">
        <v>9.4450000000000003E-3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outlineLevel="3" x14ac:dyDescent="0.2">
      <c r="A36" s="111" t="s">
        <v>47</v>
      </c>
      <c r="B36" s="222">
        <v>2.3329311261300001</v>
      </c>
      <c r="C36" s="222">
        <v>62.972259315999999</v>
      </c>
      <c r="D36" s="223">
        <v>2.9818000000000001E-2</v>
      </c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outlineLevel="3" x14ac:dyDescent="0.2">
      <c r="A37" s="111" t="s">
        <v>46</v>
      </c>
      <c r="B37" s="222">
        <v>0.44818496543000003</v>
      </c>
      <c r="C37" s="222">
        <v>12.097751000000001</v>
      </c>
      <c r="D37" s="223">
        <v>5.7279999999999996E-3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outlineLevel="3" x14ac:dyDescent="0.2">
      <c r="A38" s="111" t="s">
        <v>92</v>
      </c>
      <c r="B38" s="222">
        <v>1.11140897E-3</v>
      </c>
      <c r="C38" s="222">
        <v>0.03</v>
      </c>
      <c r="D38" s="223">
        <v>1.4E-5</v>
      </c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outlineLevel="3" x14ac:dyDescent="0.2">
      <c r="A39" s="111" t="s">
        <v>153</v>
      </c>
      <c r="B39" s="222">
        <v>1.0958153637100001</v>
      </c>
      <c r="C39" s="222">
        <v>29.579085500000001</v>
      </c>
      <c r="D39" s="223">
        <v>1.4005999999999999E-2</v>
      </c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outlineLevel="3" x14ac:dyDescent="0.2">
      <c r="A40" s="111" t="s">
        <v>158</v>
      </c>
      <c r="B40" s="222">
        <v>0.30906163781000001</v>
      </c>
      <c r="C40" s="222">
        <v>8.3424278509000001</v>
      </c>
      <c r="D40" s="223">
        <v>3.9500000000000004E-3</v>
      </c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outlineLevel="3" x14ac:dyDescent="0.2">
      <c r="A41" s="111" t="s">
        <v>205</v>
      </c>
      <c r="B41" s="222">
        <v>0.21487610532000001</v>
      </c>
      <c r="C41" s="222">
        <v>5.8000999999999996</v>
      </c>
      <c r="D41" s="223">
        <v>2.7460000000000002E-3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outlineLevel="3" x14ac:dyDescent="0.2">
      <c r="A42" s="111" t="s">
        <v>41</v>
      </c>
      <c r="B42" s="222">
        <v>0.66842310030999996</v>
      </c>
      <c r="C42" s="222">
        <v>18.042587000000001</v>
      </c>
      <c r="D42" s="223">
        <v>8.5430000000000002E-3</v>
      </c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outlineLevel="3" x14ac:dyDescent="0.2">
      <c r="A43" s="111" t="s">
        <v>88</v>
      </c>
      <c r="B43" s="222">
        <v>0.64832189841999999</v>
      </c>
      <c r="C43" s="222">
        <v>17.5</v>
      </c>
      <c r="D43" s="223">
        <v>8.286E-3</v>
      </c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outlineLevel="3" x14ac:dyDescent="0.2">
      <c r="A44" s="111" t="s">
        <v>191</v>
      </c>
      <c r="B44" s="222">
        <v>0.42251766840999999</v>
      </c>
      <c r="C44" s="222">
        <v>11.404919709450001</v>
      </c>
      <c r="D44" s="223">
        <v>5.4000000000000003E-3</v>
      </c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outlineLevel="3" x14ac:dyDescent="0.2">
      <c r="A45" s="111" t="s">
        <v>142</v>
      </c>
      <c r="B45" s="222">
        <v>0.66684538123000003</v>
      </c>
      <c r="C45" s="222">
        <v>18</v>
      </c>
      <c r="D45" s="223">
        <v>8.5229999999999993E-3</v>
      </c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ht="14.25" outlineLevel="2" x14ac:dyDescent="0.25">
      <c r="A46" s="133" t="s">
        <v>115</v>
      </c>
      <c r="B46" s="208">
        <f t="shared" ref="B46:C46" si="4">SUM(B$47:B$47)</f>
        <v>8.3292429139999999E-2</v>
      </c>
      <c r="C46" s="208">
        <f t="shared" si="4"/>
        <v>2.2482928826599999</v>
      </c>
      <c r="D46" s="209">
        <v>1.065E-3</v>
      </c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outlineLevel="3" x14ac:dyDescent="0.2">
      <c r="A47" s="111" t="s">
        <v>28</v>
      </c>
      <c r="B47" s="222">
        <v>8.3292429139999999E-2</v>
      </c>
      <c r="C47" s="222">
        <v>2.2482928826599999</v>
      </c>
      <c r="D47" s="223">
        <v>1.065E-3</v>
      </c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ht="15" outlineLevel="1" x14ac:dyDescent="0.25">
      <c r="A48" s="166" t="s">
        <v>13</v>
      </c>
      <c r="B48" s="224">
        <f t="shared" ref="B48:D48" si="5">B$49+B$54+B$58</f>
        <v>0.38265875209000005</v>
      </c>
      <c r="C48" s="224">
        <f t="shared" si="5"/>
        <v>10.32901738785</v>
      </c>
      <c r="D48" s="225">
        <f t="shared" si="5"/>
        <v>4.8909999999999995E-3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1:17" ht="14.25" outlineLevel="2" x14ac:dyDescent="0.25">
      <c r="A49" s="133" t="s">
        <v>192</v>
      </c>
      <c r="B49" s="208">
        <f t="shared" ref="B49:C49" si="6">SUM(B$50:B$53)</f>
        <v>0.22228222347000001</v>
      </c>
      <c r="C49" s="208">
        <f t="shared" si="6"/>
        <v>6.0000115999999997</v>
      </c>
      <c r="D49" s="209">
        <v>2.8419999999999999E-3</v>
      </c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outlineLevel="3" x14ac:dyDescent="0.2">
      <c r="A50" s="111" t="s">
        <v>111</v>
      </c>
      <c r="B50" s="222">
        <v>4.2973999999999998E-7</v>
      </c>
      <c r="C50" s="222">
        <v>1.1600000000000001E-5</v>
      </c>
      <c r="D50" s="223">
        <v>0</v>
      </c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outlineLevel="3" x14ac:dyDescent="0.2">
      <c r="A51" s="111" t="s">
        <v>75</v>
      </c>
      <c r="B51" s="222">
        <v>3.7046965619999997E-2</v>
      </c>
      <c r="C51" s="222">
        <v>1</v>
      </c>
      <c r="D51" s="223">
        <v>4.7399999999999997E-4</v>
      </c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outlineLevel="3" x14ac:dyDescent="0.2">
      <c r="A52" s="111" t="s">
        <v>1</v>
      </c>
      <c r="B52" s="222">
        <v>0.11114089686</v>
      </c>
      <c r="C52" s="222">
        <v>3</v>
      </c>
      <c r="D52" s="223">
        <v>1.421E-3</v>
      </c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1:17" outlineLevel="3" x14ac:dyDescent="0.2">
      <c r="A53" s="111" t="s">
        <v>0</v>
      </c>
      <c r="B53" s="222">
        <v>7.4093931249999995E-2</v>
      </c>
      <c r="C53" s="222">
        <v>2</v>
      </c>
      <c r="D53" s="223">
        <v>9.4700000000000003E-4</v>
      </c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1:17" ht="14.25" outlineLevel="2" x14ac:dyDescent="0.25">
      <c r="A54" s="133" t="s">
        <v>115</v>
      </c>
      <c r="B54" s="208">
        <f t="shared" ref="B54:C54" si="7">SUM(B$55:B$57)</f>
        <v>0.16034116173000001</v>
      </c>
      <c r="C54" s="208">
        <f t="shared" si="7"/>
        <v>4.3280511378499993</v>
      </c>
      <c r="D54" s="209">
        <v>2.049E-3</v>
      </c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outlineLevel="3" x14ac:dyDescent="0.2">
      <c r="A55" s="111" t="s">
        <v>49</v>
      </c>
      <c r="B55" s="222">
        <v>3.5077256719999998E-2</v>
      </c>
      <c r="C55" s="222">
        <v>0.94683211253999999</v>
      </c>
      <c r="D55" s="223">
        <v>4.4799999999999999E-4</v>
      </c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1:17" outlineLevel="3" x14ac:dyDescent="0.2">
      <c r="A56" s="111" t="s">
        <v>122</v>
      </c>
      <c r="B56" s="222">
        <v>0.1226603889</v>
      </c>
      <c r="C56" s="222">
        <v>3.3109429295699999</v>
      </c>
      <c r="D56" s="223">
        <v>1.5679999999999999E-3</v>
      </c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outlineLevel="3" x14ac:dyDescent="0.2">
      <c r="A57" s="111" t="s">
        <v>93</v>
      </c>
      <c r="B57" s="222">
        <v>2.6035161100000002E-3</v>
      </c>
      <c r="C57" s="222">
        <v>7.0276095740000002E-2</v>
      </c>
      <c r="D57" s="223">
        <v>3.3000000000000003E-5</v>
      </c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1:17" ht="14.25" outlineLevel="2" x14ac:dyDescent="0.25">
      <c r="A58" s="133" t="s">
        <v>134</v>
      </c>
      <c r="B58" s="208">
        <f t="shared" ref="B58:C58" si="8">SUM(B$59:B$59)</f>
        <v>3.5366890000000001E-5</v>
      </c>
      <c r="C58" s="208">
        <f t="shared" si="8"/>
        <v>9.5465000000000003E-4</v>
      </c>
      <c r="D58" s="209">
        <v>0</v>
      </c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1:17" outlineLevel="3" x14ac:dyDescent="0.2">
      <c r="A59" s="111" t="s">
        <v>69</v>
      </c>
      <c r="B59" s="222">
        <v>3.5366890000000001E-5</v>
      </c>
      <c r="C59" s="222">
        <v>9.5465000000000003E-4</v>
      </c>
      <c r="D59" s="223">
        <v>0</v>
      </c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1:17" ht="15" x14ac:dyDescent="0.25">
      <c r="A60" s="176" t="s">
        <v>63</v>
      </c>
      <c r="B60" s="174">
        <f t="shared" ref="B60:D60" si="9">B$61+B$87</f>
        <v>50.07160984275999</v>
      </c>
      <c r="C60" s="174">
        <f t="shared" si="9"/>
        <v>1351.5711475853102</v>
      </c>
      <c r="D60" s="175">
        <f t="shared" si="9"/>
        <v>0.63997900000000008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ht="15" outlineLevel="1" x14ac:dyDescent="0.25">
      <c r="A61" s="166" t="s">
        <v>68</v>
      </c>
      <c r="B61" s="224">
        <f t="shared" ref="B61:D61" si="10">B$62+B$69+B$75+B$78+B$85</f>
        <v>39.632939483269993</v>
      </c>
      <c r="C61" s="224">
        <f t="shared" si="10"/>
        <v>1069.8025820979101</v>
      </c>
      <c r="D61" s="225">
        <f t="shared" si="10"/>
        <v>0.50656100000000004</v>
      </c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4.25" outlineLevel="2" x14ac:dyDescent="0.25">
      <c r="A62" s="243" t="s">
        <v>175</v>
      </c>
      <c r="B62" s="208">
        <f t="shared" ref="B62:C62" si="11">SUM(B$63:B$68)</f>
        <v>13.31198810924</v>
      </c>
      <c r="C62" s="208">
        <f t="shared" si="11"/>
        <v>359.32735340370999</v>
      </c>
      <c r="D62" s="209">
        <v>0.17014399999999999</v>
      </c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outlineLevel="3" x14ac:dyDescent="0.2">
      <c r="A63" s="111" t="s">
        <v>18</v>
      </c>
      <c r="B63" s="222">
        <v>3.7687659889099998</v>
      </c>
      <c r="C63" s="222">
        <v>101.72941091</v>
      </c>
      <c r="D63" s="223">
        <v>4.8169999999999998E-2</v>
      </c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outlineLevel="3" x14ac:dyDescent="0.2">
      <c r="A64" s="111" t="s">
        <v>54</v>
      </c>
      <c r="B64" s="222">
        <v>0.56561225251000002</v>
      </c>
      <c r="C64" s="222">
        <v>15.267438047680001</v>
      </c>
      <c r="D64" s="223">
        <v>7.2290000000000002E-3</v>
      </c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outlineLevel="3" x14ac:dyDescent="0.2">
      <c r="A65" s="111" t="s">
        <v>95</v>
      </c>
      <c r="B65" s="222">
        <v>0.66608237387000002</v>
      </c>
      <c r="C65" s="222">
        <v>17.979404322379999</v>
      </c>
      <c r="D65" s="223">
        <v>8.5129999999999997E-3</v>
      </c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1:17" outlineLevel="3" x14ac:dyDescent="0.2">
      <c r="A66" s="111" t="s">
        <v>129</v>
      </c>
      <c r="B66" s="222">
        <v>4.8278437074599996</v>
      </c>
      <c r="C66" s="222">
        <v>130.31684582435</v>
      </c>
      <c r="D66" s="223">
        <v>6.1705999999999997E-2</v>
      </c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1:17" outlineLevel="3" x14ac:dyDescent="0.2">
      <c r="A67" s="111" t="s">
        <v>145</v>
      </c>
      <c r="B67" s="222">
        <v>3.4685735066299999</v>
      </c>
      <c r="C67" s="222">
        <v>93.626386081060005</v>
      </c>
      <c r="D67" s="223">
        <v>4.4332999999999997E-2</v>
      </c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1:17" outlineLevel="3" x14ac:dyDescent="0.2">
      <c r="A68" s="111" t="s">
        <v>139</v>
      </c>
      <c r="B68" s="222">
        <v>1.5110279860000001E-2</v>
      </c>
      <c r="C68" s="222">
        <v>0.40786821824000002</v>
      </c>
      <c r="D68" s="223">
        <v>1.93E-4</v>
      </c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1:17" ht="14.25" outlineLevel="2" x14ac:dyDescent="0.25">
      <c r="A69" s="243" t="s">
        <v>45</v>
      </c>
      <c r="B69" s="208">
        <f t="shared" ref="B69:C69" si="12">SUM(B$70:B$74)</f>
        <v>1.7391765051800001</v>
      </c>
      <c r="C69" s="208">
        <f t="shared" si="12"/>
        <v>46.945180958320002</v>
      </c>
      <c r="D69" s="209">
        <v>2.223E-2</v>
      </c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1:17" outlineLevel="3" x14ac:dyDescent="0.2">
      <c r="A70" s="111" t="s">
        <v>27</v>
      </c>
      <c r="B70" s="222">
        <v>0.30439780084000001</v>
      </c>
      <c r="C70" s="222">
        <v>8.2165379999999999</v>
      </c>
      <c r="D70" s="223">
        <v>3.8909999999999999E-3</v>
      </c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1:17" outlineLevel="3" x14ac:dyDescent="0.2">
      <c r="A71" s="111" t="s">
        <v>51</v>
      </c>
      <c r="B71" s="222">
        <v>0.25800235727999998</v>
      </c>
      <c r="C71" s="222">
        <v>6.9641967414200003</v>
      </c>
      <c r="D71" s="223">
        <v>3.2980000000000002E-3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1:17" outlineLevel="3" x14ac:dyDescent="0.2">
      <c r="A72" s="111" t="s">
        <v>121</v>
      </c>
      <c r="B72" s="222">
        <v>0.60585586000000002</v>
      </c>
      <c r="C72" s="222">
        <v>16.353724246999999</v>
      </c>
      <c r="D72" s="223">
        <v>7.744E-3</v>
      </c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1:17" outlineLevel="3" x14ac:dyDescent="0.2">
      <c r="A73" s="111" t="s">
        <v>133</v>
      </c>
      <c r="B73" s="222">
        <v>4.7472759500000001E-3</v>
      </c>
      <c r="C73" s="222">
        <v>0.12814209936000001</v>
      </c>
      <c r="D73" s="223">
        <v>6.0999999999999999E-5</v>
      </c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1:17" outlineLevel="3" x14ac:dyDescent="0.2">
      <c r="A74" s="111" t="s">
        <v>25</v>
      </c>
      <c r="B74" s="222">
        <v>0.56617321110999996</v>
      </c>
      <c r="C74" s="222">
        <v>15.282579870539999</v>
      </c>
      <c r="D74" s="223">
        <v>7.2360000000000002E-3</v>
      </c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1:17" ht="28.5" outlineLevel="2" x14ac:dyDescent="0.25">
      <c r="A75" s="243" t="s">
        <v>212</v>
      </c>
      <c r="B75" s="208">
        <f t="shared" ref="B75:C75" si="13">SUM(B$76:B$77)</f>
        <v>0.39778767047999997</v>
      </c>
      <c r="C75" s="208">
        <f t="shared" si="13"/>
        <v>10.73738871131</v>
      </c>
      <c r="D75" s="209">
        <v>5.084E-3</v>
      </c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1:17" outlineLevel="3" x14ac:dyDescent="0.2">
      <c r="A76" s="111" t="s">
        <v>187</v>
      </c>
      <c r="B76" s="222">
        <v>5.821571E-5</v>
      </c>
      <c r="C76" s="222">
        <v>1.5714028400000001E-3</v>
      </c>
      <c r="D76" s="223">
        <v>9.9999999999999995E-7</v>
      </c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1:17" outlineLevel="3" x14ac:dyDescent="0.2">
      <c r="A77" s="111" t="s">
        <v>207</v>
      </c>
      <c r="B77" s="222">
        <v>0.39772945476999999</v>
      </c>
      <c r="C77" s="222">
        <v>10.735817308470001</v>
      </c>
      <c r="D77" s="223">
        <v>5.0829999999999998E-3</v>
      </c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1:17" ht="14.25" outlineLevel="2" x14ac:dyDescent="0.25">
      <c r="A78" s="133" t="s">
        <v>56</v>
      </c>
      <c r="B78" s="208">
        <f t="shared" ref="B78:C78" si="14">SUM(B$79:B$84)</f>
        <v>22.467272999999999</v>
      </c>
      <c r="C78" s="208">
        <f t="shared" si="14"/>
        <v>606.45379781256997</v>
      </c>
      <c r="D78" s="209">
        <v>0.287161</v>
      </c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1:17" outlineLevel="3" x14ac:dyDescent="0.2">
      <c r="A79" s="111" t="s">
        <v>117</v>
      </c>
      <c r="B79" s="222">
        <v>3</v>
      </c>
      <c r="C79" s="222">
        <v>80.978291999999996</v>
      </c>
      <c r="D79" s="223">
        <v>3.8344000000000003E-2</v>
      </c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1:17" outlineLevel="3" x14ac:dyDescent="0.2">
      <c r="A80" s="111" t="s">
        <v>165</v>
      </c>
      <c r="B80" s="222">
        <v>1</v>
      </c>
      <c r="C80" s="222">
        <v>26.992764000000001</v>
      </c>
      <c r="D80" s="223">
        <v>1.2781000000000001E-2</v>
      </c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1:17" outlineLevel="3" x14ac:dyDescent="0.2">
      <c r="A81" s="111" t="s">
        <v>199</v>
      </c>
      <c r="B81" s="222">
        <v>12.467273</v>
      </c>
      <c r="C81" s="222">
        <v>336.52615781256998</v>
      </c>
      <c r="D81" s="223">
        <v>0.15934799999999999</v>
      </c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1:17" outlineLevel="3" x14ac:dyDescent="0.2">
      <c r="A82" s="111" t="s">
        <v>176</v>
      </c>
      <c r="B82" s="222">
        <v>1</v>
      </c>
      <c r="C82" s="222">
        <v>26.992764000000001</v>
      </c>
      <c r="D82" s="223">
        <v>1.2781000000000001E-2</v>
      </c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1:17" outlineLevel="3" x14ac:dyDescent="0.2">
      <c r="A83" s="111" t="s">
        <v>213</v>
      </c>
      <c r="B83" s="222">
        <v>3</v>
      </c>
      <c r="C83" s="222">
        <v>80.978291999999996</v>
      </c>
      <c r="D83" s="223">
        <v>3.8344000000000003E-2</v>
      </c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1:17" outlineLevel="3" x14ac:dyDescent="0.2">
      <c r="A84" s="111" t="s">
        <v>24</v>
      </c>
      <c r="B84" s="222">
        <v>2</v>
      </c>
      <c r="C84" s="222">
        <v>53.985528000000002</v>
      </c>
      <c r="D84" s="223">
        <v>2.5562999999999999E-2</v>
      </c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1:17" ht="14.25" outlineLevel="2" x14ac:dyDescent="0.25">
      <c r="A85" s="133" t="s">
        <v>178</v>
      </c>
      <c r="B85" s="208">
        <f t="shared" ref="B85:C85" si="15">SUM(B$86:B$86)</f>
        <v>1.7167141983700001</v>
      </c>
      <c r="C85" s="208">
        <f t="shared" si="15"/>
        <v>46.338861211999998</v>
      </c>
      <c r="D85" s="209">
        <v>2.1942E-2</v>
      </c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1:17" outlineLevel="3" x14ac:dyDescent="0.2">
      <c r="A86" s="111" t="s">
        <v>145</v>
      </c>
      <c r="B86" s="222">
        <v>1.7167141983700001</v>
      </c>
      <c r="C86" s="222">
        <v>46.338861211999998</v>
      </c>
      <c r="D86" s="223">
        <v>2.1942E-2</v>
      </c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1:17" ht="15" outlineLevel="1" x14ac:dyDescent="0.25">
      <c r="A87" s="166" t="s">
        <v>13</v>
      </c>
      <c r="B87" s="224">
        <f t="shared" ref="B87:D87" si="16">B$88+B$94+B$96+B$104+B$105</f>
        <v>10.438670359489999</v>
      </c>
      <c r="C87" s="224">
        <f t="shared" si="16"/>
        <v>281.76856548740005</v>
      </c>
      <c r="D87" s="225">
        <f t="shared" si="16"/>
        <v>0.13341800000000001</v>
      </c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1:17" ht="14.25" outlineLevel="2" x14ac:dyDescent="0.25">
      <c r="A88" s="133" t="s">
        <v>175</v>
      </c>
      <c r="B88" s="208">
        <f t="shared" ref="B88:C88" si="17">SUM(B$89:B$93)</f>
        <v>8.4875370658700007</v>
      </c>
      <c r="C88" s="208">
        <f t="shared" si="17"/>
        <v>229.10208496007002</v>
      </c>
      <c r="D88" s="209">
        <v>0.10848099999999999</v>
      </c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1:17" outlineLevel="3" x14ac:dyDescent="0.2">
      <c r="A89" s="111" t="s">
        <v>64</v>
      </c>
      <c r="B89" s="222">
        <v>0.11385999967</v>
      </c>
      <c r="C89" s="222">
        <v>3.0733961000000001</v>
      </c>
      <c r="D89" s="223">
        <v>1.4549999999999999E-3</v>
      </c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1:17" outlineLevel="3" x14ac:dyDescent="0.2">
      <c r="A90" s="111" t="s">
        <v>54</v>
      </c>
      <c r="B90" s="222">
        <v>0.21952372399</v>
      </c>
      <c r="C90" s="222">
        <v>5.9255520740099996</v>
      </c>
      <c r="D90" s="223">
        <v>2.8059999999999999E-3</v>
      </c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1:17" outlineLevel="3" x14ac:dyDescent="0.2">
      <c r="A91" s="111" t="s">
        <v>95</v>
      </c>
      <c r="B91" s="222">
        <v>5.5791399839999999E-2</v>
      </c>
      <c r="C91" s="222">
        <v>1.5059640889999999</v>
      </c>
      <c r="D91" s="223">
        <v>7.1299999999999998E-4</v>
      </c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1:17" outlineLevel="3" x14ac:dyDescent="0.2">
      <c r="A92" s="111" t="s">
        <v>129</v>
      </c>
      <c r="B92" s="222">
        <v>0.46734190704</v>
      </c>
      <c r="C92" s="222">
        <v>12.61484980404</v>
      </c>
      <c r="D92" s="223">
        <v>5.973E-3</v>
      </c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1:17" outlineLevel="3" x14ac:dyDescent="0.2">
      <c r="A93" s="111" t="s">
        <v>145</v>
      </c>
      <c r="B93" s="222">
        <v>7.6310200353299997</v>
      </c>
      <c r="C93" s="222">
        <v>205.98232289302001</v>
      </c>
      <c r="D93" s="223">
        <v>9.7533999999999996E-2</v>
      </c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1:17" ht="14.25" outlineLevel="2" x14ac:dyDescent="0.25">
      <c r="A94" s="133" t="s">
        <v>45</v>
      </c>
      <c r="B94" s="208">
        <f t="shared" ref="B94:C94" si="18">SUM(B$95:B$95)</f>
        <v>2.4369463260000002E-2</v>
      </c>
      <c r="C94" s="208">
        <f t="shared" si="18"/>
        <v>0.65779917058000004</v>
      </c>
      <c r="D94" s="209">
        <v>3.1100000000000002E-4</v>
      </c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1:17" outlineLevel="3" x14ac:dyDescent="0.2">
      <c r="A95" s="111" t="s">
        <v>27</v>
      </c>
      <c r="B95" s="222">
        <v>2.4369463260000002E-2</v>
      </c>
      <c r="C95" s="222">
        <v>0.65779917058000004</v>
      </c>
      <c r="D95" s="223">
        <v>3.1100000000000002E-4</v>
      </c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1:17" ht="28.5" outlineLevel="2" x14ac:dyDescent="0.25">
      <c r="A96" s="243" t="s">
        <v>212</v>
      </c>
      <c r="B96" s="208">
        <f t="shared" ref="B96:C96" si="19">SUM(B$97:B$103)</f>
        <v>1.8129079238799999</v>
      </c>
      <c r="C96" s="208">
        <f t="shared" si="19"/>
        <v>48.935395743059999</v>
      </c>
      <c r="D96" s="209">
        <v>2.3171000000000001E-2</v>
      </c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1:17" outlineLevel="3" x14ac:dyDescent="0.2">
      <c r="A97" s="111" t="s">
        <v>74</v>
      </c>
      <c r="B97" s="222">
        <v>0.10245663875</v>
      </c>
      <c r="C97" s="222">
        <v>2.7655878700100001</v>
      </c>
      <c r="D97" s="223">
        <v>1.31E-3</v>
      </c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1:17" outlineLevel="3" x14ac:dyDescent="0.2">
      <c r="A98" s="111" t="s">
        <v>172</v>
      </c>
      <c r="B98" s="222">
        <v>0.28380778558999997</v>
      </c>
      <c r="C98" s="222">
        <v>7.66075657785</v>
      </c>
      <c r="D98" s="223">
        <v>3.627E-3</v>
      </c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1:17" outlineLevel="3" x14ac:dyDescent="0.2">
      <c r="A99" s="111" t="s">
        <v>207</v>
      </c>
      <c r="B99" s="222">
        <v>3.3729799739999997E-2</v>
      </c>
      <c r="C99" s="222">
        <v>0.91046052427000002</v>
      </c>
      <c r="D99" s="223">
        <v>4.3100000000000001E-4</v>
      </c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1:17" outlineLevel="3" x14ac:dyDescent="0.2">
      <c r="A100" s="111" t="s">
        <v>126</v>
      </c>
      <c r="B100" s="222">
        <v>1.9356199800000001E-2</v>
      </c>
      <c r="C100" s="222">
        <v>0.52247733299999999</v>
      </c>
      <c r="D100" s="223">
        <v>2.4699999999999999E-4</v>
      </c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1:17" outlineLevel="3" x14ac:dyDescent="0.2">
      <c r="A101" s="111" t="s">
        <v>149</v>
      </c>
      <c r="B101" s="222">
        <v>3.3320000000000002E-2</v>
      </c>
      <c r="C101" s="222">
        <v>0.89939889648000004</v>
      </c>
      <c r="D101" s="223">
        <v>4.26E-4</v>
      </c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1:17" outlineLevel="3" x14ac:dyDescent="0.2">
      <c r="A102" s="111" t="s">
        <v>120</v>
      </c>
      <c r="B102" s="222">
        <v>1.2749999999999999</v>
      </c>
      <c r="C102" s="222">
        <v>34.4157741</v>
      </c>
      <c r="D102" s="223">
        <v>1.6296000000000001E-2</v>
      </c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1:17" outlineLevel="3" x14ac:dyDescent="0.2">
      <c r="A103" s="111" t="s">
        <v>103</v>
      </c>
      <c r="B103" s="222">
        <v>6.5237500000000004E-2</v>
      </c>
      <c r="C103" s="222">
        <v>1.7609404414500001</v>
      </c>
      <c r="D103" s="223">
        <v>8.34E-4</v>
      </c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1:17" ht="14.25" outlineLevel="2" x14ac:dyDescent="0.25">
      <c r="A104" s="133" t="s">
        <v>56</v>
      </c>
      <c r="B104" s="208"/>
      <c r="C104" s="208"/>
      <c r="D104" s="209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1:17" ht="14.25" outlineLevel="2" x14ac:dyDescent="0.25">
      <c r="A105" s="133" t="s">
        <v>178</v>
      </c>
      <c r="B105" s="208">
        <f t="shared" ref="B105:C105" si="20">SUM(B$106:B$106)</f>
        <v>0.11385590648</v>
      </c>
      <c r="C105" s="208">
        <f t="shared" si="20"/>
        <v>3.07328561369</v>
      </c>
      <c r="D105" s="209">
        <v>1.4549999999999999E-3</v>
      </c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1:17" outlineLevel="3" x14ac:dyDescent="0.2">
      <c r="A106" s="111" t="s">
        <v>145</v>
      </c>
      <c r="B106" s="222">
        <v>0.11385590648</v>
      </c>
      <c r="C106" s="222">
        <v>3.07328561369</v>
      </c>
      <c r="D106" s="223">
        <v>1.4549999999999999E-3</v>
      </c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1:17" x14ac:dyDescent="0.2">
      <c r="B107" s="37"/>
      <c r="C107" s="37"/>
      <c r="D107" s="54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1:17" x14ac:dyDescent="0.2">
      <c r="B108" s="37"/>
      <c r="C108" s="37"/>
      <c r="D108" s="54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1:17" x14ac:dyDescent="0.2">
      <c r="B109" s="37"/>
      <c r="C109" s="37"/>
      <c r="D109" s="54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1:17" x14ac:dyDescent="0.2">
      <c r="B110" s="37"/>
      <c r="C110" s="37"/>
      <c r="D110" s="54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1:17" x14ac:dyDescent="0.2">
      <c r="B111" s="37"/>
      <c r="C111" s="37"/>
      <c r="D111" s="54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1:17" x14ac:dyDescent="0.2">
      <c r="B112" s="37"/>
      <c r="C112" s="37"/>
      <c r="D112" s="54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37"/>
      <c r="C113" s="37"/>
      <c r="D113" s="54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37"/>
      <c r="C114" s="37"/>
      <c r="D114" s="54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37"/>
      <c r="C115" s="37"/>
      <c r="D115" s="54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37"/>
      <c r="C116" s="37"/>
      <c r="D116" s="54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37"/>
      <c r="C117" s="37"/>
      <c r="D117" s="54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37"/>
      <c r="C118" s="37"/>
      <c r="D118" s="54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37"/>
      <c r="C119" s="37"/>
      <c r="D119" s="54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37"/>
      <c r="C120" s="37"/>
      <c r="D120" s="54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37"/>
      <c r="C121" s="37"/>
      <c r="D121" s="54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37"/>
      <c r="C122" s="37"/>
      <c r="D122" s="54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37"/>
      <c r="C123" s="37"/>
      <c r="D123" s="54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37"/>
      <c r="C124" s="37"/>
      <c r="D124" s="54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37"/>
      <c r="C125" s="37"/>
      <c r="D125" s="54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37"/>
      <c r="C126" s="37"/>
      <c r="D126" s="54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37"/>
      <c r="C127" s="37"/>
      <c r="D127" s="54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37"/>
      <c r="C128" s="37"/>
      <c r="D128" s="54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37"/>
      <c r="C129" s="37"/>
      <c r="D129" s="54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37"/>
      <c r="C130" s="37"/>
      <c r="D130" s="54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37"/>
      <c r="C131" s="37"/>
      <c r="D131" s="54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37"/>
      <c r="C132" s="37"/>
      <c r="D132" s="54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37"/>
      <c r="C133" s="37"/>
      <c r="D133" s="54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37"/>
      <c r="C134" s="37"/>
      <c r="D134" s="54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37"/>
      <c r="C135" s="37"/>
      <c r="D135" s="54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37"/>
      <c r="C136" s="37"/>
      <c r="D136" s="54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37"/>
      <c r="C137" s="37"/>
      <c r="D137" s="54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37"/>
      <c r="C138" s="37"/>
      <c r="D138" s="54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37"/>
      <c r="C139" s="37"/>
      <c r="D139" s="54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37"/>
      <c r="C140" s="37"/>
      <c r="D140" s="54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37"/>
      <c r="C141" s="37"/>
      <c r="D141" s="54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37"/>
      <c r="C142" s="37"/>
      <c r="D142" s="54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37"/>
      <c r="C143" s="37"/>
      <c r="D143" s="54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37"/>
      <c r="C144" s="37"/>
      <c r="D144" s="54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37"/>
      <c r="C145" s="37"/>
      <c r="D145" s="54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37"/>
      <c r="C146" s="37"/>
      <c r="D146" s="54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37"/>
      <c r="C147" s="37"/>
      <c r="D147" s="54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37"/>
      <c r="C148" s="37"/>
      <c r="D148" s="54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37"/>
      <c r="C149" s="37"/>
      <c r="D149" s="54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37"/>
      <c r="C150" s="37"/>
      <c r="D150" s="54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37"/>
      <c r="C151" s="37"/>
      <c r="D151" s="54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37"/>
      <c r="C152" s="37"/>
      <c r="D152" s="54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37"/>
      <c r="C153" s="37"/>
      <c r="D153" s="54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37"/>
      <c r="C154" s="37"/>
      <c r="D154" s="54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37"/>
      <c r="C155" s="37"/>
      <c r="D155" s="54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37"/>
      <c r="C156" s="37"/>
      <c r="D156" s="54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37"/>
      <c r="C157" s="37"/>
      <c r="D157" s="54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37"/>
      <c r="C158" s="37"/>
      <c r="D158" s="54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37"/>
      <c r="C159" s="37"/>
      <c r="D159" s="54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37"/>
      <c r="C160" s="37"/>
      <c r="D160" s="54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37"/>
      <c r="C161" s="37"/>
      <c r="D161" s="54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37"/>
      <c r="C162" s="37"/>
      <c r="D162" s="54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37"/>
      <c r="C163" s="37"/>
      <c r="D163" s="54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37"/>
      <c r="C164" s="37"/>
      <c r="D164" s="54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37"/>
      <c r="C165" s="37"/>
      <c r="D165" s="54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37"/>
      <c r="C166" s="37"/>
      <c r="D166" s="54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37"/>
      <c r="C167" s="37"/>
      <c r="D167" s="54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37"/>
      <c r="C168" s="37"/>
      <c r="D168" s="54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37"/>
      <c r="C169" s="37"/>
      <c r="D169" s="54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37"/>
      <c r="C170" s="37"/>
      <c r="D170" s="54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37"/>
      <c r="C171" s="37"/>
      <c r="D171" s="54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37"/>
      <c r="C172" s="37"/>
      <c r="D172" s="54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37"/>
      <c r="C173" s="37"/>
      <c r="D173" s="54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37"/>
      <c r="C174" s="37"/>
      <c r="D174" s="54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37"/>
      <c r="C175" s="37"/>
      <c r="D175" s="54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37"/>
      <c r="C176" s="37"/>
      <c r="D176" s="54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37"/>
      <c r="C177" s="37"/>
      <c r="D177" s="54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37"/>
      <c r="C178" s="37"/>
      <c r="D178" s="54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37"/>
      <c r="C179" s="37"/>
      <c r="D179" s="54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37"/>
      <c r="C180" s="37"/>
      <c r="D180" s="54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37"/>
      <c r="C181" s="37"/>
      <c r="D181" s="54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37"/>
      <c r="C182" s="37"/>
      <c r="D182" s="54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37"/>
      <c r="C183" s="37"/>
      <c r="D183" s="54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</sheetData>
  <mergeCells count="2">
    <mergeCell ref="A2:D2"/>
    <mergeCell ref="A3:D3"/>
  </mergeCells>
  <printOptions horizontalCentered="1" verticalCentered="1"/>
  <pageMargins left="0.78740157480314965" right="0.59055118110236227" top="0.39370078740157483" bottom="0.39370078740157483" header="0.31496062992125984" footer="0.31496062992125984"/>
  <pageSetup paperSize="9" scale="5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B4" sqref="B4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214</v>
      </c>
    </row>
    <row r="3" spans="1:7" x14ac:dyDescent="0.2">
      <c r="A3" t="s">
        <v>136</v>
      </c>
      <c r="B3" s="106">
        <v>43524</v>
      </c>
      <c r="C3" s="106">
        <f>DREPORTDATE</f>
        <v>43524</v>
      </c>
    </row>
    <row r="4" spans="1:7" x14ac:dyDescent="0.2">
      <c r="A4" t="s">
        <v>10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20</v>
      </c>
      <c r="B5" t="s">
        <v>39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76</v>
      </c>
    </row>
    <row r="9" spans="1:7" x14ac:dyDescent="0.2">
      <c r="A9" t="s">
        <v>148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139" customFormat="1" x14ac:dyDescent="0.2"/>
    <row r="8" s="78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I180"/>
  <sheetViews>
    <sheetView workbookViewId="0">
      <selection activeCell="A79" sqref="A79:XFD79"/>
    </sheetView>
  </sheetViews>
  <sheetFormatPr defaultColWidth="9.140625" defaultRowHeight="11.25" outlineLevelRow="3" x14ac:dyDescent="0.2"/>
  <cols>
    <col min="1" max="1" width="71.28515625" style="27" customWidth="1"/>
    <col min="2" max="4" width="16.28515625" style="154" customWidth="1"/>
    <col min="5" max="16384" width="9.140625" style="27"/>
  </cols>
  <sheetData>
    <row r="1" spans="1:9" s="194" customFormat="1" ht="18.75" x14ac:dyDescent="0.2">
      <c r="A1" s="5"/>
      <c r="B1" s="5"/>
      <c r="C1" s="5"/>
      <c r="D1" s="5"/>
    </row>
    <row r="2" spans="1:9" s="194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240"/>
      <c r="F2" s="240"/>
      <c r="G2" s="240"/>
      <c r="H2" s="240"/>
      <c r="I2" s="240"/>
    </row>
    <row r="3" spans="1:9" s="194" customFormat="1" ht="12.75" x14ac:dyDescent="0.2">
      <c r="A3" s="83"/>
      <c r="B3" s="46"/>
      <c r="C3" s="46"/>
      <c r="D3" s="46"/>
    </row>
    <row r="4" spans="1:9" s="246" customFormat="1" ht="12.75" x14ac:dyDescent="0.2">
      <c r="B4" s="116"/>
      <c r="C4" s="116"/>
      <c r="D4" s="116" t="str">
        <f>VALUAH</f>
        <v>млрд. грн</v>
      </c>
    </row>
    <row r="5" spans="1:9" s="162" customFormat="1" ht="12.75" x14ac:dyDescent="0.2">
      <c r="A5" s="56"/>
      <c r="B5" s="88">
        <v>43465</v>
      </c>
      <c r="C5" s="88">
        <v>43496</v>
      </c>
      <c r="D5" s="88">
        <v>43524</v>
      </c>
    </row>
    <row r="6" spans="1:9" s="195" customFormat="1" ht="15.75" x14ac:dyDescent="0.2">
      <c r="A6" s="2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31">
        <f t="shared" ref="B6:C6" si="0">B$7+B$73</f>
        <v>2168.42156766371</v>
      </c>
      <c r="C6" s="131">
        <f t="shared" si="0"/>
        <v>2171.9168198795201</v>
      </c>
      <c r="D6" s="131">
        <v>2111.89846848454</v>
      </c>
    </row>
    <row r="7" spans="1:9" s="36" customFormat="1" ht="15" x14ac:dyDescent="0.2">
      <c r="A7" s="52" t="s">
        <v>68</v>
      </c>
      <c r="B7" s="151">
        <f t="shared" ref="B7:D7" si="1">B$8+B$47</f>
        <v>1860.2910955850798</v>
      </c>
      <c r="C7" s="151">
        <f t="shared" si="1"/>
        <v>1866.5542963732801</v>
      </c>
      <c r="D7" s="151">
        <f t="shared" si="1"/>
        <v>1819.8008856092902</v>
      </c>
    </row>
    <row r="8" spans="1:9" s="180" customFormat="1" ht="15" outlineLevel="1" x14ac:dyDescent="0.2">
      <c r="A8" s="202" t="s">
        <v>50</v>
      </c>
      <c r="B8" s="95">
        <f t="shared" ref="B8:D8" si="2">B$9+B$45</f>
        <v>761.09019182404984</v>
      </c>
      <c r="C8" s="95">
        <f t="shared" si="2"/>
        <v>764.65661187314993</v>
      </c>
      <c r="D8" s="95">
        <f t="shared" si="2"/>
        <v>749.99830351138007</v>
      </c>
    </row>
    <row r="9" spans="1:9" s="18" customFormat="1" ht="12.75" outlineLevel="2" collapsed="1" x14ac:dyDescent="0.2">
      <c r="A9" s="262" t="s">
        <v>192</v>
      </c>
      <c r="B9" s="40">
        <f t="shared" ref="B9:C9" si="3">SUM(B$10:B$44)</f>
        <v>758.84189894138979</v>
      </c>
      <c r="C9" s="40">
        <f t="shared" si="3"/>
        <v>762.40831899048987</v>
      </c>
      <c r="D9" s="40">
        <v>747.75001062872002</v>
      </c>
    </row>
    <row r="10" spans="1:9" s="42" customFormat="1" ht="12.75" hidden="1" outlineLevel="3" x14ac:dyDescent="0.2">
      <c r="A10" s="263" t="s">
        <v>52</v>
      </c>
      <c r="B10" s="10">
        <v>11.731711274649999</v>
      </c>
      <c r="C10" s="10">
        <v>0</v>
      </c>
      <c r="D10" s="10">
        <v>3.0488326938000001</v>
      </c>
    </row>
    <row r="11" spans="1:9" ht="12.75" hidden="1" outlineLevel="3" x14ac:dyDescent="0.2">
      <c r="A11" s="264" t="s">
        <v>141</v>
      </c>
      <c r="B11" s="222">
        <v>62.650438999999999</v>
      </c>
      <c r="C11" s="222">
        <v>62.650438999999999</v>
      </c>
      <c r="D11" s="222">
        <v>62.650438999999999</v>
      </c>
      <c r="E11" s="21"/>
      <c r="F11" s="21"/>
      <c r="G11" s="21"/>
    </row>
    <row r="12" spans="1:9" ht="12.75" hidden="1" outlineLevel="3" x14ac:dyDescent="0.2">
      <c r="A12" s="264" t="s">
        <v>200</v>
      </c>
      <c r="B12" s="222">
        <v>19.033000000000001</v>
      </c>
      <c r="C12" s="222">
        <v>19.033000000000001</v>
      </c>
      <c r="D12" s="222">
        <v>19.033000000000001</v>
      </c>
      <c r="E12" s="21"/>
      <c r="F12" s="21"/>
      <c r="G12" s="21"/>
    </row>
    <row r="13" spans="1:9" ht="12.75" hidden="1" outlineLevel="3" x14ac:dyDescent="0.2">
      <c r="A13" s="264" t="s">
        <v>30</v>
      </c>
      <c r="B13" s="222">
        <v>19.159217458000001</v>
      </c>
      <c r="C13" s="222">
        <v>17.98596826839</v>
      </c>
      <c r="D13" s="222">
        <v>23.499853516249999</v>
      </c>
      <c r="E13" s="21"/>
      <c r="F13" s="21"/>
      <c r="G13" s="21"/>
    </row>
    <row r="14" spans="1:9" ht="12.75" hidden="1" outlineLevel="3" x14ac:dyDescent="0.2">
      <c r="A14" s="264" t="s">
        <v>34</v>
      </c>
      <c r="B14" s="222">
        <v>36.5</v>
      </c>
      <c r="C14" s="222">
        <v>36.5</v>
      </c>
      <c r="D14" s="222">
        <v>36.5</v>
      </c>
      <c r="E14" s="21"/>
      <c r="F14" s="21"/>
      <c r="G14" s="21"/>
    </row>
    <row r="15" spans="1:9" ht="12.75" hidden="1" outlineLevel="3" x14ac:dyDescent="0.2">
      <c r="A15" s="264" t="s">
        <v>83</v>
      </c>
      <c r="B15" s="222">
        <v>28.700001</v>
      </c>
      <c r="C15" s="222">
        <v>28.700001</v>
      </c>
      <c r="D15" s="222">
        <v>28.700001</v>
      </c>
      <c r="E15" s="21"/>
      <c r="F15" s="21"/>
      <c r="G15" s="21"/>
    </row>
    <row r="16" spans="1:9" ht="12.75" hidden="1" outlineLevel="3" x14ac:dyDescent="0.2">
      <c r="A16" s="264" t="s">
        <v>131</v>
      </c>
      <c r="B16" s="222">
        <v>46.9</v>
      </c>
      <c r="C16" s="222">
        <v>46.9</v>
      </c>
      <c r="D16" s="222">
        <v>46.9</v>
      </c>
      <c r="E16" s="21"/>
      <c r="F16" s="21"/>
      <c r="G16" s="21"/>
    </row>
    <row r="17" spans="1:7" ht="12.75" hidden="1" outlineLevel="3" x14ac:dyDescent="0.2">
      <c r="A17" s="264" t="s">
        <v>193</v>
      </c>
      <c r="B17" s="222">
        <v>93.438657000000006</v>
      </c>
      <c r="C17" s="222">
        <v>93.438657000000006</v>
      </c>
      <c r="D17" s="222">
        <v>93.438657000000006</v>
      </c>
      <c r="E17" s="21"/>
      <c r="F17" s="21"/>
      <c r="G17" s="21"/>
    </row>
    <row r="18" spans="1:7" ht="12.75" hidden="1" outlineLevel="3" x14ac:dyDescent="0.2">
      <c r="A18" s="264" t="s">
        <v>26</v>
      </c>
      <c r="B18" s="222">
        <v>12.097744</v>
      </c>
      <c r="C18" s="222">
        <v>12.097744</v>
      </c>
      <c r="D18" s="222">
        <v>12.097744</v>
      </c>
      <c r="E18" s="21"/>
      <c r="F18" s="21"/>
      <c r="G18" s="21"/>
    </row>
    <row r="19" spans="1:7" ht="12.75" hidden="1" outlineLevel="3" x14ac:dyDescent="0.2">
      <c r="A19" s="264" t="s">
        <v>78</v>
      </c>
      <c r="B19" s="222">
        <v>12.097744</v>
      </c>
      <c r="C19" s="222">
        <v>12.097744</v>
      </c>
      <c r="D19" s="222">
        <v>12.097744</v>
      </c>
      <c r="E19" s="21"/>
      <c r="F19" s="21"/>
      <c r="G19" s="21"/>
    </row>
    <row r="20" spans="1:7" ht="12.75" hidden="1" outlineLevel="3" x14ac:dyDescent="0.2">
      <c r="A20" s="264" t="s">
        <v>170</v>
      </c>
      <c r="B20" s="222">
        <v>37.421561873549997</v>
      </c>
      <c r="C20" s="222">
        <v>37.716767139650003</v>
      </c>
      <c r="D20" s="222">
        <v>36.971441615659998</v>
      </c>
      <c r="E20" s="21"/>
      <c r="F20" s="21"/>
      <c r="G20" s="21"/>
    </row>
    <row r="21" spans="1:7" ht="12.75" hidden="1" outlineLevel="3" x14ac:dyDescent="0.2">
      <c r="A21" s="264" t="s">
        <v>127</v>
      </c>
      <c r="B21" s="222">
        <v>12.097744</v>
      </c>
      <c r="C21" s="222">
        <v>12.097744</v>
      </c>
      <c r="D21" s="222">
        <v>12.097744</v>
      </c>
      <c r="E21" s="21"/>
      <c r="F21" s="21"/>
      <c r="G21" s="21"/>
    </row>
    <row r="22" spans="1:7" ht="12.75" hidden="1" outlineLevel="3" x14ac:dyDescent="0.2">
      <c r="A22" s="264" t="s">
        <v>190</v>
      </c>
      <c r="B22" s="222">
        <v>12.097744</v>
      </c>
      <c r="C22" s="222">
        <v>12.097744</v>
      </c>
      <c r="D22" s="222">
        <v>12.097744</v>
      </c>
      <c r="E22" s="21"/>
      <c r="F22" s="21"/>
      <c r="G22" s="21"/>
    </row>
    <row r="23" spans="1:7" ht="12.75" hidden="1" outlineLevel="3" x14ac:dyDescent="0.2">
      <c r="A23" s="264" t="s">
        <v>211</v>
      </c>
      <c r="B23" s="222">
        <v>19.184152653999998</v>
      </c>
      <c r="C23" s="222">
        <v>22.059128236700001</v>
      </c>
      <c r="D23" s="222">
        <v>23.923962178770001</v>
      </c>
      <c r="E23" s="21"/>
      <c r="F23" s="21"/>
      <c r="G23" s="21"/>
    </row>
    <row r="24" spans="1:7" ht="12.75" hidden="1" outlineLevel="3" x14ac:dyDescent="0.2">
      <c r="A24" s="264" t="s">
        <v>150</v>
      </c>
      <c r="B24" s="222">
        <v>12.097744</v>
      </c>
      <c r="C24" s="222">
        <v>12.097744</v>
      </c>
      <c r="D24" s="222">
        <v>12.097744</v>
      </c>
      <c r="E24" s="21"/>
      <c r="F24" s="21"/>
      <c r="G24" s="21"/>
    </row>
    <row r="25" spans="1:7" ht="12.75" hidden="1" outlineLevel="3" x14ac:dyDescent="0.2">
      <c r="A25" s="264" t="s">
        <v>112</v>
      </c>
      <c r="B25" s="222">
        <v>12.097744</v>
      </c>
      <c r="C25" s="222">
        <v>12.097744</v>
      </c>
      <c r="D25" s="222">
        <v>12.097744</v>
      </c>
      <c r="E25" s="21"/>
      <c r="F25" s="21"/>
      <c r="G25" s="21"/>
    </row>
    <row r="26" spans="1:7" ht="12.75" hidden="1" outlineLevel="3" x14ac:dyDescent="0.2">
      <c r="A26" s="264" t="s">
        <v>174</v>
      </c>
      <c r="B26" s="222">
        <v>12.097744</v>
      </c>
      <c r="C26" s="222">
        <v>12.097744</v>
      </c>
      <c r="D26" s="222">
        <v>12.097744</v>
      </c>
      <c r="E26" s="21"/>
      <c r="F26" s="21"/>
      <c r="G26" s="21"/>
    </row>
    <row r="27" spans="1:7" ht="12.75" hidden="1" outlineLevel="3" x14ac:dyDescent="0.2">
      <c r="A27" s="264" t="s">
        <v>6</v>
      </c>
      <c r="B27" s="222">
        <v>12.097744</v>
      </c>
      <c r="C27" s="222">
        <v>12.097744</v>
      </c>
      <c r="D27" s="222">
        <v>12.097744</v>
      </c>
      <c r="E27" s="21"/>
      <c r="F27" s="21"/>
      <c r="G27" s="21"/>
    </row>
    <row r="28" spans="1:7" ht="12.75" hidden="1" outlineLevel="3" x14ac:dyDescent="0.2">
      <c r="A28" s="264" t="s">
        <v>53</v>
      </c>
      <c r="B28" s="222">
        <v>12.097744</v>
      </c>
      <c r="C28" s="222">
        <v>12.097744</v>
      </c>
      <c r="D28" s="222">
        <v>12.097744</v>
      </c>
      <c r="E28" s="21"/>
      <c r="F28" s="21"/>
      <c r="G28" s="21"/>
    </row>
    <row r="29" spans="1:7" ht="12.75" hidden="1" outlineLevel="3" x14ac:dyDescent="0.2">
      <c r="A29" s="264" t="s">
        <v>100</v>
      </c>
      <c r="B29" s="222">
        <v>12.097744</v>
      </c>
      <c r="C29" s="222">
        <v>12.097744</v>
      </c>
      <c r="D29" s="222">
        <v>12.097744</v>
      </c>
      <c r="E29" s="21"/>
      <c r="F29" s="21"/>
      <c r="G29" s="21"/>
    </row>
    <row r="30" spans="1:7" ht="12.75" hidden="1" outlineLevel="3" x14ac:dyDescent="0.2">
      <c r="A30" s="264" t="s">
        <v>91</v>
      </c>
      <c r="B30" s="222">
        <v>12.097744</v>
      </c>
      <c r="C30" s="222">
        <v>12.097744</v>
      </c>
      <c r="D30" s="222">
        <v>12.097744</v>
      </c>
      <c r="E30" s="21"/>
      <c r="F30" s="21"/>
      <c r="G30" s="21"/>
    </row>
    <row r="31" spans="1:7" ht="12.75" hidden="1" outlineLevel="3" x14ac:dyDescent="0.2">
      <c r="A31" s="264" t="s">
        <v>147</v>
      </c>
      <c r="B31" s="222">
        <v>12.097744</v>
      </c>
      <c r="C31" s="222">
        <v>12.097744</v>
      </c>
      <c r="D31" s="222">
        <v>12.097744</v>
      </c>
      <c r="E31" s="21"/>
      <c r="F31" s="21"/>
      <c r="G31" s="21"/>
    </row>
    <row r="32" spans="1:7" ht="12.75" hidden="1" outlineLevel="3" x14ac:dyDescent="0.2">
      <c r="A32" s="264" t="s">
        <v>201</v>
      </c>
      <c r="B32" s="222">
        <v>12.097744</v>
      </c>
      <c r="C32" s="222">
        <v>12.097744</v>
      </c>
      <c r="D32" s="222">
        <v>12.097744</v>
      </c>
      <c r="E32" s="21"/>
      <c r="F32" s="21"/>
      <c r="G32" s="21"/>
    </row>
    <row r="33" spans="1:7" ht="12.75" hidden="1" outlineLevel="3" x14ac:dyDescent="0.2">
      <c r="A33" s="264" t="s">
        <v>31</v>
      </c>
      <c r="B33" s="222">
        <v>12.097744</v>
      </c>
      <c r="C33" s="222">
        <v>12.097744</v>
      </c>
      <c r="D33" s="222">
        <v>12.097744</v>
      </c>
      <c r="E33" s="21"/>
      <c r="F33" s="21"/>
      <c r="G33" s="21"/>
    </row>
    <row r="34" spans="1:7" ht="12.75" hidden="1" outlineLevel="3" x14ac:dyDescent="0.2">
      <c r="A34" s="264" t="s">
        <v>59</v>
      </c>
      <c r="B34" s="222">
        <v>6.6407129999999999</v>
      </c>
      <c r="C34" s="222">
        <v>30.279571715159999</v>
      </c>
      <c r="D34" s="222">
        <v>19.946277247889999</v>
      </c>
      <c r="E34" s="21"/>
      <c r="F34" s="21"/>
      <c r="G34" s="21"/>
    </row>
    <row r="35" spans="1:7" ht="12.75" hidden="1" outlineLevel="3" x14ac:dyDescent="0.2">
      <c r="A35" s="264" t="s">
        <v>47</v>
      </c>
      <c r="B35" s="222">
        <v>62.88869382435</v>
      </c>
      <c r="C35" s="222">
        <v>63.366086535549996</v>
      </c>
      <c r="D35" s="222">
        <v>62.972259315999999</v>
      </c>
      <c r="E35" s="21"/>
      <c r="F35" s="21"/>
      <c r="G35" s="21"/>
    </row>
    <row r="36" spans="1:7" ht="12.75" hidden="1" outlineLevel="3" x14ac:dyDescent="0.2">
      <c r="A36" s="264" t="s">
        <v>46</v>
      </c>
      <c r="B36" s="222">
        <v>12.097751000000001</v>
      </c>
      <c r="C36" s="222">
        <v>12.097751000000001</v>
      </c>
      <c r="D36" s="222">
        <v>12.097751000000001</v>
      </c>
      <c r="E36" s="21"/>
      <c r="F36" s="21"/>
      <c r="G36" s="21"/>
    </row>
    <row r="37" spans="1:7" ht="12.75" hidden="1" outlineLevel="3" x14ac:dyDescent="0.2">
      <c r="A37" s="264" t="s">
        <v>92</v>
      </c>
      <c r="B37" s="222">
        <v>0.03</v>
      </c>
      <c r="C37" s="222">
        <v>0.03</v>
      </c>
      <c r="D37" s="222">
        <v>0.03</v>
      </c>
      <c r="E37" s="21"/>
      <c r="F37" s="21"/>
      <c r="G37" s="21"/>
    </row>
    <row r="38" spans="1:7" ht="12.75" hidden="1" outlineLevel="3" x14ac:dyDescent="0.2">
      <c r="A38" s="264" t="s">
        <v>153</v>
      </c>
      <c r="B38" s="222">
        <v>39.370320200000002</v>
      </c>
      <c r="C38" s="222">
        <v>30.3731604</v>
      </c>
      <c r="D38" s="222">
        <v>29.579085500000001</v>
      </c>
      <c r="E38" s="21"/>
      <c r="F38" s="21"/>
      <c r="G38" s="21"/>
    </row>
    <row r="39" spans="1:7" ht="12.75" hidden="1" outlineLevel="3" x14ac:dyDescent="0.2">
      <c r="A39" s="264" t="s">
        <v>158</v>
      </c>
      <c r="B39" s="222">
        <v>8.97352198956</v>
      </c>
      <c r="C39" s="222">
        <v>7.0676736657800001</v>
      </c>
      <c r="D39" s="222">
        <v>8.3424278509000001</v>
      </c>
      <c r="E39" s="21"/>
      <c r="F39" s="21"/>
      <c r="G39" s="21"/>
    </row>
    <row r="40" spans="1:7" ht="12.75" hidden="1" outlineLevel="3" x14ac:dyDescent="0.2">
      <c r="A40" s="264" t="s">
        <v>205</v>
      </c>
      <c r="B40" s="222">
        <v>5.8000999999999996</v>
      </c>
      <c r="C40" s="222">
        <v>5.8000999999999996</v>
      </c>
      <c r="D40" s="222">
        <v>5.8000999999999996</v>
      </c>
      <c r="E40" s="21"/>
      <c r="F40" s="21"/>
      <c r="G40" s="21"/>
    </row>
    <row r="41" spans="1:7" ht="12.75" hidden="1" outlineLevel="3" x14ac:dyDescent="0.2">
      <c r="A41" s="264" t="s">
        <v>41</v>
      </c>
      <c r="B41" s="222">
        <v>17.873328999999998</v>
      </c>
      <c r="C41" s="222">
        <v>17.873328999999998</v>
      </c>
      <c r="D41" s="222">
        <v>18.042587000000001</v>
      </c>
      <c r="E41" s="21"/>
      <c r="F41" s="21"/>
      <c r="G41" s="21"/>
    </row>
    <row r="42" spans="1:7" ht="12.75" hidden="1" outlineLevel="3" x14ac:dyDescent="0.2">
      <c r="A42" s="264" t="s">
        <v>88</v>
      </c>
      <c r="B42" s="222">
        <v>17.5</v>
      </c>
      <c r="C42" s="222">
        <v>17.5</v>
      </c>
      <c r="D42" s="222">
        <v>17.5</v>
      </c>
      <c r="E42" s="21"/>
      <c r="F42" s="21"/>
      <c r="G42" s="21"/>
    </row>
    <row r="43" spans="1:7" ht="12.75" hidden="1" outlineLevel="3" x14ac:dyDescent="0.2">
      <c r="A43" s="264" t="s">
        <v>191</v>
      </c>
      <c r="B43" s="222">
        <v>24.18031366728</v>
      </c>
      <c r="C43" s="222">
        <v>24.268270029260002</v>
      </c>
      <c r="D43" s="222">
        <v>11.404919709450001</v>
      </c>
      <c r="E43" s="21"/>
      <c r="F43" s="21"/>
      <c r="G43" s="21"/>
    </row>
    <row r="44" spans="1:7" ht="12.75" hidden="1" outlineLevel="3" x14ac:dyDescent="0.2">
      <c r="A44" s="264" t="s">
        <v>142</v>
      </c>
      <c r="B44" s="222">
        <v>19.399999999999999</v>
      </c>
      <c r="C44" s="222">
        <v>19.399999999999999</v>
      </c>
      <c r="D44" s="222">
        <v>18</v>
      </c>
      <c r="E44" s="21"/>
      <c r="F44" s="21"/>
      <c r="G44" s="21"/>
    </row>
    <row r="45" spans="1:7" ht="12.75" outlineLevel="2" collapsed="1" x14ac:dyDescent="0.2">
      <c r="A45" s="265" t="s">
        <v>115</v>
      </c>
      <c r="B45" s="172">
        <f t="shared" ref="B45:C45" si="4">SUM(B$46:B$46)</f>
        <v>2.2482928826599999</v>
      </c>
      <c r="C45" s="172">
        <f t="shared" si="4"/>
        <v>2.2482928826599999</v>
      </c>
      <c r="D45" s="172">
        <v>2.2482928826599999</v>
      </c>
      <c r="E45" s="21"/>
      <c r="F45" s="21"/>
      <c r="G45" s="21"/>
    </row>
    <row r="46" spans="1:7" ht="12.75" hidden="1" outlineLevel="3" x14ac:dyDescent="0.2">
      <c r="A46" s="264" t="s">
        <v>28</v>
      </c>
      <c r="B46" s="222">
        <v>2.2482928826599999</v>
      </c>
      <c r="C46" s="222">
        <v>2.2482928826599999</v>
      </c>
      <c r="D46" s="222">
        <v>2.2482928826599999</v>
      </c>
      <c r="E46" s="21"/>
      <c r="F46" s="21"/>
      <c r="G46" s="21"/>
    </row>
    <row r="47" spans="1:7" ht="15" outlineLevel="1" x14ac:dyDescent="0.25">
      <c r="A47" s="266" t="s">
        <v>63</v>
      </c>
      <c r="B47" s="253">
        <f t="shared" ref="B47:D47" si="5">B$48+B$55+B$61+B$64+B$71</f>
        <v>1099.2009037610301</v>
      </c>
      <c r="C47" s="253">
        <f t="shared" si="5"/>
        <v>1101.89768450013</v>
      </c>
      <c r="D47" s="253">
        <f t="shared" si="5"/>
        <v>1069.8025820979101</v>
      </c>
      <c r="E47" s="21"/>
      <c r="F47" s="21"/>
      <c r="G47" s="21"/>
    </row>
    <row r="48" spans="1:7" ht="25.5" outlineLevel="2" collapsed="1" x14ac:dyDescent="0.2">
      <c r="A48" s="265" t="s">
        <v>175</v>
      </c>
      <c r="B48" s="172">
        <f t="shared" ref="B48:C48" si="6">SUM(B$49:B$54)</f>
        <v>370.82150240537999</v>
      </c>
      <c r="C48" s="172">
        <f t="shared" si="6"/>
        <v>371.07331065199998</v>
      </c>
      <c r="D48" s="172">
        <v>359.32735340370999</v>
      </c>
      <c r="E48" s="21"/>
      <c r="F48" s="21"/>
      <c r="G48" s="21"/>
    </row>
    <row r="49" spans="1:7" ht="12.75" hidden="1" outlineLevel="3" x14ac:dyDescent="0.2">
      <c r="A49" s="264" t="s">
        <v>18</v>
      </c>
      <c r="B49" s="222">
        <v>104.97379678</v>
      </c>
      <c r="C49" s="222">
        <v>104.9991249</v>
      </c>
      <c r="D49" s="222">
        <v>101.72941091</v>
      </c>
      <c r="E49" s="21"/>
      <c r="F49" s="21"/>
      <c r="G49" s="21"/>
    </row>
    <row r="50" spans="1:7" ht="12.75" hidden="1" outlineLevel="3" x14ac:dyDescent="0.2">
      <c r="A50" s="264" t="s">
        <v>54</v>
      </c>
      <c r="B50" s="222">
        <v>15.99855313966</v>
      </c>
      <c r="C50" s="222">
        <v>16.00241327701</v>
      </c>
      <c r="D50" s="222">
        <v>15.267438047680001</v>
      </c>
      <c r="E50" s="21"/>
      <c r="F50" s="21"/>
      <c r="G50" s="21"/>
    </row>
    <row r="51" spans="1:7" ht="12.75" hidden="1" outlineLevel="3" x14ac:dyDescent="0.2">
      <c r="A51" s="264" t="s">
        <v>95</v>
      </c>
      <c r="B51" s="222">
        <v>18.849402313100001</v>
      </c>
      <c r="C51" s="222">
        <v>18.853950304480001</v>
      </c>
      <c r="D51" s="222">
        <v>17.979404322379999</v>
      </c>
      <c r="E51" s="21"/>
      <c r="F51" s="21"/>
      <c r="G51" s="21"/>
    </row>
    <row r="52" spans="1:7" ht="12.75" hidden="1" outlineLevel="3" x14ac:dyDescent="0.2">
      <c r="A52" s="264" t="s">
        <v>129</v>
      </c>
      <c r="B52" s="222">
        <v>135.05662434153999</v>
      </c>
      <c r="C52" s="222">
        <v>134.33891045065999</v>
      </c>
      <c r="D52" s="222">
        <v>130.31684582435</v>
      </c>
      <c r="E52" s="21"/>
      <c r="F52" s="21"/>
      <c r="G52" s="21"/>
    </row>
    <row r="53" spans="1:7" ht="12.75" hidden="1" outlineLevel="3" x14ac:dyDescent="0.2">
      <c r="A53" s="264" t="s">
        <v>145</v>
      </c>
      <c r="B53" s="222">
        <v>95.545237728559997</v>
      </c>
      <c r="C53" s="222">
        <v>96.45951796944</v>
      </c>
      <c r="D53" s="222">
        <v>93.626386081060005</v>
      </c>
      <c r="E53" s="21"/>
      <c r="F53" s="21"/>
      <c r="G53" s="21"/>
    </row>
    <row r="54" spans="1:7" ht="12.75" hidden="1" outlineLevel="3" x14ac:dyDescent="0.2">
      <c r="A54" s="264" t="s">
        <v>139</v>
      </c>
      <c r="B54" s="222">
        <v>0.39788810252000001</v>
      </c>
      <c r="C54" s="222">
        <v>0.41939375040999999</v>
      </c>
      <c r="D54" s="222">
        <v>0.40786821824000002</v>
      </c>
      <c r="E54" s="21"/>
      <c r="F54" s="21"/>
      <c r="G54" s="21"/>
    </row>
    <row r="55" spans="1:7" ht="25.5" outlineLevel="2" collapsed="1" x14ac:dyDescent="0.2">
      <c r="A55" s="265" t="s">
        <v>45</v>
      </c>
      <c r="B55" s="172">
        <f t="shared" ref="B55:C55" si="7">SUM(B$56:B$60)</f>
        <v>47.931220623000002</v>
      </c>
      <c r="C55" s="172">
        <f t="shared" si="7"/>
        <v>48.409840344629998</v>
      </c>
      <c r="D55" s="172">
        <v>46.945180958320002</v>
      </c>
      <c r="E55" s="21"/>
      <c r="F55" s="21"/>
      <c r="G55" s="21"/>
    </row>
    <row r="56" spans="1:7" ht="12.75" hidden="1" outlineLevel="3" x14ac:dyDescent="0.2">
      <c r="A56" s="264" t="s">
        <v>27</v>
      </c>
      <c r="B56" s="222">
        <v>8.1307875999999997</v>
      </c>
      <c r="C56" s="222">
        <v>8.3970059999999993</v>
      </c>
      <c r="D56" s="222">
        <v>8.2165379999999999</v>
      </c>
      <c r="E56" s="21"/>
      <c r="F56" s="21"/>
      <c r="G56" s="21"/>
    </row>
    <row r="57" spans="1:7" ht="12.75" hidden="1" outlineLevel="3" x14ac:dyDescent="0.2">
      <c r="A57" s="264" t="s">
        <v>51</v>
      </c>
      <c r="B57" s="222">
        <v>7.1863010601399999</v>
      </c>
      <c r="C57" s="222">
        <v>7.1880349737499998</v>
      </c>
      <c r="D57" s="222">
        <v>6.9641967414200003</v>
      </c>
      <c r="E57" s="21"/>
      <c r="F57" s="21"/>
      <c r="G57" s="21"/>
    </row>
    <row r="58" spans="1:7" ht="12.75" hidden="1" outlineLevel="3" x14ac:dyDescent="0.2">
      <c r="A58" s="264" t="s">
        <v>121</v>
      </c>
      <c r="B58" s="222">
        <v>16.775096997630001</v>
      </c>
      <c r="C58" s="222">
        <v>16.81584746863</v>
      </c>
      <c r="D58" s="222">
        <v>16.353724246999999</v>
      </c>
      <c r="E58" s="21"/>
      <c r="F58" s="21"/>
      <c r="G58" s="21"/>
    </row>
    <row r="59" spans="1:7" ht="12.75" hidden="1" outlineLevel="3" x14ac:dyDescent="0.2">
      <c r="A59" s="264" t="s">
        <v>133</v>
      </c>
      <c r="B59" s="222">
        <v>0.13144382978999999</v>
      </c>
      <c r="C59" s="222">
        <v>0.13176313631</v>
      </c>
      <c r="D59" s="222">
        <v>0.12814209936000001</v>
      </c>
      <c r="E59" s="21"/>
      <c r="F59" s="21"/>
      <c r="G59" s="21"/>
    </row>
    <row r="60" spans="1:7" ht="12.75" hidden="1" outlineLevel="3" x14ac:dyDescent="0.2">
      <c r="A60" s="264" t="s">
        <v>25</v>
      </c>
      <c r="B60" s="222">
        <v>15.70759113544</v>
      </c>
      <c r="C60" s="222">
        <v>15.87718876594</v>
      </c>
      <c r="D60" s="222">
        <v>15.282579870539999</v>
      </c>
      <c r="E60" s="21"/>
      <c r="F60" s="21"/>
      <c r="G60" s="21"/>
    </row>
    <row r="61" spans="1:7" ht="25.5" outlineLevel="2" collapsed="1" x14ac:dyDescent="0.2">
      <c r="A61" s="265" t="s">
        <v>212</v>
      </c>
      <c r="B61" s="172">
        <f t="shared" ref="B61:C61" si="8">SUM(B$62:B$63)</f>
        <v>11.079828836580001</v>
      </c>
      <c r="C61" s="172">
        <f t="shared" si="8"/>
        <v>11.08250218215</v>
      </c>
      <c r="D61" s="172">
        <v>10.73738871131</v>
      </c>
      <c r="E61" s="21"/>
      <c r="F61" s="21"/>
      <c r="G61" s="21"/>
    </row>
    <row r="62" spans="1:7" ht="12.75" hidden="1" outlineLevel="3" x14ac:dyDescent="0.2">
      <c r="A62" s="264" t="s">
        <v>187</v>
      </c>
      <c r="B62" s="222">
        <v>1.6215184999999999E-3</v>
      </c>
      <c r="C62" s="222">
        <v>1.62190975E-3</v>
      </c>
      <c r="D62" s="222">
        <v>1.5714028400000001E-3</v>
      </c>
      <c r="E62" s="21"/>
      <c r="F62" s="21"/>
      <c r="G62" s="21"/>
    </row>
    <row r="63" spans="1:7" ht="12.75" hidden="1" outlineLevel="3" x14ac:dyDescent="0.2">
      <c r="A63" s="264" t="s">
        <v>207</v>
      </c>
      <c r="B63" s="222">
        <v>11.07820731808</v>
      </c>
      <c r="C63" s="222">
        <v>11.0808802724</v>
      </c>
      <c r="D63" s="222">
        <v>10.735817308470001</v>
      </c>
      <c r="E63" s="21"/>
      <c r="F63" s="21"/>
      <c r="G63" s="21"/>
    </row>
    <row r="64" spans="1:7" ht="12.75" outlineLevel="2" collapsed="1" x14ac:dyDescent="0.2">
      <c r="A64" s="265" t="s">
        <v>56</v>
      </c>
      <c r="B64" s="172">
        <f t="shared" ref="B64:C64" si="9">SUM(B$65:B$70)</f>
        <v>622.07978618407003</v>
      </c>
      <c r="C64" s="172">
        <f t="shared" si="9"/>
        <v>623.59095743335001</v>
      </c>
      <c r="D64" s="172">
        <v>606.45379781256997</v>
      </c>
      <c r="E64" s="21"/>
      <c r="F64" s="21"/>
      <c r="G64" s="21"/>
    </row>
    <row r="65" spans="1:7" ht="12.75" hidden="1" outlineLevel="3" x14ac:dyDescent="0.2">
      <c r="A65" s="264" t="s">
        <v>117</v>
      </c>
      <c r="B65" s="222">
        <v>83.064791999999997</v>
      </c>
      <c r="C65" s="222">
        <v>83.266575000000003</v>
      </c>
      <c r="D65" s="222">
        <v>80.978291999999996</v>
      </c>
      <c r="E65" s="21"/>
      <c r="F65" s="21"/>
      <c r="G65" s="21"/>
    </row>
    <row r="66" spans="1:7" ht="12.75" hidden="1" outlineLevel="3" x14ac:dyDescent="0.2">
      <c r="A66" s="264" t="s">
        <v>165</v>
      </c>
      <c r="B66" s="222">
        <v>27.688264</v>
      </c>
      <c r="C66" s="222">
        <v>27.755524999999999</v>
      </c>
      <c r="D66" s="222">
        <v>26.992764000000001</v>
      </c>
      <c r="E66" s="21"/>
      <c r="F66" s="21"/>
      <c r="G66" s="21"/>
    </row>
    <row r="67" spans="1:7" ht="12.75" hidden="1" outlineLevel="3" x14ac:dyDescent="0.2">
      <c r="A67" s="264" t="s">
        <v>199</v>
      </c>
      <c r="B67" s="222">
        <v>345.19714618406999</v>
      </c>
      <c r="C67" s="222">
        <v>346.03570743335001</v>
      </c>
      <c r="D67" s="222">
        <v>336.52615781256998</v>
      </c>
      <c r="E67" s="21"/>
      <c r="F67" s="21"/>
      <c r="G67" s="21"/>
    </row>
    <row r="68" spans="1:7" ht="12.75" hidden="1" outlineLevel="3" x14ac:dyDescent="0.2">
      <c r="A68" s="264" t="s">
        <v>176</v>
      </c>
      <c r="B68" s="222">
        <v>27.688264</v>
      </c>
      <c r="C68" s="222">
        <v>27.755524999999999</v>
      </c>
      <c r="D68" s="222">
        <v>26.992764000000001</v>
      </c>
      <c r="E68" s="21"/>
      <c r="F68" s="21"/>
      <c r="G68" s="21"/>
    </row>
    <row r="69" spans="1:7" ht="12.75" hidden="1" outlineLevel="3" x14ac:dyDescent="0.2">
      <c r="A69" s="264" t="s">
        <v>213</v>
      </c>
      <c r="B69" s="222">
        <v>83.064791999999997</v>
      </c>
      <c r="C69" s="222">
        <v>83.266575000000003</v>
      </c>
      <c r="D69" s="222">
        <v>80.978291999999996</v>
      </c>
      <c r="E69" s="21"/>
      <c r="F69" s="21"/>
      <c r="G69" s="21"/>
    </row>
    <row r="70" spans="1:7" ht="12.75" hidden="1" outlineLevel="3" x14ac:dyDescent="0.2">
      <c r="A70" s="264" t="s">
        <v>24</v>
      </c>
      <c r="B70" s="222">
        <v>55.376528</v>
      </c>
      <c r="C70" s="222">
        <v>55.511049999999997</v>
      </c>
      <c r="D70" s="222">
        <v>53.985528000000002</v>
      </c>
      <c r="E70" s="21"/>
      <c r="F70" s="21"/>
      <c r="G70" s="21"/>
    </row>
    <row r="71" spans="1:7" ht="12.75" outlineLevel="2" collapsed="1" x14ac:dyDescent="0.2">
      <c r="A71" s="265" t="s">
        <v>178</v>
      </c>
      <c r="B71" s="172">
        <f t="shared" ref="B71:C71" si="10">SUM(B$72:B$72)</f>
        <v>47.288565712</v>
      </c>
      <c r="C71" s="172">
        <f t="shared" si="10"/>
        <v>47.741073888000003</v>
      </c>
      <c r="D71" s="172">
        <v>46.338861211999998</v>
      </c>
      <c r="E71" s="21"/>
      <c r="F71" s="21"/>
      <c r="G71" s="21"/>
    </row>
    <row r="72" spans="1:7" ht="12.75" hidden="1" outlineLevel="3" x14ac:dyDescent="0.2">
      <c r="A72" s="264" t="s">
        <v>145</v>
      </c>
      <c r="B72" s="222">
        <v>47.288565712</v>
      </c>
      <c r="C72" s="222">
        <v>47.741073888000003</v>
      </c>
      <c r="D72" s="222">
        <v>46.338861211999998</v>
      </c>
      <c r="E72" s="21"/>
      <c r="F72" s="21"/>
      <c r="G72" s="21"/>
    </row>
    <row r="73" spans="1:7" ht="15" x14ac:dyDescent="0.25">
      <c r="A73" s="267" t="s">
        <v>13</v>
      </c>
      <c r="B73" s="25">
        <f t="shared" ref="B73:D73" si="11">B$74+B$86</f>
        <v>308.13047207863002</v>
      </c>
      <c r="C73" s="25">
        <f t="shared" si="11"/>
        <v>305.36252350624</v>
      </c>
      <c r="D73" s="25">
        <f t="shared" si="11"/>
        <v>292.09758287525</v>
      </c>
      <c r="E73" s="21"/>
      <c r="F73" s="21"/>
      <c r="G73" s="21"/>
    </row>
    <row r="74" spans="1:7" ht="15" outlineLevel="1" x14ac:dyDescent="0.25">
      <c r="A74" s="266" t="s">
        <v>50</v>
      </c>
      <c r="B74" s="253">
        <f t="shared" ref="B74:D74" si="12">B$75+B$80+B$84</f>
        <v>10.320351852449999</v>
      </c>
      <c r="C74" s="253">
        <f t="shared" si="12"/>
        <v>10.192840403289999</v>
      </c>
      <c r="D74" s="253">
        <f t="shared" si="12"/>
        <v>10.329017387850001</v>
      </c>
      <c r="E74" s="21"/>
      <c r="F74" s="21"/>
      <c r="G74" s="21"/>
    </row>
    <row r="75" spans="1:7" ht="12.75" outlineLevel="2" collapsed="1" x14ac:dyDescent="0.2">
      <c r="A75" s="265" t="s">
        <v>192</v>
      </c>
      <c r="B75" s="172">
        <f t="shared" ref="B75:C75" si="13">SUM(B$76:B$79)</f>
        <v>6.0000115999999997</v>
      </c>
      <c r="C75" s="172">
        <f t="shared" si="13"/>
        <v>6.0000115999999997</v>
      </c>
      <c r="D75" s="172">
        <v>6.0000115999999997</v>
      </c>
      <c r="E75" s="21"/>
      <c r="F75" s="21"/>
      <c r="G75" s="21"/>
    </row>
    <row r="76" spans="1:7" ht="12.75" hidden="1" outlineLevel="3" x14ac:dyDescent="0.2">
      <c r="A76" s="264" t="s">
        <v>111</v>
      </c>
      <c r="B76" s="222">
        <v>1.1600000000000001E-5</v>
      </c>
      <c r="C76" s="222">
        <v>1.1600000000000001E-5</v>
      </c>
      <c r="D76" s="222">
        <v>1.1600000000000001E-5</v>
      </c>
      <c r="E76" s="21"/>
      <c r="F76" s="21"/>
      <c r="G76" s="21"/>
    </row>
    <row r="77" spans="1:7" ht="12.75" hidden="1" outlineLevel="3" x14ac:dyDescent="0.2">
      <c r="A77" s="264" t="s">
        <v>75</v>
      </c>
      <c r="B77" s="222">
        <v>1</v>
      </c>
      <c r="C77" s="222">
        <v>1</v>
      </c>
      <c r="D77" s="222">
        <v>1</v>
      </c>
      <c r="E77" s="21"/>
      <c r="F77" s="21"/>
      <c r="G77" s="21"/>
    </row>
    <row r="78" spans="1:7" ht="12.75" hidden="1" outlineLevel="3" x14ac:dyDescent="0.2">
      <c r="A78" s="264" t="s">
        <v>1</v>
      </c>
      <c r="B78" s="222">
        <v>3</v>
      </c>
      <c r="C78" s="222">
        <v>3</v>
      </c>
      <c r="D78" s="222">
        <v>3</v>
      </c>
      <c r="E78" s="21"/>
      <c r="F78" s="21"/>
      <c r="G78" s="21"/>
    </row>
    <row r="79" spans="1:7" ht="12.75" hidden="1" outlineLevel="3" x14ac:dyDescent="0.2">
      <c r="A79" s="264" t="s">
        <v>0</v>
      </c>
      <c r="B79" s="222">
        <v>2</v>
      </c>
      <c r="C79" s="222">
        <v>2</v>
      </c>
      <c r="D79" s="222">
        <v>2</v>
      </c>
      <c r="E79" s="21"/>
      <c r="F79" s="21"/>
      <c r="G79" s="21"/>
    </row>
    <row r="80" spans="1:7" ht="12.75" outlineLevel="2" collapsed="1" x14ac:dyDescent="0.2">
      <c r="A80" s="265" t="s">
        <v>115</v>
      </c>
      <c r="B80" s="172">
        <f t="shared" ref="B80:C80" si="14">SUM(B$81:B$83)</f>
        <v>4.3193856024499997</v>
      </c>
      <c r="C80" s="172">
        <f t="shared" si="14"/>
        <v>4.1918741532899997</v>
      </c>
      <c r="D80" s="172">
        <v>4.3280511378500002</v>
      </c>
      <c r="E80" s="21"/>
      <c r="F80" s="21"/>
      <c r="G80" s="21"/>
    </row>
    <row r="81" spans="1:7" ht="12.75" hidden="1" outlineLevel="3" x14ac:dyDescent="0.2">
      <c r="A81" s="264" t="s">
        <v>49</v>
      </c>
      <c r="B81" s="222">
        <v>0.96711474372999995</v>
      </c>
      <c r="C81" s="222">
        <v>0.88627314268000001</v>
      </c>
      <c r="D81" s="222">
        <v>0.94683211253999999</v>
      </c>
      <c r="E81" s="21"/>
      <c r="F81" s="21"/>
      <c r="G81" s="21"/>
    </row>
    <row r="82" spans="1:7" ht="12.75" hidden="1" outlineLevel="3" x14ac:dyDescent="0.2">
      <c r="A82" s="264" t="s">
        <v>122</v>
      </c>
      <c r="B82" s="222">
        <v>3.2781614977000002</v>
      </c>
      <c r="C82" s="222">
        <v>3.2353249148700001</v>
      </c>
      <c r="D82" s="222">
        <v>3.3109429295699999</v>
      </c>
      <c r="E82" s="21"/>
      <c r="F82" s="21"/>
      <c r="G82" s="21"/>
    </row>
    <row r="83" spans="1:7" ht="12.75" hidden="1" outlineLevel="3" x14ac:dyDescent="0.2">
      <c r="A83" s="264" t="s">
        <v>93</v>
      </c>
      <c r="B83" s="222">
        <v>7.410936102E-2</v>
      </c>
      <c r="C83" s="222">
        <v>7.0276095740000002E-2</v>
      </c>
      <c r="D83" s="222">
        <v>7.0276095740000002E-2</v>
      </c>
      <c r="E83" s="21"/>
      <c r="F83" s="21"/>
      <c r="G83" s="21"/>
    </row>
    <row r="84" spans="1:7" ht="12.75" outlineLevel="2" collapsed="1" x14ac:dyDescent="0.2">
      <c r="A84" s="265" t="s">
        <v>134</v>
      </c>
      <c r="B84" s="172">
        <f t="shared" ref="B84:C84" si="15">SUM(B$85:B$85)</f>
        <v>9.5465000000000003E-4</v>
      </c>
      <c r="C84" s="172">
        <f t="shared" si="15"/>
        <v>9.5465000000000003E-4</v>
      </c>
      <c r="D84" s="172">
        <v>9.5465000000000003E-4</v>
      </c>
      <c r="E84" s="21"/>
      <c r="F84" s="21"/>
      <c r="G84" s="21"/>
    </row>
    <row r="85" spans="1:7" ht="12.75" hidden="1" outlineLevel="3" x14ac:dyDescent="0.2">
      <c r="A85" s="264" t="s">
        <v>69</v>
      </c>
      <c r="B85" s="222">
        <v>9.5465000000000003E-4</v>
      </c>
      <c r="C85" s="222">
        <v>9.5465000000000003E-4</v>
      </c>
      <c r="D85" s="222">
        <v>9.5465000000000003E-4</v>
      </c>
      <c r="E85" s="21"/>
      <c r="F85" s="21"/>
      <c r="G85" s="21"/>
    </row>
    <row r="86" spans="1:7" ht="15" outlineLevel="1" x14ac:dyDescent="0.25">
      <c r="A86" s="266" t="s">
        <v>63</v>
      </c>
      <c r="B86" s="253">
        <f t="shared" ref="B86:D86" si="16">B$87+B$93+B$95+B$103+B$104</f>
        <v>297.81012022618</v>
      </c>
      <c r="C86" s="253">
        <f t="shared" si="16"/>
        <v>295.16968310294999</v>
      </c>
      <c r="D86" s="253">
        <f t="shared" si="16"/>
        <v>281.7685654874</v>
      </c>
      <c r="E86" s="21"/>
      <c r="F86" s="21"/>
      <c r="G86" s="21"/>
    </row>
    <row r="87" spans="1:7" ht="25.5" outlineLevel="2" collapsed="1" x14ac:dyDescent="0.2">
      <c r="A87" s="265" t="s">
        <v>175</v>
      </c>
      <c r="B87" s="172">
        <f t="shared" ref="B87:C87" si="17">SUM(B$88:B$92)</f>
        <v>236.99304515757001</v>
      </c>
      <c r="C87" s="172">
        <f t="shared" si="17"/>
        <v>239.48644105167</v>
      </c>
      <c r="D87" s="172">
        <v>229.10208496006999</v>
      </c>
      <c r="E87" s="21"/>
      <c r="F87" s="21"/>
      <c r="G87" s="21"/>
    </row>
    <row r="88" spans="1:7" ht="12.75" hidden="1" outlineLevel="3" x14ac:dyDescent="0.2">
      <c r="A88" s="264" t="s">
        <v>64</v>
      </c>
      <c r="B88" s="222">
        <v>3.1714137999999998</v>
      </c>
      <c r="C88" s="222">
        <v>3.1721789999999999</v>
      </c>
      <c r="D88" s="222">
        <v>3.0733961000000001</v>
      </c>
      <c r="E88" s="21"/>
      <c r="F88" s="21"/>
      <c r="G88" s="21"/>
    </row>
    <row r="89" spans="1:7" ht="12.75" hidden="1" outlineLevel="3" x14ac:dyDescent="0.2">
      <c r="A89" s="264" t="s">
        <v>54</v>
      </c>
      <c r="B89" s="222">
        <v>5.7115437652300001</v>
      </c>
      <c r="C89" s="222">
        <v>5.8410307773700003</v>
      </c>
      <c r="D89" s="222">
        <v>5.9255520740099996</v>
      </c>
      <c r="E89" s="21"/>
      <c r="F89" s="21"/>
      <c r="G89" s="21"/>
    </row>
    <row r="90" spans="1:7" ht="12.75" hidden="1" outlineLevel="3" x14ac:dyDescent="0.2">
      <c r="A90" s="264" t="s">
        <v>95</v>
      </c>
      <c r="B90" s="222">
        <v>1.553992762</v>
      </c>
      <c r="C90" s="222">
        <v>1.55436771</v>
      </c>
      <c r="D90" s="222">
        <v>1.5059640889999999</v>
      </c>
      <c r="E90" s="21"/>
      <c r="F90" s="21"/>
      <c r="G90" s="21"/>
    </row>
    <row r="91" spans="1:7" ht="12.75" hidden="1" outlineLevel="3" x14ac:dyDescent="0.2">
      <c r="A91" s="264" t="s">
        <v>129</v>
      </c>
      <c r="B91" s="222">
        <v>12.655384744099999</v>
      </c>
      <c r="C91" s="222">
        <v>12.97131998441</v>
      </c>
      <c r="D91" s="222">
        <v>12.61484980404</v>
      </c>
      <c r="E91" s="21"/>
      <c r="F91" s="21"/>
      <c r="G91" s="21"/>
    </row>
    <row r="92" spans="1:7" ht="12.75" hidden="1" outlineLevel="3" x14ac:dyDescent="0.2">
      <c r="A92" s="264" t="s">
        <v>145</v>
      </c>
      <c r="B92" s="222">
        <v>213.90071008624</v>
      </c>
      <c r="C92" s="222">
        <v>215.94754357989001</v>
      </c>
      <c r="D92" s="222">
        <v>205.98232289302001</v>
      </c>
      <c r="E92" s="21"/>
      <c r="F92" s="21"/>
      <c r="G92" s="21"/>
    </row>
    <row r="93" spans="1:7" ht="25.5" outlineLevel="2" collapsed="1" x14ac:dyDescent="0.2">
      <c r="A93" s="265" t="s">
        <v>45</v>
      </c>
      <c r="B93" s="172">
        <f t="shared" ref="B93:C93" si="18">SUM(B$94:B$94)</f>
        <v>1.3494962667799999</v>
      </c>
      <c r="C93" s="172">
        <f t="shared" si="18"/>
        <v>0.67638724674999995</v>
      </c>
      <c r="D93" s="172">
        <v>0.65779917058000004</v>
      </c>
      <c r="E93" s="21"/>
      <c r="F93" s="21"/>
      <c r="G93" s="21"/>
    </row>
    <row r="94" spans="1:7" ht="12.75" hidden="1" outlineLevel="3" x14ac:dyDescent="0.2">
      <c r="A94" s="264" t="s">
        <v>27</v>
      </c>
      <c r="B94" s="222">
        <v>1.3494962667799999</v>
      </c>
      <c r="C94" s="222">
        <v>0.67638724674999995</v>
      </c>
      <c r="D94" s="222">
        <v>0.65779917058000004</v>
      </c>
      <c r="E94" s="21"/>
      <c r="F94" s="21"/>
      <c r="G94" s="21"/>
    </row>
    <row r="95" spans="1:7" ht="25.5" outlineLevel="2" collapsed="1" x14ac:dyDescent="0.2">
      <c r="A95" s="265" t="s">
        <v>212</v>
      </c>
      <c r="B95" s="172">
        <f t="shared" ref="B95:C95" si="19">SUM(B$96:B$102)</f>
        <v>56.331306893259999</v>
      </c>
      <c r="C95" s="172">
        <f t="shared" si="19"/>
        <v>51.840571652019996</v>
      </c>
      <c r="D95" s="172">
        <v>48.935395743059999</v>
      </c>
      <c r="E95" s="21"/>
      <c r="F95" s="21"/>
      <c r="G95" s="21"/>
    </row>
    <row r="96" spans="1:7" ht="12.75" hidden="1" outlineLevel="3" x14ac:dyDescent="0.2">
      <c r="A96" s="264" t="s">
        <v>74</v>
      </c>
      <c r="B96" s="222">
        <v>2.21274739397</v>
      </c>
      <c r="C96" s="222">
        <v>2.21812265341</v>
      </c>
      <c r="D96" s="222">
        <v>2.7655878700100001</v>
      </c>
      <c r="E96" s="21"/>
      <c r="F96" s="21"/>
      <c r="G96" s="21"/>
    </row>
    <row r="97" spans="1:7" ht="12.75" hidden="1" outlineLevel="3" x14ac:dyDescent="0.2">
      <c r="A97" s="264" t="s">
        <v>172</v>
      </c>
      <c r="B97" s="222">
        <v>12.53187946503</v>
      </c>
      <c r="C97" s="222">
        <v>10.019645147069999</v>
      </c>
      <c r="D97" s="222">
        <v>7.66075657785</v>
      </c>
      <c r="E97" s="21"/>
      <c r="F97" s="21"/>
      <c r="G97" s="21"/>
    </row>
    <row r="98" spans="1:7" ht="12.75" hidden="1" outlineLevel="3" x14ac:dyDescent="0.2">
      <c r="A98" s="264" t="s">
        <v>207</v>
      </c>
      <c r="B98" s="222">
        <v>0.93949721320000001</v>
      </c>
      <c r="C98" s="222">
        <v>0.93972389547000001</v>
      </c>
      <c r="D98" s="222">
        <v>0.91046052427000002</v>
      </c>
      <c r="E98" s="21"/>
      <c r="F98" s="21"/>
      <c r="G98" s="21"/>
    </row>
    <row r="99" spans="1:7" ht="12.75" hidden="1" outlineLevel="3" x14ac:dyDescent="0.2">
      <c r="A99" s="264" t="s">
        <v>126</v>
      </c>
      <c r="B99" s="222">
        <v>0.53914034188000004</v>
      </c>
      <c r="C99" s="222">
        <v>0.53927042587999996</v>
      </c>
      <c r="D99" s="222">
        <v>0.52247733299999999</v>
      </c>
      <c r="E99" s="21"/>
      <c r="F99" s="21"/>
      <c r="G99" s="21"/>
    </row>
    <row r="100" spans="1:7" ht="12.75" hidden="1" outlineLevel="3" x14ac:dyDescent="0.2">
      <c r="A100" s="264" t="s">
        <v>149</v>
      </c>
      <c r="B100" s="222">
        <v>0.92257295648000004</v>
      </c>
      <c r="C100" s="222">
        <v>0.92481409299999995</v>
      </c>
      <c r="D100" s="222">
        <v>0.89939889648000004</v>
      </c>
      <c r="E100" s="21"/>
      <c r="F100" s="21"/>
      <c r="G100" s="21"/>
    </row>
    <row r="101" spans="1:7" ht="12.75" hidden="1" outlineLevel="3" x14ac:dyDescent="0.2">
      <c r="A101" s="264" t="s">
        <v>120</v>
      </c>
      <c r="B101" s="222">
        <v>37.379156399999999</v>
      </c>
      <c r="C101" s="222">
        <v>35.388294375000001</v>
      </c>
      <c r="D101" s="222">
        <v>34.4157741</v>
      </c>
      <c r="E101" s="21"/>
      <c r="F101" s="21"/>
      <c r="G101" s="21"/>
    </row>
    <row r="102" spans="1:7" ht="12.75" hidden="1" outlineLevel="3" x14ac:dyDescent="0.2">
      <c r="A102" s="264" t="s">
        <v>103</v>
      </c>
      <c r="B102" s="222">
        <v>1.8063131227</v>
      </c>
      <c r="C102" s="222">
        <v>1.8107010621899999</v>
      </c>
      <c r="D102" s="222">
        <v>1.7609404414500001</v>
      </c>
      <c r="E102" s="21"/>
      <c r="F102" s="21"/>
      <c r="G102" s="21"/>
    </row>
    <row r="103" spans="1:7" ht="12.75" outlineLevel="2" x14ac:dyDescent="0.2">
      <c r="A103" s="265" t="s">
        <v>56</v>
      </c>
      <c r="B103" s="172"/>
      <c r="C103" s="172"/>
      <c r="D103" s="172"/>
      <c r="E103" s="21"/>
      <c r="F103" s="21"/>
      <c r="G103" s="21"/>
    </row>
    <row r="104" spans="1:7" ht="12.75" outlineLevel="2" collapsed="1" x14ac:dyDescent="0.2">
      <c r="A104" s="265" t="s">
        <v>178</v>
      </c>
      <c r="B104" s="172">
        <f t="shared" ref="B104:C104" si="20">SUM(B$105:B$105)</f>
        <v>3.1362719085699999</v>
      </c>
      <c r="C104" s="172">
        <f t="shared" si="20"/>
        <v>3.1662831525100001</v>
      </c>
      <c r="D104" s="172">
        <v>3.07328561369</v>
      </c>
      <c r="E104" s="21"/>
      <c r="F104" s="21"/>
      <c r="G104" s="21"/>
    </row>
    <row r="105" spans="1:7" ht="12.75" hidden="1" outlineLevel="3" x14ac:dyDescent="0.2">
      <c r="A105" s="111" t="s">
        <v>145</v>
      </c>
      <c r="B105" s="222">
        <v>3.1362719085699999</v>
      </c>
      <c r="C105" s="222">
        <v>3.1662831525100001</v>
      </c>
      <c r="D105" s="222">
        <v>3.07328561369</v>
      </c>
      <c r="E105" s="21"/>
      <c r="F105" s="21"/>
      <c r="G105" s="21"/>
    </row>
    <row r="106" spans="1:7" x14ac:dyDescent="0.2">
      <c r="B106" s="149"/>
      <c r="C106" s="149"/>
      <c r="D106" s="149"/>
      <c r="E106" s="21"/>
      <c r="F106" s="21"/>
      <c r="G106" s="21"/>
    </row>
    <row r="107" spans="1:7" x14ac:dyDescent="0.2">
      <c r="B107" s="149"/>
      <c r="C107" s="149"/>
      <c r="D107" s="149"/>
      <c r="E107" s="21"/>
      <c r="F107" s="21"/>
      <c r="G107" s="21"/>
    </row>
    <row r="108" spans="1:7" x14ac:dyDescent="0.2">
      <c r="B108" s="149"/>
      <c r="C108" s="149"/>
      <c r="D108" s="149"/>
      <c r="E108" s="21"/>
      <c r="F108" s="21"/>
      <c r="G108" s="21"/>
    </row>
    <row r="109" spans="1:7" x14ac:dyDescent="0.2">
      <c r="B109" s="149"/>
      <c r="C109" s="149"/>
      <c r="D109" s="149"/>
      <c r="E109" s="21"/>
      <c r="F109" s="21"/>
      <c r="G109" s="21"/>
    </row>
    <row r="110" spans="1:7" x14ac:dyDescent="0.2">
      <c r="B110" s="149"/>
      <c r="C110" s="149"/>
      <c r="D110" s="149"/>
      <c r="E110" s="21"/>
      <c r="F110" s="21"/>
      <c r="G110" s="21"/>
    </row>
    <row r="111" spans="1:7" x14ac:dyDescent="0.2">
      <c r="B111" s="149"/>
      <c r="C111" s="149"/>
      <c r="D111" s="149"/>
      <c r="E111" s="21"/>
      <c r="F111" s="21"/>
      <c r="G111" s="21"/>
    </row>
    <row r="112" spans="1:7" x14ac:dyDescent="0.2">
      <c r="B112" s="149"/>
      <c r="C112" s="149"/>
      <c r="D112" s="149"/>
      <c r="E112" s="21"/>
      <c r="F112" s="21"/>
      <c r="G112" s="21"/>
    </row>
    <row r="113" spans="2:7" x14ac:dyDescent="0.2">
      <c r="B113" s="149"/>
      <c r="C113" s="149"/>
      <c r="D113" s="149"/>
      <c r="E113" s="21"/>
      <c r="F113" s="21"/>
      <c r="G113" s="21"/>
    </row>
    <row r="114" spans="2:7" x14ac:dyDescent="0.2">
      <c r="B114" s="149"/>
      <c r="C114" s="149"/>
      <c r="D114" s="149"/>
      <c r="E114" s="21"/>
      <c r="F114" s="21"/>
      <c r="G114" s="21"/>
    </row>
    <row r="115" spans="2:7" x14ac:dyDescent="0.2">
      <c r="B115" s="149"/>
      <c r="C115" s="149"/>
      <c r="D115" s="149"/>
      <c r="E115" s="21"/>
      <c r="F115" s="21"/>
      <c r="G115" s="21"/>
    </row>
    <row r="116" spans="2:7" x14ac:dyDescent="0.2">
      <c r="B116" s="149"/>
      <c r="C116" s="149"/>
      <c r="D116" s="149"/>
      <c r="E116" s="21"/>
      <c r="F116" s="21"/>
      <c r="G116" s="21"/>
    </row>
    <row r="117" spans="2:7" x14ac:dyDescent="0.2">
      <c r="B117" s="149"/>
      <c r="C117" s="149"/>
      <c r="D117" s="149"/>
      <c r="E117" s="21"/>
      <c r="F117" s="21"/>
      <c r="G117" s="21"/>
    </row>
    <row r="118" spans="2:7" x14ac:dyDescent="0.2">
      <c r="B118" s="149"/>
      <c r="C118" s="149"/>
      <c r="D118" s="149"/>
      <c r="E118" s="21"/>
      <c r="F118" s="21"/>
      <c r="G118" s="21"/>
    </row>
    <row r="119" spans="2:7" x14ac:dyDescent="0.2">
      <c r="B119" s="149"/>
      <c r="C119" s="149"/>
      <c r="D119" s="149"/>
      <c r="E119" s="21"/>
      <c r="F119" s="21"/>
      <c r="G119" s="21"/>
    </row>
    <row r="120" spans="2:7" x14ac:dyDescent="0.2">
      <c r="B120" s="149"/>
      <c r="C120" s="149"/>
      <c r="D120" s="149"/>
      <c r="E120" s="21"/>
      <c r="F120" s="21"/>
      <c r="G120" s="21"/>
    </row>
    <row r="121" spans="2:7" x14ac:dyDescent="0.2">
      <c r="B121" s="149"/>
      <c r="C121" s="149"/>
      <c r="D121" s="149"/>
      <c r="E121" s="21"/>
      <c r="F121" s="21"/>
      <c r="G121" s="21"/>
    </row>
    <row r="122" spans="2:7" x14ac:dyDescent="0.2">
      <c r="B122" s="149"/>
      <c r="C122" s="149"/>
      <c r="D122" s="149"/>
      <c r="E122" s="21"/>
      <c r="F122" s="21"/>
      <c r="G122" s="21"/>
    </row>
    <row r="123" spans="2:7" x14ac:dyDescent="0.2">
      <c r="B123" s="149"/>
      <c r="C123" s="149"/>
      <c r="D123" s="149"/>
      <c r="E123" s="21"/>
      <c r="F123" s="21"/>
      <c r="G123" s="21"/>
    </row>
    <row r="124" spans="2:7" x14ac:dyDescent="0.2">
      <c r="B124" s="149"/>
      <c r="C124" s="149"/>
      <c r="D124" s="149"/>
      <c r="E124" s="21"/>
      <c r="F124" s="21"/>
      <c r="G124" s="21"/>
    </row>
    <row r="125" spans="2:7" x14ac:dyDescent="0.2">
      <c r="B125" s="149"/>
      <c r="C125" s="149"/>
      <c r="D125" s="149"/>
      <c r="E125" s="21"/>
      <c r="F125" s="21"/>
      <c r="G125" s="21"/>
    </row>
    <row r="126" spans="2:7" x14ac:dyDescent="0.2">
      <c r="B126" s="149"/>
      <c r="C126" s="149"/>
      <c r="D126" s="149"/>
      <c r="E126" s="21"/>
      <c r="F126" s="21"/>
      <c r="G126" s="21"/>
    </row>
    <row r="127" spans="2:7" x14ac:dyDescent="0.2">
      <c r="B127" s="149"/>
      <c r="C127" s="149"/>
      <c r="D127" s="149"/>
      <c r="E127" s="21"/>
      <c r="F127" s="21"/>
      <c r="G127" s="21"/>
    </row>
    <row r="128" spans="2:7" x14ac:dyDescent="0.2">
      <c r="B128" s="149"/>
      <c r="C128" s="149"/>
      <c r="D128" s="149"/>
      <c r="E128" s="21"/>
      <c r="F128" s="21"/>
      <c r="G128" s="21"/>
    </row>
    <row r="129" spans="2:7" x14ac:dyDescent="0.2">
      <c r="B129" s="149"/>
      <c r="C129" s="149"/>
      <c r="D129" s="149"/>
      <c r="E129" s="21"/>
      <c r="F129" s="21"/>
      <c r="G129" s="21"/>
    </row>
    <row r="130" spans="2:7" x14ac:dyDescent="0.2">
      <c r="B130" s="149"/>
      <c r="C130" s="149"/>
      <c r="D130" s="149"/>
      <c r="E130" s="21"/>
      <c r="F130" s="21"/>
      <c r="G130" s="21"/>
    </row>
    <row r="131" spans="2:7" x14ac:dyDescent="0.2">
      <c r="B131" s="149"/>
      <c r="C131" s="149"/>
      <c r="D131" s="149"/>
      <c r="E131" s="21"/>
      <c r="F131" s="21"/>
      <c r="G131" s="21"/>
    </row>
    <row r="132" spans="2:7" x14ac:dyDescent="0.2">
      <c r="B132" s="149"/>
      <c r="C132" s="149"/>
      <c r="D132" s="149"/>
      <c r="E132" s="21"/>
      <c r="F132" s="21"/>
      <c r="G132" s="21"/>
    </row>
    <row r="133" spans="2:7" x14ac:dyDescent="0.2">
      <c r="B133" s="149"/>
      <c r="C133" s="149"/>
      <c r="D133" s="149"/>
      <c r="E133" s="21"/>
      <c r="F133" s="21"/>
      <c r="G133" s="21"/>
    </row>
    <row r="134" spans="2:7" x14ac:dyDescent="0.2">
      <c r="B134" s="149"/>
      <c r="C134" s="149"/>
      <c r="D134" s="149"/>
      <c r="E134" s="21"/>
      <c r="F134" s="21"/>
      <c r="G134" s="21"/>
    </row>
    <row r="135" spans="2:7" x14ac:dyDescent="0.2">
      <c r="B135" s="149"/>
      <c r="C135" s="149"/>
      <c r="D135" s="149"/>
      <c r="E135" s="21"/>
      <c r="F135" s="21"/>
      <c r="G135" s="21"/>
    </row>
    <row r="136" spans="2:7" x14ac:dyDescent="0.2">
      <c r="B136" s="149"/>
      <c r="C136" s="149"/>
      <c r="D136" s="149"/>
      <c r="E136" s="21"/>
      <c r="F136" s="21"/>
      <c r="G136" s="21"/>
    </row>
    <row r="137" spans="2:7" x14ac:dyDescent="0.2">
      <c r="B137" s="149"/>
      <c r="C137" s="149"/>
      <c r="D137" s="149"/>
      <c r="E137" s="21"/>
      <c r="F137" s="21"/>
      <c r="G137" s="21"/>
    </row>
    <row r="138" spans="2:7" x14ac:dyDescent="0.2">
      <c r="B138" s="149"/>
      <c r="C138" s="149"/>
      <c r="D138" s="149"/>
      <c r="E138" s="21"/>
      <c r="F138" s="21"/>
      <c r="G138" s="21"/>
    </row>
    <row r="139" spans="2:7" x14ac:dyDescent="0.2">
      <c r="B139" s="149"/>
      <c r="C139" s="149"/>
      <c r="D139" s="149"/>
      <c r="E139" s="21"/>
      <c r="F139" s="21"/>
      <c r="G139" s="21"/>
    </row>
    <row r="140" spans="2:7" x14ac:dyDescent="0.2">
      <c r="B140" s="149"/>
      <c r="C140" s="149"/>
      <c r="D140" s="149"/>
      <c r="E140" s="21"/>
      <c r="F140" s="21"/>
      <c r="G140" s="21"/>
    </row>
    <row r="141" spans="2:7" x14ac:dyDescent="0.2">
      <c r="B141" s="149"/>
      <c r="C141" s="149"/>
      <c r="D141" s="149"/>
      <c r="E141" s="21"/>
      <c r="F141" s="21"/>
      <c r="G141" s="21"/>
    </row>
    <row r="142" spans="2:7" x14ac:dyDescent="0.2">
      <c r="B142" s="149"/>
      <c r="C142" s="149"/>
      <c r="D142" s="149"/>
      <c r="E142" s="21"/>
      <c r="F142" s="21"/>
      <c r="G142" s="21"/>
    </row>
    <row r="143" spans="2:7" x14ac:dyDescent="0.2">
      <c r="B143" s="149"/>
      <c r="C143" s="149"/>
      <c r="D143" s="149"/>
      <c r="E143" s="21"/>
      <c r="F143" s="21"/>
      <c r="G143" s="21"/>
    </row>
    <row r="144" spans="2:7" x14ac:dyDescent="0.2">
      <c r="B144" s="149"/>
      <c r="C144" s="149"/>
      <c r="D144" s="149"/>
      <c r="E144" s="21"/>
      <c r="F144" s="21"/>
      <c r="G144" s="21"/>
    </row>
    <row r="145" spans="2:7" x14ac:dyDescent="0.2">
      <c r="B145" s="149"/>
      <c r="C145" s="149"/>
      <c r="D145" s="149"/>
      <c r="E145" s="21"/>
      <c r="F145" s="21"/>
      <c r="G145" s="21"/>
    </row>
    <row r="146" spans="2:7" x14ac:dyDescent="0.2">
      <c r="B146" s="149"/>
      <c r="C146" s="149"/>
      <c r="D146" s="149"/>
      <c r="E146" s="21"/>
      <c r="F146" s="21"/>
      <c r="G146" s="21"/>
    </row>
    <row r="147" spans="2:7" x14ac:dyDescent="0.2">
      <c r="B147" s="149"/>
      <c r="C147" s="149"/>
      <c r="D147" s="149"/>
      <c r="E147" s="21"/>
      <c r="F147" s="21"/>
      <c r="G147" s="21"/>
    </row>
    <row r="148" spans="2:7" x14ac:dyDescent="0.2">
      <c r="B148" s="149"/>
      <c r="C148" s="149"/>
      <c r="D148" s="149"/>
      <c r="E148" s="21"/>
      <c r="F148" s="21"/>
      <c r="G148" s="21"/>
    </row>
    <row r="149" spans="2:7" x14ac:dyDescent="0.2">
      <c r="B149" s="149"/>
      <c r="C149" s="149"/>
      <c r="D149" s="149"/>
      <c r="E149" s="21"/>
      <c r="F149" s="21"/>
      <c r="G149" s="21"/>
    </row>
    <row r="150" spans="2:7" x14ac:dyDescent="0.2">
      <c r="B150" s="149"/>
      <c r="C150" s="149"/>
      <c r="D150" s="149"/>
      <c r="E150" s="21"/>
      <c r="F150" s="21"/>
      <c r="G150" s="21"/>
    </row>
    <row r="151" spans="2:7" x14ac:dyDescent="0.2">
      <c r="B151" s="149"/>
      <c r="C151" s="149"/>
      <c r="D151" s="149"/>
      <c r="E151" s="21"/>
      <c r="F151" s="21"/>
      <c r="G151" s="21"/>
    </row>
    <row r="152" spans="2:7" x14ac:dyDescent="0.2">
      <c r="B152" s="149"/>
      <c r="C152" s="149"/>
      <c r="D152" s="149"/>
      <c r="E152" s="21"/>
      <c r="F152" s="21"/>
      <c r="G152" s="21"/>
    </row>
    <row r="153" spans="2:7" x14ac:dyDescent="0.2">
      <c r="B153" s="149"/>
      <c r="C153" s="149"/>
      <c r="D153" s="149"/>
      <c r="E153" s="21"/>
      <c r="F153" s="21"/>
      <c r="G153" s="21"/>
    </row>
    <row r="154" spans="2:7" x14ac:dyDescent="0.2">
      <c r="B154" s="149"/>
      <c r="C154" s="149"/>
      <c r="D154" s="149"/>
      <c r="E154" s="21"/>
      <c r="F154" s="21"/>
      <c r="G154" s="21"/>
    </row>
    <row r="155" spans="2:7" x14ac:dyDescent="0.2">
      <c r="B155" s="149"/>
      <c r="C155" s="149"/>
      <c r="D155" s="149"/>
      <c r="E155" s="21"/>
      <c r="F155" s="21"/>
      <c r="G155" s="21"/>
    </row>
    <row r="156" spans="2:7" x14ac:dyDescent="0.2">
      <c r="B156" s="149"/>
      <c r="C156" s="149"/>
      <c r="D156" s="149"/>
      <c r="E156" s="21"/>
      <c r="F156" s="21"/>
      <c r="G156" s="21"/>
    </row>
    <row r="157" spans="2:7" x14ac:dyDescent="0.2">
      <c r="B157" s="149"/>
      <c r="C157" s="149"/>
      <c r="D157" s="149"/>
      <c r="E157" s="21"/>
      <c r="F157" s="21"/>
      <c r="G157" s="21"/>
    </row>
    <row r="158" spans="2:7" x14ac:dyDescent="0.2">
      <c r="B158" s="149"/>
      <c r="C158" s="149"/>
      <c r="D158" s="149"/>
      <c r="E158" s="21"/>
      <c r="F158" s="21"/>
      <c r="G158" s="21"/>
    </row>
    <row r="159" spans="2:7" x14ac:dyDescent="0.2">
      <c r="B159" s="149"/>
      <c r="C159" s="149"/>
      <c r="D159" s="149"/>
      <c r="E159" s="21"/>
      <c r="F159" s="21"/>
      <c r="G159" s="21"/>
    </row>
    <row r="160" spans="2:7" x14ac:dyDescent="0.2">
      <c r="B160" s="149"/>
      <c r="C160" s="149"/>
      <c r="D160" s="149"/>
      <c r="E160" s="21"/>
      <c r="F160" s="21"/>
      <c r="G160" s="21"/>
    </row>
    <row r="161" spans="2:7" x14ac:dyDescent="0.2">
      <c r="B161" s="149"/>
      <c r="C161" s="149"/>
      <c r="D161" s="149"/>
      <c r="E161" s="21"/>
      <c r="F161" s="21"/>
      <c r="G161" s="21"/>
    </row>
    <row r="162" spans="2:7" x14ac:dyDescent="0.2">
      <c r="B162" s="149"/>
      <c r="C162" s="149"/>
      <c r="D162" s="149"/>
      <c r="E162" s="21"/>
      <c r="F162" s="21"/>
      <c r="G162" s="21"/>
    </row>
    <row r="163" spans="2:7" x14ac:dyDescent="0.2">
      <c r="B163" s="149"/>
      <c r="C163" s="149"/>
      <c r="D163" s="149"/>
      <c r="E163" s="21"/>
      <c r="F163" s="21"/>
      <c r="G163" s="21"/>
    </row>
    <row r="164" spans="2:7" x14ac:dyDescent="0.2">
      <c r="B164" s="149"/>
      <c r="C164" s="149"/>
      <c r="D164" s="149"/>
      <c r="E164" s="21"/>
      <c r="F164" s="21"/>
      <c r="G164" s="21"/>
    </row>
    <row r="165" spans="2:7" x14ac:dyDescent="0.2">
      <c r="B165" s="149"/>
      <c r="C165" s="149"/>
      <c r="D165" s="149"/>
      <c r="E165" s="21"/>
      <c r="F165" s="21"/>
      <c r="G165" s="21"/>
    </row>
    <row r="166" spans="2:7" x14ac:dyDescent="0.2">
      <c r="B166" s="149"/>
      <c r="C166" s="149"/>
      <c r="D166" s="149"/>
      <c r="E166" s="21"/>
      <c r="F166" s="21"/>
      <c r="G166" s="21"/>
    </row>
    <row r="167" spans="2:7" x14ac:dyDescent="0.2">
      <c r="B167" s="149"/>
      <c r="C167" s="149"/>
      <c r="D167" s="149"/>
      <c r="E167" s="21"/>
      <c r="F167" s="21"/>
      <c r="G167" s="21"/>
    </row>
    <row r="168" spans="2:7" x14ac:dyDescent="0.2">
      <c r="B168" s="149"/>
      <c r="C168" s="149"/>
      <c r="D168" s="149"/>
      <c r="E168" s="21"/>
      <c r="F168" s="21"/>
      <c r="G168" s="21"/>
    </row>
    <row r="169" spans="2:7" x14ac:dyDescent="0.2">
      <c r="B169" s="149"/>
      <c r="C169" s="149"/>
      <c r="D169" s="149"/>
      <c r="E169" s="21"/>
      <c r="F169" s="21"/>
      <c r="G169" s="21"/>
    </row>
    <row r="170" spans="2:7" x14ac:dyDescent="0.2">
      <c r="B170" s="149"/>
      <c r="C170" s="149"/>
      <c r="D170" s="149"/>
      <c r="E170" s="21"/>
      <c r="F170" s="21"/>
      <c r="G170" s="21"/>
    </row>
    <row r="171" spans="2:7" x14ac:dyDescent="0.2">
      <c r="B171" s="149"/>
      <c r="C171" s="149"/>
      <c r="D171" s="149"/>
      <c r="E171" s="21"/>
      <c r="F171" s="21"/>
      <c r="G171" s="21"/>
    </row>
    <row r="172" spans="2:7" x14ac:dyDescent="0.2">
      <c r="B172" s="149"/>
      <c r="C172" s="149"/>
      <c r="D172" s="149"/>
      <c r="E172" s="21"/>
      <c r="F172" s="21"/>
      <c r="G172" s="21"/>
    </row>
    <row r="173" spans="2:7" x14ac:dyDescent="0.2">
      <c r="B173" s="149"/>
      <c r="C173" s="149"/>
      <c r="D173" s="149"/>
      <c r="E173" s="21"/>
      <c r="F173" s="21"/>
      <c r="G173" s="21"/>
    </row>
    <row r="174" spans="2:7" x14ac:dyDescent="0.2">
      <c r="B174" s="149"/>
      <c r="C174" s="149"/>
      <c r="D174" s="149"/>
      <c r="E174" s="21"/>
      <c r="F174" s="21"/>
      <c r="G174" s="21"/>
    </row>
    <row r="175" spans="2:7" x14ac:dyDescent="0.2">
      <c r="B175" s="149"/>
      <c r="C175" s="149"/>
      <c r="D175" s="149"/>
      <c r="E175" s="21"/>
      <c r="F175" s="21"/>
      <c r="G175" s="21"/>
    </row>
    <row r="176" spans="2:7" x14ac:dyDescent="0.2">
      <c r="B176" s="149"/>
      <c r="C176" s="149"/>
      <c r="D176" s="149"/>
      <c r="E176" s="21"/>
      <c r="F176" s="21"/>
      <c r="G176" s="21"/>
    </row>
    <row r="177" spans="2:7" x14ac:dyDescent="0.2">
      <c r="B177" s="149"/>
      <c r="C177" s="149"/>
      <c r="D177" s="149"/>
      <c r="E177" s="21"/>
      <c r="F177" s="21"/>
      <c r="G177" s="21"/>
    </row>
    <row r="178" spans="2:7" x14ac:dyDescent="0.2">
      <c r="B178" s="149"/>
      <c r="C178" s="149"/>
      <c r="D178" s="149"/>
      <c r="E178" s="21"/>
      <c r="F178" s="21"/>
      <c r="G178" s="21"/>
    </row>
    <row r="179" spans="2:7" x14ac:dyDescent="0.2">
      <c r="B179" s="149"/>
      <c r="C179" s="149"/>
      <c r="D179" s="149"/>
      <c r="E179" s="21"/>
      <c r="F179" s="21"/>
      <c r="G179" s="21"/>
    </row>
    <row r="180" spans="2:7" x14ac:dyDescent="0.2">
      <c r="B180" s="149"/>
      <c r="C180" s="149"/>
      <c r="D180" s="149"/>
      <c r="E180" s="21"/>
      <c r="F180" s="21"/>
      <c r="G180" s="21"/>
    </row>
  </sheetData>
  <mergeCells count="2">
    <mergeCell ref="A2:D2"/>
    <mergeCell ref="A1:D1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I180"/>
  <sheetViews>
    <sheetView workbookViewId="0">
      <selection activeCell="A45" sqref="A45"/>
    </sheetView>
  </sheetViews>
  <sheetFormatPr defaultColWidth="9.140625" defaultRowHeight="11.25" outlineLevelRow="3" x14ac:dyDescent="0.2"/>
  <cols>
    <col min="1" max="1" width="72.5703125" style="27" customWidth="1"/>
    <col min="2" max="4" width="15.140625" style="154" customWidth="1"/>
    <col min="5" max="16384" width="9.140625" style="27"/>
  </cols>
  <sheetData>
    <row r="1" spans="1:9" s="194" customFormat="1" ht="12.75" x14ac:dyDescent="0.2">
      <c r="B1" s="46"/>
      <c r="C1" s="46"/>
      <c r="D1" s="46"/>
    </row>
    <row r="2" spans="1:9" s="194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240"/>
      <c r="F2" s="240"/>
      <c r="G2" s="240"/>
      <c r="H2" s="240"/>
      <c r="I2" s="240"/>
    </row>
    <row r="3" spans="1:9" s="194" customFormat="1" ht="12.75" x14ac:dyDescent="0.2">
      <c r="A3" s="83"/>
      <c r="B3" s="46"/>
      <c r="C3" s="46"/>
      <c r="D3" s="46"/>
    </row>
    <row r="4" spans="1:9" s="246" customFormat="1" ht="12.75" x14ac:dyDescent="0.2">
      <c r="B4" s="116"/>
      <c r="C4" s="116"/>
      <c r="D4" s="116" t="str">
        <f>VALUSD</f>
        <v>млрд. дол. США</v>
      </c>
    </row>
    <row r="5" spans="1:9" s="162" customFormat="1" ht="12.75" x14ac:dyDescent="0.2">
      <c r="A5" s="56"/>
      <c r="B5" s="88">
        <v>43465</v>
      </c>
      <c r="C5" s="88">
        <v>43496</v>
      </c>
      <c r="D5" s="88">
        <v>43524</v>
      </c>
    </row>
    <row r="6" spans="1:9" s="195" customFormat="1" ht="15.75" x14ac:dyDescent="0.2">
      <c r="A6" s="2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31">
        <f t="shared" ref="B6:C6" si="0">B$7+B$73</f>
        <v>78.315547975910007</v>
      </c>
      <c r="C6" s="131">
        <f t="shared" si="0"/>
        <v>78.251692946719999</v>
      </c>
      <c r="D6" s="131">
        <v>78.239429963220005</v>
      </c>
    </row>
    <row r="7" spans="1:9" s="36" customFormat="1" ht="15" x14ac:dyDescent="0.2">
      <c r="A7" s="52" t="s">
        <v>68</v>
      </c>
      <c r="B7" s="151">
        <f t="shared" ref="B7:D7" si="1">B$8+B$47</f>
        <v>67.186989245060005</v>
      </c>
      <c r="C7" s="151">
        <f t="shared" si="1"/>
        <v>67.249828506910006</v>
      </c>
      <c r="D7" s="151">
        <f t="shared" si="1"/>
        <v>67.418100851639991</v>
      </c>
    </row>
    <row r="8" spans="1:9" s="180" customFormat="1" ht="15" outlineLevel="1" x14ac:dyDescent="0.2">
      <c r="A8" s="202" t="s">
        <v>50</v>
      </c>
      <c r="B8" s="95">
        <f t="shared" ref="B8:D8" si="2">B$9+B$45</f>
        <v>27.487826315950002</v>
      </c>
      <c r="C8" s="95">
        <f t="shared" si="2"/>
        <v>27.549708098469999</v>
      </c>
      <c r="D8" s="95">
        <f t="shared" si="2"/>
        <v>27.785161368369998</v>
      </c>
    </row>
    <row r="9" spans="1:9" s="18" customFormat="1" ht="12.75" outlineLevel="2" collapsed="1" x14ac:dyDescent="0.2">
      <c r="A9" s="262" t="s">
        <v>192</v>
      </c>
      <c r="B9" s="40">
        <f t="shared" ref="B9:C9" si="3">SUM(B$10:B$44)</f>
        <v>27.406626104820003</v>
      </c>
      <c r="C9" s="40">
        <f t="shared" si="3"/>
        <v>27.46870466284</v>
      </c>
      <c r="D9" s="40">
        <v>27.70186893923</v>
      </c>
    </row>
    <row r="10" spans="1:9" s="42" customFormat="1" ht="12.75" hidden="1" outlineLevel="3" x14ac:dyDescent="0.2">
      <c r="A10" s="263" t="s">
        <v>52</v>
      </c>
      <c r="B10" s="10">
        <v>0.423707</v>
      </c>
      <c r="C10" s="10">
        <v>0</v>
      </c>
      <c r="D10" s="10">
        <v>0.11294999999999999</v>
      </c>
    </row>
    <row r="11" spans="1:9" ht="12.75" hidden="1" outlineLevel="3" x14ac:dyDescent="0.2">
      <c r="A11" s="264" t="s">
        <v>141</v>
      </c>
      <c r="B11" s="222">
        <v>2.2627073694200002</v>
      </c>
      <c r="C11" s="222">
        <v>2.25722406616</v>
      </c>
      <c r="D11" s="222">
        <v>2.3210086599399999</v>
      </c>
      <c r="E11" s="21"/>
      <c r="F11" s="21"/>
      <c r="G11" s="21"/>
    </row>
    <row r="12" spans="1:9" ht="12.75" hidden="1" outlineLevel="3" x14ac:dyDescent="0.2">
      <c r="A12" s="264" t="s">
        <v>200</v>
      </c>
      <c r="B12" s="222">
        <v>0.68740315390999995</v>
      </c>
      <c r="C12" s="222">
        <v>0.68573734417999999</v>
      </c>
      <c r="D12" s="222">
        <v>0.70511489673000005</v>
      </c>
      <c r="E12" s="21"/>
      <c r="F12" s="21"/>
      <c r="G12" s="21"/>
    </row>
    <row r="13" spans="1:9" ht="12.75" hidden="1" outlineLevel="3" x14ac:dyDescent="0.2">
      <c r="A13" s="264" t="s">
        <v>30</v>
      </c>
      <c r="B13" s="222">
        <v>0.69196167220000004</v>
      </c>
      <c r="C13" s="222">
        <v>0.64801398164000001</v>
      </c>
      <c r="D13" s="222">
        <v>0.87059826538999996</v>
      </c>
      <c r="E13" s="21"/>
      <c r="F13" s="21"/>
      <c r="G13" s="21"/>
    </row>
    <row r="14" spans="1:9" ht="12.75" hidden="1" outlineLevel="3" x14ac:dyDescent="0.2">
      <c r="A14" s="264" t="s">
        <v>34</v>
      </c>
      <c r="B14" s="222">
        <v>1.3182480490299999</v>
      </c>
      <c r="C14" s="222">
        <v>1.3150534893500001</v>
      </c>
      <c r="D14" s="222">
        <v>1.3522142453099999</v>
      </c>
      <c r="E14" s="21"/>
      <c r="F14" s="21"/>
      <c r="G14" s="21"/>
    </row>
    <row r="15" spans="1:9" ht="12.75" hidden="1" outlineLevel="3" x14ac:dyDescent="0.2">
      <c r="A15" s="264" t="s">
        <v>83</v>
      </c>
      <c r="B15" s="222">
        <v>1.0365402828900001</v>
      </c>
      <c r="C15" s="222">
        <v>1.0340283961600001</v>
      </c>
      <c r="D15" s="222">
        <v>1.0632479504800001</v>
      </c>
      <c r="E15" s="21"/>
      <c r="F15" s="21"/>
      <c r="G15" s="21"/>
    </row>
    <row r="16" spans="1:9" ht="12.75" hidden="1" outlineLevel="3" x14ac:dyDescent="0.2">
      <c r="A16" s="264" t="s">
        <v>131</v>
      </c>
      <c r="B16" s="222">
        <v>1.69385845206</v>
      </c>
      <c r="C16" s="222">
        <v>1.68975366168</v>
      </c>
      <c r="D16" s="222">
        <v>1.7375026877999999</v>
      </c>
      <c r="E16" s="21"/>
      <c r="F16" s="21"/>
      <c r="G16" s="21"/>
    </row>
    <row r="17" spans="1:7" ht="12.75" hidden="1" outlineLevel="3" x14ac:dyDescent="0.2">
      <c r="A17" s="264" t="s">
        <v>193</v>
      </c>
      <c r="B17" s="222">
        <v>3.3746665013200001</v>
      </c>
      <c r="C17" s="222">
        <v>3.3664885459899998</v>
      </c>
      <c r="D17" s="222">
        <v>3.4616187138600001</v>
      </c>
      <c r="E17" s="21"/>
      <c r="F17" s="21"/>
      <c r="G17" s="21"/>
    </row>
    <row r="18" spans="1:7" ht="12.75" hidden="1" outlineLevel="3" x14ac:dyDescent="0.2">
      <c r="A18" s="264" t="s">
        <v>26</v>
      </c>
      <c r="B18" s="222">
        <v>0.43692677880000003</v>
      </c>
      <c r="C18" s="222">
        <v>0.43586795781999998</v>
      </c>
      <c r="D18" s="222">
        <v>0.4481847061</v>
      </c>
      <c r="E18" s="21"/>
      <c r="F18" s="21"/>
      <c r="G18" s="21"/>
    </row>
    <row r="19" spans="1:7" ht="12.75" hidden="1" outlineLevel="3" x14ac:dyDescent="0.2">
      <c r="A19" s="264" t="s">
        <v>78</v>
      </c>
      <c r="B19" s="222">
        <v>0.43692677880000003</v>
      </c>
      <c r="C19" s="222">
        <v>0.43586795781999998</v>
      </c>
      <c r="D19" s="222">
        <v>0.4481847061</v>
      </c>
      <c r="E19" s="21"/>
      <c r="F19" s="21"/>
      <c r="G19" s="21"/>
    </row>
    <row r="20" spans="1:7" ht="12.75" hidden="1" outlineLevel="3" x14ac:dyDescent="0.2">
      <c r="A20" s="264" t="s">
        <v>170</v>
      </c>
      <c r="B20" s="222">
        <v>1.3515315323999999</v>
      </c>
      <c r="C20" s="222">
        <v>1.35889222559</v>
      </c>
      <c r="D20" s="222">
        <v>1.36967972661</v>
      </c>
      <c r="E20" s="21"/>
      <c r="F20" s="21"/>
      <c r="G20" s="21"/>
    </row>
    <row r="21" spans="1:7" ht="12.75" hidden="1" outlineLevel="3" x14ac:dyDescent="0.2">
      <c r="A21" s="264" t="s">
        <v>127</v>
      </c>
      <c r="B21" s="222">
        <v>0.43692677880000003</v>
      </c>
      <c r="C21" s="222">
        <v>0.43586795781999998</v>
      </c>
      <c r="D21" s="222">
        <v>0.4481847061</v>
      </c>
      <c r="E21" s="21"/>
      <c r="F21" s="21"/>
      <c r="G21" s="21"/>
    </row>
    <row r="22" spans="1:7" ht="12.75" hidden="1" outlineLevel="3" x14ac:dyDescent="0.2">
      <c r="A22" s="264" t="s">
        <v>190</v>
      </c>
      <c r="B22" s="222">
        <v>0.43692677880000003</v>
      </c>
      <c r="C22" s="222">
        <v>0.43586795781999998</v>
      </c>
      <c r="D22" s="222">
        <v>0.4481847061</v>
      </c>
      <c r="E22" s="21"/>
      <c r="F22" s="21"/>
      <c r="G22" s="21"/>
    </row>
    <row r="23" spans="1:7" ht="12.75" hidden="1" outlineLevel="3" x14ac:dyDescent="0.2">
      <c r="A23" s="264" t="s">
        <v>211</v>
      </c>
      <c r="B23" s="222">
        <v>0.69286224135999996</v>
      </c>
      <c r="C23" s="222">
        <v>0.79476530299000003</v>
      </c>
      <c r="D23" s="222">
        <v>0.88631020443999997</v>
      </c>
      <c r="E23" s="21"/>
      <c r="F23" s="21"/>
      <c r="G23" s="21"/>
    </row>
    <row r="24" spans="1:7" ht="12.75" hidden="1" outlineLevel="3" x14ac:dyDescent="0.2">
      <c r="A24" s="264" t="s">
        <v>150</v>
      </c>
      <c r="B24" s="222">
        <v>0.43692677880000003</v>
      </c>
      <c r="C24" s="222">
        <v>0.43586795781999998</v>
      </c>
      <c r="D24" s="222">
        <v>0.4481847061</v>
      </c>
      <c r="E24" s="21"/>
      <c r="F24" s="21"/>
      <c r="G24" s="21"/>
    </row>
    <row r="25" spans="1:7" ht="12.75" hidden="1" outlineLevel="3" x14ac:dyDescent="0.2">
      <c r="A25" s="264" t="s">
        <v>112</v>
      </c>
      <c r="B25" s="222">
        <v>0.43692677880000003</v>
      </c>
      <c r="C25" s="222">
        <v>0.43586795781999998</v>
      </c>
      <c r="D25" s="222">
        <v>0.4481847061</v>
      </c>
      <c r="E25" s="21"/>
      <c r="F25" s="21"/>
      <c r="G25" s="21"/>
    </row>
    <row r="26" spans="1:7" ht="12.75" hidden="1" outlineLevel="3" x14ac:dyDescent="0.2">
      <c r="A26" s="264" t="s">
        <v>174</v>
      </c>
      <c r="B26" s="222">
        <v>0.43692677880000003</v>
      </c>
      <c r="C26" s="222">
        <v>0.43586795781999998</v>
      </c>
      <c r="D26" s="222">
        <v>0.4481847061</v>
      </c>
      <c r="E26" s="21"/>
      <c r="F26" s="21"/>
      <c r="G26" s="21"/>
    </row>
    <row r="27" spans="1:7" ht="12.75" hidden="1" outlineLevel="3" x14ac:dyDescent="0.2">
      <c r="A27" s="264" t="s">
        <v>6</v>
      </c>
      <c r="B27" s="222">
        <v>0.43692677880000003</v>
      </c>
      <c r="C27" s="222">
        <v>0.43586795781999998</v>
      </c>
      <c r="D27" s="222">
        <v>0.4481847061</v>
      </c>
      <c r="E27" s="21"/>
      <c r="F27" s="21"/>
      <c r="G27" s="21"/>
    </row>
    <row r="28" spans="1:7" ht="12.75" hidden="1" outlineLevel="3" x14ac:dyDescent="0.2">
      <c r="A28" s="264" t="s">
        <v>53</v>
      </c>
      <c r="B28" s="222">
        <v>0.43692677880000003</v>
      </c>
      <c r="C28" s="222">
        <v>0.43586795781999998</v>
      </c>
      <c r="D28" s="222">
        <v>0.4481847061</v>
      </c>
      <c r="E28" s="21"/>
      <c r="F28" s="21"/>
      <c r="G28" s="21"/>
    </row>
    <row r="29" spans="1:7" ht="12.75" hidden="1" outlineLevel="3" x14ac:dyDescent="0.2">
      <c r="A29" s="264" t="s">
        <v>100</v>
      </c>
      <c r="B29" s="222">
        <v>0.43692677880000003</v>
      </c>
      <c r="C29" s="222">
        <v>0.43586795781999998</v>
      </c>
      <c r="D29" s="222">
        <v>0.4481847061</v>
      </c>
      <c r="E29" s="21"/>
      <c r="F29" s="21"/>
      <c r="G29" s="21"/>
    </row>
    <row r="30" spans="1:7" ht="12.75" hidden="1" outlineLevel="3" x14ac:dyDescent="0.2">
      <c r="A30" s="264" t="s">
        <v>91</v>
      </c>
      <c r="B30" s="222">
        <v>0.43692677880000003</v>
      </c>
      <c r="C30" s="222">
        <v>0.43586795781999998</v>
      </c>
      <c r="D30" s="222">
        <v>0.4481847061</v>
      </c>
      <c r="E30" s="21"/>
      <c r="F30" s="21"/>
      <c r="G30" s="21"/>
    </row>
    <row r="31" spans="1:7" ht="12.75" hidden="1" outlineLevel="3" x14ac:dyDescent="0.2">
      <c r="A31" s="264" t="s">
        <v>147</v>
      </c>
      <c r="B31" s="222">
        <v>0.43692677880000003</v>
      </c>
      <c r="C31" s="222">
        <v>0.43586795781999998</v>
      </c>
      <c r="D31" s="222">
        <v>0.4481847061</v>
      </c>
      <c r="E31" s="21"/>
      <c r="F31" s="21"/>
      <c r="G31" s="21"/>
    </row>
    <row r="32" spans="1:7" ht="12.75" hidden="1" outlineLevel="3" x14ac:dyDescent="0.2">
      <c r="A32" s="264" t="s">
        <v>201</v>
      </c>
      <c r="B32" s="222">
        <v>0.43692677880000003</v>
      </c>
      <c r="C32" s="222">
        <v>0.43586795781999998</v>
      </c>
      <c r="D32" s="222">
        <v>0.4481847061</v>
      </c>
      <c r="E32" s="21"/>
      <c r="F32" s="21"/>
      <c r="G32" s="21"/>
    </row>
    <row r="33" spans="1:7" ht="12.75" hidden="1" outlineLevel="3" x14ac:dyDescent="0.2">
      <c r="A33" s="264" t="s">
        <v>31</v>
      </c>
      <c r="B33" s="222">
        <v>0.43692677880000003</v>
      </c>
      <c r="C33" s="222">
        <v>0.43586795781999998</v>
      </c>
      <c r="D33" s="222">
        <v>0.4481847061</v>
      </c>
      <c r="E33" s="21"/>
      <c r="F33" s="21"/>
      <c r="G33" s="21"/>
    </row>
    <row r="34" spans="1:7" ht="12.75" hidden="1" outlineLevel="3" x14ac:dyDescent="0.2">
      <c r="A34" s="264" t="s">
        <v>59</v>
      </c>
      <c r="B34" s="222">
        <v>0.23983854674999999</v>
      </c>
      <c r="C34" s="222">
        <v>1.0909385326100001</v>
      </c>
      <c r="D34" s="222">
        <v>0.73894904753000001</v>
      </c>
      <c r="E34" s="21"/>
      <c r="F34" s="21"/>
      <c r="G34" s="21"/>
    </row>
    <row r="35" spans="1:7" ht="12.75" hidden="1" outlineLevel="3" x14ac:dyDescent="0.2">
      <c r="A35" s="264" t="s">
        <v>47</v>
      </c>
      <c r="B35" s="222">
        <v>2.2713122724199999</v>
      </c>
      <c r="C35" s="222">
        <v>2.2830080330500002</v>
      </c>
      <c r="D35" s="222">
        <v>2.3329311261300001</v>
      </c>
      <c r="E35" s="21"/>
      <c r="F35" s="21"/>
      <c r="G35" s="21"/>
    </row>
    <row r="36" spans="1:7" ht="12.75" hidden="1" outlineLevel="3" x14ac:dyDescent="0.2">
      <c r="A36" s="264" t="s">
        <v>46</v>
      </c>
      <c r="B36" s="222">
        <v>0.43692703161000002</v>
      </c>
      <c r="C36" s="222">
        <v>0.43586821001999998</v>
      </c>
      <c r="D36" s="222">
        <v>0.44818496543000003</v>
      </c>
      <c r="E36" s="21"/>
      <c r="F36" s="21"/>
      <c r="G36" s="21"/>
    </row>
    <row r="37" spans="1:7" ht="12.75" hidden="1" outlineLevel="3" x14ac:dyDescent="0.2">
      <c r="A37" s="264" t="s">
        <v>92</v>
      </c>
      <c r="B37" s="222">
        <v>1.08349155E-3</v>
      </c>
      <c r="C37" s="222">
        <v>1.08086588E-3</v>
      </c>
      <c r="D37" s="222">
        <v>1.11140897E-3</v>
      </c>
      <c r="E37" s="21"/>
      <c r="F37" s="21"/>
      <c r="G37" s="21"/>
    </row>
    <row r="38" spans="1:7" ht="12.75" hidden="1" outlineLevel="3" x14ac:dyDescent="0.2">
      <c r="A38" s="264" t="s">
        <v>153</v>
      </c>
      <c r="B38" s="222">
        <v>1.4219136382299999</v>
      </c>
      <c r="C38" s="222">
        <v>1.0943104264700001</v>
      </c>
      <c r="D38" s="222">
        <v>1.0958153637100001</v>
      </c>
      <c r="E38" s="21"/>
      <c r="F38" s="21"/>
      <c r="G38" s="21"/>
    </row>
    <row r="39" spans="1:7" ht="12.75" hidden="1" outlineLevel="3" x14ac:dyDescent="0.2">
      <c r="A39" s="264" t="s">
        <v>158</v>
      </c>
      <c r="B39" s="222">
        <v>0.32409117412999999</v>
      </c>
      <c r="C39" s="222">
        <v>0.25464024426999998</v>
      </c>
      <c r="D39" s="222">
        <v>0.30906163781000001</v>
      </c>
      <c r="E39" s="21"/>
      <c r="F39" s="21"/>
      <c r="G39" s="21"/>
    </row>
    <row r="40" spans="1:7" ht="12.75" hidden="1" outlineLevel="3" x14ac:dyDescent="0.2">
      <c r="A40" s="264" t="s">
        <v>205</v>
      </c>
      <c r="B40" s="222">
        <v>0.20947864409</v>
      </c>
      <c r="C40" s="222">
        <v>0.20897100666999999</v>
      </c>
      <c r="D40" s="222">
        <v>0.21487610532000001</v>
      </c>
      <c r="E40" s="21"/>
      <c r="F40" s="21"/>
      <c r="G40" s="21"/>
    </row>
    <row r="41" spans="1:7" ht="12.75" hidden="1" outlineLevel="3" x14ac:dyDescent="0.2">
      <c r="A41" s="264" t="s">
        <v>41</v>
      </c>
      <c r="B41" s="222">
        <v>0.64552002972</v>
      </c>
      <c r="C41" s="222">
        <v>0.64395571687999997</v>
      </c>
      <c r="D41" s="222">
        <v>0.66842310030999996</v>
      </c>
      <c r="E41" s="21"/>
      <c r="F41" s="21"/>
      <c r="G41" s="21"/>
    </row>
    <row r="42" spans="1:7" ht="12.75" hidden="1" outlineLevel="3" x14ac:dyDescent="0.2">
      <c r="A42" s="264" t="s">
        <v>88</v>
      </c>
      <c r="B42" s="222">
        <v>0.63203673581999997</v>
      </c>
      <c r="C42" s="222">
        <v>0.63050509759999995</v>
      </c>
      <c r="D42" s="222">
        <v>0.64832189841999999</v>
      </c>
      <c r="E42" s="21"/>
      <c r="F42" s="21"/>
      <c r="G42" s="21"/>
    </row>
    <row r="43" spans="1:7" ht="12.75" hidden="1" outlineLevel="3" x14ac:dyDescent="0.2">
      <c r="A43" s="264" t="s">
        <v>191</v>
      </c>
      <c r="B43" s="222">
        <v>0.87330551556000002</v>
      </c>
      <c r="C43" s="222">
        <v>0.87435816939</v>
      </c>
      <c r="D43" s="222">
        <v>0.42251766840999999</v>
      </c>
      <c r="E43" s="21"/>
      <c r="F43" s="21"/>
      <c r="G43" s="21"/>
    </row>
    <row r="44" spans="1:7" ht="12.75" hidden="1" outlineLevel="3" x14ac:dyDescent="0.2">
      <c r="A44" s="264" t="s">
        <v>142</v>
      </c>
      <c r="B44" s="222">
        <v>0.70065786715</v>
      </c>
      <c r="C44" s="222">
        <v>0.69895993678000001</v>
      </c>
      <c r="D44" s="222">
        <v>0.66684538123000003</v>
      </c>
      <c r="E44" s="21"/>
      <c r="F44" s="21"/>
      <c r="G44" s="21"/>
    </row>
    <row r="45" spans="1:7" ht="12.75" outlineLevel="2" collapsed="1" x14ac:dyDescent="0.2">
      <c r="A45" s="265" t="s">
        <v>115</v>
      </c>
      <c r="B45" s="172">
        <f t="shared" ref="B45:C45" si="4">SUM(B$46:B$46)</f>
        <v>8.1200211130000005E-2</v>
      </c>
      <c r="C45" s="172">
        <f t="shared" si="4"/>
        <v>8.1003435629999995E-2</v>
      </c>
      <c r="D45" s="172">
        <v>8.3292429139999999E-2</v>
      </c>
      <c r="E45" s="21"/>
      <c r="F45" s="21"/>
      <c r="G45" s="21"/>
    </row>
    <row r="46" spans="1:7" ht="12.75" hidden="1" outlineLevel="3" x14ac:dyDescent="0.2">
      <c r="A46" s="264" t="s">
        <v>28</v>
      </c>
      <c r="B46" s="222">
        <v>8.1200211130000005E-2</v>
      </c>
      <c r="C46" s="222">
        <v>8.1003435629999995E-2</v>
      </c>
      <c r="D46" s="222">
        <v>8.3292429139999999E-2</v>
      </c>
      <c r="E46" s="21"/>
      <c r="F46" s="21"/>
      <c r="G46" s="21"/>
    </row>
    <row r="47" spans="1:7" ht="15" outlineLevel="1" x14ac:dyDescent="0.25">
      <c r="A47" s="266" t="s">
        <v>63</v>
      </c>
      <c r="B47" s="253">
        <f t="shared" ref="B47:D47" si="5">B$48+B$55+B$61+B$64+B$71</f>
        <v>39.699162929109995</v>
      </c>
      <c r="C47" s="253">
        <f t="shared" si="5"/>
        <v>39.70012040844</v>
      </c>
      <c r="D47" s="253">
        <f t="shared" si="5"/>
        <v>39.632939483269993</v>
      </c>
      <c r="E47" s="21"/>
      <c r="F47" s="21"/>
      <c r="G47" s="21"/>
    </row>
    <row r="48" spans="1:7" ht="25.5" outlineLevel="2" collapsed="1" x14ac:dyDescent="0.2">
      <c r="A48" s="265" t="s">
        <v>175</v>
      </c>
      <c r="B48" s="172">
        <f t="shared" ref="B48:C48" si="6">SUM(B$49:B$54)</f>
        <v>13.39273211223</v>
      </c>
      <c r="C48" s="172">
        <f t="shared" si="6"/>
        <v>13.369349369230001</v>
      </c>
      <c r="D48" s="172">
        <v>13.31198810924</v>
      </c>
      <c r="E48" s="21"/>
      <c r="F48" s="21"/>
      <c r="G48" s="21"/>
    </row>
    <row r="49" spans="1:7" ht="12.75" hidden="1" outlineLevel="3" x14ac:dyDescent="0.2">
      <c r="A49" s="264" t="s">
        <v>18</v>
      </c>
      <c r="B49" s="222">
        <v>3.7912740495400001</v>
      </c>
      <c r="C49" s="222">
        <v>3.78299905693</v>
      </c>
      <c r="D49" s="222">
        <v>3.7687659889099998</v>
      </c>
      <c r="E49" s="21"/>
      <c r="F49" s="21"/>
      <c r="G49" s="21"/>
    </row>
    <row r="50" spans="1:7" ht="12.75" hidden="1" outlineLevel="3" x14ac:dyDescent="0.2">
      <c r="A50" s="264" t="s">
        <v>54</v>
      </c>
      <c r="B50" s="222">
        <v>0.57780990312000002</v>
      </c>
      <c r="C50" s="222">
        <v>0.57654875119000004</v>
      </c>
      <c r="D50" s="222">
        <v>0.56561225251000002</v>
      </c>
      <c r="E50" s="21"/>
      <c r="F50" s="21"/>
      <c r="G50" s="21"/>
    </row>
    <row r="51" spans="1:7" ht="12.75" hidden="1" outlineLevel="3" x14ac:dyDescent="0.2">
      <c r="A51" s="264" t="s">
        <v>95</v>
      </c>
      <c r="B51" s="222">
        <v>0.68077226917</v>
      </c>
      <c r="C51" s="222">
        <v>0.67928638727000001</v>
      </c>
      <c r="D51" s="222">
        <v>0.66608237387000002</v>
      </c>
      <c r="E51" s="21"/>
      <c r="F51" s="21"/>
      <c r="G51" s="21"/>
    </row>
    <row r="52" spans="1:7" ht="12.75" hidden="1" outlineLevel="3" x14ac:dyDescent="0.2">
      <c r="A52" s="264" t="s">
        <v>129</v>
      </c>
      <c r="B52" s="222">
        <v>4.8777570288099996</v>
      </c>
      <c r="C52" s="222">
        <v>4.8400781628400003</v>
      </c>
      <c r="D52" s="222">
        <v>4.8278437074599996</v>
      </c>
      <c r="E52" s="21"/>
      <c r="F52" s="21"/>
      <c r="G52" s="21"/>
    </row>
    <row r="53" spans="1:7" ht="12.75" hidden="1" outlineLevel="3" x14ac:dyDescent="0.2">
      <c r="A53" s="264" t="s">
        <v>145</v>
      </c>
      <c r="B53" s="222">
        <v>3.4507485817300001</v>
      </c>
      <c r="C53" s="222">
        <v>3.47532673114</v>
      </c>
      <c r="D53" s="222">
        <v>3.4685735066299999</v>
      </c>
      <c r="E53" s="21"/>
      <c r="F53" s="21"/>
      <c r="G53" s="21"/>
    </row>
    <row r="54" spans="1:7" ht="12.75" hidden="1" outlineLevel="3" x14ac:dyDescent="0.2">
      <c r="A54" s="264" t="s">
        <v>139</v>
      </c>
      <c r="B54" s="222">
        <v>1.437027986E-2</v>
      </c>
      <c r="C54" s="222">
        <v>1.5110279860000001E-2</v>
      </c>
      <c r="D54" s="222">
        <v>1.5110279860000001E-2</v>
      </c>
      <c r="E54" s="21"/>
      <c r="F54" s="21"/>
      <c r="G54" s="21"/>
    </row>
    <row r="55" spans="1:7" ht="25.5" outlineLevel="2" collapsed="1" x14ac:dyDescent="0.2">
      <c r="A55" s="265" t="s">
        <v>45</v>
      </c>
      <c r="B55" s="172">
        <f t="shared" ref="B55:C55" si="7">SUM(B$56:B$60)</f>
        <v>1.7311024130200001</v>
      </c>
      <c r="C55" s="172">
        <f t="shared" si="7"/>
        <v>1.7441514921700001</v>
      </c>
      <c r="D55" s="172">
        <v>1.7391765051800001</v>
      </c>
      <c r="E55" s="21"/>
      <c r="F55" s="21"/>
      <c r="G55" s="21"/>
    </row>
    <row r="56" spans="1:7" ht="12.75" hidden="1" outlineLevel="3" x14ac:dyDescent="0.2">
      <c r="A56" s="264" t="s">
        <v>27</v>
      </c>
      <c r="B56" s="222">
        <v>0.29365465454</v>
      </c>
      <c r="C56" s="222">
        <v>0.30253457643999998</v>
      </c>
      <c r="D56" s="222">
        <v>0.30439780084000001</v>
      </c>
      <c r="E56" s="21"/>
      <c r="F56" s="21"/>
      <c r="G56" s="21"/>
    </row>
    <row r="57" spans="1:7" ht="12.75" hidden="1" outlineLevel="3" x14ac:dyDescent="0.2">
      <c r="A57" s="264" t="s">
        <v>51</v>
      </c>
      <c r="B57" s="222">
        <v>0.25954321514000001</v>
      </c>
      <c r="C57" s="222">
        <v>0.25897672530999999</v>
      </c>
      <c r="D57" s="222">
        <v>0.25800235727999998</v>
      </c>
      <c r="E57" s="21"/>
      <c r="F57" s="21"/>
      <c r="G57" s="21"/>
    </row>
    <row r="58" spans="1:7" ht="12.75" hidden="1" outlineLevel="3" x14ac:dyDescent="0.2">
      <c r="A58" s="264" t="s">
        <v>121</v>
      </c>
      <c r="B58" s="222">
        <v>0.60585586000000002</v>
      </c>
      <c r="C58" s="222">
        <v>0.60585586000000002</v>
      </c>
      <c r="D58" s="222">
        <v>0.60585586000000002</v>
      </c>
      <c r="E58" s="21"/>
      <c r="F58" s="21"/>
      <c r="G58" s="21"/>
    </row>
    <row r="59" spans="1:7" ht="12.75" hidden="1" outlineLevel="3" x14ac:dyDescent="0.2">
      <c r="A59" s="264" t="s">
        <v>133</v>
      </c>
      <c r="B59" s="222">
        <v>4.7472759500000001E-3</v>
      </c>
      <c r="C59" s="222">
        <v>4.7472759500000001E-3</v>
      </c>
      <c r="D59" s="222">
        <v>4.7472759500000001E-3</v>
      </c>
      <c r="E59" s="21"/>
      <c r="F59" s="21"/>
      <c r="G59" s="21"/>
    </row>
    <row r="60" spans="1:7" ht="12.75" hidden="1" outlineLevel="3" x14ac:dyDescent="0.2">
      <c r="A60" s="264" t="s">
        <v>25</v>
      </c>
      <c r="B60" s="222">
        <v>0.56730140739000001</v>
      </c>
      <c r="C60" s="222">
        <v>0.57203705446999997</v>
      </c>
      <c r="D60" s="222">
        <v>0.56617321110999996</v>
      </c>
      <c r="E60" s="21"/>
      <c r="F60" s="21"/>
      <c r="G60" s="21"/>
    </row>
    <row r="61" spans="1:7" ht="25.5" outlineLevel="2" collapsed="1" x14ac:dyDescent="0.2">
      <c r="A61" s="265" t="s">
        <v>212</v>
      </c>
      <c r="B61" s="172">
        <f t="shared" ref="B61:C61" si="8">SUM(B$62:B$63)</f>
        <v>0.40016336295999999</v>
      </c>
      <c r="C61" s="172">
        <f t="shared" si="8"/>
        <v>0.39928994973000004</v>
      </c>
      <c r="D61" s="172">
        <v>0.39778767048000002</v>
      </c>
      <c r="E61" s="21"/>
      <c r="F61" s="21"/>
      <c r="G61" s="21"/>
    </row>
    <row r="62" spans="1:7" ht="12.75" hidden="1" outlineLevel="3" x14ac:dyDescent="0.2">
      <c r="A62" s="264" t="s">
        <v>187</v>
      </c>
      <c r="B62" s="222">
        <v>5.8563390000000002E-5</v>
      </c>
      <c r="C62" s="222">
        <v>5.8435559999999997E-5</v>
      </c>
      <c r="D62" s="222">
        <v>5.821571E-5</v>
      </c>
      <c r="E62" s="21"/>
      <c r="F62" s="21"/>
      <c r="G62" s="21"/>
    </row>
    <row r="63" spans="1:7" ht="12.75" hidden="1" outlineLevel="3" x14ac:dyDescent="0.2">
      <c r="A63" s="264" t="s">
        <v>207</v>
      </c>
      <c r="B63" s="222">
        <v>0.40010479957</v>
      </c>
      <c r="C63" s="222">
        <v>0.39923151417000002</v>
      </c>
      <c r="D63" s="222">
        <v>0.39772945476999999</v>
      </c>
      <c r="E63" s="21"/>
      <c r="F63" s="21"/>
      <c r="G63" s="21"/>
    </row>
    <row r="64" spans="1:7" ht="12.75" outlineLevel="2" collapsed="1" x14ac:dyDescent="0.2">
      <c r="A64" s="265" t="s">
        <v>56</v>
      </c>
      <c r="B64" s="172">
        <f t="shared" ref="B64:C64" si="9">SUM(B$65:B$70)</f>
        <v>22.467272999999999</v>
      </c>
      <c r="C64" s="172">
        <f t="shared" si="9"/>
        <v>22.467272999999999</v>
      </c>
      <c r="D64" s="172">
        <v>22.467272999999999</v>
      </c>
      <c r="E64" s="21"/>
      <c r="F64" s="21"/>
      <c r="G64" s="21"/>
    </row>
    <row r="65" spans="1:7" ht="12.75" hidden="1" outlineLevel="3" x14ac:dyDescent="0.2">
      <c r="A65" s="264" t="s">
        <v>117</v>
      </c>
      <c r="B65" s="222">
        <v>3</v>
      </c>
      <c r="C65" s="222">
        <v>3</v>
      </c>
      <c r="D65" s="222">
        <v>3</v>
      </c>
      <c r="E65" s="21"/>
      <c r="F65" s="21"/>
      <c r="G65" s="21"/>
    </row>
    <row r="66" spans="1:7" ht="12.75" hidden="1" outlineLevel="3" x14ac:dyDescent="0.2">
      <c r="A66" s="264" t="s">
        <v>165</v>
      </c>
      <c r="B66" s="222">
        <v>1</v>
      </c>
      <c r="C66" s="222">
        <v>1</v>
      </c>
      <c r="D66" s="222">
        <v>1</v>
      </c>
      <c r="E66" s="21"/>
      <c r="F66" s="21"/>
      <c r="G66" s="21"/>
    </row>
    <row r="67" spans="1:7" ht="12.75" hidden="1" outlineLevel="3" x14ac:dyDescent="0.2">
      <c r="A67" s="264" t="s">
        <v>199</v>
      </c>
      <c r="B67" s="222">
        <v>12.467273</v>
      </c>
      <c r="C67" s="222">
        <v>12.467273</v>
      </c>
      <c r="D67" s="222">
        <v>12.467273</v>
      </c>
      <c r="E67" s="21"/>
      <c r="F67" s="21"/>
      <c r="G67" s="21"/>
    </row>
    <row r="68" spans="1:7" ht="12.75" hidden="1" outlineLevel="3" x14ac:dyDescent="0.2">
      <c r="A68" s="264" t="s">
        <v>176</v>
      </c>
      <c r="B68" s="222">
        <v>1</v>
      </c>
      <c r="C68" s="222">
        <v>1</v>
      </c>
      <c r="D68" s="222">
        <v>1</v>
      </c>
      <c r="E68" s="21"/>
      <c r="F68" s="21"/>
      <c r="G68" s="21"/>
    </row>
    <row r="69" spans="1:7" ht="12.75" hidden="1" outlineLevel="3" x14ac:dyDescent="0.2">
      <c r="A69" s="264" t="s">
        <v>213</v>
      </c>
      <c r="B69" s="222">
        <v>3</v>
      </c>
      <c r="C69" s="222">
        <v>3</v>
      </c>
      <c r="D69" s="222">
        <v>3</v>
      </c>
      <c r="E69" s="21"/>
      <c r="F69" s="21"/>
      <c r="G69" s="21"/>
    </row>
    <row r="70" spans="1:7" ht="12.75" hidden="1" outlineLevel="3" x14ac:dyDescent="0.2">
      <c r="A70" s="264" t="s">
        <v>24</v>
      </c>
      <c r="B70" s="222">
        <v>2</v>
      </c>
      <c r="C70" s="222">
        <v>2</v>
      </c>
      <c r="D70" s="222">
        <v>2</v>
      </c>
      <c r="E70" s="21"/>
      <c r="F70" s="21"/>
      <c r="G70" s="21"/>
    </row>
    <row r="71" spans="1:7" ht="12.75" outlineLevel="2" collapsed="1" x14ac:dyDescent="0.2">
      <c r="A71" s="265" t="s">
        <v>178</v>
      </c>
      <c r="B71" s="172">
        <f t="shared" ref="B71:C71" si="10">SUM(B$72:B$72)</f>
        <v>1.7078920409</v>
      </c>
      <c r="C71" s="172">
        <f t="shared" si="10"/>
        <v>1.7200565973099999</v>
      </c>
      <c r="D71" s="172">
        <v>1.7167141983700001</v>
      </c>
      <c r="E71" s="21"/>
      <c r="F71" s="21"/>
      <c r="G71" s="21"/>
    </row>
    <row r="72" spans="1:7" ht="12.75" hidden="1" outlineLevel="3" x14ac:dyDescent="0.2">
      <c r="A72" s="264" t="s">
        <v>145</v>
      </c>
      <c r="B72" s="222">
        <v>1.7078920409</v>
      </c>
      <c r="C72" s="222">
        <v>1.7200565973099999</v>
      </c>
      <c r="D72" s="222">
        <v>1.7167141983700001</v>
      </c>
      <c r="E72" s="21"/>
      <c r="F72" s="21"/>
      <c r="G72" s="21"/>
    </row>
    <row r="73" spans="1:7" ht="15" x14ac:dyDescent="0.25">
      <c r="A73" s="267" t="s">
        <v>13</v>
      </c>
      <c r="B73" s="25">
        <f t="shared" ref="B73:D73" si="11">B$74+B$86</f>
        <v>11.128558730850001</v>
      </c>
      <c r="C73" s="25">
        <f t="shared" si="11"/>
        <v>11.001864439809999</v>
      </c>
      <c r="D73" s="25">
        <f t="shared" si="11"/>
        <v>10.821329111579999</v>
      </c>
      <c r="E73" s="21"/>
      <c r="F73" s="21"/>
      <c r="G73" s="21"/>
    </row>
    <row r="74" spans="1:7" ht="15" outlineLevel="1" x14ac:dyDescent="0.25">
      <c r="A74" s="266" t="s">
        <v>50</v>
      </c>
      <c r="B74" s="253">
        <f t="shared" ref="B74:D74" si="12">B$75+B$80+B$84</f>
        <v>0.37273379988999999</v>
      </c>
      <c r="C74" s="253">
        <f t="shared" si="12"/>
        <v>0.36723644762000002</v>
      </c>
      <c r="D74" s="253">
        <f t="shared" si="12"/>
        <v>0.38265875209</v>
      </c>
      <c r="E74" s="21"/>
      <c r="F74" s="21"/>
      <c r="G74" s="21"/>
    </row>
    <row r="75" spans="1:7" ht="12.75" outlineLevel="2" collapsed="1" x14ac:dyDescent="0.2">
      <c r="A75" s="265" t="s">
        <v>192</v>
      </c>
      <c r="B75" s="172">
        <f t="shared" ref="B75:C75" si="13">SUM(B$76:B$79)</f>
        <v>0.21669872839999998</v>
      </c>
      <c r="C75" s="172">
        <f t="shared" si="13"/>
        <v>0.21617359424999999</v>
      </c>
      <c r="D75" s="172">
        <v>0.22228222347000001</v>
      </c>
      <c r="E75" s="21"/>
      <c r="F75" s="21"/>
      <c r="G75" s="21"/>
    </row>
    <row r="76" spans="1:7" ht="12.75" hidden="1" outlineLevel="3" x14ac:dyDescent="0.2">
      <c r="A76" s="264" t="s">
        <v>111</v>
      </c>
      <c r="B76" s="222">
        <v>4.1894999999999998E-7</v>
      </c>
      <c r="C76" s="222">
        <v>4.1792999999999998E-7</v>
      </c>
      <c r="D76" s="222">
        <v>4.2973999999999998E-7</v>
      </c>
      <c r="E76" s="21"/>
      <c r="F76" s="21"/>
      <c r="G76" s="21"/>
    </row>
    <row r="77" spans="1:7" ht="12.75" hidden="1" outlineLevel="3" x14ac:dyDescent="0.2">
      <c r="A77" s="264" t="s">
        <v>75</v>
      </c>
      <c r="B77" s="222">
        <v>3.611638491E-2</v>
      </c>
      <c r="C77" s="222">
        <v>3.6028862719999999E-2</v>
      </c>
      <c r="D77" s="222">
        <v>3.7046965619999997E-2</v>
      </c>
      <c r="E77" s="21"/>
      <c r="F77" s="21"/>
      <c r="G77" s="21"/>
    </row>
    <row r="78" spans="1:7" ht="12.75" hidden="1" outlineLevel="3" x14ac:dyDescent="0.2">
      <c r="A78" s="264" t="s">
        <v>1</v>
      </c>
      <c r="B78" s="222">
        <v>0.10834915472999999</v>
      </c>
      <c r="C78" s="222">
        <v>0.10808658816</v>
      </c>
      <c r="D78" s="222">
        <v>0.11114089686</v>
      </c>
      <c r="E78" s="21"/>
      <c r="F78" s="21"/>
      <c r="G78" s="21"/>
    </row>
    <row r="79" spans="1:7" ht="12.75" hidden="1" outlineLevel="3" x14ac:dyDescent="0.2">
      <c r="A79" s="264" t="s">
        <v>0</v>
      </c>
      <c r="B79" s="222">
        <v>7.223276981E-2</v>
      </c>
      <c r="C79" s="222">
        <v>7.2057725439999998E-2</v>
      </c>
      <c r="D79" s="222">
        <v>7.4093931249999995E-2</v>
      </c>
      <c r="E79" s="21"/>
      <c r="F79" s="21"/>
      <c r="G79" s="21"/>
    </row>
    <row r="80" spans="1:7" ht="12.75" outlineLevel="2" collapsed="1" x14ac:dyDescent="0.2">
      <c r="A80" s="265" t="s">
        <v>115</v>
      </c>
      <c r="B80" s="172">
        <f t="shared" ref="B80:C80" si="14">SUM(B$81:B$83)</f>
        <v>0.15600059298000002</v>
      </c>
      <c r="C80" s="172">
        <f t="shared" si="14"/>
        <v>0.15102845842000001</v>
      </c>
      <c r="D80" s="172">
        <v>0.16034116172999999</v>
      </c>
      <c r="E80" s="21"/>
      <c r="F80" s="21"/>
      <c r="G80" s="21"/>
    </row>
    <row r="81" spans="1:7" ht="12.75" hidden="1" outlineLevel="3" x14ac:dyDescent="0.2">
      <c r="A81" s="264" t="s">
        <v>49</v>
      </c>
      <c r="B81" s="222">
        <v>3.492868834E-2</v>
      </c>
      <c r="C81" s="222">
        <v>3.1931413390000003E-2</v>
      </c>
      <c r="D81" s="222">
        <v>3.5077256719999998E-2</v>
      </c>
      <c r="E81" s="21"/>
      <c r="F81" s="21"/>
      <c r="G81" s="21"/>
    </row>
    <row r="82" spans="1:7" ht="12.75" hidden="1" outlineLevel="3" x14ac:dyDescent="0.2">
      <c r="A82" s="264" t="s">
        <v>122</v>
      </c>
      <c r="B82" s="222">
        <v>0.11839534242999999</v>
      </c>
      <c r="C82" s="222">
        <v>0.11656507721999999</v>
      </c>
      <c r="D82" s="222">
        <v>0.1226603889</v>
      </c>
      <c r="E82" s="21"/>
      <c r="F82" s="21"/>
      <c r="G82" s="21"/>
    </row>
    <row r="83" spans="1:7" ht="12.75" hidden="1" outlineLevel="3" x14ac:dyDescent="0.2">
      <c r="A83" s="264" t="s">
        <v>93</v>
      </c>
      <c r="B83" s="222">
        <v>2.67656221E-3</v>
      </c>
      <c r="C83" s="222">
        <v>2.5319678099999998E-3</v>
      </c>
      <c r="D83" s="222">
        <v>2.6035161100000002E-3</v>
      </c>
      <c r="E83" s="21"/>
      <c r="F83" s="21"/>
      <c r="G83" s="21"/>
    </row>
    <row r="84" spans="1:7" ht="12.75" outlineLevel="2" collapsed="1" x14ac:dyDescent="0.2">
      <c r="A84" s="265" t="s">
        <v>134</v>
      </c>
      <c r="B84" s="172">
        <f t="shared" ref="B84:C84" si="15">SUM(B$85:B$85)</f>
        <v>3.4478509999999999E-5</v>
      </c>
      <c r="C84" s="172">
        <f t="shared" si="15"/>
        <v>3.4394950000000002E-5</v>
      </c>
      <c r="D84" s="172">
        <v>3.5366890000000001E-5</v>
      </c>
      <c r="E84" s="21"/>
      <c r="F84" s="21"/>
      <c r="G84" s="21"/>
    </row>
    <row r="85" spans="1:7" ht="12.75" hidden="1" outlineLevel="3" x14ac:dyDescent="0.2">
      <c r="A85" s="264" t="s">
        <v>69</v>
      </c>
      <c r="B85" s="222">
        <v>3.4478509999999999E-5</v>
      </c>
      <c r="C85" s="222">
        <v>3.4394950000000002E-5</v>
      </c>
      <c r="D85" s="222">
        <v>3.5366890000000001E-5</v>
      </c>
      <c r="E85" s="21"/>
      <c r="F85" s="21"/>
      <c r="G85" s="21"/>
    </row>
    <row r="86" spans="1:7" ht="15" outlineLevel="1" x14ac:dyDescent="0.25">
      <c r="A86" s="266" t="s">
        <v>63</v>
      </c>
      <c r="B86" s="253">
        <f t="shared" ref="B86:D86" si="16">B$87+B$93+B$95+B$103+B$104</f>
        <v>10.755824930960001</v>
      </c>
      <c r="C86" s="253">
        <f t="shared" si="16"/>
        <v>10.63462799219</v>
      </c>
      <c r="D86" s="253">
        <f t="shared" si="16"/>
        <v>10.438670359489999</v>
      </c>
      <c r="E86" s="21"/>
      <c r="F86" s="21"/>
      <c r="G86" s="21"/>
    </row>
    <row r="87" spans="1:7" ht="25.5" outlineLevel="2" collapsed="1" x14ac:dyDescent="0.2">
      <c r="A87" s="265" t="s">
        <v>175</v>
      </c>
      <c r="B87" s="172">
        <f t="shared" ref="B87:C87" si="17">SUM(B$88:B$92)</f>
        <v>8.5593320389300001</v>
      </c>
      <c r="C87" s="172">
        <f t="shared" si="17"/>
        <v>8.62842410841</v>
      </c>
      <c r="D87" s="172">
        <v>8.4875370658700007</v>
      </c>
      <c r="E87" s="21"/>
      <c r="F87" s="21"/>
      <c r="G87" s="21"/>
    </row>
    <row r="88" spans="1:7" ht="12.75" hidden="1" outlineLevel="3" x14ac:dyDescent="0.2">
      <c r="A88" s="264" t="s">
        <v>64</v>
      </c>
      <c r="B88" s="222">
        <v>0.1145400015</v>
      </c>
      <c r="C88" s="222">
        <v>0.11429000172000001</v>
      </c>
      <c r="D88" s="222">
        <v>0.11385999967</v>
      </c>
      <c r="E88" s="21"/>
      <c r="F88" s="21"/>
      <c r="G88" s="21"/>
    </row>
    <row r="89" spans="1:7" ht="12.75" hidden="1" outlineLevel="3" x14ac:dyDescent="0.2">
      <c r="A89" s="264" t="s">
        <v>54</v>
      </c>
      <c r="B89" s="222">
        <v>0.20628031303</v>
      </c>
      <c r="C89" s="222">
        <v>0.21044569602999999</v>
      </c>
      <c r="D89" s="222">
        <v>0.21952372399</v>
      </c>
      <c r="E89" s="21"/>
      <c r="F89" s="21"/>
      <c r="G89" s="21"/>
    </row>
    <row r="90" spans="1:7" ht="12.75" hidden="1" outlineLevel="3" x14ac:dyDescent="0.2">
      <c r="A90" s="264" t="s">
        <v>95</v>
      </c>
      <c r="B90" s="222">
        <v>5.6124600730000002E-2</v>
      </c>
      <c r="C90" s="222">
        <v>5.6002100839999999E-2</v>
      </c>
      <c r="D90" s="222">
        <v>5.5791399839999999E-2</v>
      </c>
      <c r="E90" s="21"/>
      <c r="F90" s="21"/>
      <c r="G90" s="21"/>
    </row>
    <row r="91" spans="1:7" ht="12.75" hidden="1" outlineLevel="3" x14ac:dyDescent="0.2">
      <c r="A91" s="264" t="s">
        <v>129</v>
      </c>
      <c r="B91" s="222">
        <v>0.45706674655000001</v>
      </c>
      <c r="C91" s="222">
        <v>0.46734190704</v>
      </c>
      <c r="D91" s="222">
        <v>0.46734190704</v>
      </c>
      <c r="E91" s="21"/>
      <c r="F91" s="21"/>
      <c r="G91" s="21"/>
    </row>
    <row r="92" spans="1:7" ht="12.75" hidden="1" outlineLevel="3" x14ac:dyDescent="0.2">
      <c r="A92" s="264" t="s">
        <v>145</v>
      </c>
      <c r="B92" s="222">
        <v>7.7253203771200001</v>
      </c>
      <c r="C92" s="222">
        <v>7.7803444027799999</v>
      </c>
      <c r="D92" s="222">
        <v>7.6310200353299997</v>
      </c>
      <c r="E92" s="21"/>
      <c r="F92" s="21"/>
      <c r="G92" s="21"/>
    </row>
    <row r="93" spans="1:7" ht="25.5" outlineLevel="2" collapsed="1" x14ac:dyDescent="0.2">
      <c r="A93" s="265" t="s">
        <v>45</v>
      </c>
      <c r="B93" s="172">
        <f t="shared" ref="B93:C93" si="18">SUM(B$94:B$94)</f>
        <v>4.8738926600000003E-2</v>
      </c>
      <c r="C93" s="172">
        <f t="shared" si="18"/>
        <v>2.4369463260000002E-2</v>
      </c>
      <c r="D93" s="172">
        <v>2.4369463260000002E-2</v>
      </c>
      <c r="E93" s="21"/>
      <c r="F93" s="21"/>
      <c r="G93" s="21"/>
    </row>
    <row r="94" spans="1:7" ht="12.75" hidden="1" outlineLevel="3" x14ac:dyDescent="0.2">
      <c r="A94" s="264" t="s">
        <v>27</v>
      </c>
      <c r="B94" s="222">
        <v>4.8738926600000003E-2</v>
      </c>
      <c r="C94" s="222">
        <v>2.4369463260000002E-2</v>
      </c>
      <c r="D94" s="222">
        <v>2.4369463260000002E-2</v>
      </c>
      <c r="E94" s="21"/>
      <c r="F94" s="21"/>
      <c r="G94" s="21"/>
    </row>
    <row r="95" spans="1:7" ht="25.5" outlineLevel="2" collapsed="1" x14ac:dyDescent="0.2">
      <c r="A95" s="265" t="s">
        <v>212</v>
      </c>
      <c r="B95" s="172">
        <f t="shared" ref="B95:C95" si="19">SUM(B$96:B$102)</f>
        <v>2.0344831620099999</v>
      </c>
      <c r="C95" s="172">
        <f t="shared" si="19"/>
        <v>1.8677568394799999</v>
      </c>
      <c r="D95" s="172">
        <v>1.8129079238800001</v>
      </c>
      <c r="E95" s="21"/>
      <c r="F95" s="21"/>
      <c r="G95" s="21"/>
    </row>
    <row r="96" spans="1:7" ht="12.75" hidden="1" outlineLevel="3" x14ac:dyDescent="0.2">
      <c r="A96" s="264" t="s">
        <v>74</v>
      </c>
      <c r="B96" s="222">
        <v>7.991643658E-2</v>
      </c>
      <c r="C96" s="222">
        <v>7.991643658E-2</v>
      </c>
      <c r="D96" s="222">
        <v>0.10245663875</v>
      </c>
      <c r="E96" s="21"/>
      <c r="F96" s="21"/>
      <c r="G96" s="21"/>
    </row>
    <row r="97" spans="1:7" ht="12.75" hidden="1" outlineLevel="3" x14ac:dyDescent="0.2">
      <c r="A97" s="264" t="s">
        <v>172</v>
      </c>
      <c r="B97" s="222">
        <v>0.45260618235</v>
      </c>
      <c r="C97" s="222">
        <v>0.36099641953</v>
      </c>
      <c r="D97" s="222">
        <v>0.28380778558999997</v>
      </c>
      <c r="E97" s="21"/>
      <c r="F97" s="21"/>
      <c r="G97" s="21"/>
    </row>
    <row r="98" spans="1:7" ht="12.75" hidden="1" outlineLevel="3" x14ac:dyDescent="0.2">
      <c r="A98" s="264" t="s">
        <v>207</v>
      </c>
      <c r="B98" s="222">
        <v>3.3931242969999997E-2</v>
      </c>
      <c r="C98" s="222">
        <v>3.3857183229999997E-2</v>
      </c>
      <c r="D98" s="222">
        <v>3.3729799739999997E-2</v>
      </c>
      <c r="E98" s="21"/>
      <c r="F98" s="21"/>
      <c r="G98" s="21"/>
    </row>
    <row r="99" spans="1:7" ht="12.75" hidden="1" outlineLevel="3" x14ac:dyDescent="0.2">
      <c r="A99" s="264" t="s">
        <v>126</v>
      </c>
      <c r="B99" s="222">
        <v>1.947180011E-2</v>
      </c>
      <c r="C99" s="222">
        <v>1.9429300140000001E-2</v>
      </c>
      <c r="D99" s="222">
        <v>1.9356199800000001E-2</v>
      </c>
      <c r="E99" s="21"/>
      <c r="F99" s="21"/>
      <c r="G99" s="21"/>
    </row>
    <row r="100" spans="1:7" ht="12.75" hidden="1" outlineLevel="3" x14ac:dyDescent="0.2">
      <c r="A100" s="264" t="s">
        <v>149</v>
      </c>
      <c r="B100" s="222">
        <v>3.3320000000000002E-2</v>
      </c>
      <c r="C100" s="222">
        <v>3.3320000000000002E-2</v>
      </c>
      <c r="D100" s="222">
        <v>3.3320000000000002E-2</v>
      </c>
      <c r="E100" s="21"/>
      <c r="F100" s="21"/>
      <c r="G100" s="21"/>
    </row>
    <row r="101" spans="1:7" ht="12.75" hidden="1" outlineLevel="3" x14ac:dyDescent="0.2">
      <c r="A101" s="264" t="s">
        <v>120</v>
      </c>
      <c r="B101" s="222">
        <v>1.35</v>
      </c>
      <c r="C101" s="222">
        <v>1.2749999999999999</v>
      </c>
      <c r="D101" s="222">
        <v>1.2749999999999999</v>
      </c>
      <c r="E101" s="21"/>
      <c r="F101" s="21"/>
      <c r="G101" s="21"/>
    </row>
    <row r="102" spans="1:7" ht="12.75" hidden="1" outlineLevel="3" x14ac:dyDescent="0.2">
      <c r="A102" s="264" t="s">
        <v>103</v>
      </c>
      <c r="B102" s="222">
        <v>6.5237500000000004E-2</v>
      </c>
      <c r="C102" s="222">
        <v>6.5237500000000004E-2</v>
      </c>
      <c r="D102" s="222">
        <v>6.5237500000000004E-2</v>
      </c>
      <c r="E102" s="21"/>
      <c r="F102" s="21"/>
      <c r="G102" s="21"/>
    </row>
    <row r="103" spans="1:7" ht="12.75" outlineLevel="2" x14ac:dyDescent="0.2">
      <c r="A103" s="265" t="s">
        <v>56</v>
      </c>
      <c r="B103" s="172"/>
      <c r="C103" s="172"/>
      <c r="D103" s="172"/>
      <c r="E103" s="21"/>
      <c r="F103" s="21"/>
      <c r="G103" s="21"/>
    </row>
    <row r="104" spans="1:7" ht="12.75" outlineLevel="2" collapsed="1" x14ac:dyDescent="0.2">
      <c r="A104" s="265" t="s">
        <v>178</v>
      </c>
      <c r="B104" s="172">
        <f t="shared" ref="B104:C104" si="20">SUM(B$105:B$105)</f>
        <v>0.11327080342</v>
      </c>
      <c r="C104" s="172">
        <f t="shared" si="20"/>
        <v>0.11407758104</v>
      </c>
      <c r="D104" s="172">
        <v>0.11385590648</v>
      </c>
      <c r="E104" s="21"/>
      <c r="F104" s="21"/>
      <c r="G104" s="21"/>
    </row>
    <row r="105" spans="1:7" ht="12.75" hidden="1" outlineLevel="3" x14ac:dyDescent="0.2">
      <c r="A105" s="111" t="s">
        <v>145</v>
      </c>
      <c r="B105" s="222">
        <v>0.11327080342</v>
      </c>
      <c r="C105" s="222">
        <v>0.11407758104</v>
      </c>
      <c r="D105" s="222">
        <v>0.11385590648</v>
      </c>
      <c r="E105" s="21"/>
      <c r="F105" s="21"/>
      <c r="G105" s="21"/>
    </row>
    <row r="106" spans="1:7" x14ac:dyDescent="0.2">
      <c r="B106" s="149"/>
      <c r="C106" s="149"/>
      <c r="D106" s="149"/>
      <c r="E106" s="21"/>
      <c r="F106" s="21"/>
      <c r="G106" s="21"/>
    </row>
    <row r="107" spans="1:7" x14ac:dyDescent="0.2">
      <c r="B107" s="149"/>
      <c r="C107" s="149"/>
      <c r="D107" s="149"/>
      <c r="E107" s="21"/>
      <c r="F107" s="21"/>
      <c r="G107" s="21"/>
    </row>
    <row r="108" spans="1:7" x14ac:dyDescent="0.2">
      <c r="B108" s="149"/>
      <c r="C108" s="149"/>
      <c r="D108" s="149"/>
      <c r="E108" s="21"/>
      <c r="F108" s="21"/>
      <c r="G108" s="21"/>
    </row>
    <row r="109" spans="1:7" x14ac:dyDescent="0.2">
      <c r="B109" s="149"/>
      <c r="C109" s="149"/>
      <c r="D109" s="149"/>
      <c r="E109" s="21"/>
      <c r="F109" s="21"/>
      <c r="G109" s="21"/>
    </row>
    <row r="110" spans="1:7" x14ac:dyDescent="0.2">
      <c r="B110" s="149"/>
      <c r="C110" s="149"/>
      <c r="D110" s="149"/>
      <c r="E110" s="21"/>
      <c r="F110" s="21"/>
      <c r="G110" s="21"/>
    </row>
    <row r="111" spans="1:7" x14ac:dyDescent="0.2">
      <c r="B111" s="149"/>
      <c r="C111" s="149"/>
      <c r="D111" s="149"/>
      <c r="E111" s="21"/>
      <c r="F111" s="21"/>
      <c r="G111" s="21"/>
    </row>
    <row r="112" spans="1:7" x14ac:dyDescent="0.2">
      <c r="B112" s="149"/>
      <c r="C112" s="149"/>
      <c r="D112" s="149"/>
      <c r="E112" s="21"/>
      <c r="F112" s="21"/>
      <c r="G112" s="21"/>
    </row>
    <row r="113" spans="2:7" x14ac:dyDescent="0.2">
      <c r="B113" s="149"/>
      <c r="C113" s="149"/>
      <c r="D113" s="149"/>
      <c r="E113" s="21"/>
      <c r="F113" s="21"/>
      <c r="G113" s="21"/>
    </row>
    <row r="114" spans="2:7" x14ac:dyDescent="0.2">
      <c r="B114" s="149"/>
      <c r="C114" s="149"/>
      <c r="D114" s="149"/>
      <c r="E114" s="21"/>
      <c r="F114" s="21"/>
      <c r="G114" s="21"/>
    </row>
    <row r="115" spans="2:7" x14ac:dyDescent="0.2">
      <c r="B115" s="149"/>
      <c r="C115" s="149"/>
      <c r="D115" s="149"/>
      <c r="E115" s="21"/>
      <c r="F115" s="21"/>
      <c r="G115" s="21"/>
    </row>
    <row r="116" spans="2:7" x14ac:dyDescent="0.2">
      <c r="B116" s="149"/>
      <c r="C116" s="149"/>
      <c r="D116" s="149"/>
      <c r="E116" s="21"/>
      <c r="F116" s="21"/>
      <c r="G116" s="21"/>
    </row>
    <row r="117" spans="2:7" x14ac:dyDescent="0.2">
      <c r="B117" s="149"/>
      <c r="C117" s="149"/>
      <c r="D117" s="149"/>
      <c r="E117" s="21"/>
      <c r="F117" s="21"/>
      <c r="G117" s="21"/>
    </row>
    <row r="118" spans="2:7" x14ac:dyDescent="0.2">
      <c r="B118" s="149"/>
      <c r="C118" s="149"/>
      <c r="D118" s="149"/>
      <c r="E118" s="21"/>
      <c r="F118" s="21"/>
      <c r="G118" s="21"/>
    </row>
    <row r="119" spans="2:7" x14ac:dyDescent="0.2">
      <c r="B119" s="149"/>
      <c r="C119" s="149"/>
      <c r="D119" s="149"/>
      <c r="E119" s="21"/>
      <c r="F119" s="21"/>
      <c r="G119" s="21"/>
    </row>
    <row r="120" spans="2:7" x14ac:dyDescent="0.2">
      <c r="B120" s="149"/>
      <c r="C120" s="149"/>
      <c r="D120" s="149"/>
      <c r="E120" s="21"/>
      <c r="F120" s="21"/>
      <c r="G120" s="21"/>
    </row>
    <row r="121" spans="2:7" x14ac:dyDescent="0.2">
      <c r="B121" s="149"/>
      <c r="C121" s="149"/>
      <c r="D121" s="149"/>
      <c r="E121" s="21"/>
      <c r="F121" s="21"/>
      <c r="G121" s="21"/>
    </row>
    <row r="122" spans="2:7" x14ac:dyDescent="0.2">
      <c r="B122" s="149"/>
      <c r="C122" s="149"/>
      <c r="D122" s="149"/>
      <c r="E122" s="21"/>
      <c r="F122" s="21"/>
      <c r="G122" s="21"/>
    </row>
    <row r="123" spans="2:7" x14ac:dyDescent="0.2">
      <c r="B123" s="149"/>
      <c r="C123" s="149"/>
      <c r="D123" s="149"/>
      <c r="E123" s="21"/>
      <c r="F123" s="21"/>
      <c r="G123" s="21"/>
    </row>
    <row r="124" spans="2:7" x14ac:dyDescent="0.2">
      <c r="B124" s="149"/>
      <c r="C124" s="149"/>
      <c r="D124" s="149"/>
      <c r="E124" s="21"/>
      <c r="F124" s="21"/>
      <c r="G124" s="21"/>
    </row>
    <row r="125" spans="2:7" x14ac:dyDescent="0.2">
      <c r="B125" s="149"/>
      <c r="C125" s="149"/>
      <c r="D125" s="149"/>
      <c r="E125" s="21"/>
      <c r="F125" s="21"/>
      <c r="G125" s="21"/>
    </row>
    <row r="126" spans="2:7" x14ac:dyDescent="0.2">
      <c r="B126" s="149"/>
      <c r="C126" s="149"/>
      <c r="D126" s="149"/>
      <c r="E126" s="21"/>
      <c r="F126" s="21"/>
      <c r="G126" s="21"/>
    </row>
    <row r="127" spans="2:7" x14ac:dyDescent="0.2">
      <c r="B127" s="149"/>
      <c r="C127" s="149"/>
      <c r="D127" s="149"/>
      <c r="E127" s="21"/>
      <c r="F127" s="21"/>
      <c r="G127" s="21"/>
    </row>
    <row r="128" spans="2:7" x14ac:dyDescent="0.2">
      <c r="B128" s="149"/>
      <c r="C128" s="149"/>
      <c r="D128" s="149"/>
      <c r="E128" s="21"/>
      <c r="F128" s="21"/>
      <c r="G128" s="21"/>
    </row>
    <row r="129" spans="2:7" x14ac:dyDescent="0.2">
      <c r="B129" s="149"/>
      <c r="C129" s="149"/>
      <c r="D129" s="149"/>
      <c r="E129" s="21"/>
      <c r="F129" s="21"/>
      <c r="G129" s="21"/>
    </row>
    <row r="130" spans="2:7" x14ac:dyDescent="0.2">
      <c r="B130" s="149"/>
      <c r="C130" s="149"/>
      <c r="D130" s="149"/>
      <c r="E130" s="21"/>
      <c r="F130" s="21"/>
      <c r="G130" s="21"/>
    </row>
    <row r="131" spans="2:7" x14ac:dyDescent="0.2">
      <c r="B131" s="149"/>
      <c r="C131" s="149"/>
      <c r="D131" s="149"/>
      <c r="E131" s="21"/>
      <c r="F131" s="21"/>
      <c r="G131" s="21"/>
    </row>
    <row r="132" spans="2:7" x14ac:dyDescent="0.2">
      <c r="B132" s="149"/>
      <c r="C132" s="149"/>
      <c r="D132" s="149"/>
      <c r="E132" s="21"/>
      <c r="F132" s="21"/>
      <c r="G132" s="21"/>
    </row>
    <row r="133" spans="2:7" x14ac:dyDescent="0.2">
      <c r="B133" s="149"/>
      <c r="C133" s="149"/>
      <c r="D133" s="149"/>
      <c r="E133" s="21"/>
      <c r="F133" s="21"/>
      <c r="G133" s="21"/>
    </row>
    <row r="134" spans="2:7" x14ac:dyDescent="0.2">
      <c r="B134" s="149"/>
      <c r="C134" s="149"/>
      <c r="D134" s="149"/>
      <c r="E134" s="21"/>
      <c r="F134" s="21"/>
      <c r="G134" s="21"/>
    </row>
    <row r="135" spans="2:7" x14ac:dyDescent="0.2">
      <c r="B135" s="149"/>
      <c r="C135" s="149"/>
      <c r="D135" s="149"/>
      <c r="E135" s="21"/>
      <c r="F135" s="21"/>
      <c r="G135" s="21"/>
    </row>
    <row r="136" spans="2:7" x14ac:dyDescent="0.2">
      <c r="B136" s="149"/>
      <c r="C136" s="149"/>
      <c r="D136" s="149"/>
      <c r="E136" s="21"/>
      <c r="F136" s="21"/>
      <c r="G136" s="21"/>
    </row>
    <row r="137" spans="2:7" x14ac:dyDescent="0.2">
      <c r="B137" s="149"/>
      <c r="C137" s="149"/>
      <c r="D137" s="149"/>
      <c r="E137" s="21"/>
      <c r="F137" s="21"/>
      <c r="G137" s="21"/>
    </row>
    <row r="138" spans="2:7" x14ac:dyDescent="0.2">
      <c r="B138" s="149"/>
      <c r="C138" s="149"/>
      <c r="D138" s="149"/>
      <c r="E138" s="21"/>
      <c r="F138" s="21"/>
      <c r="G138" s="21"/>
    </row>
    <row r="139" spans="2:7" x14ac:dyDescent="0.2">
      <c r="B139" s="149"/>
      <c r="C139" s="149"/>
      <c r="D139" s="149"/>
      <c r="E139" s="21"/>
      <c r="F139" s="21"/>
      <c r="G139" s="21"/>
    </row>
    <row r="140" spans="2:7" x14ac:dyDescent="0.2">
      <c r="B140" s="149"/>
      <c r="C140" s="149"/>
      <c r="D140" s="149"/>
      <c r="E140" s="21"/>
      <c r="F140" s="21"/>
      <c r="G140" s="21"/>
    </row>
    <row r="141" spans="2:7" x14ac:dyDescent="0.2">
      <c r="B141" s="149"/>
      <c r="C141" s="149"/>
      <c r="D141" s="149"/>
      <c r="E141" s="21"/>
      <c r="F141" s="21"/>
      <c r="G141" s="21"/>
    </row>
    <row r="142" spans="2:7" x14ac:dyDescent="0.2">
      <c r="B142" s="149"/>
      <c r="C142" s="149"/>
      <c r="D142" s="149"/>
      <c r="E142" s="21"/>
      <c r="F142" s="21"/>
      <c r="G142" s="21"/>
    </row>
    <row r="143" spans="2:7" x14ac:dyDescent="0.2">
      <c r="B143" s="149"/>
      <c r="C143" s="149"/>
      <c r="D143" s="149"/>
      <c r="E143" s="21"/>
      <c r="F143" s="21"/>
      <c r="G143" s="21"/>
    </row>
    <row r="144" spans="2:7" x14ac:dyDescent="0.2">
      <c r="B144" s="149"/>
      <c r="C144" s="149"/>
      <c r="D144" s="149"/>
      <c r="E144" s="21"/>
      <c r="F144" s="21"/>
      <c r="G144" s="21"/>
    </row>
    <row r="145" spans="2:7" x14ac:dyDescent="0.2">
      <c r="B145" s="149"/>
      <c r="C145" s="149"/>
      <c r="D145" s="149"/>
      <c r="E145" s="21"/>
      <c r="F145" s="21"/>
      <c r="G145" s="21"/>
    </row>
    <row r="146" spans="2:7" x14ac:dyDescent="0.2">
      <c r="B146" s="149"/>
      <c r="C146" s="149"/>
      <c r="D146" s="149"/>
      <c r="E146" s="21"/>
      <c r="F146" s="21"/>
      <c r="G146" s="21"/>
    </row>
    <row r="147" spans="2:7" x14ac:dyDescent="0.2">
      <c r="B147" s="149"/>
      <c r="C147" s="149"/>
      <c r="D147" s="149"/>
      <c r="E147" s="21"/>
      <c r="F147" s="21"/>
      <c r="G147" s="21"/>
    </row>
    <row r="148" spans="2:7" x14ac:dyDescent="0.2">
      <c r="B148" s="149"/>
      <c r="C148" s="149"/>
      <c r="D148" s="149"/>
      <c r="E148" s="21"/>
      <c r="F148" s="21"/>
      <c r="G148" s="21"/>
    </row>
    <row r="149" spans="2:7" x14ac:dyDescent="0.2">
      <c r="B149" s="149"/>
      <c r="C149" s="149"/>
      <c r="D149" s="149"/>
      <c r="E149" s="21"/>
      <c r="F149" s="21"/>
      <c r="G149" s="21"/>
    </row>
    <row r="150" spans="2:7" x14ac:dyDescent="0.2">
      <c r="B150" s="149"/>
      <c r="C150" s="149"/>
      <c r="D150" s="149"/>
      <c r="E150" s="21"/>
      <c r="F150" s="21"/>
      <c r="G150" s="21"/>
    </row>
    <row r="151" spans="2:7" x14ac:dyDescent="0.2">
      <c r="B151" s="149"/>
      <c r="C151" s="149"/>
      <c r="D151" s="149"/>
      <c r="E151" s="21"/>
      <c r="F151" s="21"/>
      <c r="G151" s="21"/>
    </row>
    <row r="152" spans="2:7" x14ac:dyDescent="0.2">
      <c r="B152" s="149"/>
      <c r="C152" s="149"/>
      <c r="D152" s="149"/>
      <c r="E152" s="21"/>
      <c r="F152" s="21"/>
      <c r="G152" s="21"/>
    </row>
    <row r="153" spans="2:7" x14ac:dyDescent="0.2">
      <c r="B153" s="149"/>
      <c r="C153" s="149"/>
      <c r="D153" s="149"/>
      <c r="E153" s="21"/>
      <c r="F153" s="21"/>
      <c r="G153" s="21"/>
    </row>
    <row r="154" spans="2:7" x14ac:dyDescent="0.2">
      <c r="B154" s="149"/>
      <c r="C154" s="149"/>
      <c r="D154" s="149"/>
      <c r="E154" s="21"/>
      <c r="F154" s="21"/>
      <c r="G154" s="21"/>
    </row>
    <row r="155" spans="2:7" x14ac:dyDescent="0.2">
      <c r="B155" s="149"/>
      <c r="C155" s="149"/>
      <c r="D155" s="149"/>
      <c r="E155" s="21"/>
      <c r="F155" s="21"/>
      <c r="G155" s="21"/>
    </row>
    <row r="156" spans="2:7" x14ac:dyDescent="0.2">
      <c r="B156" s="149"/>
      <c r="C156" s="149"/>
      <c r="D156" s="149"/>
      <c r="E156" s="21"/>
      <c r="F156" s="21"/>
      <c r="G156" s="21"/>
    </row>
    <row r="157" spans="2:7" x14ac:dyDescent="0.2">
      <c r="B157" s="149"/>
      <c r="C157" s="149"/>
      <c r="D157" s="149"/>
      <c r="E157" s="21"/>
      <c r="F157" s="21"/>
      <c r="G157" s="21"/>
    </row>
    <row r="158" spans="2:7" x14ac:dyDescent="0.2">
      <c r="B158" s="149"/>
      <c r="C158" s="149"/>
      <c r="D158" s="149"/>
      <c r="E158" s="21"/>
      <c r="F158" s="21"/>
      <c r="G158" s="21"/>
    </row>
    <row r="159" spans="2:7" x14ac:dyDescent="0.2">
      <c r="B159" s="149"/>
      <c r="C159" s="149"/>
      <c r="D159" s="149"/>
      <c r="E159" s="21"/>
      <c r="F159" s="21"/>
      <c r="G159" s="21"/>
    </row>
    <row r="160" spans="2:7" x14ac:dyDescent="0.2">
      <c r="B160" s="149"/>
      <c r="C160" s="149"/>
      <c r="D160" s="149"/>
      <c r="E160" s="21"/>
      <c r="F160" s="21"/>
      <c r="G160" s="21"/>
    </row>
    <row r="161" spans="2:7" x14ac:dyDescent="0.2">
      <c r="B161" s="149"/>
      <c r="C161" s="149"/>
      <c r="D161" s="149"/>
      <c r="E161" s="21"/>
      <c r="F161" s="21"/>
      <c r="G161" s="21"/>
    </row>
    <row r="162" spans="2:7" x14ac:dyDescent="0.2">
      <c r="B162" s="149"/>
      <c r="C162" s="149"/>
      <c r="D162" s="149"/>
      <c r="E162" s="21"/>
      <c r="F162" s="21"/>
      <c r="G162" s="21"/>
    </row>
    <row r="163" spans="2:7" x14ac:dyDescent="0.2">
      <c r="B163" s="149"/>
      <c r="C163" s="149"/>
      <c r="D163" s="149"/>
      <c r="E163" s="21"/>
      <c r="F163" s="21"/>
      <c r="G163" s="21"/>
    </row>
    <row r="164" spans="2:7" x14ac:dyDescent="0.2">
      <c r="B164" s="149"/>
      <c r="C164" s="149"/>
      <c r="D164" s="149"/>
      <c r="E164" s="21"/>
      <c r="F164" s="21"/>
      <c r="G164" s="21"/>
    </row>
    <row r="165" spans="2:7" x14ac:dyDescent="0.2">
      <c r="B165" s="149"/>
      <c r="C165" s="149"/>
      <c r="D165" s="149"/>
      <c r="E165" s="21"/>
      <c r="F165" s="21"/>
      <c r="G165" s="21"/>
    </row>
    <row r="166" spans="2:7" x14ac:dyDescent="0.2">
      <c r="B166" s="149"/>
      <c r="C166" s="149"/>
      <c r="D166" s="149"/>
      <c r="E166" s="21"/>
      <c r="F166" s="21"/>
      <c r="G166" s="21"/>
    </row>
    <row r="167" spans="2:7" x14ac:dyDescent="0.2">
      <c r="B167" s="149"/>
      <c r="C167" s="149"/>
      <c r="D167" s="149"/>
      <c r="E167" s="21"/>
      <c r="F167" s="21"/>
      <c r="G167" s="21"/>
    </row>
    <row r="168" spans="2:7" x14ac:dyDescent="0.2">
      <c r="B168" s="149"/>
      <c r="C168" s="149"/>
      <c r="D168" s="149"/>
      <c r="E168" s="21"/>
      <c r="F168" s="21"/>
      <c r="G168" s="21"/>
    </row>
    <row r="169" spans="2:7" x14ac:dyDescent="0.2">
      <c r="B169" s="149"/>
      <c r="C169" s="149"/>
      <c r="D169" s="149"/>
      <c r="E169" s="21"/>
      <c r="F169" s="21"/>
      <c r="G169" s="21"/>
    </row>
    <row r="170" spans="2:7" x14ac:dyDescent="0.2">
      <c r="B170" s="149"/>
      <c r="C170" s="149"/>
      <c r="D170" s="149"/>
      <c r="E170" s="21"/>
      <c r="F170" s="21"/>
      <c r="G170" s="21"/>
    </row>
    <row r="171" spans="2:7" x14ac:dyDescent="0.2">
      <c r="B171" s="149"/>
      <c r="C171" s="149"/>
      <c r="D171" s="149"/>
      <c r="E171" s="21"/>
      <c r="F171" s="21"/>
      <c r="G171" s="21"/>
    </row>
    <row r="172" spans="2:7" x14ac:dyDescent="0.2">
      <c r="B172" s="149"/>
      <c r="C172" s="149"/>
      <c r="D172" s="149"/>
      <c r="E172" s="21"/>
      <c r="F172" s="21"/>
      <c r="G172" s="21"/>
    </row>
    <row r="173" spans="2:7" x14ac:dyDescent="0.2">
      <c r="B173" s="149"/>
      <c r="C173" s="149"/>
      <c r="D173" s="149"/>
      <c r="E173" s="21"/>
      <c r="F173" s="21"/>
      <c r="G173" s="21"/>
    </row>
    <row r="174" spans="2:7" x14ac:dyDescent="0.2">
      <c r="B174" s="149"/>
      <c r="C174" s="149"/>
      <c r="D174" s="149"/>
      <c r="E174" s="21"/>
      <c r="F174" s="21"/>
      <c r="G174" s="21"/>
    </row>
    <row r="175" spans="2:7" x14ac:dyDescent="0.2">
      <c r="B175" s="149"/>
      <c r="C175" s="149"/>
      <c r="D175" s="149"/>
      <c r="E175" s="21"/>
      <c r="F175" s="21"/>
      <c r="G175" s="21"/>
    </row>
    <row r="176" spans="2:7" x14ac:dyDescent="0.2">
      <c r="B176" s="149"/>
      <c r="C176" s="149"/>
      <c r="D176" s="149"/>
      <c r="E176" s="21"/>
      <c r="F176" s="21"/>
      <c r="G176" s="21"/>
    </row>
    <row r="177" spans="2:7" x14ac:dyDescent="0.2">
      <c r="B177" s="149"/>
      <c r="C177" s="149"/>
      <c r="D177" s="149"/>
      <c r="E177" s="21"/>
      <c r="F177" s="21"/>
      <c r="G177" s="21"/>
    </row>
    <row r="178" spans="2:7" x14ac:dyDescent="0.2">
      <c r="B178" s="149"/>
      <c r="C178" s="149"/>
      <c r="D178" s="149"/>
      <c r="E178" s="21"/>
      <c r="F178" s="21"/>
      <c r="G178" s="21"/>
    </row>
    <row r="179" spans="2:7" x14ac:dyDescent="0.2">
      <c r="B179" s="149"/>
      <c r="C179" s="149"/>
      <c r="D179" s="149"/>
      <c r="E179" s="21"/>
      <c r="F179" s="21"/>
      <c r="G179" s="21"/>
    </row>
    <row r="180" spans="2:7" x14ac:dyDescent="0.2">
      <c r="B180" s="149"/>
      <c r="C180" s="149"/>
      <c r="D180" s="149"/>
      <c r="E180" s="21"/>
      <c r="F180" s="21"/>
      <c r="G180" s="21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G247"/>
  <sheetViews>
    <sheetView workbookViewId="0">
      <selection activeCell="B25" sqref="B25"/>
    </sheetView>
  </sheetViews>
  <sheetFormatPr defaultColWidth="9.140625" defaultRowHeight="12.75" x14ac:dyDescent="0.2"/>
  <cols>
    <col min="1" max="1" width="52.7109375" style="194" bestFit="1" customWidth="1"/>
    <col min="2" max="4" width="15.140625" style="194" customWidth="1"/>
    <col min="5" max="16384" width="9.140625" style="194"/>
  </cols>
  <sheetData>
    <row r="2" spans="1:7" ht="18.75" x14ac:dyDescent="0.2">
      <c r="A2" s="5" t="s">
        <v>108</v>
      </c>
      <c r="B2" s="5"/>
      <c r="C2" s="5"/>
      <c r="D2" s="5"/>
      <c r="E2" s="181"/>
      <c r="F2" s="181"/>
      <c r="G2" s="181"/>
    </row>
    <row r="3" spans="1:7" x14ac:dyDescent="0.2">
      <c r="A3" s="83"/>
    </row>
    <row r="4" spans="1:7" s="246" customFormat="1" x14ac:dyDescent="0.2">
      <c r="A4" s="79" t="str">
        <f>$A$2 &amp; " (" &amp;D4 &amp; ")"</f>
        <v>Державний та гарантований державою борг України за поточний рік (млрд. грн)</v>
      </c>
      <c r="D4" s="246" t="str">
        <f>VALUAH</f>
        <v>млрд. грн</v>
      </c>
    </row>
    <row r="5" spans="1:7" s="162" customFormat="1" x14ac:dyDescent="0.2">
      <c r="A5" s="56"/>
      <c r="B5" s="88">
        <v>43465</v>
      </c>
      <c r="C5" s="88">
        <v>43496</v>
      </c>
      <c r="D5" s="257">
        <v>43524</v>
      </c>
    </row>
    <row r="6" spans="1:7" s="195" customFormat="1" x14ac:dyDescent="0.2">
      <c r="A6" s="212" t="s">
        <v>151</v>
      </c>
      <c r="B6" s="105">
        <f t="shared" ref="B6:D6" si="0">SUM(B7:B8)</f>
        <v>2168.42156766371</v>
      </c>
      <c r="C6" s="105">
        <f t="shared" si="0"/>
        <v>2171.9168198795201</v>
      </c>
      <c r="D6" s="105">
        <f t="shared" si="0"/>
        <v>2111.89846848454</v>
      </c>
    </row>
    <row r="7" spans="1:7" s="190" customFormat="1" x14ac:dyDescent="0.2">
      <c r="A7" s="216" t="s">
        <v>50</v>
      </c>
      <c r="B7" s="150">
        <v>771.41054367649997</v>
      </c>
      <c r="C7" s="150">
        <v>774.84945227644005</v>
      </c>
      <c r="D7" s="222">
        <v>760.32732089923002</v>
      </c>
    </row>
    <row r="8" spans="1:7" s="190" customFormat="1" x14ac:dyDescent="0.2">
      <c r="A8" s="216" t="s">
        <v>63</v>
      </c>
      <c r="B8" s="150">
        <v>1397.0110239872099</v>
      </c>
      <c r="C8" s="150">
        <v>1397.0673676030799</v>
      </c>
      <c r="D8" s="222">
        <v>1351.57114758531</v>
      </c>
    </row>
    <row r="9" spans="1:7" x14ac:dyDescent="0.2">
      <c r="B9" s="181"/>
      <c r="C9" s="181"/>
      <c r="D9" s="181"/>
      <c r="E9" s="181"/>
    </row>
    <row r="10" spans="1:7" x14ac:dyDescent="0.2">
      <c r="A10" s="79" t="str">
        <f>$A$2 &amp; " (" &amp;D10 &amp; ")"</f>
        <v>Державний та гарантований державою борг України за поточний рік (млрд. дол. США)</v>
      </c>
      <c r="B10" s="181"/>
      <c r="C10" s="181"/>
      <c r="D10" s="246" t="str">
        <f>VALUSD</f>
        <v>млрд. дол. США</v>
      </c>
      <c r="E10" s="181"/>
    </row>
    <row r="11" spans="1:7" s="20" customFormat="1" x14ac:dyDescent="0.2">
      <c r="A11" s="56"/>
      <c r="B11" s="88">
        <v>43465</v>
      </c>
      <c r="C11" s="88">
        <v>43496</v>
      </c>
      <c r="D11" s="257">
        <v>43524</v>
      </c>
      <c r="E11" s="162"/>
      <c r="F11" s="162"/>
      <c r="G11" s="162"/>
    </row>
    <row r="12" spans="1:7" s="67" customFormat="1" x14ac:dyDescent="0.2">
      <c r="A12" s="212" t="s">
        <v>151</v>
      </c>
      <c r="B12" s="105">
        <f t="shared" ref="B12:D12" si="1">SUM(B13:B14)</f>
        <v>78.315547975909993</v>
      </c>
      <c r="C12" s="105">
        <f t="shared" si="1"/>
        <v>78.251692946719999</v>
      </c>
      <c r="D12" s="105">
        <f t="shared" si="1"/>
        <v>78.239429963220005</v>
      </c>
      <c r="E12" s="51"/>
    </row>
    <row r="13" spans="1:7" s="60" customFormat="1" x14ac:dyDescent="0.2">
      <c r="A13" s="125" t="s">
        <v>50</v>
      </c>
      <c r="B13" s="150">
        <v>27.860560115839998</v>
      </c>
      <c r="C13" s="150">
        <v>27.916944546090001</v>
      </c>
      <c r="D13" s="222">
        <v>28.16782012046</v>
      </c>
      <c r="E13" s="48"/>
    </row>
    <row r="14" spans="1:7" s="60" customFormat="1" x14ac:dyDescent="0.2">
      <c r="A14" s="125" t="s">
        <v>63</v>
      </c>
      <c r="B14" s="150">
        <v>50.454987860069998</v>
      </c>
      <c r="C14" s="150">
        <v>50.334748400629998</v>
      </c>
      <c r="D14" s="222">
        <v>50.071609842759997</v>
      </c>
      <c r="E14" s="48"/>
    </row>
    <row r="15" spans="1:7" x14ac:dyDescent="0.2">
      <c r="B15" s="181"/>
      <c r="C15" s="181"/>
      <c r="D15" s="181"/>
      <c r="E15" s="181"/>
    </row>
    <row r="16" spans="1:7" s="64" customFormat="1" x14ac:dyDescent="0.2">
      <c r="B16" s="50"/>
      <c r="C16" s="50"/>
      <c r="D16" s="141" t="s">
        <v>42</v>
      </c>
      <c r="E16" s="50"/>
    </row>
    <row r="17" spans="1:7" s="20" customFormat="1" x14ac:dyDescent="0.2">
      <c r="A17" s="124"/>
      <c r="B17" s="88">
        <v>43465</v>
      </c>
      <c r="C17" s="88">
        <v>43496</v>
      </c>
      <c r="D17" s="88">
        <v>43524</v>
      </c>
      <c r="E17" s="162"/>
      <c r="F17" s="162"/>
      <c r="G17" s="162"/>
    </row>
    <row r="18" spans="1:7" s="67" customFormat="1" x14ac:dyDescent="0.2">
      <c r="A18" s="107" t="s">
        <v>151</v>
      </c>
      <c r="B18" s="105">
        <f t="shared" ref="B18:D18" si="2">SUM(B19:B20)</f>
        <v>1</v>
      </c>
      <c r="C18" s="105">
        <f t="shared" si="2"/>
        <v>1</v>
      </c>
      <c r="D18" s="105">
        <f t="shared" si="2"/>
        <v>1</v>
      </c>
      <c r="E18" s="51"/>
    </row>
    <row r="19" spans="1:7" s="60" customFormat="1" x14ac:dyDescent="0.2">
      <c r="A19" s="125" t="s">
        <v>50</v>
      </c>
      <c r="B19" s="161">
        <v>0.35574699999999998</v>
      </c>
      <c r="C19" s="161">
        <v>0.35675800000000002</v>
      </c>
      <c r="D19" s="223">
        <v>0.36002099999999998</v>
      </c>
      <c r="E19" s="48"/>
    </row>
    <row r="20" spans="1:7" s="60" customFormat="1" x14ac:dyDescent="0.2">
      <c r="A20" s="125" t="s">
        <v>63</v>
      </c>
      <c r="B20" s="161">
        <v>0.64425299999999996</v>
      </c>
      <c r="C20" s="161">
        <v>0.64324199999999998</v>
      </c>
      <c r="D20" s="223">
        <v>0.63997899999999996</v>
      </c>
      <c r="E20" s="48"/>
    </row>
    <row r="21" spans="1:7" x14ac:dyDescent="0.2">
      <c r="B21" s="181"/>
      <c r="C21" s="181"/>
      <c r="D21" s="181"/>
      <c r="E21" s="181"/>
    </row>
    <row r="22" spans="1:7" x14ac:dyDescent="0.2">
      <c r="B22" s="181"/>
      <c r="C22" s="181"/>
      <c r="D22" s="181"/>
      <c r="E22" s="181"/>
    </row>
    <row r="23" spans="1:7" x14ac:dyDescent="0.2">
      <c r="B23" s="181"/>
      <c r="C23" s="181"/>
      <c r="D23" s="181"/>
      <c r="E23" s="181"/>
    </row>
    <row r="24" spans="1:7" x14ac:dyDescent="0.2">
      <c r="B24" s="181"/>
      <c r="C24" s="181"/>
      <c r="D24" s="181"/>
      <c r="E24" s="181"/>
    </row>
    <row r="25" spans="1:7" s="64" customFormat="1" x14ac:dyDescent="0.2">
      <c r="B25" s="50"/>
      <c r="C25" s="50"/>
      <c r="D25" s="50"/>
      <c r="E25" s="50"/>
    </row>
    <row r="26" spans="1:7" x14ac:dyDescent="0.2">
      <c r="B26" s="181"/>
      <c r="C26" s="181"/>
      <c r="D26" s="181"/>
      <c r="E26" s="181"/>
    </row>
    <row r="27" spans="1:7" x14ac:dyDescent="0.2">
      <c r="B27" s="181"/>
      <c r="C27" s="181"/>
      <c r="D27" s="181"/>
      <c r="E27" s="181"/>
    </row>
    <row r="28" spans="1:7" x14ac:dyDescent="0.2">
      <c r="B28" s="181"/>
      <c r="C28" s="181"/>
      <c r="D28" s="181"/>
      <c r="E28" s="181"/>
    </row>
    <row r="29" spans="1:7" x14ac:dyDescent="0.2">
      <c r="B29" s="181"/>
      <c r="C29" s="181"/>
      <c r="D29" s="181"/>
      <c r="E29" s="181"/>
    </row>
    <row r="30" spans="1:7" x14ac:dyDescent="0.2">
      <c r="B30" s="181"/>
      <c r="C30" s="181"/>
      <c r="D30" s="181"/>
      <c r="E30" s="181"/>
    </row>
    <row r="31" spans="1:7" x14ac:dyDescent="0.2">
      <c r="B31" s="181"/>
      <c r="C31" s="181"/>
      <c r="D31" s="181"/>
      <c r="E31" s="181"/>
    </row>
    <row r="32" spans="1:7" x14ac:dyDescent="0.2">
      <c r="B32" s="181"/>
      <c r="C32" s="181"/>
      <c r="D32" s="181"/>
      <c r="E32" s="181"/>
    </row>
    <row r="33" spans="2:5" x14ac:dyDescent="0.2">
      <c r="B33" s="181"/>
      <c r="C33" s="181"/>
      <c r="D33" s="181"/>
      <c r="E33" s="181"/>
    </row>
    <row r="34" spans="2:5" x14ac:dyDescent="0.2">
      <c r="B34" s="181"/>
      <c r="C34" s="181"/>
      <c r="D34" s="181"/>
      <c r="E34" s="181"/>
    </row>
    <row r="35" spans="2:5" x14ac:dyDescent="0.2">
      <c r="B35" s="181"/>
      <c r="C35" s="181"/>
      <c r="D35" s="181"/>
      <c r="E35" s="181"/>
    </row>
    <row r="36" spans="2:5" x14ac:dyDescent="0.2">
      <c r="B36" s="181"/>
      <c r="C36" s="181"/>
      <c r="D36" s="181"/>
      <c r="E36" s="181"/>
    </row>
    <row r="37" spans="2:5" x14ac:dyDescent="0.2">
      <c r="B37" s="181"/>
      <c r="C37" s="181"/>
      <c r="D37" s="181"/>
      <c r="E37" s="181"/>
    </row>
    <row r="38" spans="2:5" x14ac:dyDescent="0.2">
      <c r="B38" s="181"/>
      <c r="C38" s="181"/>
      <c r="D38" s="181"/>
      <c r="E38" s="181"/>
    </row>
    <row r="39" spans="2:5" x14ac:dyDescent="0.2">
      <c r="B39" s="181"/>
      <c r="C39" s="181"/>
      <c r="D39" s="181"/>
      <c r="E39" s="181"/>
    </row>
    <row r="40" spans="2:5" x14ac:dyDescent="0.2">
      <c r="B40" s="181"/>
      <c r="C40" s="181"/>
      <c r="D40" s="181"/>
      <c r="E40" s="181"/>
    </row>
    <row r="41" spans="2:5" x14ac:dyDescent="0.2">
      <c r="B41" s="181"/>
      <c r="C41" s="181"/>
      <c r="D41" s="181"/>
      <c r="E41" s="181"/>
    </row>
    <row r="42" spans="2:5" x14ac:dyDescent="0.2">
      <c r="B42" s="181"/>
      <c r="C42" s="181"/>
      <c r="D42" s="181"/>
      <c r="E42" s="181"/>
    </row>
    <row r="43" spans="2:5" x14ac:dyDescent="0.2">
      <c r="B43" s="181"/>
      <c r="C43" s="181"/>
      <c r="D43" s="181"/>
      <c r="E43" s="181"/>
    </row>
    <row r="44" spans="2:5" x14ac:dyDescent="0.2">
      <c r="B44" s="181"/>
      <c r="C44" s="181"/>
      <c r="D44" s="181"/>
      <c r="E44" s="181"/>
    </row>
    <row r="45" spans="2:5" x14ac:dyDescent="0.2">
      <c r="B45" s="181"/>
      <c r="C45" s="181"/>
      <c r="D45" s="181"/>
      <c r="E45" s="181"/>
    </row>
    <row r="46" spans="2:5" x14ac:dyDescent="0.2">
      <c r="B46" s="181"/>
      <c r="C46" s="181"/>
      <c r="D46" s="181"/>
      <c r="E46" s="181"/>
    </row>
    <row r="47" spans="2:5" x14ac:dyDescent="0.2">
      <c r="B47" s="181"/>
      <c r="C47" s="181"/>
      <c r="D47" s="181"/>
      <c r="E47" s="181"/>
    </row>
    <row r="48" spans="2:5" x14ac:dyDescent="0.2">
      <c r="B48" s="181"/>
      <c r="C48" s="181"/>
      <c r="D48" s="181"/>
      <c r="E48" s="181"/>
    </row>
    <row r="49" spans="2:5" x14ac:dyDescent="0.2">
      <c r="B49" s="181"/>
      <c r="C49" s="181"/>
      <c r="D49" s="181"/>
      <c r="E49" s="181"/>
    </row>
    <row r="50" spans="2:5" x14ac:dyDescent="0.2">
      <c r="B50" s="181"/>
      <c r="C50" s="181"/>
      <c r="D50" s="181"/>
      <c r="E50" s="181"/>
    </row>
    <row r="51" spans="2:5" x14ac:dyDescent="0.2">
      <c r="B51" s="181"/>
      <c r="C51" s="181"/>
      <c r="D51" s="181"/>
      <c r="E51" s="181"/>
    </row>
    <row r="52" spans="2:5" x14ac:dyDescent="0.2">
      <c r="B52" s="181"/>
      <c r="C52" s="181"/>
      <c r="D52" s="181"/>
      <c r="E52" s="181"/>
    </row>
    <row r="53" spans="2:5" x14ac:dyDescent="0.2">
      <c r="B53" s="181"/>
      <c r="C53" s="181"/>
      <c r="D53" s="181"/>
      <c r="E53" s="181"/>
    </row>
    <row r="54" spans="2:5" x14ac:dyDescent="0.2">
      <c r="B54" s="181"/>
      <c r="C54" s="181"/>
      <c r="D54" s="181"/>
      <c r="E54" s="181"/>
    </row>
    <row r="55" spans="2:5" x14ac:dyDescent="0.2">
      <c r="B55" s="181"/>
      <c r="C55" s="181"/>
      <c r="D55" s="181"/>
      <c r="E55" s="181"/>
    </row>
    <row r="56" spans="2:5" x14ac:dyDescent="0.2">
      <c r="B56" s="181"/>
      <c r="C56" s="181"/>
      <c r="D56" s="181"/>
      <c r="E56" s="181"/>
    </row>
    <row r="57" spans="2:5" x14ac:dyDescent="0.2">
      <c r="B57" s="181"/>
      <c r="C57" s="181"/>
      <c r="D57" s="181"/>
      <c r="E57" s="181"/>
    </row>
    <row r="58" spans="2:5" x14ac:dyDescent="0.2">
      <c r="B58" s="181"/>
      <c r="C58" s="181"/>
      <c r="D58" s="181"/>
      <c r="E58" s="181"/>
    </row>
    <row r="59" spans="2:5" x14ac:dyDescent="0.2">
      <c r="B59" s="181"/>
      <c r="C59" s="181"/>
      <c r="D59" s="181"/>
      <c r="E59" s="181"/>
    </row>
    <row r="60" spans="2:5" x14ac:dyDescent="0.2">
      <c r="B60" s="181"/>
      <c r="C60" s="181"/>
      <c r="D60" s="181"/>
      <c r="E60" s="181"/>
    </row>
    <row r="61" spans="2:5" x14ac:dyDescent="0.2">
      <c r="B61" s="181"/>
      <c r="C61" s="181"/>
      <c r="D61" s="181"/>
      <c r="E61" s="181"/>
    </row>
    <row r="62" spans="2:5" x14ac:dyDescent="0.2">
      <c r="B62" s="181"/>
      <c r="C62" s="181"/>
      <c r="D62" s="181"/>
      <c r="E62" s="181"/>
    </row>
    <row r="63" spans="2:5" x14ac:dyDescent="0.2">
      <c r="B63" s="181"/>
      <c r="C63" s="181"/>
      <c r="D63" s="181"/>
      <c r="E63" s="181"/>
    </row>
    <row r="64" spans="2:5" x14ac:dyDescent="0.2">
      <c r="B64" s="181"/>
      <c r="C64" s="181"/>
      <c r="D64" s="181"/>
      <c r="E64" s="181"/>
    </row>
    <row r="65" spans="2:5" x14ac:dyDescent="0.2">
      <c r="B65" s="181"/>
      <c r="C65" s="181"/>
      <c r="D65" s="181"/>
      <c r="E65" s="181"/>
    </row>
    <row r="66" spans="2:5" x14ac:dyDescent="0.2">
      <c r="B66" s="181"/>
      <c r="C66" s="181"/>
      <c r="D66" s="181"/>
      <c r="E66" s="181"/>
    </row>
    <row r="67" spans="2:5" x14ac:dyDescent="0.2">
      <c r="B67" s="181"/>
      <c r="C67" s="181"/>
      <c r="D67" s="181"/>
      <c r="E67" s="181"/>
    </row>
    <row r="68" spans="2:5" x14ac:dyDescent="0.2">
      <c r="B68" s="181"/>
      <c r="C68" s="181"/>
      <c r="D68" s="181"/>
      <c r="E68" s="181"/>
    </row>
    <row r="69" spans="2:5" x14ac:dyDescent="0.2">
      <c r="B69" s="181"/>
      <c r="C69" s="181"/>
      <c r="D69" s="181"/>
      <c r="E69" s="181"/>
    </row>
    <row r="70" spans="2:5" x14ac:dyDescent="0.2">
      <c r="B70" s="181"/>
      <c r="C70" s="181"/>
      <c r="D70" s="181"/>
      <c r="E70" s="181"/>
    </row>
    <row r="71" spans="2:5" x14ac:dyDescent="0.2">
      <c r="B71" s="181"/>
      <c r="C71" s="181"/>
      <c r="D71" s="181"/>
      <c r="E71" s="181"/>
    </row>
    <row r="72" spans="2:5" x14ac:dyDescent="0.2">
      <c r="B72" s="181"/>
      <c r="C72" s="181"/>
      <c r="D72" s="181"/>
      <c r="E72" s="181"/>
    </row>
    <row r="73" spans="2:5" x14ac:dyDescent="0.2">
      <c r="B73" s="181"/>
      <c r="C73" s="181"/>
      <c r="D73" s="181"/>
      <c r="E73" s="181"/>
    </row>
    <row r="74" spans="2:5" x14ac:dyDescent="0.2">
      <c r="B74" s="181"/>
      <c r="C74" s="181"/>
      <c r="D74" s="181"/>
      <c r="E74" s="181"/>
    </row>
    <row r="75" spans="2:5" x14ac:dyDescent="0.2">
      <c r="B75" s="181"/>
      <c r="C75" s="181"/>
      <c r="D75" s="181"/>
      <c r="E75" s="181"/>
    </row>
    <row r="76" spans="2:5" x14ac:dyDescent="0.2">
      <c r="B76" s="181"/>
      <c r="C76" s="181"/>
      <c r="D76" s="181"/>
      <c r="E76" s="181"/>
    </row>
    <row r="77" spans="2:5" x14ac:dyDescent="0.2">
      <c r="B77" s="181"/>
      <c r="C77" s="181"/>
      <c r="D77" s="181"/>
      <c r="E77" s="181"/>
    </row>
    <row r="78" spans="2:5" x14ac:dyDescent="0.2">
      <c r="B78" s="181"/>
      <c r="C78" s="181"/>
      <c r="D78" s="181"/>
      <c r="E78" s="181"/>
    </row>
    <row r="79" spans="2:5" x14ac:dyDescent="0.2">
      <c r="B79" s="181"/>
      <c r="C79" s="181"/>
      <c r="D79" s="181"/>
      <c r="E79" s="181"/>
    </row>
    <row r="80" spans="2:5" x14ac:dyDescent="0.2">
      <c r="B80" s="181"/>
      <c r="C80" s="181"/>
      <c r="D80" s="181"/>
      <c r="E80" s="181"/>
    </row>
    <row r="81" spans="2:5" x14ac:dyDescent="0.2">
      <c r="B81" s="181"/>
      <c r="C81" s="181"/>
      <c r="D81" s="181"/>
      <c r="E81" s="181"/>
    </row>
    <row r="82" spans="2:5" x14ac:dyDescent="0.2">
      <c r="B82" s="181"/>
      <c r="C82" s="181"/>
      <c r="D82" s="181"/>
      <c r="E82" s="181"/>
    </row>
    <row r="83" spans="2:5" x14ac:dyDescent="0.2">
      <c r="B83" s="181"/>
      <c r="C83" s="181"/>
      <c r="D83" s="181"/>
      <c r="E83" s="181"/>
    </row>
    <row r="84" spans="2:5" x14ac:dyDescent="0.2">
      <c r="B84" s="181"/>
      <c r="C84" s="181"/>
      <c r="D84" s="181"/>
      <c r="E84" s="181"/>
    </row>
    <row r="85" spans="2:5" x14ac:dyDescent="0.2">
      <c r="B85" s="181"/>
      <c r="C85" s="181"/>
      <c r="D85" s="181"/>
      <c r="E85" s="181"/>
    </row>
    <row r="86" spans="2:5" x14ac:dyDescent="0.2">
      <c r="B86" s="181"/>
      <c r="C86" s="181"/>
      <c r="D86" s="181"/>
      <c r="E86" s="181"/>
    </row>
    <row r="87" spans="2:5" x14ac:dyDescent="0.2">
      <c r="B87" s="181"/>
      <c r="C87" s="181"/>
      <c r="D87" s="181"/>
      <c r="E87" s="181"/>
    </row>
    <row r="88" spans="2:5" x14ac:dyDescent="0.2">
      <c r="B88" s="181"/>
      <c r="C88" s="181"/>
      <c r="D88" s="181"/>
      <c r="E88" s="181"/>
    </row>
    <row r="89" spans="2:5" x14ac:dyDescent="0.2">
      <c r="B89" s="181"/>
      <c r="C89" s="181"/>
      <c r="D89" s="181"/>
      <c r="E89" s="181"/>
    </row>
    <row r="90" spans="2:5" x14ac:dyDescent="0.2">
      <c r="B90" s="181"/>
      <c r="C90" s="181"/>
      <c r="D90" s="181"/>
      <c r="E90" s="181"/>
    </row>
    <row r="91" spans="2:5" x14ac:dyDescent="0.2">
      <c r="B91" s="181"/>
      <c r="C91" s="181"/>
      <c r="D91" s="181"/>
      <c r="E91" s="181"/>
    </row>
    <row r="92" spans="2:5" x14ac:dyDescent="0.2">
      <c r="B92" s="181"/>
      <c r="C92" s="181"/>
      <c r="D92" s="181"/>
      <c r="E92" s="181"/>
    </row>
    <row r="93" spans="2:5" x14ac:dyDescent="0.2">
      <c r="B93" s="181"/>
      <c r="C93" s="181"/>
      <c r="D93" s="181"/>
      <c r="E93" s="181"/>
    </row>
    <row r="94" spans="2:5" x14ac:dyDescent="0.2">
      <c r="B94" s="181"/>
      <c r="C94" s="181"/>
      <c r="D94" s="181"/>
      <c r="E94" s="181"/>
    </row>
    <row r="95" spans="2:5" x14ac:dyDescent="0.2">
      <c r="B95" s="181"/>
      <c r="C95" s="181"/>
      <c r="D95" s="181"/>
      <c r="E95" s="181"/>
    </row>
    <row r="96" spans="2:5" x14ac:dyDescent="0.2">
      <c r="B96" s="181"/>
      <c r="C96" s="181"/>
      <c r="D96" s="181"/>
      <c r="E96" s="181"/>
    </row>
    <row r="97" spans="2:5" x14ac:dyDescent="0.2">
      <c r="B97" s="181"/>
      <c r="C97" s="181"/>
      <c r="D97" s="181"/>
      <c r="E97" s="181"/>
    </row>
    <row r="98" spans="2:5" x14ac:dyDescent="0.2">
      <c r="B98" s="181"/>
      <c r="C98" s="181"/>
      <c r="D98" s="181"/>
      <c r="E98" s="181"/>
    </row>
    <row r="99" spans="2:5" x14ac:dyDescent="0.2">
      <c r="B99" s="181"/>
      <c r="C99" s="181"/>
      <c r="D99" s="181"/>
      <c r="E99" s="181"/>
    </row>
    <row r="100" spans="2:5" x14ac:dyDescent="0.2">
      <c r="B100" s="181"/>
      <c r="C100" s="181"/>
      <c r="D100" s="181"/>
      <c r="E100" s="181"/>
    </row>
    <row r="101" spans="2:5" x14ac:dyDescent="0.2">
      <c r="B101" s="181"/>
      <c r="C101" s="181"/>
      <c r="D101" s="181"/>
      <c r="E101" s="181"/>
    </row>
    <row r="102" spans="2:5" x14ac:dyDescent="0.2">
      <c r="B102" s="181"/>
      <c r="C102" s="181"/>
      <c r="D102" s="181"/>
      <c r="E102" s="181"/>
    </row>
    <row r="103" spans="2:5" x14ac:dyDescent="0.2">
      <c r="B103" s="181"/>
      <c r="C103" s="181"/>
      <c r="D103" s="181"/>
      <c r="E103" s="181"/>
    </row>
    <row r="104" spans="2:5" x14ac:dyDescent="0.2">
      <c r="B104" s="181"/>
      <c r="C104" s="181"/>
      <c r="D104" s="181"/>
      <c r="E104" s="181"/>
    </row>
    <row r="105" spans="2:5" x14ac:dyDescent="0.2">
      <c r="B105" s="181"/>
      <c r="C105" s="181"/>
      <c r="D105" s="181"/>
      <c r="E105" s="181"/>
    </row>
    <row r="106" spans="2:5" x14ac:dyDescent="0.2">
      <c r="B106" s="181"/>
      <c r="C106" s="181"/>
      <c r="D106" s="181"/>
      <c r="E106" s="181"/>
    </row>
    <row r="107" spans="2:5" x14ac:dyDescent="0.2">
      <c r="B107" s="181"/>
      <c r="C107" s="181"/>
      <c r="D107" s="181"/>
      <c r="E107" s="181"/>
    </row>
    <row r="108" spans="2:5" x14ac:dyDescent="0.2">
      <c r="B108" s="181"/>
      <c r="C108" s="181"/>
      <c r="D108" s="181"/>
      <c r="E108" s="181"/>
    </row>
    <row r="109" spans="2:5" x14ac:dyDescent="0.2">
      <c r="B109" s="181"/>
      <c r="C109" s="181"/>
      <c r="D109" s="181"/>
      <c r="E109" s="181"/>
    </row>
    <row r="110" spans="2:5" x14ac:dyDescent="0.2">
      <c r="B110" s="181"/>
      <c r="C110" s="181"/>
      <c r="D110" s="181"/>
      <c r="E110" s="181"/>
    </row>
    <row r="111" spans="2:5" x14ac:dyDescent="0.2">
      <c r="B111" s="181"/>
      <c r="C111" s="181"/>
      <c r="D111" s="181"/>
      <c r="E111" s="181"/>
    </row>
    <row r="112" spans="2:5" x14ac:dyDescent="0.2">
      <c r="B112" s="181"/>
      <c r="C112" s="181"/>
      <c r="D112" s="181"/>
      <c r="E112" s="181"/>
    </row>
    <row r="113" spans="2:5" x14ac:dyDescent="0.2">
      <c r="B113" s="181"/>
      <c r="C113" s="181"/>
      <c r="D113" s="181"/>
      <c r="E113" s="181"/>
    </row>
    <row r="114" spans="2:5" x14ac:dyDescent="0.2">
      <c r="B114" s="181"/>
      <c r="C114" s="181"/>
      <c r="D114" s="181"/>
      <c r="E114" s="181"/>
    </row>
    <row r="115" spans="2:5" x14ac:dyDescent="0.2">
      <c r="B115" s="181"/>
      <c r="C115" s="181"/>
      <c r="D115" s="181"/>
      <c r="E115" s="181"/>
    </row>
    <row r="116" spans="2:5" x14ac:dyDescent="0.2">
      <c r="B116" s="181"/>
      <c r="C116" s="181"/>
      <c r="D116" s="181"/>
      <c r="E116" s="181"/>
    </row>
    <row r="117" spans="2:5" x14ac:dyDescent="0.2">
      <c r="B117" s="181"/>
      <c r="C117" s="181"/>
      <c r="D117" s="181"/>
      <c r="E117" s="181"/>
    </row>
    <row r="118" spans="2:5" x14ac:dyDescent="0.2">
      <c r="B118" s="181"/>
      <c r="C118" s="181"/>
      <c r="D118" s="181"/>
      <c r="E118" s="181"/>
    </row>
    <row r="119" spans="2:5" x14ac:dyDescent="0.2">
      <c r="B119" s="181"/>
      <c r="C119" s="181"/>
      <c r="D119" s="181"/>
      <c r="E119" s="181"/>
    </row>
    <row r="120" spans="2:5" x14ac:dyDescent="0.2">
      <c r="B120" s="181"/>
      <c r="C120" s="181"/>
      <c r="D120" s="181"/>
      <c r="E120" s="181"/>
    </row>
    <row r="121" spans="2:5" x14ac:dyDescent="0.2">
      <c r="B121" s="181"/>
      <c r="C121" s="181"/>
      <c r="D121" s="181"/>
      <c r="E121" s="181"/>
    </row>
    <row r="122" spans="2:5" x14ac:dyDescent="0.2">
      <c r="B122" s="181"/>
      <c r="C122" s="181"/>
      <c r="D122" s="181"/>
      <c r="E122" s="181"/>
    </row>
    <row r="123" spans="2:5" x14ac:dyDescent="0.2">
      <c r="B123" s="181"/>
      <c r="C123" s="181"/>
      <c r="D123" s="181"/>
      <c r="E123" s="181"/>
    </row>
    <row r="124" spans="2:5" x14ac:dyDescent="0.2">
      <c r="B124" s="181"/>
      <c r="C124" s="181"/>
      <c r="D124" s="181"/>
      <c r="E124" s="181"/>
    </row>
    <row r="125" spans="2:5" x14ac:dyDescent="0.2">
      <c r="B125" s="181"/>
      <c r="C125" s="181"/>
      <c r="D125" s="181"/>
      <c r="E125" s="181"/>
    </row>
    <row r="126" spans="2:5" x14ac:dyDescent="0.2">
      <c r="B126" s="181"/>
      <c r="C126" s="181"/>
      <c r="D126" s="181"/>
      <c r="E126" s="181"/>
    </row>
    <row r="127" spans="2:5" x14ac:dyDescent="0.2">
      <c r="B127" s="181"/>
      <c r="C127" s="181"/>
      <c r="D127" s="181"/>
      <c r="E127" s="181"/>
    </row>
    <row r="128" spans="2:5" x14ac:dyDescent="0.2">
      <c r="B128" s="181"/>
      <c r="C128" s="181"/>
      <c r="D128" s="181"/>
      <c r="E128" s="181"/>
    </row>
    <row r="129" spans="2:5" x14ac:dyDescent="0.2">
      <c r="B129" s="181"/>
      <c r="C129" s="181"/>
      <c r="D129" s="181"/>
      <c r="E129" s="181"/>
    </row>
    <row r="130" spans="2:5" x14ac:dyDescent="0.2">
      <c r="B130" s="181"/>
      <c r="C130" s="181"/>
      <c r="D130" s="181"/>
      <c r="E130" s="181"/>
    </row>
    <row r="131" spans="2:5" x14ac:dyDescent="0.2">
      <c r="B131" s="181"/>
      <c r="C131" s="181"/>
      <c r="D131" s="181"/>
      <c r="E131" s="181"/>
    </row>
    <row r="132" spans="2:5" x14ac:dyDescent="0.2">
      <c r="B132" s="181"/>
      <c r="C132" s="181"/>
      <c r="D132" s="181"/>
      <c r="E132" s="181"/>
    </row>
    <row r="133" spans="2:5" x14ac:dyDescent="0.2">
      <c r="B133" s="181"/>
      <c r="C133" s="181"/>
      <c r="D133" s="181"/>
      <c r="E133" s="181"/>
    </row>
    <row r="134" spans="2:5" x14ac:dyDescent="0.2">
      <c r="B134" s="181"/>
      <c r="C134" s="181"/>
      <c r="D134" s="181"/>
      <c r="E134" s="181"/>
    </row>
    <row r="135" spans="2:5" x14ac:dyDescent="0.2">
      <c r="B135" s="181"/>
      <c r="C135" s="181"/>
      <c r="D135" s="181"/>
      <c r="E135" s="181"/>
    </row>
    <row r="136" spans="2:5" x14ac:dyDescent="0.2">
      <c r="B136" s="181"/>
      <c r="C136" s="181"/>
      <c r="D136" s="181"/>
      <c r="E136" s="181"/>
    </row>
    <row r="137" spans="2:5" x14ac:dyDescent="0.2">
      <c r="B137" s="181"/>
      <c r="C137" s="181"/>
      <c r="D137" s="181"/>
      <c r="E137" s="181"/>
    </row>
    <row r="138" spans="2:5" x14ac:dyDescent="0.2">
      <c r="B138" s="181"/>
      <c r="C138" s="181"/>
      <c r="D138" s="181"/>
      <c r="E138" s="181"/>
    </row>
    <row r="139" spans="2:5" x14ac:dyDescent="0.2">
      <c r="B139" s="181"/>
      <c r="C139" s="181"/>
      <c r="D139" s="181"/>
      <c r="E139" s="181"/>
    </row>
    <row r="140" spans="2:5" x14ac:dyDescent="0.2">
      <c r="B140" s="181"/>
      <c r="C140" s="181"/>
      <c r="D140" s="181"/>
      <c r="E140" s="181"/>
    </row>
    <row r="141" spans="2:5" x14ac:dyDescent="0.2">
      <c r="B141" s="181"/>
      <c r="C141" s="181"/>
      <c r="D141" s="181"/>
      <c r="E141" s="181"/>
    </row>
    <row r="142" spans="2:5" x14ac:dyDescent="0.2">
      <c r="B142" s="181"/>
      <c r="C142" s="181"/>
      <c r="D142" s="181"/>
      <c r="E142" s="181"/>
    </row>
    <row r="143" spans="2:5" x14ac:dyDescent="0.2">
      <c r="B143" s="181"/>
      <c r="C143" s="181"/>
      <c r="D143" s="181"/>
      <c r="E143" s="181"/>
    </row>
    <row r="144" spans="2:5" x14ac:dyDescent="0.2">
      <c r="B144" s="181"/>
      <c r="C144" s="181"/>
      <c r="D144" s="181"/>
      <c r="E144" s="181"/>
    </row>
    <row r="145" spans="2:5" x14ac:dyDescent="0.2">
      <c r="B145" s="181"/>
      <c r="C145" s="181"/>
      <c r="D145" s="181"/>
      <c r="E145" s="181"/>
    </row>
    <row r="146" spans="2:5" x14ac:dyDescent="0.2">
      <c r="B146" s="181"/>
      <c r="C146" s="181"/>
      <c r="D146" s="181"/>
      <c r="E146" s="181"/>
    </row>
    <row r="147" spans="2:5" x14ac:dyDescent="0.2">
      <c r="B147" s="181"/>
      <c r="C147" s="181"/>
      <c r="D147" s="181"/>
      <c r="E147" s="181"/>
    </row>
    <row r="148" spans="2:5" x14ac:dyDescent="0.2">
      <c r="B148" s="181"/>
      <c r="C148" s="181"/>
      <c r="D148" s="181"/>
      <c r="E148" s="181"/>
    </row>
    <row r="149" spans="2:5" x14ac:dyDescent="0.2">
      <c r="B149" s="181"/>
      <c r="C149" s="181"/>
      <c r="D149" s="181"/>
      <c r="E149" s="181"/>
    </row>
    <row r="150" spans="2:5" x14ac:dyDescent="0.2">
      <c r="B150" s="181"/>
      <c r="C150" s="181"/>
      <c r="D150" s="181"/>
      <c r="E150" s="181"/>
    </row>
    <row r="151" spans="2:5" x14ac:dyDescent="0.2">
      <c r="B151" s="181"/>
      <c r="C151" s="181"/>
      <c r="D151" s="181"/>
      <c r="E151" s="181"/>
    </row>
    <row r="152" spans="2:5" x14ac:dyDescent="0.2">
      <c r="B152" s="181"/>
      <c r="C152" s="181"/>
      <c r="D152" s="181"/>
      <c r="E152" s="181"/>
    </row>
    <row r="153" spans="2:5" x14ac:dyDescent="0.2">
      <c r="B153" s="181"/>
      <c r="C153" s="181"/>
      <c r="D153" s="181"/>
      <c r="E153" s="181"/>
    </row>
    <row r="154" spans="2:5" x14ac:dyDescent="0.2">
      <c r="B154" s="181"/>
      <c r="C154" s="181"/>
      <c r="D154" s="181"/>
      <c r="E154" s="181"/>
    </row>
    <row r="155" spans="2:5" x14ac:dyDescent="0.2">
      <c r="B155" s="181"/>
      <c r="C155" s="181"/>
      <c r="D155" s="181"/>
      <c r="E155" s="181"/>
    </row>
    <row r="156" spans="2:5" x14ac:dyDescent="0.2">
      <c r="B156" s="181"/>
      <c r="C156" s="181"/>
      <c r="D156" s="181"/>
      <c r="E156" s="181"/>
    </row>
    <row r="157" spans="2:5" x14ac:dyDescent="0.2">
      <c r="B157" s="181"/>
      <c r="C157" s="181"/>
      <c r="D157" s="181"/>
      <c r="E157" s="181"/>
    </row>
    <row r="158" spans="2:5" x14ac:dyDescent="0.2">
      <c r="B158" s="181"/>
      <c r="C158" s="181"/>
      <c r="D158" s="181"/>
      <c r="E158" s="181"/>
    </row>
    <row r="159" spans="2:5" x14ac:dyDescent="0.2">
      <c r="B159" s="181"/>
      <c r="C159" s="181"/>
      <c r="D159" s="181"/>
      <c r="E159" s="181"/>
    </row>
    <row r="160" spans="2:5" x14ac:dyDescent="0.2">
      <c r="B160" s="181"/>
      <c r="C160" s="181"/>
      <c r="D160" s="181"/>
      <c r="E160" s="181"/>
    </row>
    <row r="161" spans="2:5" x14ac:dyDescent="0.2">
      <c r="B161" s="181"/>
      <c r="C161" s="181"/>
      <c r="D161" s="181"/>
      <c r="E161" s="181"/>
    </row>
    <row r="162" spans="2:5" x14ac:dyDescent="0.2">
      <c r="B162" s="181"/>
      <c r="C162" s="181"/>
      <c r="D162" s="181"/>
      <c r="E162" s="181"/>
    </row>
    <row r="163" spans="2:5" x14ac:dyDescent="0.2">
      <c r="B163" s="181"/>
      <c r="C163" s="181"/>
      <c r="D163" s="181"/>
      <c r="E163" s="181"/>
    </row>
    <row r="164" spans="2:5" x14ac:dyDescent="0.2">
      <c r="B164" s="181"/>
      <c r="C164" s="181"/>
      <c r="D164" s="181"/>
      <c r="E164" s="181"/>
    </row>
    <row r="165" spans="2:5" x14ac:dyDescent="0.2">
      <c r="B165" s="181"/>
      <c r="C165" s="181"/>
      <c r="D165" s="181"/>
      <c r="E165" s="181"/>
    </row>
    <row r="166" spans="2:5" x14ac:dyDescent="0.2">
      <c r="B166" s="181"/>
      <c r="C166" s="181"/>
      <c r="D166" s="181"/>
      <c r="E166" s="181"/>
    </row>
    <row r="167" spans="2:5" x14ac:dyDescent="0.2">
      <c r="B167" s="181"/>
      <c r="C167" s="181"/>
      <c r="D167" s="181"/>
      <c r="E167" s="181"/>
    </row>
    <row r="168" spans="2:5" x14ac:dyDescent="0.2">
      <c r="B168" s="181"/>
      <c r="C168" s="181"/>
      <c r="D168" s="181"/>
      <c r="E168" s="181"/>
    </row>
    <row r="169" spans="2:5" x14ac:dyDescent="0.2">
      <c r="B169" s="181"/>
      <c r="C169" s="181"/>
      <c r="D169" s="181"/>
      <c r="E169" s="181"/>
    </row>
    <row r="170" spans="2:5" x14ac:dyDescent="0.2">
      <c r="B170" s="181"/>
      <c r="C170" s="181"/>
      <c r="D170" s="181"/>
      <c r="E170" s="181"/>
    </row>
    <row r="171" spans="2:5" x14ac:dyDescent="0.2">
      <c r="B171" s="181"/>
      <c r="C171" s="181"/>
      <c r="D171" s="181"/>
      <c r="E171" s="181"/>
    </row>
    <row r="172" spans="2:5" x14ac:dyDescent="0.2">
      <c r="B172" s="181"/>
      <c r="C172" s="181"/>
      <c r="D172" s="181"/>
      <c r="E172" s="181"/>
    </row>
    <row r="173" spans="2:5" x14ac:dyDescent="0.2">
      <c r="B173" s="181"/>
      <c r="C173" s="181"/>
      <c r="D173" s="181"/>
      <c r="E173" s="181"/>
    </row>
    <row r="174" spans="2:5" x14ac:dyDescent="0.2">
      <c r="B174" s="181"/>
      <c r="C174" s="181"/>
      <c r="D174" s="181"/>
      <c r="E174" s="181"/>
    </row>
    <row r="175" spans="2:5" x14ac:dyDescent="0.2">
      <c r="B175" s="181"/>
      <c r="C175" s="181"/>
      <c r="D175" s="181"/>
      <c r="E175" s="181"/>
    </row>
    <row r="176" spans="2:5" x14ac:dyDescent="0.2">
      <c r="B176" s="181"/>
      <c r="C176" s="181"/>
      <c r="D176" s="181"/>
      <c r="E176" s="181"/>
    </row>
    <row r="177" spans="2:5" x14ac:dyDescent="0.2">
      <c r="B177" s="181"/>
      <c r="C177" s="181"/>
      <c r="D177" s="181"/>
      <c r="E177" s="181"/>
    </row>
    <row r="178" spans="2:5" x14ac:dyDescent="0.2">
      <c r="B178" s="181"/>
      <c r="C178" s="181"/>
      <c r="D178" s="181"/>
      <c r="E178" s="181"/>
    </row>
    <row r="179" spans="2:5" x14ac:dyDescent="0.2">
      <c r="B179" s="181"/>
      <c r="C179" s="181"/>
      <c r="D179" s="181"/>
      <c r="E179" s="181"/>
    </row>
    <row r="180" spans="2:5" x14ac:dyDescent="0.2">
      <c r="B180" s="181"/>
      <c r="C180" s="181"/>
      <c r="D180" s="181"/>
      <c r="E180" s="181"/>
    </row>
    <row r="181" spans="2:5" x14ac:dyDescent="0.2">
      <c r="B181" s="181"/>
      <c r="C181" s="181"/>
      <c r="D181" s="181"/>
      <c r="E181" s="181"/>
    </row>
    <row r="182" spans="2:5" x14ac:dyDescent="0.2">
      <c r="B182" s="181"/>
      <c r="C182" s="181"/>
      <c r="D182" s="181"/>
      <c r="E182" s="181"/>
    </row>
    <row r="183" spans="2:5" x14ac:dyDescent="0.2">
      <c r="B183" s="181"/>
      <c r="C183" s="181"/>
      <c r="D183" s="181"/>
      <c r="E183" s="181"/>
    </row>
    <row r="184" spans="2:5" x14ac:dyDescent="0.2">
      <c r="B184" s="181"/>
      <c r="C184" s="181"/>
      <c r="D184" s="181"/>
      <c r="E184" s="181"/>
    </row>
    <row r="185" spans="2:5" x14ac:dyDescent="0.2">
      <c r="B185" s="181"/>
      <c r="C185" s="181"/>
      <c r="D185" s="181"/>
      <c r="E185" s="181"/>
    </row>
    <row r="186" spans="2:5" x14ac:dyDescent="0.2">
      <c r="B186" s="181"/>
      <c r="C186" s="181"/>
      <c r="D186" s="181"/>
      <c r="E186" s="181"/>
    </row>
    <row r="187" spans="2:5" x14ac:dyDescent="0.2">
      <c r="B187" s="181"/>
      <c r="C187" s="181"/>
      <c r="D187" s="181"/>
      <c r="E187" s="181"/>
    </row>
    <row r="188" spans="2:5" x14ac:dyDescent="0.2">
      <c r="B188" s="181"/>
      <c r="C188" s="181"/>
      <c r="D188" s="181"/>
      <c r="E188" s="181"/>
    </row>
    <row r="189" spans="2:5" x14ac:dyDescent="0.2">
      <c r="B189" s="181"/>
      <c r="C189" s="181"/>
      <c r="D189" s="181"/>
      <c r="E189" s="181"/>
    </row>
    <row r="190" spans="2:5" x14ac:dyDescent="0.2">
      <c r="B190" s="181"/>
      <c r="C190" s="181"/>
      <c r="D190" s="181"/>
      <c r="E190" s="181"/>
    </row>
    <row r="191" spans="2:5" x14ac:dyDescent="0.2">
      <c r="B191" s="181"/>
      <c r="C191" s="181"/>
      <c r="D191" s="181"/>
      <c r="E191" s="181"/>
    </row>
    <row r="192" spans="2:5" x14ac:dyDescent="0.2">
      <c r="B192" s="181"/>
      <c r="C192" s="181"/>
      <c r="D192" s="181"/>
      <c r="E192" s="181"/>
    </row>
    <row r="193" spans="2:5" x14ac:dyDescent="0.2">
      <c r="B193" s="181"/>
      <c r="C193" s="181"/>
      <c r="D193" s="181"/>
      <c r="E193" s="181"/>
    </row>
    <row r="194" spans="2:5" x14ac:dyDescent="0.2">
      <c r="B194" s="181"/>
      <c r="C194" s="181"/>
      <c r="D194" s="181"/>
      <c r="E194" s="181"/>
    </row>
    <row r="195" spans="2:5" x14ac:dyDescent="0.2">
      <c r="B195" s="181"/>
      <c r="C195" s="181"/>
      <c r="D195" s="181"/>
      <c r="E195" s="181"/>
    </row>
    <row r="196" spans="2:5" x14ac:dyDescent="0.2">
      <c r="B196" s="181"/>
      <c r="C196" s="181"/>
      <c r="D196" s="181"/>
      <c r="E196" s="181"/>
    </row>
    <row r="197" spans="2:5" x14ac:dyDescent="0.2">
      <c r="B197" s="181"/>
      <c r="C197" s="181"/>
      <c r="D197" s="181"/>
      <c r="E197" s="181"/>
    </row>
    <row r="198" spans="2:5" x14ac:dyDescent="0.2">
      <c r="B198" s="181"/>
      <c r="C198" s="181"/>
      <c r="D198" s="181"/>
      <c r="E198" s="181"/>
    </row>
    <row r="199" spans="2:5" x14ac:dyDescent="0.2">
      <c r="B199" s="181"/>
      <c r="C199" s="181"/>
      <c r="D199" s="181"/>
      <c r="E199" s="181"/>
    </row>
    <row r="200" spans="2:5" x14ac:dyDescent="0.2">
      <c r="B200" s="181"/>
      <c r="C200" s="181"/>
      <c r="D200" s="181"/>
      <c r="E200" s="181"/>
    </row>
    <row r="201" spans="2:5" x14ac:dyDescent="0.2">
      <c r="B201" s="181"/>
      <c r="C201" s="181"/>
      <c r="D201" s="181"/>
      <c r="E201" s="181"/>
    </row>
    <row r="202" spans="2:5" x14ac:dyDescent="0.2">
      <c r="B202" s="181"/>
      <c r="C202" s="181"/>
      <c r="D202" s="181"/>
      <c r="E202" s="181"/>
    </row>
    <row r="203" spans="2:5" x14ac:dyDescent="0.2">
      <c r="B203" s="181"/>
      <c r="C203" s="181"/>
      <c r="D203" s="181"/>
      <c r="E203" s="181"/>
    </row>
    <row r="204" spans="2:5" x14ac:dyDescent="0.2">
      <c r="B204" s="181"/>
      <c r="C204" s="181"/>
      <c r="D204" s="181"/>
      <c r="E204" s="181"/>
    </row>
    <row r="205" spans="2:5" x14ac:dyDescent="0.2">
      <c r="B205" s="181"/>
      <c r="C205" s="181"/>
      <c r="D205" s="181"/>
      <c r="E205" s="181"/>
    </row>
    <row r="206" spans="2:5" x14ac:dyDescent="0.2">
      <c r="B206" s="181"/>
      <c r="C206" s="181"/>
      <c r="D206" s="181"/>
      <c r="E206" s="181"/>
    </row>
    <row r="207" spans="2:5" x14ac:dyDescent="0.2">
      <c r="B207" s="181"/>
      <c r="C207" s="181"/>
      <c r="D207" s="181"/>
      <c r="E207" s="181"/>
    </row>
    <row r="208" spans="2:5" x14ac:dyDescent="0.2">
      <c r="B208" s="181"/>
      <c r="C208" s="181"/>
      <c r="D208" s="181"/>
      <c r="E208" s="181"/>
    </row>
    <row r="209" spans="2:5" x14ac:dyDescent="0.2">
      <c r="B209" s="181"/>
      <c r="C209" s="181"/>
      <c r="D209" s="181"/>
      <c r="E209" s="181"/>
    </row>
    <row r="210" spans="2:5" x14ac:dyDescent="0.2">
      <c r="B210" s="181"/>
      <c r="C210" s="181"/>
      <c r="D210" s="181"/>
      <c r="E210" s="181"/>
    </row>
    <row r="211" spans="2:5" x14ac:dyDescent="0.2">
      <c r="B211" s="181"/>
      <c r="C211" s="181"/>
      <c r="D211" s="181"/>
      <c r="E211" s="181"/>
    </row>
    <row r="212" spans="2:5" x14ac:dyDescent="0.2">
      <c r="B212" s="181"/>
      <c r="C212" s="181"/>
      <c r="D212" s="181"/>
      <c r="E212" s="181"/>
    </row>
    <row r="213" spans="2:5" x14ac:dyDescent="0.2">
      <c r="B213" s="181"/>
      <c r="C213" s="181"/>
      <c r="D213" s="181"/>
      <c r="E213" s="181"/>
    </row>
    <row r="214" spans="2:5" x14ac:dyDescent="0.2">
      <c r="B214" s="181"/>
      <c r="C214" s="181"/>
      <c r="D214" s="181"/>
      <c r="E214" s="181"/>
    </row>
    <row r="215" spans="2:5" x14ac:dyDescent="0.2">
      <c r="B215" s="181"/>
      <c r="C215" s="181"/>
      <c r="D215" s="181"/>
      <c r="E215" s="181"/>
    </row>
    <row r="216" spans="2:5" x14ac:dyDescent="0.2">
      <c r="B216" s="181"/>
      <c r="C216" s="181"/>
      <c r="D216" s="181"/>
      <c r="E216" s="181"/>
    </row>
    <row r="217" spans="2:5" x14ac:dyDescent="0.2">
      <c r="B217" s="181"/>
      <c r="C217" s="181"/>
      <c r="D217" s="181"/>
      <c r="E217" s="181"/>
    </row>
    <row r="218" spans="2:5" x14ac:dyDescent="0.2">
      <c r="B218" s="181"/>
      <c r="C218" s="181"/>
      <c r="D218" s="181"/>
      <c r="E218" s="181"/>
    </row>
    <row r="219" spans="2:5" x14ac:dyDescent="0.2">
      <c r="B219" s="181"/>
      <c r="C219" s="181"/>
      <c r="D219" s="181"/>
      <c r="E219" s="181"/>
    </row>
    <row r="220" spans="2:5" x14ac:dyDescent="0.2">
      <c r="B220" s="181"/>
      <c r="C220" s="181"/>
      <c r="D220" s="181"/>
      <c r="E220" s="181"/>
    </row>
    <row r="221" spans="2:5" x14ac:dyDescent="0.2">
      <c r="B221" s="181"/>
      <c r="C221" s="181"/>
      <c r="D221" s="181"/>
      <c r="E221" s="181"/>
    </row>
    <row r="222" spans="2:5" x14ac:dyDescent="0.2">
      <c r="B222" s="181"/>
      <c r="C222" s="181"/>
      <c r="D222" s="181"/>
      <c r="E222" s="181"/>
    </row>
    <row r="223" spans="2:5" x14ac:dyDescent="0.2">
      <c r="B223" s="181"/>
      <c r="C223" s="181"/>
      <c r="D223" s="181"/>
      <c r="E223" s="181"/>
    </row>
    <row r="224" spans="2:5" x14ac:dyDescent="0.2">
      <c r="B224" s="181"/>
      <c r="C224" s="181"/>
      <c r="D224" s="181"/>
      <c r="E224" s="181"/>
    </row>
    <row r="225" spans="2:5" x14ac:dyDescent="0.2">
      <c r="B225" s="181"/>
      <c r="C225" s="181"/>
      <c r="D225" s="181"/>
      <c r="E225" s="181"/>
    </row>
    <row r="226" spans="2:5" x14ac:dyDescent="0.2">
      <c r="B226" s="181"/>
      <c r="C226" s="181"/>
      <c r="D226" s="181"/>
      <c r="E226" s="181"/>
    </row>
    <row r="227" spans="2:5" x14ac:dyDescent="0.2">
      <c r="B227" s="181"/>
      <c r="C227" s="181"/>
      <c r="D227" s="181"/>
      <c r="E227" s="181"/>
    </row>
    <row r="228" spans="2:5" x14ac:dyDescent="0.2">
      <c r="B228" s="181"/>
      <c r="C228" s="181"/>
      <c r="D228" s="181"/>
      <c r="E228" s="181"/>
    </row>
    <row r="229" spans="2:5" x14ac:dyDescent="0.2">
      <c r="B229" s="181"/>
      <c r="C229" s="181"/>
      <c r="D229" s="181"/>
      <c r="E229" s="181"/>
    </row>
    <row r="230" spans="2:5" x14ac:dyDescent="0.2">
      <c r="B230" s="181"/>
      <c r="C230" s="181"/>
      <c r="D230" s="181"/>
      <c r="E230" s="181"/>
    </row>
    <row r="231" spans="2:5" x14ac:dyDescent="0.2">
      <c r="B231" s="181"/>
      <c r="C231" s="181"/>
      <c r="D231" s="181"/>
      <c r="E231" s="181"/>
    </row>
    <row r="232" spans="2:5" x14ac:dyDescent="0.2">
      <c r="B232" s="181"/>
      <c r="C232" s="181"/>
      <c r="D232" s="181"/>
      <c r="E232" s="181"/>
    </row>
    <row r="233" spans="2:5" x14ac:dyDescent="0.2">
      <c r="B233" s="181"/>
      <c r="C233" s="181"/>
      <c r="D233" s="181"/>
      <c r="E233" s="181"/>
    </row>
    <row r="234" spans="2:5" x14ac:dyDescent="0.2">
      <c r="B234" s="181"/>
      <c r="C234" s="181"/>
      <c r="D234" s="181"/>
      <c r="E234" s="181"/>
    </row>
    <row r="235" spans="2:5" x14ac:dyDescent="0.2">
      <c r="B235" s="181"/>
      <c r="C235" s="181"/>
      <c r="D235" s="181"/>
      <c r="E235" s="181"/>
    </row>
    <row r="236" spans="2:5" x14ac:dyDescent="0.2">
      <c r="B236" s="181"/>
      <c r="C236" s="181"/>
      <c r="D236" s="181"/>
      <c r="E236" s="181"/>
    </row>
    <row r="237" spans="2:5" x14ac:dyDescent="0.2">
      <c r="B237" s="181"/>
      <c r="C237" s="181"/>
      <c r="D237" s="181"/>
      <c r="E237" s="181"/>
    </row>
    <row r="238" spans="2:5" x14ac:dyDescent="0.2">
      <c r="B238" s="181"/>
      <c r="C238" s="181"/>
      <c r="D238" s="181"/>
      <c r="E238" s="181"/>
    </row>
    <row r="239" spans="2:5" x14ac:dyDescent="0.2">
      <c r="B239" s="181"/>
      <c r="C239" s="181"/>
      <c r="D239" s="181"/>
      <c r="E239" s="181"/>
    </row>
    <row r="240" spans="2:5" x14ac:dyDescent="0.2">
      <c r="B240" s="181"/>
      <c r="C240" s="181"/>
      <c r="D240" s="181"/>
      <c r="E240" s="181"/>
    </row>
    <row r="241" spans="2:5" x14ac:dyDescent="0.2">
      <c r="B241" s="181"/>
      <c r="C241" s="181"/>
      <c r="D241" s="181"/>
      <c r="E241" s="181"/>
    </row>
    <row r="242" spans="2:5" x14ac:dyDescent="0.2">
      <c r="B242" s="181"/>
      <c r="C242" s="181"/>
      <c r="D242" s="181"/>
      <c r="E242" s="181"/>
    </row>
    <row r="243" spans="2:5" x14ac:dyDescent="0.2">
      <c r="B243" s="181"/>
      <c r="C243" s="181"/>
      <c r="D243" s="181"/>
      <c r="E243" s="181"/>
    </row>
    <row r="244" spans="2:5" x14ac:dyDescent="0.2">
      <c r="B244" s="181"/>
      <c r="C244" s="181"/>
      <c r="D244" s="181"/>
      <c r="E244" s="181"/>
    </row>
    <row r="245" spans="2:5" x14ac:dyDescent="0.2">
      <c r="B245" s="181"/>
      <c r="C245" s="181"/>
      <c r="D245" s="181"/>
      <c r="E245" s="181"/>
    </row>
    <row r="246" spans="2:5" x14ac:dyDescent="0.2">
      <c r="B246" s="181"/>
      <c r="C246" s="181"/>
      <c r="D246" s="181"/>
      <c r="E246" s="181"/>
    </row>
    <row r="247" spans="2:5" x14ac:dyDescent="0.2">
      <c r="B247" s="181"/>
      <c r="C247" s="181"/>
      <c r="D247" s="181"/>
      <c r="E247" s="181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E20"/>
  <sheetViews>
    <sheetView workbookViewId="0">
      <selection activeCell="N8" sqref="N8"/>
    </sheetView>
  </sheetViews>
  <sheetFormatPr defaultColWidth="9.140625" defaultRowHeight="12.75" x14ac:dyDescent="0.2"/>
  <cols>
    <col min="1" max="1" width="52.7109375" style="194" bestFit="1" customWidth="1"/>
    <col min="2" max="4" width="10.140625" style="194" bestFit="1" customWidth="1"/>
    <col min="5" max="16384" width="9.140625" style="194"/>
  </cols>
  <sheetData>
    <row r="2" spans="1:5" ht="18.75" x14ac:dyDescent="0.2">
      <c r="A2" s="5" t="s">
        <v>108</v>
      </c>
      <c r="B2" s="5"/>
      <c r="C2" s="5"/>
      <c r="D2" s="5"/>
    </row>
    <row r="4" spans="1:5" x14ac:dyDescent="0.2">
      <c r="D4" s="141" t="s">
        <v>98</v>
      </c>
    </row>
    <row r="5" spans="1:5" x14ac:dyDescent="0.2">
      <c r="A5" s="47"/>
      <c r="B5" s="177">
        <f>MT_ALL!B5</f>
        <v>43465</v>
      </c>
      <c r="C5" s="177">
        <f>MT_ALL!C5</f>
        <v>43496</v>
      </c>
      <c r="D5" s="177">
        <f>MT_ALL!D5</f>
        <v>43524</v>
      </c>
      <c r="E5" s="102"/>
    </row>
    <row r="6" spans="1:5" x14ac:dyDescent="0.2">
      <c r="A6" s="114" t="str">
        <f>MT_ALL!A6</f>
        <v>Загальна сума державного та гарантованого державою боргу</v>
      </c>
      <c r="B6" s="63">
        <f t="shared" ref="B6:D6" si="0">SUM(B7:B8)</f>
        <v>2168.42156766371</v>
      </c>
      <c r="C6" s="63">
        <f t="shared" si="0"/>
        <v>2171.9168198795201</v>
      </c>
      <c r="D6" s="63">
        <f t="shared" si="0"/>
        <v>2111.89846848454</v>
      </c>
    </row>
    <row r="7" spans="1:5" x14ac:dyDescent="0.2">
      <c r="A7" s="256" t="str">
        <f>MT_ALL!A7</f>
        <v>Внутрішній борг</v>
      </c>
      <c r="B7" s="126">
        <f>MT_ALL!B7/DMLMLR</f>
        <v>771.41054367649997</v>
      </c>
      <c r="C7" s="126">
        <f>MT_ALL!C7/DMLMLR</f>
        <v>774.84945227644005</v>
      </c>
      <c r="D7" s="126">
        <f>MT_ALL!D7/DMLMLR</f>
        <v>760.32732089923002</v>
      </c>
    </row>
    <row r="8" spans="1:5" x14ac:dyDescent="0.2">
      <c r="A8" s="256" t="str">
        <f>MT_ALL!A8</f>
        <v>Зовнішній борг</v>
      </c>
      <c r="B8" s="126">
        <f>MT_ALL!B8/DMLMLR</f>
        <v>1397.0110239872099</v>
      </c>
      <c r="C8" s="126">
        <f>MT_ALL!C8/DMLMLR</f>
        <v>1397.0673676030799</v>
      </c>
      <c r="D8" s="126">
        <f>MT_ALL!D8/DMLMLR</f>
        <v>1351.57114758531</v>
      </c>
    </row>
    <row r="10" spans="1:5" x14ac:dyDescent="0.2">
      <c r="D10" s="141" t="s">
        <v>96</v>
      </c>
    </row>
    <row r="11" spans="1:5" x14ac:dyDescent="0.2">
      <c r="A11" s="47"/>
      <c r="B11" s="177">
        <f>MT_ALL!B11</f>
        <v>43465</v>
      </c>
      <c r="C11" s="177">
        <f>MT_ALL!C11</f>
        <v>43496</v>
      </c>
      <c r="D11" s="177">
        <f>MT_ALL!D11</f>
        <v>43524</v>
      </c>
    </row>
    <row r="12" spans="1:5" x14ac:dyDescent="0.2">
      <c r="A12" s="114" t="str">
        <f>MT_ALL!A12</f>
        <v>Загальна сума державного та гарантованого державою боргу</v>
      </c>
      <c r="B12" s="63">
        <f t="shared" ref="B12:D12" si="1">SUM(B13:B14)</f>
        <v>78.315547975909993</v>
      </c>
      <c r="C12" s="63">
        <f t="shared" si="1"/>
        <v>78.251692946719999</v>
      </c>
      <c r="D12" s="63">
        <f t="shared" si="1"/>
        <v>78.239429963220005</v>
      </c>
    </row>
    <row r="13" spans="1:5" x14ac:dyDescent="0.2">
      <c r="A13" s="256" t="str">
        <f>MT_ALL!A13</f>
        <v>Внутрішній борг</v>
      </c>
      <c r="B13" s="126">
        <f>MT_ALL!B13/DMLMLR</f>
        <v>27.860560115839998</v>
      </c>
      <c r="C13" s="126">
        <f>MT_ALL!C13/DMLMLR</f>
        <v>27.916944546090001</v>
      </c>
      <c r="D13" s="126">
        <f>MT_ALL!D13/DMLMLR</f>
        <v>28.16782012046</v>
      </c>
    </row>
    <row r="14" spans="1:5" x14ac:dyDescent="0.2">
      <c r="A14" s="256" t="str">
        <f>MT_ALL!A14</f>
        <v>Зовнішній борг</v>
      </c>
      <c r="B14" s="126">
        <f>MT_ALL!B14/DMLMLR</f>
        <v>50.454987860069998</v>
      </c>
      <c r="C14" s="126">
        <f>MT_ALL!C14/DMLMLR</f>
        <v>50.334748400629998</v>
      </c>
      <c r="D14" s="126">
        <f>MT_ALL!D14/DMLMLR</f>
        <v>50.071609842759997</v>
      </c>
    </row>
    <row r="16" spans="1:5" x14ac:dyDescent="0.2">
      <c r="D16" s="141" t="s">
        <v>42</v>
      </c>
    </row>
    <row r="17" spans="1:4" x14ac:dyDescent="0.2">
      <c r="A17" s="47"/>
      <c r="B17" s="177">
        <f>MT_ALL!B17</f>
        <v>43465</v>
      </c>
      <c r="C17" s="177">
        <f>MT_ALL!C17</f>
        <v>43496</v>
      </c>
      <c r="D17" s="177">
        <f>MT_ALL!D17</f>
        <v>43524</v>
      </c>
    </row>
    <row r="18" spans="1:4" x14ac:dyDescent="0.2">
      <c r="A18" s="114" t="str">
        <f>MT_ALL!A18</f>
        <v>Загальна сума державного та гарантованого державою боргу</v>
      </c>
      <c r="B18" s="63">
        <f t="shared" ref="B18:D18" si="2">SUM(B19:B20)</f>
        <v>1</v>
      </c>
      <c r="C18" s="63">
        <f t="shared" si="2"/>
        <v>1</v>
      </c>
      <c r="D18" s="63">
        <f t="shared" si="2"/>
        <v>1</v>
      </c>
    </row>
    <row r="19" spans="1:4" x14ac:dyDescent="0.2">
      <c r="A19" s="256" t="str">
        <f>MT_ALL!A19</f>
        <v>Внутрішній борг</v>
      </c>
      <c r="B19" s="127">
        <f>MT_ALL!B19</f>
        <v>0.35574699999999998</v>
      </c>
      <c r="C19" s="127">
        <f>MT_ALL!C19</f>
        <v>0.35675800000000002</v>
      </c>
      <c r="D19" s="127">
        <f>MT_ALL!D19</f>
        <v>0.36002099999999998</v>
      </c>
    </row>
    <row r="20" spans="1:4" x14ac:dyDescent="0.2">
      <c r="A20" s="256" t="str">
        <f>MT_ALL!A20</f>
        <v>Зовнішній борг</v>
      </c>
      <c r="B20" s="127">
        <f>MT_ALL!B20</f>
        <v>0.64425299999999996</v>
      </c>
      <c r="C20" s="127">
        <f>MT_ALL!C20</f>
        <v>0.64324199999999998</v>
      </c>
      <c r="D20" s="127">
        <f>MT_ALL!D20</f>
        <v>0.63997899999999996</v>
      </c>
    </row>
  </sheetData>
  <mergeCells count="1">
    <mergeCell ref="A2:D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K247"/>
  <sheetViews>
    <sheetView workbookViewId="0">
      <selection activeCell="A4" sqref="A4"/>
    </sheetView>
  </sheetViews>
  <sheetFormatPr defaultColWidth="9.140625" defaultRowHeight="12.75" x14ac:dyDescent="0.2"/>
  <cols>
    <col min="1" max="1" width="63.28515625" style="194" bestFit="1" customWidth="1"/>
    <col min="2" max="2" width="14.7109375" style="194" customWidth="1"/>
    <col min="3" max="3" width="14.42578125" style="194" bestFit="1" customWidth="1"/>
    <col min="4" max="4" width="13" style="194" customWidth="1"/>
    <col min="5" max="16384" width="9.140625" style="194"/>
  </cols>
  <sheetData>
    <row r="2" spans="1:11" ht="18.75" x14ac:dyDescent="0.2">
      <c r="A2" s="5" t="s">
        <v>108</v>
      </c>
      <c r="B2" s="5"/>
      <c r="C2" s="5"/>
      <c r="D2" s="5"/>
      <c r="E2" s="181"/>
      <c r="F2" s="181"/>
      <c r="G2" s="181"/>
      <c r="H2" s="181"/>
      <c r="I2" s="181"/>
      <c r="J2" s="181"/>
      <c r="K2" s="181"/>
    </row>
    <row r="3" spans="1:11" x14ac:dyDescent="0.2">
      <c r="A3" s="83"/>
    </row>
    <row r="4" spans="1:11" s="246" customFormat="1" x14ac:dyDescent="0.2">
      <c r="A4" s="79" t="str">
        <f>$A$2 &amp; " (" &amp;D4 &amp; ")"</f>
        <v>Державний та гарантований державою борг України за поточний рік (млрд. грн)</v>
      </c>
      <c r="D4" s="246" t="str">
        <f>VALUAH</f>
        <v>млрд. грн</v>
      </c>
    </row>
    <row r="5" spans="1:11" s="162" customFormat="1" x14ac:dyDescent="0.2">
      <c r="A5" s="57"/>
      <c r="B5" s="88">
        <v>43465</v>
      </c>
      <c r="C5" s="88">
        <v>43496</v>
      </c>
      <c r="D5" s="257">
        <v>43524</v>
      </c>
    </row>
    <row r="6" spans="1:11" s="195" customFormat="1" x14ac:dyDescent="0.2">
      <c r="A6" s="107" t="s">
        <v>151</v>
      </c>
      <c r="B6" s="105">
        <f t="shared" ref="B6:D6" si="0">SUM(B7:B8)</f>
        <v>2168.42156766371</v>
      </c>
      <c r="C6" s="105">
        <f t="shared" si="0"/>
        <v>2171.9168198795201</v>
      </c>
      <c r="D6" s="105">
        <f t="shared" si="0"/>
        <v>2111.89846848454</v>
      </c>
    </row>
    <row r="7" spans="1:11" s="190" customFormat="1" x14ac:dyDescent="0.2">
      <c r="A7" s="216" t="s">
        <v>68</v>
      </c>
      <c r="B7" s="10">
        <v>1860.29109558508</v>
      </c>
      <c r="C7" s="10">
        <v>1866.5542963732801</v>
      </c>
      <c r="D7" s="109">
        <v>1819.8008856092899</v>
      </c>
    </row>
    <row r="8" spans="1:11" s="190" customFormat="1" x14ac:dyDescent="0.2">
      <c r="A8" s="216" t="s">
        <v>13</v>
      </c>
      <c r="B8" s="10">
        <v>308.13047207863002</v>
      </c>
      <c r="C8" s="10">
        <v>305.36252350624</v>
      </c>
      <c r="D8" s="109">
        <v>292.09758287525</v>
      </c>
    </row>
    <row r="9" spans="1:11" x14ac:dyDescent="0.2">
      <c r="B9" s="181"/>
      <c r="C9" s="181"/>
      <c r="D9" s="181"/>
      <c r="E9" s="181"/>
      <c r="F9" s="181"/>
      <c r="G9" s="181"/>
      <c r="H9" s="181"/>
      <c r="I9" s="181"/>
    </row>
    <row r="10" spans="1:11" x14ac:dyDescent="0.2">
      <c r="A10" s="79" t="str">
        <f>$A$2 &amp; " (" &amp;D10 &amp; ")"</f>
        <v>Державний та гарантований державою борг України за поточний рік (млрд. дол. США)</v>
      </c>
      <c r="B10" s="181"/>
      <c r="C10" s="181"/>
      <c r="D10" s="246" t="str">
        <f>VALUSD</f>
        <v>млрд. дол. США</v>
      </c>
      <c r="E10" s="181"/>
      <c r="F10" s="181"/>
      <c r="G10" s="181"/>
      <c r="H10" s="181"/>
      <c r="I10" s="181"/>
    </row>
    <row r="11" spans="1:11" s="20" customFormat="1" x14ac:dyDescent="0.2">
      <c r="A11" s="255"/>
      <c r="B11" s="88">
        <v>43465</v>
      </c>
      <c r="C11" s="88">
        <v>43496</v>
      </c>
      <c r="D11" s="257">
        <v>43524</v>
      </c>
      <c r="E11" s="162"/>
      <c r="F11" s="162"/>
      <c r="G11" s="162"/>
      <c r="H11" s="162"/>
      <c r="I11" s="162"/>
      <c r="J11" s="162"/>
      <c r="K11" s="162"/>
    </row>
    <row r="12" spans="1:11" s="67" customFormat="1" x14ac:dyDescent="0.2">
      <c r="A12" s="107" t="s">
        <v>151</v>
      </c>
      <c r="B12" s="105">
        <f t="shared" ref="B12:D12" si="1">SUM(B13:B14)</f>
        <v>78.315547975910007</v>
      </c>
      <c r="C12" s="105">
        <f t="shared" si="1"/>
        <v>78.251692946719999</v>
      </c>
      <c r="D12" s="105">
        <f t="shared" si="1"/>
        <v>78.239429963220005</v>
      </c>
      <c r="E12" s="51"/>
      <c r="F12" s="51"/>
      <c r="G12" s="51"/>
      <c r="H12" s="51"/>
      <c r="I12" s="51"/>
    </row>
    <row r="13" spans="1:11" s="60" customFormat="1" x14ac:dyDescent="0.2">
      <c r="A13" s="125" t="s">
        <v>68</v>
      </c>
      <c r="B13" s="10">
        <v>67.186989245060005</v>
      </c>
      <c r="C13" s="10">
        <v>67.249828506910006</v>
      </c>
      <c r="D13" s="222">
        <v>67.418100851640006</v>
      </c>
      <c r="E13" s="48"/>
      <c r="F13" s="48"/>
      <c r="G13" s="48"/>
      <c r="H13" s="48"/>
      <c r="I13" s="48"/>
    </row>
    <row r="14" spans="1:11" s="60" customFormat="1" x14ac:dyDescent="0.2">
      <c r="A14" s="125" t="s">
        <v>13</v>
      </c>
      <c r="B14" s="10">
        <v>11.128558730849999</v>
      </c>
      <c r="C14" s="10">
        <v>11.001864439809999</v>
      </c>
      <c r="D14" s="222">
        <v>10.821329111580001</v>
      </c>
      <c r="E14" s="48"/>
      <c r="F14" s="48"/>
      <c r="G14" s="48"/>
      <c r="H14" s="48"/>
      <c r="I14" s="48"/>
    </row>
    <row r="15" spans="1:11" x14ac:dyDescent="0.2">
      <c r="B15" s="181"/>
      <c r="C15" s="181"/>
      <c r="D15" s="181"/>
      <c r="E15" s="181"/>
      <c r="F15" s="181"/>
      <c r="G15" s="181"/>
      <c r="H15" s="181"/>
      <c r="I15" s="181"/>
    </row>
    <row r="16" spans="1:11" s="246" customFormat="1" x14ac:dyDescent="0.2">
      <c r="A16" s="64"/>
      <c r="B16" s="50"/>
      <c r="C16" s="50"/>
      <c r="D16" s="141" t="s">
        <v>42</v>
      </c>
    </row>
    <row r="17" spans="1:11" s="20" customFormat="1" x14ac:dyDescent="0.2">
      <c r="A17" s="124"/>
      <c r="B17" s="88">
        <v>43465</v>
      </c>
      <c r="C17" s="88">
        <v>43496</v>
      </c>
      <c r="D17" s="88">
        <v>43524</v>
      </c>
      <c r="E17" s="162"/>
      <c r="F17" s="162"/>
      <c r="G17" s="162"/>
      <c r="H17" s="162"/>
      <c r="I17" s="162"/>
      <c r="J17" s="162"/>
      <c r="K17" s="162"/>
    </row>
    <row r="18" spans="1:11" s="67" customFormat="1" x14ac:dyDescent="0.2">
      <c r="A18" s="107" t="s">
        <v>151</v>
      </c>
      <c r="B18" s="105">
        <f t="shared" ref="B18:D18" si="2">SUM(B19:B20)</f>
        <v>1</v>
      </c>
      <c r="C18" s="105">
        <f t="shared" si="2"/>
        <v>1</v>
      </c>
      <c r="D18" s="105">
        <f t="shared" si="2"/>
        <v>1</v>
      </c>
      <c r="E18" s="51"/>
      <c r="F18" s="51"/>
      <c r="G18" s="51"/>
      <c r="H18" s="51"/>
      <c r="I18" s="51"/>
    </row>
    <row r="19" spans="1:11" s="60" customFormat="1" x14ac:dyDescent="0.2">
      <c r="A19" s="125" t="s">
        <v>68</v>
      </c>
      <c r="B19" s="161">
        <v>0.85790100000000002</v>
      </c>
      <c r="C19" s="161">
        <v>0.85940399999999995</v>
      </c>
      <c r="D19" s="223">
        <v>0.86168999999999996</v>
      </c>
      <c r="E19" s="48"/>
      <c r="F19" s="48"/>
      <c r="G19" s="48"/>
      <c r="H19" s="48"/>
      <c r="I19" s="48"/>
    </row>
    <row r="20" spans="1:11" s="60" customFormat="1" x14ac:dyDescent="0.2">
      <c r="A20" s="125" t="s">
        <v>13</v>
      </c>
      <c r="B20" s="161">
        <v>0.142099</v>
      </c>
      <c r="C20" s="161">
        <v>0.140596</v>
      </c>
      <c r="D20" s="223">
        <v>0.13830999999999999</v>
      </c>
      <c r="E20" s="48"/>
      <c r="F20" s="48"/>
      <c r="G20" s="48"/>
      <c r="H20" s="48"/>
      <c r="I20" s="48"/>
    </row>
    <row r="21" spans="1:11" x14ac:dyDescent="0.2">
      <c r="B21" s="181"/>
      <c r="C21" s="181"/>
      <c r="D21" s="181"/>
      <c r="E21" s="181"/>
      <c r="F21" s="181"/>
      <c r="G21" s="181"/>
      <c r="H21" s="181"/>
      <c r="I21" s="181"/>
    </row>
    <row r="22" spans="1:11" x14ac:dyDescent="0.2">
      <c r="B22" s="181"/>
      <c r="C22" s="181"/>
      <c r="D22" s="181"/>
      <c r="E22" s="181"/>
      <c r="F22" s="181"/>
      <c r="G22" s="181"/>
      <c r="H22" s="181"/>
      <c r="I22" s="181"/>
    </row>
    <row r="23" spans="1:11" x14ac:dyDescent="0.2">
      <c r="B23" s="181"/>
      <c r="C23" s="181"/>
      <c r="D23" s="181"/>
      <c r="E23" s="181"/>
      <c r="F23" s="181"/>
      <c r="G23" s="181"/>
      <c r="H23" s="181"/>
      <c r="I23" s="181"/>
    </row>
    <row r="24" spans="1:11" x14ac:dyDescent="0.2">
      <c r="B24" s="181"/>
      <c r="C24" s="181"/>
      <c r="D24" s="181"/>
      <c r="E24" s="181"/>
      <c r="F24" s="181"/>
      <c r="G24" s="181"/>
      <c r="H24" s="181"/>
      <c r="I24" s="181"/>
    </row>
    <row r="25" spans="1:11" s="64" customFormat="1" x14ac:dyDescent="0.2">
      <c r="B25" s="50"/>
      <c r="C25" s="50"/>
      <c r="D25" s="50"/>
      <c r="E25" s="50"/>
      <c r="F25" s="50"/>
      <c r="G25" s="50"/>
      <c r="H25" s="50"/>
      <c r="I25" s="50"/>
    </row>
    <row r="26" spans="1:11" x14ac:dyDescent="0.2">
      <c r="B26" s="181"/>
      <c r="C26" s="181"/>
      <c r="D26" s="181"/>
      <c r="E26" s="181"/>
      <c r="F26" s="181"/>
      <c r="G26" s="181"/>
      <c r="H26" s="181"/>
      <c r="I26" s="181"/>
    </row>
    <row r="27" spans="1:11" x14ac:dyDescent="0.2">
      <c r="B27" s="181"/>
      <c r="C27" s="181"/>
      <c r="D27" s="181"/>
      <c r="E27" s="181"/>
      <c r="F27" s="181"/>
      <c r="G27" s="181"/>
      <c r="H27" s="181"/>
      <c r="I27" s="181"/>
    </row>
    <row r="28" spans="1:11" x14ac:dyDescent="0.2">
      <c r="B28" s="181"/>
      <c r="C28" s="181"/>
      <c r="D28" s="181"/>
      <c r="E28" s="181"/>
      <c r="F28" s="181"/>
      <c r="G28" s="181"/>
      <c r="H28" s="181"/>
      <c r="I28" s="181"/>
    </row>
    <row r="29" spans="1:11" x14ac:dyDescent="0.2">
      <c r="B29" s="181"/>
      <c r="C29" s="181"/>
      <c r="D29" s="181"/>
      <c r="E29" s="181"/>
      <c r="F29" s="181"/>
      <c r="G29" s="181"/>
      <c r="H29" s="181"/>
      <c r="I29" s="181"/>
    </row>
    <row r="30" spans="1:11" x14ac:dyDescent="0.2">
      <c r="B30" s="181"/>
      <c r="C30" s="181"/>
      <c r="D30" s="181"/>
      <c r="E30" s="181"/>
      <c r="F30" s="181"/>
      <c r="G30" s="181"/>
      <c r="H30" s="181"/>
      <c r="I30" s="181"/>
    </row>
    <row r="31" spans="1:11" x14ac:dyDescent="0.2">
      <c r="B31" s="181"/>
      <c r="C31" s="181"/>
      <c r="D31" s="181"/>
      <c r="E31" s="181"/>
      <c r="F31" s="181"/>
      <c r="G31" s="181"/>
      <c r="H31" s="181"/>
      <c r="I31" s="181"/>
    </row>
    <row r="32" spans="1:11" x14ac:dyDescent="0.2">
      <c r="B32" s="181"/>
      <c r="C32" s="181"/>
      <c r="D32" s="181"/>
      <c r="E32" s="181"/>
      <c r="F32" s="181"/>
      <c r="G32" s="181"/>
      <c r="H32" s="181"/>
      <c r="I32" s="181"/>
    </row>
    <row r="33" spans="2:9" x14ac:dyDescent="0.2">
      <c r="B33" s="181"/>
      <c r="C33" s="181"/>
      <c r="D33" s="181"/>
      <c r="E33" s="181"/>
      <c r="F33" s="181"/>
      <c r="G33" s="181"/>
      <c r="H33" s="181"/>
      <c r="I33" s="181"/>
    </row>
    <row r="34" spans="2:9" x14ac:dyDescent="0.2">
      <c r="B34" s="181"/>
      <c r="C34" s="181"/>
      <c r="D34" s="181"/>
      <c r="E34" s="181"/>
      <c r="F34" s="181"/>
      <c r="G34" s="181"/>
      <c r="H34" s="181"/>
      <c r="I34" s="181"/>
    </row>
    <row r="35" spans="2:9" x14ac:dyDescent="0.2">
      <c r="B35" s="181"/>
      <c r="C35" s="181"/>
      <c r="D35" s="181"/>
      <c r="E35" s="181"/>
      <c r="F35" s="181"/>
      <c r="G35" s="181"/>
      <c r="H35" s="181"/>
      <c r="I35" s="181"/>
    </row>
    <row r="36" spans="2:9" x14ac:dyDescent="0.2">
      <c r="B36" s="181"/>
      <c r="C36" s="181"/>
      <c r="D36" s="181"/>
      <c r="E36" s="181"/>
      <c r="F36" s="181"/>
      <c r="G36" s="181"/>
      <c r="H36" s="181"/>
      <c r="I36" s="181"/>
    </row>
    <row r="37" spans="2:9" x14ac:dyDescent="0.2">
      <c r="B37" s="181"/>
      <c r="C37" s="181"/>
      <c r="D37" s="181"/>
      <c r="E37" s="181"/>
      <c r="F37" s="181"/>
      <c r="G37" s="181"/>
      <c r="H37" s="181"/>
      <c r="I37" s="181"/>
    </row>
    <row r="38" spans="2:9" x14ac:dyDescent="0.2">
      <c r="B38" s="181"/>
      <c r="C38" s="181"/>
      <c r="D38" s="181"/>
      <c r="E38" s="181"/>
      <c r="F38" s="181"/>
      <c r="G38" s="181"/>
      <c r="H38" s="181"/>
      <c r="I38" s="181"/>
    </row>
    <row r="39" spans="2:9" x14ac:dyDescent="0.2">
      <c r="B39" s="181"/>
      <c r="C39" s="181"/>
      <c r="D39" s="181"/>
      <c r="E39" s="181"/>
      <c r="F39" s="181"/>
      <c r="G39" s="181"/>
      <c r="H39" s="181"/>
      <c r="I39" s="181"/>
    </row>
    <row r="40" spans="2:9" x14ac:dyDescent="0.2">
      <c r="B40" s="181"/>
      <c r="C40" s="181"/>
      <c r="D40" s="181"/>
      <c r="E40" s="181"/>
      <c r="F40" s="181"/>
      <c r="G40" s="181"/>
      <c r="H40" s="181"/>
      <c r="I40" s="181"/>
    </row>
    <row r="41" spans="2:9" x14ac:dyDescent="0.2">
      <c r="B41" s="181"/>
      <c r="C41" s="181"/>
      <c r="D41" s="181"/>
      <c r="E41" s="181"/>
      <c r="F41" s="181"/>
      <c r="G41" s="181"/>
      <c r="H41" s="181"/>
      <c r="I41" s="181"/>
    </row>
    <row r="42" spans="2:9" x14ac:dyDescent="0.2">
      <c r="B42" s="181"/>
      <c r="C42" s="181"/>
      <c r="D42" s="181"/>
      <c r="E42" s="181"/>
      <c r="F42" s="181"/>
      <c r="G42" s="181"/>
      <c r="H42" s="181"/>
      <c r="I42" s="181"/>
    </row>
    <row r="43" spans="2:9" x14ac:dyDescent="0.2">
      <c r="B43" s="181"/>
      <c r="C43" s="181"/>
      <c r="D43" s="181"/>
      <c r="E43" s="181"/>
      <c r="F43" s="181"/>
      <c r="G43" s="181"/>
      <c r="H43" s="181"/>
      <c r="I43" s="181"/>
    </row>
    <row r="44" spans="2:9" x14ac:dyDescent="0.2">
      <c r="B44" s="181"/>
      <c r="C44" s="181"/>
      <c r="D44" s="181"/>
      <c r="E44" s="181"/>
      <c r="F44" s="181"/>
      <c r="G44" s="181"/>
      <c r="H44" s="181"/>
      <c r="I44" s="181"/>
    </row>
    <row r="45" spans="2:9" x14ac:dyDescent="0.2">
      <c r="B45" s="181"/>
      <c r="C45" s="181"/>
      <c r="D45" s="181"/>
      <c r="E45" s="181"/>
      <c r="F45" s="181"/>
      <c r="G45" s="181"/>
      <c r="H45" s="181"/>
      <c r="I45" s="181"/>
    </row>
    <row r="46" spans="2:9" x14ac:dyDescent="0.2">
      <c r="B46" s="181"/>
      <c r="C46" s="181"/>
      <c r="D46" s="181"/>
      <c r="E46" s="181"/>
      <c r="F46" s="181"/>
      <c r="G46" s="181"/>
      <c r="H46" s="181"/>
      <c r="I46" s="181"/>
    </row>
    <row r="47" spans="2:9" x14ac:dyDescent="0.2">
      <c r="B47" s="181"/>
      <c r="C47" s="181"/>
      <c r="D47" s="181"/>
      <c r="E47" s="181"/>
      <c r="F47" s="181"/>
      <c r="G47" s="181"/>
      <c r="H47" s="181"/>
      <c r="I47" s="181"/>
    </row>
    <row r="48" spans="2:9" x14ac:dyDescent="0.2">
      <c r="B48" s="181"/>
      <c r="C48" s="181"/>
      <c r="D48" s="181"/>
      <c r="E48" s="181"/>
      <c r="F48" s="181"/>
      <c r="G48" s="181"/>
      <c r="H48" s="181"/>
      <c r="I48" s="181"/>
    </row>
    <row r="49" spans="2:9" x14ac:dyDescent="0.2">
      <c r="B49" s="181"/>
      <c r="C49" s="181"/>
      <c r="D49" s="181"/>
      <c r="E49" s="181"/>
      <c r="F49" s="181"/>
      <c r="G49" s="181"/>
      <c r="H49" s="181"/>
      <c r="I49" s="181"/>
    </row>
    <row r="50" spans="2:9" x14ac:dyDescent="0.2">
      <c r="B50" s="181"/>
      <c r="C50" s="181"/>
      <c r="D50" s="181"/>
      <c r="E50" s="181"/>
      <c r="F50" s="181"/>
      <c r="G50" s="181"/>
      <c r="H50" s="181"/>
      <c r="I50" s="181"/>
    </row>
    <row r="51" spans="2:9" x14ac:dyDescent="0.2">
      <c r="B51" s="181"/>
      <c r="C51" s="181"/>
      <c r="D51" s="181"/>
      <c r="E51" s="181"/>
      <c r="F51" s="181"/>
      <c r="G51" s="181"/>
      <c r="H51" s="181"/>
      <c r="I51" s="181"/>
    </row>
    <row r="52" spans="2:9" x14ac:dyDescent="0.2">
      <c r="B52" s="181"/>
      <c r="C52" s="181"/>
      <c r="D52" s="181"/>
      <c r="E52" s="181"/>
      <c r="F52" s="181"/>
      <c r="G52" s="181"/>
      <c r="H52" s="181"/>
      <c r="I52" s="181"/>
    </row>
    <row r="53" spans="2:9" x14ac:dyDescent="0.2">
      <c r="B53" s="181"/>
      <c r="C53" s="181"/>
      <c r="D53" s="181"/>
      <c r="E53" s="181"/>
      <c r="F53" s="181"/>
      <c r="G53" s="181"/>
      <c r="H53" s="181"/>
      <c r="I53" s="181"/>
    </row>
    <row r="54" spans="2:9" x14ac:dyDescent="0.2">
      <c r="B54" s="181"/>
      <c r="C54" s="181"/>
      <c r="D54" s="181"/>
      <c r="E54" s="181"/>
      <c r="F54" s="181"/>
      <c r="G54" s="181"/>
      <c r="H54" s="181"/>
      <c r="I54" s="181"/>
    </row>
    <row r="55" spans="2:9" x14ac:dyDescent="0.2">
      <c r="B55" s="181"/>
      <c r="C55" s="181"/>
      <c r="D55" s="181"/>
      <c r="E55" s="181"/>
      <c r="F55" s="181"/>
      <c r="G55" s="181"/>
      <c r="H55" s="181"/>
      <c r="I55" s="181"/>
    </row>
    <row r="56" spans="2:9" x14ac:dyDescent="0.2">
      <c r="B56" s="181"/>
      <c r="C56" s="181"/>
      <c r="D56" s="181"/>
      <c r="E56" s="181"/>
      <c r="F56" s="181"/>
      <c r="G56" s="181"/>
      <c r="H56" s="181"/>
      <c r="I56" s="181"/>
    </row>
    <row r="57" spans="2:9" x14ac:dyDescent="0.2">
      <c r="B57" s="181"/>
      <c r="C57" s="181"/>
      <c r="D57" s="181"/>
      <c r="E57" s="181"/>
      <c r="F57" s="181"/>
      <c r="G57" s="181"/>
      <c r="H57" s="181"/>
      <c r="I57" s="181"/>
    </row>
    <row r="58" spans="2:9" x14ac:dyDescent="0.2">
      <c r="B58" s="181"/>
      <c r="C58" s="181"/>
      <c r="D58" s="181"/>
      <c r="E58" s="181"/>
      <c r="F58" s="181"/>
      <c r="G58" s="181"/>
      <c r="H58" s="181"/>
      <c r="I58" s="181"/>
    </row>
    <row r="59" spans="2:9" x14ac:dyDescent="0.2">
      <c r="B59" s="181"/>
      <c r="C59" s="181"/>
      <c r="D59" s="181"/>
      <c r="E59" s="181"/>
      <c r="F59" s="181"/>
      <c r="G59" s="181"/>
      <c r="H59" s="181"/>
      <c r="I59" s="181"/>
    </row>
    <row r="60" spans="2:9" x14ac:dyDescent="0.2">
      <c r="B60" s="181"/>
      <c r="C60" s="181"/>
      <c r="D60" s="181"/>
      <c r="E60" s="181"/>
      <c r="F60" s="181"/>
      <c r="G60" s="181"/>
      <c r="H60" s="181"/>
      <c r="I60" s="181"/>
    </row>
    <row r="61" spans="2:9" x14ac:dyDescent="0.2">
      <c r="B61" s="181"/>
      <c r="C61" s="181"/>
      <c r="D61" s="181"/>
      <c r="E61" s="181"/>
      <c r="F61" s="181"/>
      <c r="G61" s="181"/>
      <c r="H61" s="181"/>
      <c r="I61" s="181"/>
    </row>
    <row r="62" spans="2:9" x14ac:dyDescent="0.2">
      <c r="B62" s="181"/>
      <c r="C62" s="181"/>
      <c r="D62" s="181"/>
      <c r="E62" s="181"/>
      <c r="F62" s="181"/>
      <c r="G62" s="181"/>
      <c r="H62" s="181"/>
      <c r="I62" s="181"/>
    </row>
    <row r="63" spans="2:9" x14ac:dyDescent="0.2">
      <c r="B63" s="181"/>
      <c r="C63" s="181"/>
      <c r="D63" s="181"/>
      <c r="E63" s="181"/>
      <c r="F63" s="181"/>
      <c r="G63" s="181"/>
      <c r="H63" s="181"/>
      <c r="I63" s="181"/>
    </row>
    <row r="64" spans="2:9" x14ac:dyDescent="0.2">
      <c r="B64" s="181"/>
      <c r="C64" s="181"/>
      <c r="D64" s="181"/>
      <c r="E64" s="181"/>
      <c r="F64" s="181"/>
      <c r="G64" s="181"/>
      <c r="H64" s="181"/>
      <c r="I64" s="181"/>
    </row>
    <row r="65" spans="2:9" x14ac:dyDescent="0.2">
      <c r="B65" s="181"/>
      <c r="C65" s="181"/>
      <c r="D65" s="181"/>
      <c r="E65" s="181"/>
      <c r="F65" s="181"/>
      <c r="G65" s="181"/>
      <c r="H65" s="181"/>
      <c r="I65" s="181"/>
    </row>
    <row r="66" spans="2:9" x14ac:dyDescent="0.2">
      <c r="B66" s="181"/>
      <c r="C66" s="181"/>
      <c r="D66" s="181"/>
      <c r="E66" s="181"/>
      <c r="F66" s="181"/>
      <c r="G66" s="181"/>
      <c r="H66" s="181"/>
      <c r="I66" s="181"/>
    </row>
    <row r="67" spans="2:9" x14ac:dyDescent="0.2">
      <c r="B67" s="181"/>
      <c r="C67" s="181"/>
      <c r="D67" s="181"/>
      <c r="E67" s="181"/>
      <c r="F67" s="181"/>
      <c r="G67" s="181"/>
      <c r="H67" s="181"/>
      <c r="I67" s="181"/>
    </row>
    <row r="68" spans="2:9" x14ac:dyDescent="0.2">
      <c r="B68" s="181"/>
      <c r="C68" s="181"/>
      <c r="D68" s="181"/>
      <c r="E68" s="181"/>
      <c r="F68" s="181"/>
      <c r="G68" s="181"/>
      <c r="H68" s="181"/>
      <c r="I68" s="181"/>
    </row>
    <row r="69" spans="2:9" x14ac:dyDescent="0.2">
      <c r="B69" s="181"/>
      <c r="C69" s="181"/>
      <c r="D69" s="181"/>
      <c r="E69" s="181"/>
      <c r="F69" s="181"/>
      <c r="G69" s="181"/>
      <c r="H69" s="181"/>
      <c r="I69" s="181"/>
    </row>
    <row r="70" spans="2:9" x14ac:dyDescent="0.2">
      <c r="B70" s="181"/>
      <c r="C70" s="181"/>
      <c r="D70" s="181"/>
      <c r="E70" s="181"/>
      <c r="F70" s="181"/>
      <c r="G70" s="181"/>
      <c r="H70" s="181"/>
      <c r="I70" s="181"/>
    </row>
    <row r="71" spans="2:9" x14ac:dyDescent="0.2">
      <c r="B71" s="181"/>
      <c r="C71" s="181"/>
      <c r="D71" s="181"/>
      <c r="E71" s="181"/>
      <c r="F71" s="181"/>
      <c r="G71" s="181"/>
      <c r="H71" s="181"/>
      <c r="I71" s="181"/>
    </row>
    <row r="72" spans="2:9" x14ac:dyDescent="0.2">
      <c r="B72" s="181"/>
      <c r="C72" s="181"/>
      <c r="D72" s="181"/>
      <c r="E72" s="181"/>
      <c r="F72" s="181"/>
      <c r="G72" s="181"/>
      <c r="H72" s="181"/>
      <c r="I72" s="181"/>
    </row>
    <row r="73" spans="2:9" x14ac:dyDescent="0.2">
      <c r="B73" s="181"/>
      <c r="C73" s="181"/>
      <c r="D73" s="181"/>
      <c r="E73" s="181"/>
      <c r="F73" s="181"/>
      <c r="G73" s="181"/>
      <c r="H73" s="181"/>
      <c r="I73" s="181"/>
    </row>
    <row r="74" spans="2:9" x14ac:dyDescent="0.2">
      <c r="B74" s="181"/>
      <c r="C74" s="181"/>
      <c r="D74" s="181"/>
      <c r="E74" s="181"/>
      <c r="F74" s="181"/>
      <c r="G74" s="181"/>
      <c r="H74" s="181"/>
      <c r="I74" s="181"/>
    </row>
    <row r="75" spans="2:9" x14ac:dyDescent="0.2">
      <c r="B75" s="181"/>
      <c r="C75" s="181"/>
      <c r="D75" s="181"/>
      <c r="E75" s="181"/>
      <c r="F75" s="181"/>
      <c r="G75" s="181"/>
      <c r="H75" s="181"/>
      <c r="I75" s="181"/>
    </row>
    <row r="76" spans="2:9" x14ac:dyDescent="0.2">
      <c r="B76" s="181"/>
      <c r="C76" s="181"/>
      <c r="D76" s="181"/>
      <c r="E76" s="181"/>
      <c r="F76" s="181"/>
      <c r="G76" s="181"/>
      <c r="H76" s="181"/>
      <c r="I76" s="181"/>
    </row>
    <row r="77" spans="2:9" x14ac:dyDescent="0.2">
      <c r="B77" s="181"/>
      <c r="C77" s="181"/>
      <c r="D77" s="181"/>
      <c r="E77" s="181"/>
      <c r="F77" s="181"/>
      <c r="G77" s="181"/>
      <c r="H77" s="181"/>
      <c r="I77" s="181"/>
    </row>
    <row r="78" spans="2:9" x14ac:dyDescent="0.2">
      <c r="B78" s="181"/>
      <c r="C78" s="181"/>
      <c r="D78" s="181"/>
      <c r="E78" s="181"/>
      <c r="F78" s="181"/>
      <c r="G78" s="181"/>
      <c r="H78" s="181"/>
      <c r="I78" s="181"/>
    </row>
    <row r="79" spans="2:9" x14ac:dyDescent="0.2">
      <c r="B79" s="181"/>
      <c r="C79" s="181"/>
      <c r="D79" s="181"/>
      <c r="E79" s="181"/>
      <c r="F79" s="181"/>
      <c r="G79" s="181"/>
      <c r="H79" s="181"/>
      <c r="I79" s="181"/>
    </row>
    <row r="80" spans="2:9" x14ac:dyDescent="0.2">
      <c r="B80" s="181"/>
      <c r="C80" s="181"/>
      <c r="D80" s="181"/>
      <c r="E80" s="181"/>
      <c r="F80" s="181"/>
      <c r="G80" s="181"/>
      <c r="H80" s="181"/>
      <c r="I80" s="181"/>
    </row>
    <row r="81" spans="2:9" x14ac:dyDescent="0.2">
      <c r="B81" s="181"/>
      <c r="C81" s="181"/>
      <c r="D81" s="181"/>
      <c r="E81" s="181"/>
      <c r="F81" s="181"/>
      <c r="G81" s="181"/>
      <c r="H81" s="181"/>
      <c r="I81" s="181"/>
    </row>
    <row r="82" spans="2:9" x14ac:dyDescent="0.2">
      <c r="B82" s="181"/>
      <c r="C82" s="181"/>
      <c r="D82" s="181"/>
      <c r="E82" s="181"/>
      <c r="F82" s="181"/>
      <c r="G82" s="181"/>
      <c r="H82" s="181"/>
      <c r="I82" s="181"/>
    </row>
    <row r="83" spans="2:9" x14ac:dyDescent="0.2">
      <c r="B83" s="181"/>
      <c r="C83" s="181"/>
      <c r="D83" s="181"/>
      <c r="E83" s="181"/>
      <c r="F83" s="181"/>
      <c r="G83" s="181"/>
      <c r="H83" s="181"/>
      <c r="I83" s="181"/>
    </row>
    <row r="84" spans="2:9" x14ac:dyDescent="0.2">
      <c r="B84" s="181"/>
      <c r="C84" s="181"/>
      <c r="D84" s="181"/>
      <c r="E84" s="181"/>
      <c r="F84" s="181"/>
      <c r="G84" s="181"/>
      <c r="H84" s="181"/>
      <c r="I84" s="181"/>
    </row>
    <row r="85" spans="2:9" x14ac:dyDescent="0.2">
      <c r="B85" s="181"/>
      <c r="C85" s="181"/>
      <c r="D85" s="181"/>
      <c r="E85" s="181"/>
      <c r="F85" s="181"/>
      <c r="G85" s="181"/>
      <c r="H85" s="181"/>
      <c r="I85" s="181"/>
    </row>
    <row r="86" spans="2:9" x14ac:dyDescent="0.2">
      <c r="B86" s="181"/>
      <c r="C86" s="181"/>
      <c r="D86" s="181"/>
      <c r="E86" s="181"/>
      <c r="F86" s="181"/>
      <c r="G86" s="181"/>
      <c r="H86" s="181"/>
      <c r="I86" s="181"/>
    </row>
    <row r="87" spans="2:9" x14ac:dyDescent="0.2">
      <c r="B87" s="181"/>
      <c r="C87" s="181"/>
      <c r="D87" s="181"/>
      <c r="E87" s="181"/>
      <c r="F87" s="181"/>
      <c r="G87" s="181"/>
      <c r="H87" s="181"/>
      <c r="I87" s="181"/>
    </row>
    <row r="88" spans="2:9" x14ac:dyDescent="0.2">
      <c r="B88" s="181"/>
      <c r="C88" s="181"/>
      <c r="D88" s="181"/>
      <c r="E88" s="181"/>
      <c r="F88" s="181"/>
      <c r="G88" s="181"/>
      <c r="H88" s="181"/>
      <c r="I88" s="181"/>
    </row>
    <row r="89" spans="2:9" x14ac:dyDescent="0.2">
      <c r="B89" s="181"/>
      <c r="C89" s="181"/>
      <c r="D89" s="181"/>
      <c r="E89" s="181"/>
      <c r="F89" s="181"/>
      <c r="G89" s="181"/>
      <c r="H89" s="181"/>
      <c r="I89" s="181"/>
    </row>
    <row r="90" spans="2:9" x14ac:dyDescent="0.2">
      <c r="B90" s="181"/>
      <c r="C90" s="181"/>
      <c r="D90" s="181"/>
      <c r="E90" s="181"/>
      <c r="F90" s="181"/>
      <c r="G90" s="181"/>
      <c r="H90" s="181"/>
      <c r="I90" s="181"/>
    </row>
    <row r="91" spans="2:9" x14ac:dyDescent="0.2">
      <c r="B91" s="181"/>
      <c r="C91" s="181"/>
      <c r="D91" s="181"/>
      <c r="E91" s="181"/>
      <c r="F91" s="181"/>
      <c r="G91" s="181"/>
      <c r="H91" s="181"/>
      <c r="I91" s="181"/>
    </row>
    <row r="92" spans="2:9" x14ac:dyDescent="0.2">
      <c r="B92" s="181"/>
      <c r="C92" s="181"/>
      <c r="D92" s="181"/>
      <c r="E92" s="181"/>
      <c r="F92" s="181"/>
      <c r="G92" s="181"/>
      <c r="H92" s="181"/>
      <c r="I92" s="181"/>
    </row>
    <row r="93" spans="2:9" x14ac:dyDescent="0.2">
      <c r="B93" s="181"/>
      <c r="C93" s="181"/>
      <c r="D93" s="181"/>
      <c r="E93" s="181"/>
      <c r="F93" s="181"/>
      <c r="G93" s="181"/>
      <c r="H93" s="181"/>
      <c r="I93" s="181"/>
    </row>
    <row r="94" spans="2:9" x14ac:dyDescent="0.2">
      <c r="B94" s="181"/>
      <c r="C94" s="181"/>
      <c r="D94" s="181"/>
      <c r="E94" s="181"/>
      <c r="F94" s="181"/>
      <c r="G94" s="181"/>
      <c r="H94" s="181"/>
      <c r="I94" s="181"/>
    </row>
    <row r="95" spans="2:9" x14ac:dyDescent="0.2">
      <c r="B95" s="181"/>
      <c r="C95" s="181"/>
      <c r="D95" s="181"/>
      <c r="E95" s="181"/>
      <c r="F95" s="181"/>
      <c r="G95" s="181"/>
      <c r="H95" s="181"/>
      <c r="I95" s="181"/>
    </row>
    <row r="96" spans="2:9" x14ac:dyDescent="0.2">
      <c r="B96" s="181"/>
      <c r="C96" s="181"/>
      <c r="D96" s="181"/>
      <c r="E96" s="181"/>
      <c r="F96" s="181"/>
      <c r="G96" s="181"/>
      <c r="H96" s="181"/>
      <c r="I96" s="181"/>
    </row>
    <row r="97" spans="2:9" x14ac:dyDescent="0.2">
      <c r="B97" s="181"/>
      <c r="C97" s="181"/>
      <c r="D97" s="181"/>
      <c r="E97" s="181"/>
      <c r="F97" s="181"/>
      <c r="G97" s="181"/>
      <c r="H97" s="181"/>
      <c r="I97" s="181"/>
    </row>
    <row r="98" spans="2:9" x14ac:dyDescent="0.2">
      <c r="B98" s="181"/>
      <c r="C98" s="181"/>
      <c r="D98" s="181"/>
      <c r="E98" s="181"/>
      <c r="F98" s="181"/>
      <c r="G98" s="181"/>
      <c r="H98" s="181"/>
      <c r="I98" s="181"/>
    </row>
    <row r="99" spans="2:9" x14ac:dyDescent="0.2">
      <c r="B99" s="181"/>
      <c r="C99" s="181"/>
      <c r="D99" s="181"/>
      <c r="E99" s="181"/>
      <c r="F99" s="181"/>
      <c r="G99" s="181"/>
      <c r="H99" s="181"/>
      <c r="I99" s="181"/>
    </row>
    <row r="100" spans="2:9" x14ac:dyDescent="0.2">
      <c r="B100" s="181"/>
      <c r="C100" s="181"/>
      <c r="D100" s="181"/>
      <c r="E100" s="181"/>
      <c r="F100" s="181"/>
      <c r="G100" s="181"/>
      <c r="H100" s="181"/>
      <c r="I100" s="181"/>
    </row>
    <row r="101" spans="2:9" x14ac:dyDescent="0.2">
      <c r="B101" s="181"/>
      <c r="C101" s="181"/>
      <c r="D101" s="181"/>
      <c r="E101" s="181"/>
      <c r="F101" s="181"/>
      <c r="G101" s="181"/>
      <c r="H101" s="181"/>
      <c r="I101" s="181"/>
    </row>
    <row r="102" spans="2:9" x14ac:dyDescent="0.2">
      <c r="B102" s="181"/>
      <c r="C102" s="181"/>
      <c r="D102" s="181"/>
      <c r="E102" s="181"/>
      <c r="F102" s="181"/>
      <c r="G102" s="181"/>
      <c r="H102" s="181"/>
      <c r="I102" s="181"/>
    </row>
    <row r="103" spans="2:9" x14ac:dyDescent="0.2">
      <c r="B103" s="181"/>
      <c r="C103" s="181"/>
      <c r="D103" s="181"/>
      <c r="E103" s="181"/>
      <c r="F103" s="181"/>
      <c r="G103" s="181"/>
      <c r="H103" s="181"/>
      <c r="I103" s="181"/>
    </row>
    <row r="104" spans="2:9" x14ac:dyDescent="0.2">
      <c r="B104" s="181"/>
      <c r="C104" s="181"/>
      <c r="D104" s="181"/>
      <c r="E104" s="181"/>
      <c r="F104" s="181"/>
      <c r="G104" s="181"/>
      <c r="H104" s="181"/>
      <c r="I104" s="181"/>
    </row>
    <row r="105" spans="2:9" x14ac:dyDescent="0.2">
      <c r="B105" s="181"/>
      <c r="C105" s="181"/>
      <c r="D105" s="181"/>
      <c r="E105" s="181"/>
      <c r="F105" s="181"/>
      <c r="G105" s="181"/>
      <c r="H105" s="181"/>
      <c r="I105" s="181"/>
    </row>
    <row r="106" spans="2:9" x14ac:dyDescent="0.2">
      <c r="B106" s="181"/>
      <c r="C106" s="181"/>
      <c r="D106" s="181"/>
      <c r="E106" s="181"/>
      <c r="F106" s="181"/>
      <c r="G106" s="181"/>
      <c r="H106" s="181"/>
      <c r="I106" s="181"/>
    </row>
    <row r="107" spans="2:9" x14ac:dyDescent="0.2">
      <c r="B107" s="181"/>
      <c r="C107" s="181"/>
      <c r="D107" s="181"/>
      <c r="E107" s="181"/>
      <c r="F107" s="181"/>
      <c r="G107" s="181"/>
      <c r="H107" s="181"/>
      <c r="I107" s="181"/>
    </row>
    <row r="108" spans="2:9" x14ac:dyDescent="0.2">
      <c r="B108" s="181"/>
      <c r="C108" s="181"/>
      <c r="D108" s="181"/>
      <c r="E108" s="181"/>
      <c r="F108" s="181"/>
      <c r="G108" s="181"/>
      <c r="H108" s="181"/>
      <c r="I108" s="181"/>
    </row>
    <row r="109" spans="2:9" x14ac:dyDescent="0.2">
      <c r="B109" s="181"/>
      <c r="C109" s="181"/>
      <c r="D109" s="181"/>
      <c r="E109" s="181"/>
      <c r="F109" s="181"/>
      <c r="G109" s="181"/>
      <c r="H109" s="181"/>
      <c r="I109" s="181"/>
    </row>
    <row r="110" spans="2:9" x14ac:dyDescent="0.2">
      <c r="B110" s="181"/>
      <c r="C110" s="181"/>
      <c r="D110" s="181"/>
      <c r="E110" s="181"/>
      <c r="F110" s="181"/>
      <c r="G110" s="181"/>
      <c r="H110" s="181"/>
      <c r="I110" s="181"/>
    </row>
    <row r="111" spans="2:9" x14ac:dyDescent="0.2">
      <c r="B111" s="181"/>
      <c r="C111" s="181"/>
      <c r="D111" s="181"/>
      <c r="E111" s="181"/>
      <c r="F111" s="181"/>
      <c r="G111" s="181"/>
      <c r="H111" s="181"/>
      <c r="I111" s="181"/>
    </row>
    <row r="112" spans="2:9" x14ac:dyDescent="0.2">
      <c r="B112" s="181"/>
      <c r="C112" s="181"/>
      <c r="D112" s="181"/>
      <c r="E112" s="181"/>
      <c r="F112" s="181"/>
      <c r="G112" s="181"/>
      <c r="H112" s="181"/>
      <c r="I112" s="181"/>
    </row>
    <row r="113" spans="2:9" x14ac:dyDescent="0.2">
      <c r="B113" s="181"/>
      <c r="C113" s="181"/>
      <c r="D113" s="181"/>
      <c r="E113" s="181"/>
      <c r="F113" s="181"/>
      <c r="G113" s="181"/>
      <c r="H113" s="181"/>
      <c r="I113" s="181"/>
    </row>
    <row r="114" spans="2:9" x14ac:dyDescent="0.2">
      <c r="B114" s="181"/>
      <c r="C114" s="181"/>
      <c r="D114" s="181"/>
      <c r="E114" s="181"/>
      <c r="F114" s="181"/>
      <c r="G114" s="181"/>
      <c r="H114" s="181"/>
      <c r="I114" s="181"/>
    </row>
    <row r="115" spans="2:9" x14ac:dyDescent="0.2">
      <c r="B115" s="181"/>
      <c r="C115" s="181"/>
      <c r="D115" s="181"/>
      <c r="E115" s="181"/>
      <c r="F115" s="181"/>
      <c r="G115" s="181"/>
      <c r="H115" s="181"/>
      <c r="I115" s="181"/>
    </row>
    <row r="116" spans="2:9" x14ac:dyDescent="0.2">
      <c r="B116" s="181"/>
      <c r="C116" s="181"/>
      <c r="D116" s="181"/>
      <c r="E116" s="181"/>
      <c r="F116" s="181"/>
      <c r="G116" s="181"/>
      <c r="H116" s="181"/>
      <c r="I116" s="181"/>
    </row>
    <row r="117" spans="2:9" x14ac:dyDescent="0.2">
      <c r="B117" s="181"/>
      <c r="C117" s="181"/>
      <c r="D117" s="181"/>
      <c r="E117" s="181"/>
      <c r="F117" s="181"/>
      <c r="G117" s="181"/>
      <c r="H117" s="181"/>
      <c r="I117" s="181"/>
    </row>
    <row r="118" spans="2:9" x14ac:dyDescent="0.2">
      <c r="B118" s="181"/>
      <c r="C118" s="181"/>
      <c r="D118" s="181"/>
      <c r="E118" s="181"/>
      <c r="F118" s="181"/>
      <c r="G118" s="181"/>
      <c r="H118" s="181"/>
      <c r="I118" s="181"/>
    </row>
    <row r="119" spans="2:9" x14ac:dyDescent="0.2">
      <c r="B119" s="181"/>
      <c r="C119" s="181"/>
      <c r="D119" s="181"/>
      <c r="E119" s="181"/>
      <c r="F119" s="181"/>
      <c r="G119" s="181"/>
      <c r="H119" s="181"/>
      <c r="I119" s="181"/>
    </row>
    <row r="120" spans="2:9" x14ac:dyDescent="0.2">
      <c r="B120" s="181"/>
      <c r="C120" s="181"/>
      <c r="D120" s="181"/>
      <c r="E120" s="181"/>
      <c r="F120" s="181"/>
      <c r="G120" s="181"/>
      <c r="H120" s="181"/>
      <c r="I120" s="181"/>
    </row>
    <row r="121" spans="2:9" x14ac:dyDescent="0.2">
      <c r="B121" s="181"/>
      <c r="C121" s="181"/>
      <c r="D121" s="181"/>
      <c r="E121" s="181"/>
      <c r="F121" s="181"/>
      <c r="G121" s="181"/>
      <c r="H121" s="181"/>
      <c r="I121" s="181"/>
    </row>
    <row r="122" spans="2:9" x14ac:dyDescent="0.2">
      <c r="B122" s="181"/>
      <c r="C122" s="181"/>
      <c r="D122" s="181"/>
      <c r="E122" s="181"/>
      <c r="F122" s="181"/>
      <c r="G122" s="181"/>
      <c r="H122" s="181"/>
      <c r="I122" s="181"/>
    </row>
    <row r="123" spans="2:9" x14ac:dyDescent="0.2">
      <c r="B123" s="181"/>
      <c r="C123" s="181"/>
      <c r="D123" s="181"/>
      <c r="E123" s="181"/>
      <c r="F123" s="181"/>
      <c r="G123" s="181"/>
      <c r="H123" s="181"/>
      <c r="I123" s="181"/>
    </row>
    <row r="124" spans="2:9" x14ac:dyDescent="0.2">
      <c r="B124" s="181"/>
      <c r="C124" s="181"/>
      <c r="D124" s="181"/>
      <c r="E124" s="181"/>
      <c r="F124" s="181"/>
      <c r="G124" s="181"/>
      <c r="H124" s="181"/>
      <c r="I124" s="181"/>
    </row>
    <row r="125" spans="2:9" x14ac:dyDescent="0.2">
      <c r="B125" s="181"/>
      <c r="C125" s="181"/>
      <c r="D125" s="181"/>
      <c r="E125" s="181"/>
      <c r="F125" s="181"/>
      <c r="G125" s="181"/>
      <c r="H125" s="181"/>
      <c r="I125" s="181"/>
    </row>
    <row r="126" spans="2:9" x14ac:dyDescent="0.2">
      <c r="B126" s="181"/>
      <c r="C126" s="181"/>
      <c r="D126" s="181"/>
      <c r="E126" s="181"/>
      <c r="F126" s="181"/>
      <c r="G126" s="181"/>
      <c r="H126" s="181"/>
      <c r="I126" s="181"/>
    </row>
    <row r="127" spans="2:9" x14ac:dyDescent="0.2">
      <c r="B127" s="181"/>
      <c r="C127" s="181"/>
      <c r="D127" s="181"/>
      <c r="E127" s="181"/>
      <c r="F127" s="181"/>
      <c r="G127" s="181"/>
      <c r="H127" s="181"/>
      <c r="I127" s="181"/>
    </row>
    <row r="128" spans="2:9" x14ac:dyDescent="0.2">
      <c r="B128" s="181"/>
      <c r="C128" s="181"/>
      <c r="D128" s="181"/>
      <c r="E128" s="181"/>
      <c r="F128" s="181"/>
      <c r="G128" s="181"/>
      <c r="H128" s="181"/>
      <c r="I128" s="181"/>
    </row>
    <row r="129" spans="2:9" x14ac:dyDescent="0.2">
      <c r="B129" s="181"/>
      <c r="C129" s="181"/>
      <c r="D129" s="181"/>
      <c r="E129" s="181"/>
      <c r="F129" s="181"/>
      <c r="G129" s="181"/>
      <c r="H129" s="181"/>
      <c r="I129" s="181"/>
    </row>
    <row r="130" spans="2:9" x14ac:dyDescent="0.2">
      <c r="B130" s="181"/>
      <c r="C130" s="181"/>
      <c r="D130" s="181"/>
      <c r="E130" s="181"/>
      <c r="F130" s="181"/>
      <c r="G130" s="181"/>
      <c r="H130" s="181"/>
      <c r="I130" s="181"/>
    </row>
    <row r="131" spans="2:9" x14ac:dyDescent="0.2">
      <c r="B131" s="181"/>
      <c r="C131" s="181"/>
      <c r="D131" s="181"/>
      <c r="E131" s="181"/>
      <c r="F131" s="181"/>
      <c r="G131" s="181"/>
      <c r="H131" s="181"/>
      <c r="I131" s="181"/>
    </row>
    <row r="132" spans="2:9" x14ac:dyDescent="0.2">
      <c r="B132" s="181"/>
      <c r="C132" s="181"/>
      <c r="D132" s="181"/>
      <c r="E132" s="181"/>
      <c r="F132" s="181"/>
      <c r="G132" s="181"/>
      <c r="H132" s="181"/>
      <c r="I132" s="181"/>
    </row>
    <row r="133" spans="2:9" x14ac:dyDescent="0.2">
      <c r="B133" s="181"/>
      <c r="C133" s="181"/>
      <c r="D133" s="181"/>
      <c r="E133" s="181"/>
      <c r="F133" s="181"/>
      <c r="G133" s="181"/>
      <c r="H133" s="181"/>
      <c r="I133" s="181"/>
    </row>
    <row r="134" spans="2:9" x14ac:dyDescent="0.2">
      <c r="B134" s="181"/>
      <c r="C134" s="181"/>
      <c r="D134" s="181"/>
      <c r="E134" s="181"/>
      <c r="F134" s="181"/>
      <c r="G134" s="181"/>
      <c r="H134" s="181"/>
      <c r="I134" s="181"/>
    </row>
    <row r="135" spans="2:9" x14ac:dyDescent="0.2">
      <c r="B135" s="181"/>
      <c r="C135" s="181"/>
      <c r="D135" s="181"/>
      <c r="E135" s="181"/>
      <c r="F135" s="181"/>
      <c r="G135" s="181"/>
      <c r="H135" s="181"/>
      <c r="I135" s="181"/>
    </row>
    <row r="136" spans="2:9" x14ac:dyDescent="0.2">
      <c r="B136" s="181"/>
      <c r="C136" s="181"/>
      <c r="D136" s="181"/>
      <c r="E136" s="181"/>
      <c r="F136" s="181"/>
      <c r="G136" s="181"/>
      <c r="H136" s="181"/>
      <c r="I136" s="181"/>
    </row>
    <row r="137" spans="2:9" x14ac:dyDescent="0.2">
      <c r="B137" s="181"/>
      <c r="C137" s="181"/>
      <c r="D137" s="181"/>
      <c r="E137" s="181"/>
      <c r="F137" s="181"/>
      <c r="G137" s="181"/>
      <c r="H137" s="181"/>
      <c r="I137" s="181"/>
    </row>
    <row r="138" spans="2:9" x14ac:dyDescent="0.2">
      <c r="B138" s="181"/>
      <c r="C138" s="181"/>
      <c r="D138" s="181"/>
      <c r="E138" s="181"/>
      <c r="F138" s="181"/>
      <c r="G138" s="181"/>
      <c r="H138" s="181"/>
      <c r="I138" s="181"/>
    </row>
    <row r="139" spans="2:9" x14ac:dyDescent="0.2">
      <c r="B139" s="181"/>
      <c r="C139" s="181"/>
      <c r="D139" s="181"/>
      <c r="E139" s="181"/>
      <c r="F139" s="181"/>
      <c r="G139" s="181"/>
      <c r="H139" s="181"/>
      <c r="I139" s="181"/>
    </row>
    <row r="140" spans="2:9" x14ac:dyDescent="0.2">
      <c r="B140" s="181"/>
      <c r="C140" s="181"/>
      <c r="D140" s="181"/>
      <c r="E140" s="181"/>
      <c r="F140" s="181"/>
      <c r="G140" s="181"/>
      <c r="H140" s="181"/>
      <c r="I140" s="181"/>
    </row>
    <row r="141" spans="2:9" x14ac:dyDescent="0.2">
      <c r="B141" s="181"/>
      <c r="C141" s="181"/>
      <c r="D141" s="181"/>
      <c r="E141" s="181"/>
      <c r="F141" s="181"/>
      <c r="G141" s="181"/>
      <c r="H141" s="181"/>
      <c r="I141" s="181"/>
    </row>
    <row r="142" spans="2:9" x14ac:dyDescent="0.2">
      <c r="B142" s="181"/>
      <c r="C142" s="181"/>
      <c r="D142" s="181"/>
      <c r="E142" s="181"/>
      <c r="F142" s="181"/>
      <c r="G142" s="181"/>
      <c r="H142" s="181"/>
      <c r="I142" s="181"/>
    </row>
    <row r="143" spans="2:9" x14ac:dyDescent="0.2">
      <c r="B143" s="181"/>
      <c r="C143" s="181"/>
      <c r="D143" s="181"/>
      <c r="E143" s="181"/>
      <c r="F143" s="181"/>
      <c r="G143" s="181"/>
      <c r="H143" s="181"/>
      <c r="I143" s="181"/>
    </row>
    <row r="144" spans="2:9" x14ac:dyDescent="0.2">
      <c r="B144" s="181"/>
      <c r="C144" s="181"/>
      <c r="D144" s="181"/>
      <c r="E144" s="181"/>
      <c r="F144" s="181"/>
      <c r="G144" s="181"/>
      <c r="H144" s="181"/>
      <c r="I144" s="181"/>
    </row>
    <row r="145" spans="2:9" x14ac:dyDescent="0.2">
      <c r="B145" s="181"/>
      <c r="C145" s="181"/>
      <c r="D145" s="181"/>
      <c r="E145" s="181"/>
      <c r="F145" s="181"/>
      <c r="G145" s="181"/>
      <c r="H145" s="181"/>
      <c r="I145" s="181"/>
    </row>
    <row r="146" spans="2:9" x14ac:dyDescent="0.2">
      <c r="B146" s="181"/>
      <c r="C146" s="181"/>
      <c r="D146" s="181"/>
      <c r="E146" s="181"/>
      <c r="F146" s="181"/>
      <c r="G146" s="181"/>
      <c r="H146" s="181"/>
      <c r="I146" s="181"/>
    </row>
    <row r="147" spans="2:9" x14ac:dyDescent="0.2">
      <c r="B147" s="181"/>
      <c r="C147" s="181"/>
      <c r="D147" s="181"/>
      <c r="E147" s="181"/>
      <c r="F147" s="181"/>
      <c r="G147" s="181"/>
      <c r="H147" s="181"/>
      <c r="I147" s="181"/>
    </row>
    <row r="148" spans="2:9" x14ac:dyDescent="0.2">
      <c r="B148" s="181"/>
      <c r="C148" s="181"/>
      <c r="D148" s="181"/>
      <c r="E148" s="181"/>
      <c r="F148" s="181"/>
      <c r="G148" s="181"/>
      <c r="H148" s="181"/>
      <c r="I148" s="181"/>
    </row>
    <row r="149" spans="2:9" x14ac:dyDescent="0.2">
      <c r="B149" s="181"/>
      <c r="C149" s="181"/>
      <c r="D149" s="181"/>
      <c r="E149" s="181"/>
      <c r="F149" s="181"/>
      <c r="G149" s="181"/>
      <c r="H149" s="181"/>
      <c r="I149" s="181"/>
    </row>
    <row r="150" spans="2:9" x14ac:dyDescent="0.2">
      <c r="B150" s="181"/>
      <c r="C150" s="181"/>
      <c r="D150" s="181"/>
      <c r="E150" s="181"/>
      <c r="F150" s="181"/>
      <c r="G150" s="181"/>
      <c r="H150" s="181"/>
      <c r="I150" s="181"/>
    </row>
    <row r="151" spans="2:9" x14ac:dyDescent="0.2">
      <c r="B151" s="181"/>
      <c r="C151" s="181"/>
      <c r="D151" s="181"/>
      <c r="E151" s="181"/>
      <c r="F151" s="181"/>
      <c r="G151" s="181"/>
      <c r="H151" s="181"/>
      <c r="I151" s="181"/>
    </row>
    <row r="152" spans="2:9" x14ac:dyDescent="0.2">
      <c r="B152" s="181"/>
      <c r="C152" s="181"/>
      <c r="D152" s="181"/>
      <c r="E152" s="181"/>
      <c r="F152" s="181"/>
      <c r="G152" s="181"/>
      <c r="H152" s="181"/>
      <c r="I152" s="181"/>
    </row>
    <row r="153" spans="2:9" x14ac:dyDescent="0.2">
      <c r="B153" s="181"/>
      <c r="C153" s="181"/>
      <c r="D153" s="181"/>
      <c r="E153" s="181"/>
      <c r="F153" s="181"/>
      <c r="G153" s="181"/>
      <c r="H153" s="181"/>
      <c r="I153" s="181"/>
    </row>
    <row r="154" spans="2:9" x14ac:dyDescent="0.2">
      <c r="B154" s="181"/>
      <c r="C154" s="181"/>
      <c r="D154" s="181"/>
      <c r="E154" s="181"/>
      <c r="F154" s="181"/>
      <c r="G154" s="181"/>
      <c r="H154" s="181"/>
      <c r="I154" s="181"/>
    </row>
    <row r="155" spans="2:9" x14ac:dyDescent="0.2">
      <c r="B155" s="181"/>
      <c r="C155" s="181"/>
      <c r="D155" s="181"/>
      <c r="E155" s="181"/>
      <c r="F155" s="181"/>
      <c r="G155" s="181"/>
      <c r="H155" s="181"/>
      <c r="I155" s="181"/>
    </row>
    <row r="156" spans="2:9" x14ac:dyDescent="0.2">
      <c r="B156" s="181"/>
      <c r="C156" s="181"/>
      <c r="D156" s="181"/>
      <c r="E156" s="181"/>
      <c r="F156" s="181"/>
      <c r="G156" s="181"/>
      <c r="H156" s="181"/>
      <c r="I156" s="181"/>
    </row>
    <row r="157" spans="2:9" x14ac:dyDescent="0.2">
      <c r="B157" s="181"/>
      <c r="C157" s="181"/>
      <c r="D157" s="181"/>
      <c r="E157" s="181"/>
      <c r="F157" s="181"/>
      <c r="G157" s="181"/>
      <c r="H157" s="181"/>
      <c r="I157" s="181"/>
    </row>
    <row r="158" spans="2:9" x14ac:dyDescent="0.2">
      <c r="B158" s="181"/>
      <c r="C158" s="181"/>
      <c r="D158" s="181"/>
      <c r="E158" s="181"/>
      <c r="F158" s="181"/>
      <c r="G158" s="181"/>
      <c r="H158" s="181"/>
      <c r="I158" s="181"/>
    </row>
    <row r="159" spans="2:9" x14ac:dyDescent="0.2">
      <c r="B159" s="181"/>
      <c r="C159" s="181"/>
      <c r="D159" s="181"/>
      <c r="E159" s="181"/>
      <c r="F159" s="181"/>
      <c r="G159" s="181"/>
      <c r="H159" s="181"/>
      <c r="I159" s="181"/>
    </row>
    <row r="160" spans="2:9" x14ac:dyDescent="0.2">
      <c r="B160" s="181"/>
      <c r="C160" s="181"/>
      <c r="D160" s="181"/>
      <c r="E160" s="181"/>
      <c r="F160" s="181"/>
      <c r="G160" s="181"/>
      <c r="H160" s="181"/>
      <c r="I160" s="181"/>
    </row>
    <row r="161" spans="2:9" x14ac:dyDescent="0.2">
      <c r="B161" s="181"/>
      <c r="C161" s="181"/>
      <c r="D161" s="181"/>
      <c r="E161" s="181"/>
      <c r="F161" s="181"/>
      <c r="G161" s="181"/>
      <c r="H161" s="181"/>
      <c r="I161" s="181"/>
    </row>
    <row r="162" spans="2:9" x14ac:dyDescent="0.2">
      <c r="B162" s="181"/>
      <c r="C162" s="181"/>
      <c r="D162" s="181"/>
      <c r="E162" s="181"/>
      <c r="F162" s="181"/>
      <c r="G162" s="181"/>
      <c r="H162" s="181"/>
      <c r="I162" s="181"/>
    </row>
    <row r="163" spans="2:9" x14ac:dyDescent="0.2">
      <c r="B163" s="181"/>
      <c r="C163" s="181"/>
      <c r="D163" s="181"/>
      <c r="E163" s="181"/>
      <c r="F163" s="181"/>
      <c r="G163" s="181"/>
      <c r="H163" s="181"/>
      <c r="I163" s="181"/>
    </row>
    <row r="164" spans="2:9" x14ac:dyDescent="0.2">
      <c r="B164" s="181"/>
      <c r="C164" s="181"/>
      <c r="D164" s="181"/>
      <c r="E164" s="181"/>
      <c r="F164" s="181"/>
      <c r="G164" s="181"/>
      <c r="H164" s="181"/>
      <c r="I164" s="181"/>
    </row>
    <row r="165" spans="2:9" x14ac:dyDescent="0.2">
      <c r="B165" s="181"/>
      <c r="C165" s="181"/>
      <c r="D165" s="181"/>
      <c r="E165" s="181"/>
      <c r="F165" s="181"/>
      <c r="G165" s="181"/>
      <c r="H165" s="181"/>
      <c r="I165" s="181"/>
    </row>
    <row r="166" spans="2:9" x14ac:dyDescent="0.2">
      <c r="B166" s="181"/>
      <c r="C166" s="181"/>
      <c r="D166" s="181"/>
      <c r="E166" s="181"/>
      <c r="F166" s="181"/>
      <c r="G166" s="181"/>
      <c r="H166" s="181"/>
      <c r="I166" s="181"/>
    </row>
    <row r="167" spans="2:9" x14ac:dyDescent="0.2">
      <c r="B167" s="181"/>
      <c r="C167" s="181"/>
      <c r="D167" s="181"/>
      <c r="E167" s="181"/>
      <c r="F167" s="181"/>
      <c r="G167" s="181"/>
      <c r="H167" s="181"/>
      <c r="I167" s="181"/>
    </row>
    <row r="168" spans="2:9" x14ac:dyDescent="0.2">
      <c r="B168" s="181"/>
      <c r="C168" s="181"/>
      <c r="D168" s="181"/>
      <c r="E168" s="181"/>
      <c r="F168" s="181"/>
      <c r="G168" s="181"/>
      <c r="H168" s="181"/>
      <c r="I168" s="181"/>
    </row>
    <row r="169" spans="2:9" x14ac:dyDescent="0.2">
      <c r="B169" s="181"/>
      <c r="C169" s="181"/>
      <c r="D169" s="181"/>
      <c r="E169" s="181"/>
      <c r="F169" s="181"/>
      <c r="G169" s="181"/>
      <c r="H169" s="181"/>
      <c r="I169" s="181"/>
    </row>
    <row r="170" spans="2:9" x14ac:dyDescent="0.2">
      <c r="B170" s="181"/>
      <c r="C170" s="181"/>
      <c r="D170" s="181"/>
      <c r="E170" s="181"/>
      <c r="F170" s="181"/>
      <c r="G170" s="181"/>
      <c r="H170" s="181"/>
      <c r="I170" s="181"/>
    </row>
    <row r="171" spans="2:9" x14ac:dyDescent="0.2">
      <c r="B171" s="181"/>
      <c r="C171" s="181"/>
      <c r="D171" s="181"/>
      <c r="E171" s="181"/>
      <c r="F171" s="181"/>
      <c r="G171" s="181"/>
      <c r="H171" s="181"/>
      <c r="I171" s="181"/>
    </row>
    <row r="172" spans="2:9" x14ac:dyDescent="0.2">
      <c r="B172" s="181"/>
      <c r="C172" s="181"/>
      <c r="D172" s="181"/>
      <c r="E172" s="181"/>
      <c r="F172" s="181"/>
      <c r="G172" s="181"/>
      <c r="H172" s="181"/>
      <c r="I172" s="181"/>
    </row>
    <row r="173" spans="2:9" x14ac:dyDescent="0.2">
      <c r="B173" s="181"/>
      <c r="C173" s="181"/>
      <c r="D173" s="181"/>
      <c r="E173" s="181"/>
      <c r="F173" s="181"/>
      <c r="G173" s="181"/>
      <c r="H173" s="181"/>
      <c r="I173" s="181"/>
    </row>
    <row r="174" spans="2:9" x14ac:dyDescent="0.2">
      <c r="B174" s="181"/>
      <c r="C174" s="181"/>
      <c r="D174" s="181"/>
      <c r="E174" s="181"/>
      <c r="F174" s="181"/>
      <c r="G174" s="181"/>
      <c r="H174" s="181"/>
      <c r="I174" s="181"/>
    </row>
    <row r="175" spans="2:9" x14ac:dyDescent="0.2">
      <c r="B175" s="181"/>
      <c r="C175" s="181"/>
      <c r="D175" s="181"/>
      <c r="E175" s="181"/>
      <c r="F175" s="181"/>
      <c r="G175" s="181"/>
      <c r="H175" s="181"/>
      <c r="I175" s="181"/>
    </row>
    <row r="176" spans="2:9" x14ac:dyDescent="0.2">
      <c r="B176" s="181"/>
      <c r="C176" s="181"/>
      <c r="D176" s="181"/>
      <c r="E176" s="181"/>
      <c r="F176" s="181"/>
      <c r="G176" s="181"/>
      <c r="H176" s="181"/>
      <c r="I176" s="181"/>
    </row>
    <row r="177" spans="2:9" x14ac:dyDescent="0.2">
      <c r="B177" s="181"/>
      <c r="C177" s="181"/>
      <c r="D177" s="181"/>
      <c r="E177" s="181"/>
      <c r="F177" s="181"/>
      <c r="G177" s="181"/>
      <c r="H177" s="181"/>
      <c r="I177" s="181"/>
    </row>
    <row r="178" spans="2:9" x14ac:dyDescent="0.2">
      <c r="B178" s="181"/>
      <c r="C178" s="181"/>
      <c r="D178" s="181"/>
      <c r="E178" s="181"/>
      <c r="F178" s="181"/>
      <c r="G178" s="181"/>
      <c r="H178" s="181"/>
      <c r="I178" s="181"/>
    </row>
    <row r="179" spans="2:9" x14ac:dyDescent="0.2">
      <c r="B179" s="181"/>
      <c r="C179" s="181"/>
      <c r="D179" s="181"/>
      <c r="E179" s="181"/>
      <c r="F179" s="181"/>
      <c r="G179" s="181"/>
      <c r="H179" s="181"/>
      <c r="I179" s="181"/>
    </row>
    <row r="180" spans="2:9" x14ac:dyDescent="0.2">
      <c r="B180" s="181"/>
      <c r="C180" s="181"/>
      <c r="D180" s="181"/>
      <c r="E180" s="181"/>
      <c r="F180" s="181"/>
      <c r="G180" s="181"/>
      <c r="H180" s="181"/>
      <c r="I180" s="181"/>
    </row>
    <row r="181" spans="2:9" x14ac:dyDescent="0.2">
      <c r="B181" s="181"/>
      <c r="C181" s="181"/>
      <c r="D181" s="181"/>
      <c r="E181" s="181"/>
      <c r="F181" s="181"/>
      <c r="G181" s="181"/>
      <c r="H181" s="181"/>
      <c r="I181" s="181"/>
    </row>
    <row r="182" spans="2:9" x14ac:dyDescent="0.2">
      <c r="B182" s="181"/>
      <c r="C182" s="181"/>
      <c r="D182" s="181"/>
      <c r="E182" s="181"/>
      <c r="F182" s="181"/>
      <c r="G182" s="181"/>
      <c r="H182" s="181"/>
      <c r="I182" s="181"/>
    </row>
    <row r="183" spans="2:9" x14ac:dyDescent="0.2">
      <c r="B183" s="181"/>
      <c r="C183" s="181"/>
      <c r="D183" s="181"/>
      <c r="E183" s="181"/>
      <c r="F183" s="181"/>
      <c r="G183" s="181"/>
      <c r="H183" s="181"/>
      <c r="I183" s="181"/>
    </row>
    <row r="184" spans="2:9" x14ac:dyDescent="0.2">
      <c r="B184" s="181"/>
      <c r="C184" s="181"/>
      <c r="D184" s="181"/>
      <c r="E184" s="181"/>
      <c r="F184" s="181"/>
      <c r="G184" s="181"/>
      <c r="H184" s="181"/>
      <c r="I184" s="181"/>
    </row>
    <row r="185" spans="2:9" x14ac:dyDescent="0.2">
      <c r="B185" s="181"/>
      <c r="C185" s="181"/>
      <c r="D185" s="181"/>
      <c r="E185" s="181"/>
      <c r="F185" s="181"/>
      <c r="G185" s="181"/>
      <c r="H185" s="181"/>
      <c r="I185" s="181"/>
    </row>
    <row r="186" spans="2:9" x14ac:dyDescent="0.2">
      <c r="B186" s="181"/>
      <c r="C186" s="181"/>
      <c r="D186" s="181"/>
      <c r="E186" s="181"/>
      <c r="F186" s="181"/>
      <c r="G186" s="181"/>
      <c r="H186" s="181"/>
      <c r="I186" s="181"/>
    </row>
    <row r="187" spans="2:9" x14ac:dyDescent="0.2">
      <c r="B187" s="181"/>
      <c r="C187" s="181"/>
      <c r="D187" s="181"/>
      <c r="E187" s="181"/>
      <c r="F187" s="181"/>
      <c r="G187" s="181"/>
      <c r="H187" s="181"/>
      <c r="I187" s="181"/>
    </row>
    <row r="188" spans="2:9" x14ac:dyDescent="0.2">
      <c r="B188" s="181"/>
      <c r="C188" s="181"/>
      <c r="D188" s="181"/>
      <c r="E188" s="181"/>
      <c r="F188" s="181"/>
      <c r="G188" s="181"/>
      <c r="H188" s="181"/>
      <c r="I188" s="181"/>
    </row>
    <row r="189" spans="2:9" x14ac:dyDescent="0.2">
      <c r="B189" s="181"/>
      <c r="C189" s="181"/>
      <c r="D189" s="181"/>
      <c r="E189" s="181"/>
      <c r="F189" s="181"/>
      <c r="G189" s="181"/>
      <c r="H189" s="181"/>
      <c r="I189" s="181"/>
    </row>
    <row r="190" spans="2:9" x14ac:dyDescent="0.2">
      <c r="B190" s="181"/>
      <c r="C190" s="181"/>
      <c r="D190" s="181"/>
      <c r="E190" s="181"/>
      <c r="F190" s="181"/>
      <c r="G190" s="181"/>
      <c r="H190" s="181"/>
      <c r="I190" s="181"/>
    </row>
    <row r="191" spans="2:9" x14ac:dyDescent="0.2">
      <c r="B191" s="181"/>
      <c r="C191" s="181"/>
      <c r="D191" s="181"/>
      <c r="E191" s="181"/>
      <c r="F191" s="181"/>
      <c r="G191" s="181"/>
      <c r="H191" s="181"/>
      <c r="I191" s="181"/>
    </row>
    <row r="192" spans="2:9" x14ac:dyDescent="0.2">
      <c r="B192" s="181"/>
      <c r="C192" s="181"/>
      <c r="D192" s="181"/>
      <c r="E192" s="181"/>
      <c r="F192" s="181"/>
      <c r="G192" s="181"/>
      <c r="H192" s="181"/>
      <c r="I192" s="181"/>
    </row>
    <row r="193" spans="2:9" x14ac:dyDescent="0.2">
      <c r="B193" s="181"/>
      <c r="C193" s="181"/>
      <c r="D193" s="181"/>
      <c r="E193" s="181"/>
      <c r="F193" s="181"/>
      <c r="G193" s="181"/>
      <c r="H193" s="181"/>
      <c r="I193" s="181"/>
    </row>
    <row r="194" spans="2:9" x14ac:dyDescent="0.2">
      <c r="B194" s="181"/>
      <c r="C194" s="181"/>
      <c r="D194" s="181"/>
      <c r="E194" s="181"/>
      <c r="F194" s="181"/>
      <c r="G194" s="181"/>
      <c r="H194" s="181"/>
      <c r="I194" s="181"/>
    </row>
    <row r="195" spans="2:9" x14ac:dyDescent="0.2">
      <c r="B195" s="181"/>
      <c r="C195" s="181"/>
      <c r="D195" s="181"/>
      <c r="E195" s="181"/>
      <c r="F195" s="181"/>
      <c r="G195" s="181"/>
      <c r="H195" s="181"/>
      <c r="I195" s="181"/>
    </row>
    <row r="196" spans="2:9" x14ac:dyDescent="0.2">
      <c r="B196" s="181"/>
      <c r="C196" s="181"/>
      <c r="D196" s="181"/>
      <c r="E196" s="181"/>
      <c r="F196" s="181"/>
      <c r="G196" s="181"/>
      <c r="H196" s="181"/>
      <c r="I196" s="181"/>
    </row>
    <row r="197" spans="2:9" x14ac:dyDescent="0.2">
      <c r="B197" s="181"/>
      <c r="C197" s="181"/>
      <c r="D197" s="181"/>
      <c r="E197" s="181"/>
      <c r="F197" s="181"/>
      <c r="G197" s="181"/>
      <c r="H197" s="181"/>
      <c r="I197" s="181"/>
    </row>
    <row r="198" spans="2:9" x14ac:dyDescent="0.2">
      <c r="B198" s="181"/>
      <c r="C198" s="181"/>
      <c r="D198" s="181"/>
      <c r="E198" s="181"/>
      <c r="F198" s="181"/>
      <c r="G198" s="181"/>
      <c r="H198" s="181"/>
      <c r="I198" s="181"/>
    </row>
    <row r="199" spans="2:9" x14ac:dyDescent="0.2">
      <c r="B199" s="181"/>
      <c r="C199" s="181"/>
      <c r="D199" s="181"/>
      <c r="E199" s="181"/>
      <c r="F199" s="181"/>
      <c r="G199" s="181"/>
      <c r="H199" s="181"/>
      <c r="I199" s="181"/>
    </row>
    <row r="200" spans="2:9" x14ac:dyDescent="0.2">
      <c r="B200" s="181"/>
      <c r="C200" s="181"/>
      <c r="D200" s="181"/>
      <c r="E200" s="181"/>
      <c r="F200" s="181"/>
      <c r="G200" s="181"/>
      <c r="H200" s="181"/>
      <c r="I200" s="181"/>
    </row>
    <row r="201" spans="2:9" x14ac:dyDescent="0.2">
      <c r="B201" s="181"/>
      <c r="C201" s="181"/>
      <c r="D201" s="181"/>
      <c r="E201" s="181"/>
      <c r="F201" s="181"/>
      <c r="G201" s="181"/>
      <c r="H201" s="181"/>
      <c r="I201" s="181"/>
    </row>
    <row r="202" spans="2:9" x14ac:dyDescent="0.2">
      <c r="B202" s="181"/>
      <c r="C202" s="181"/>
      <c r="D202" s="181"/>
      <c r="E202" s="181"/>
      <c r="F202" s="181"/>
      <c r="G202" s="181"/>
      <c r="H202" s="181"/>
      <c r="I202" s="181"/>
    </row>
    <row r="203" spans="2:9" x14ac:dyDescent="0.2">
      <c r="B203" s="181"/>
      <c r="C203" s="181"/>
      <c r="D203" s="181"/>
      <c r="E203" s="181"/>
      <c r="F203" s="181"/>
      <c r="G203" s="181"/>
      <c r="H203" s="181"/>
      <c r="I203" s="181"/>
    </row>
    <row r="204" spans="2:9" x14ac:dyDescent="0.2">
      <c r="B204" s="181"/>
      <c r="C204" s="181"/>
      <c r="D204" s="181"/>
      <c r="E204" s="181"/>
      <c r="F204" s="181"/>
      <c r="G204" s="181"/>
      <c r="H204" s="181"/>
      <c r="I204" s="181"/>
    </row>
    <row r="205" spans="2:9" x14ac:dyDescent="0.2">
      <c r="B205" s="181"/>
      <c r="C205" s="181"/>
      <c r="D205" s="181"/>
      <c r="E205" s="181"/>
      <c r="F205" s="181"/>
      <c r="G205" s="181"/>
      <c r="H205" s="181"/>
      <c r="I205" s="181"/>
    </row>
    <row r="206" spans="2:9" x14ac:dyDescent="0.2">
      <c r="B206" s="181"/>
      <c r="C206" s="181"/>
      <c r="D206" s="181"/>
      <c r="E206" s="181"/>
      <c r="F206" s="181"/>
      <c r="G206" s="181"/>
      <c r="H206" s="181"/>
      <c r="I206" s="181"/>
    </row>
    <row r="207" spans="2:9" x14ac:dyDescent="0.2">
      <c r="B207" s="181"/>
      <c r="C207" s="181"/>
      <c r="D207" s="181"/>
      <c r="E207" s="181"/>
      <c r="F207" s="181"/>
      <c r="G207" s="181"/>
      <c r="H207" s="181"/>
      <c r="I207" s="181"/>
    </row>
    <row r="208" spans="2:9" x14ac:dyDescent="0.2">
      <c r="B208" s="181"/>
      <c r="C208" s="181"/>
      <c r="D208" s="181"/>
      <c r="E208" s="181"/>
      <c r="F208" s="181"/>
      <c r="G208" s="181"/>
      <c r="H208" s="181"/>
      <c r="I208" s="181"/>
    </row>
    <row r="209" spans="2:9" x14ac:dyDescent="0.2">
      <c r="B209" s="181"/>
      <c r="C209" s="181"/>
      <c r="D209" s="181"/>
      <c r="E209" s="181"/>
      <c r="F209" s="181"/>
      <c r="G209" s="181"/>
      <c r="H209" s="181"/>
      <c r="I209" s="181"/>
    </row>
    <row r="210" spans="2:9" x14ac:dyDescent="0.2">
      <c r="B210" s="181"/>
      <c r="C210" s="181"/>
      <c r="D210" s="181"/>
      <c r="E210" s="181"/>
      <c r="F210" s="181"/>
      <c r="G210" s="181"/>
      <c r="H210" s="181"/>
      <c r="I210" s="181"/>
    </row>
    <row r="211" spans="2:9" x14ac:dyDescent="0.2">
      <c r="B211" s="181"/>
      <c r="C211" s="181"/>
      <c r="D211" s="181"/>
      <c r="E211" s="181"/>
      <c r="F211" s="181"/>
      <c r="G211" s="181"/>
      <c r="H211" s="181"/>
      <c r="I211" s="181"/>
    </row>
    <row r="212" spans="2:9" x14ac:dyDescent="0.2">
      <c r="B212" s="181"/>
      <c r="C212" s="181"/>
      <c r="D212" s="181"/>
      <c r="E212" s="181"/>
      <c r="F212" s="181"/>
      <c r="G212" s="181"/>
      <c r="H212" s="181"/>
      <c r="I212" s="181"/>
    </row>
    <row r="213" spans="2:9" x14ac:dyDescent="0.2">
      <c r="B213" s="181"/>
      <c r="C213" s="181"/>
      <c r="D213" s="181"/>
      <c r="E213" s="181"/>
      <c r="F213" s="181"/>
      <c r="G213" s="181"/>
      <c r="H213" s="181"/>
      <c r="I213" s="181"/>
    </row>
    <row r="214" spans="2:9" x14ac:dyDescent="0.2">
      <c r="B214" s="181"/>
      <c r="C214" s="181"/>
      <c r="D214" s="181"/>
      <c r="E214" s="181"/>
      <c r="F214" s="181"/>
      <c r="G214" s="181"/>
      <c r="H214" s="181"/>
      <c r="I214" s="181"/>
    </row>
    <row r="215" spans="2:9" x14ac:dyDescent="0.2">
      <c r="B215" s="181"/>
      <c r="C215" s="181"/>
      <c r="D215" s="181"/>
      <c r="E215" s="181"/>
      <c r="F215" s="181"/>
      <c r="G215" s="181"/>
      <c r="H215" s="181"/>
      <c r="I215" s="181"/>
    </row>
    <row r="216" spans="2:9" x14ac:dyDescent="0.2">
      <c r="B216" s="181"/>
      <c r="C216" s="181"/>
      <c r="D216" s="181"/>
      <c r="E216" s="181"/>
      <c r="F216" s="181"/>
      <c r="G216" s="181"/>
      <c r="H216" s="181"/>
      <c r="I216" s="181"/>
    </row>
    <row r="217" spans="2:9" x14ac:dyDescent="0.2">
      <c r="B217" s="181"/>
      <c r="C217" s="181"/>
      <c r="D217" s="181"/>
      <c r="E217" s="181"/>
      <c r="F217" s="181"/>
      <c r="G217" s="181"/>
      <c r="H217" s="181"/>
      <c r="I217" s="181"/>
    </row>
    <row r="218" spans="2:9" x14ac:dyDescent="0.2">
      <c r="B218" s="181"/>
      <c r="C218" s="181"/>
      <c r="D218" s="181"/>
      <c r="E218" s="181"/>
      <c r="F218" s="181"/>
      <c r="G218" s="181"/>
      <c r="H218" s="181"/>
      <c r="I218" s="181"/>
    </row>
    <row r="219" spans="2:9" x14ac:dyDescent="0.2">
      <c r="B219" s="181"/>
      <c r="C219" s="181"/>
      <c r="D219" s="181"/>
      <c r="E219" s="181"/>
      <c r="F219" s="181"/>
      <c r="G219" s="181"/>
      <c r="H219" s="181"/>
      <c r="I219" s="181"/>
    </row>
    <row r="220" spans="2:9" x14ac:dyDescent="0.2">
      <c r="B220" s="181"/>
      <c r="C220" s="181"/>
      <c r="D220" s="181"/>
      <c r="E220" s="181"/>
      <c r="F220" s="181"/>
      <c r="G220" s="181"/>
      <c r="H220" s="181"/>
      <c r="I220" s="181"/>
    </row>
    <row r="221" spans="2:9" x14ac:dyDescent="0.2">
      <c r="B221" s="181"/>
      <c r="C221" s="181"/>
      <c r="D221" s="181"/>
      <c r="E221" s="181"/>
      <c r="F221" s="181"/>
      <c r="G221" s="181"/>
      <c r="H221" s="181"/>
      <c r="I221" s="181"/>
    </row>
    <row r="222" spans="2:9" x14ac:dyDescent="0.2">
      <c r="B222" s="181"/>
      <c r="C222" s="181"/>
      <c r="D222" s="181"/>
      <c r="E222" s="181"/>
      <c r="F222" s="181"/>
      <c r="G222" s="181"/>
      <c r="H222" s="181"/>
      <c r="I222" s="181"/>
    </row>
    <row r="223" spans="2:9" x14ac:dyDescent="0.2">
      <c r="B223" s="181"/>
      <c r="C223" s="181"/>
      <c r="D223" s="181"/>
      <c r="E223" s="181"/>
      <c r="F223" s="181"/>
      <c r="G223" s="181"/>
      <c r="H223" s="181"/>
      <c r="I223" s="181"/>
    </row>
    <row r="224" spans="2:9" x14ac:dyDescent="0.2">
      <c r="B224" s="181"/>
      <c r="C224" s="181"/>
      <c r="D224" s="181"/>
      <c r="E224" s="181"/>
      <c r="F224" s="181"/>
      <c r="G224" s="181"/>
      <c r="H224" s="181"/>
      <c r="I224" s="181"/>
    </row>
    <row r="225" spans="2:9" x14ac:dyDescent="0.2">
      <c r="B225" s="181"/>
      <c r="C225" s="181"/>
      <c r="D225" s="181"/>
      <c r="E225" s="181"/>
      <c r="F225" s="181"/>
      <c r="G225" s="181"/>
      <c r="H225" s="181"/>
      <c r="I225" s="181"/>
    </row>
    <row r="226" spans="2:9" x14ac:dyDescent="0.2">
      <c r="B226" s="181"/>
      <c r="C226" s="181"/>
      <c r="D226" s="181"/>
      <c r="E226" s="181"/>
      <c r="F226" s="181"/>
      <c r="G226" s="181"/>
      <c r="H226" s="181"/>
      <c r="I226" s="181"/>
    </row>
    <row r="227" spans="2:9" x14ac:dyDescent="0.2">
      <c r="B227" s="181"/>
      <c r="C227" s="181"/>
      <c r="D227" s="181"/>
      <c r="E227" s="181"/>
      <c r="F227" s="181"/>
      <c r="G227" s="181"/>
      <c r="H227" s="181"/>
      <c r="I227" s="181"/>
    </row>
    <row r="228" spans="2:9" x14ac:dyDescent="0.2">
      <c r="B228" s="181"/>
      <c r="C228" s="181"/>
      <c r="D228" s="181"/>
      <c r="E228" s="181"/>
      <c r="F228" s="181"/>
      <c r="G228" s="181"/>
      <c r="H228" s="181"/>
      <c r="I228" s="181"/>
    </row>
    <row r="229" spans="2:9" x14ac:dyDescent="0.2">
      <c r="B229" s="181"/>
      <c r="C229" s="181"/>
      <c r="D229" s="181"/>
      <c r="E229" s="181"/>
      <c r="F229" s="181"/>
      <c r="G229" s="181"/>
      <c r="H229" s="181"/>
      <c r="I229" s="181"/>
    </row>
    <row r="230" spans="2:9" x14ac:dyDescent="0.2">
      <c r="B230" s="181"/>
      <c r="C230" s="181"/>
      <c r="D230" s="181"/>
      <c r="E230" s="181"/>
      <c r="F230" s="181"/>
      <c r="G230" s="181"/>
      <c r="H230" s="181"/>
      <c r="I230" s="181"/>
    </row>
    <row r="231" spans="2:9" x14ac:dyDescent="0.2">
      <c r="B231" s="181"/>
      <c r="C231" s="181"/>
      <c r="D231" s="181"/>
      <c r="E231" s="181"/>
      <c r="F231" s="181"/>
      <c r="G231" s="181"/>
      <c r="H231" s="181"/>
      <c r="I231" s="181"/>
    </row>
    <row r="232" spans="2:9" x14ac:dyDescent="0.2">
      <c r="B232" s="181"/>
      <c r="C232" s="181"/>
      <c r="D232" s="181"/>
      <c r="E232" s="181"/>
      <c r="F232" s="181"/>
      <c r="G232" s="181"/>
      <c r="H232" s="181"/>
      <c r="I232" s="181"/>
    </row>
    <row r="233" spans="2:9" x14ac:dyDescent="0.2">
      <c r="B233" s="181"/>
      <c r="C233" s="181"/>
      <c r="D233" s="181"/>
      <c r="E233" s="181"/>
      <c r="F233" s="181"/>
      <c r="G233" s="181"/>
      <c r="H233" s="181"/>
      <c r="I233" s="181"/>
    </row>
    <row r="234" spans="2:9" x14ac:dyDescent="0.2">
      <c r="B234" s="181"/>
      <c r="C234" s="181"/>
      <c r="D234" s="181"/>
      <c r="E234" s="181"/>
      <c r="F234" s="181"/>
      <c r="G234" s="181"/>
      <c r="H234" s="181"/>
      <c r="I234" s="181"/>
    </row>
    <row r="235" spans="2:9" x14ac:dyDescent="0.2">
      <c r="B235" s="181"/>
      <c r="C235" s="181"/>
      <c r="D235" s="181"/>
      <c r="E235" s="181"/>
      <c r="F235" s="181"/>
      <c r="G235" s="181"/>
      <c r="H235" s="181"/>
      <c r="I235" s="181"/>
    </row>
    <row r="236" spans="2:9" x14ac:dyDescent="0.2">
      <c r="B236" s="181"/>
      <c r="C236" s="181"/>
      <c r="D236" s="181"/>
      <c r="E236" s="181"/>
      <c r="F236" s="181"/>
      <c r="G236" s="181"/>
      <c r="H236" s="181"/>
      <c r="I236" s="181"/>
    </row>
    <row r="237" spans="2:9" x14ac:dyDescent="0.2">
      <c r="B237" s="181"/>
      <c r="C237" s="181"/>
      <c r="D237" s="181"/>
      <c r="E237" s="181"/>
      <c r="F237" s="181"/>
      <c r="G237" s="181"/>
      <c r="H237" s="181"/>
      <c r="I237" s="181"/>
    </row>
    <row r="238" spans="2:9" x14ac:dyDescent="0.2">
      <c r="B238" s="181"/>
      <c r="C238" s="181"/>
      <c r="D238" s="181"/>
      <c r="E238" s="181"/>
      <c r="F238" s="181"/>
      <c r="G238" s="181"/>
      <c r="H238" s="181"/>
      <c r="I238" s="181"/>
    </row>
    <row r="239" spans="2:9" x14ac:dyDescent="0.2">
      <c r="B239" s="181"/>
      <c r="C239" s="181"/>
      <c r="D239" s="181"/>
      <c r="E239" s="181"/>
      <c r="F239" s="181"/>
      <c r="G239" s="181"/>
      <c r="H239" s="181"/>
      <c r="I239" s="181"/>
    </row>
    <row r="240" spans="2:9" x14ac:dyDescent="0.2">
      <c r="B240" s="181"/>
      <c r="C240" s="181"/>
      <c r="D240" s="181"/>
      <c r="E240" s="181"/>
      <c r="F240" s="181"/>
      <c r="G240" s="181"/>
      <c r="H240" s="181"/>
      <c r="I240" s="181"/>
    </row>
    <row r="241" spans="2:9" x14ac:dyDescent="0.2">
      <c r="B241" s="181"/>
      <c r="C241" s="181"/>
      <c r="D241" s="181"/>
      <c r="E241" s="181"/>
      <c r="F241" s="181"/>
      <c r="G241" s="181"/>
      <c r="H241" s="181"/>
      <c r="I241" s="181"/>
    </row>
    <row r="242" spans="2:9" x14ac:dyDescent="0.2">
      <c r="B242" s="181"/>
      <c r="C242" s="181"/>
      <c r="D242" s="181"/>
      <c r="E242" s="181"/>
      <c r="F242" s="181"/>
      <c r="G242" s="181"/>
      <c r="H242" s="181"/>
      <c r="I242" s="181"/>
    </row>
    <row r="243" spans="2:9" x14ac:dyDescent="0.2">
      <c r="B243" s="181"/>
      <c r="C243" s="181"/>
      <c r="D243" s="181"/>
      <c r="E243" s="181"/>
      <c r="F243" s="181"/>
      <c r="G243" s="181"/>
      <c r="H243" s="181"/>
      <c r="I243" s="181"/>
    </row>
    <row r="244" spans="2:9" x14ac:dyDescent="0.2">
      <c r="B244" s="181"/>
      <c r="C244" s="181"/>
      <c r="D244" s="181"/>
      <c r="E244" s="181"/>
      <c r="F244" s="181"/>
      <c r="G244" s="181"/>
      <c r="H244" s="181"/>
      <c r="I244" s="181"/>
    </row>
    <row r="245" spans="2:9" x14ac:dyDescent="0.2">
      <c r="B245" s="181"/>
      <c r="C245" s="181"/>
      <c r="D245" s="181"/>
      <c r="E245" s="181"/>
      <c r="F245" s="181"/>
      <c r="G245" s="181"/>
      <c r="H245" s="181"/>
      <c r="I245" s="181"/>
    </row>
    <row r="246" spans="2:9" x14ac:dyDescent="0.2">
      <c r="B246" s="181"/>
      <c r="C246" s="181"/>
      <c r="D246" s="181"/>
      <c r="E246" s="181"/>
      <c r="F246" s="181"/>
      <c r="G246" s="181"/>
      <c r="H246" s="181"/>
      <c r="I246" s="181"/>
    </row>
    <row r="247" spans="2:9" x14ac:dyDescent="0.2">
      <c r="B247" s="181"/>
      <c r="C247" s="181"/>
      <c r="D247" s="181"/>
      <c r="E247" s="181"/>
      <c r="F247" s="181"/>
      <c r="G247" s="181"/>
      <c r="H247" s="181"/>
      <c r="I247" s="181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13" sqref="A13"/>
    </sheetView>
  </sheetViews>
  <sheetFormatPr defaultColWidth="9.140625" defaultRowHeight="12.75" x14ac:dyDescent="0.2"/>
  <cols>
    <col min="1" max="1" width="77.28515625" style="194" bestFit="1" customWidth="1"/>
    <col min="2" max="2" width="20" style="194" customWidth="1"/>
    <col min="3" max="3" width="20.85546875" style="194" customWidth="1"/>
    <col min="4" max="4" width="11.42578125" style="194" bestFit="1" customWidth="1"/>
    <col min="5" max="16384" width="9.140625" style="194"/>
  </cols>
  <sheetData>
    <row r="2" spans="1:19" ht="54.75" customHeight="1" x14ac:dyDescent="0.3">
      <c r="A2" s="4" t="str">
        <f>"Державний та гарантований державою борг України
за станом на " &amp; TEXT(DREPORTDATE,"dd.MM.yyyy")&amp;" 
(за видами відсоткових ставок)"</f>
        <v>Державний та гарантований державою борг України
за станом на 28.02.2019 
(за видами відсоткових ставок)</v>
      </c>
      <c r="B2" s="3"/>
      <c r="C2" s="3"/>
      <c r="D2" s="3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x14ac:dyDescent="0.2">
      <c r="A3" s="1"/>
      <c r="B3" s="1"/>
      <c r="C3" s="1"/>
      <c r="D3" s="1"/>
    </row>
    <row r="4" spans="1:19" s="246" customFormat="1" x14ac:dyDescent="0.2">
      <c r="D4" s="246" t="str">
        <f>VALVAL</f>
        <v>млрд. одиниць</v>
      </c>
    </row>
    <row r="5" spans="1:19" s="162" customFormat="1" x14ac:dyDescent="0.2">
      <c r="A5" s="56"/>
      <c r="B5" s="203" t="s">
        <v>168</v>
      </c>
      <c r="C5" s="203" t="s">
        <v>171</v>
      </c>
      <c r="D5" s="203" t="s">
        <v>189</v>
      </c>
    </row>
    <row r="6" spans="1:19" s="29" customFormat="1" ht="15.75" x14ac:dyDescent="0.2">
      <c r="A6" s="196" t="s">
        <v>151</v>
      </c>
      <c r="B6" s="217">
        <f t="shared" ref="B6:D6" si="0">SUM(B$7+ B$8)</f>
        <v>78.239429963220005</v>
      </c>
      <c r="C6" s="217">
        <f t="shared" si="0"/>
        <v>2111.89846848454</v>
      </c>
      <c r="D6" s="218">
        <f t="shared" si="0"/>
        <v>1</v>
      </c>
    </row>
    <row r="7" spans="1:19" s="190" customFormat="1" ht="14.25" x14ac:dyDescent="0.2">
      <c r="A7" s="179" t="s">
        <v>48</v>
      </c>
      <c r="B7" s="214">
        <v>27.241657751030001</v>
      </c>
      <c r="C7" s="214">
        <v>735.32763864031995</v>
      </c>
      <c r="D7" s="238">
        <v>0.34818300000000002</v>
      </c>
    </row>
    <row r="8" spans="1:19" s="190" customFormat="1" ht="14.25" x14ac:dyDescent="0.2">
      <c r="A8" s="179" t="s">
        <v>107</v>
      </c>
      <c r="B8" s="214">
        <v>50.99777221219</v>
      </c>
      <c r="C8" s="214">
        <v>1376.57082984422</v>
      </c>
      <c r="D8" s="238">
        <v>0.65181699999999998</v>
      </c>
    </row>
    <row r="9" spans="1:19" x14ac:dyDescent="0.2">
      <c r="B9" s="37"/>
      <c r="C9" s="37"/>
      <c r="D9" s="37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  <row r="10" spans="1:19" x14ac:dyDescent="0.2">
      <c r="B10" s="37"/>
      <c r="C10" s="37"/>
      <c r="D10" s="37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9" x14ac:dyDescent="0.2">
      <c r="B11" s="37"/>
      <c r="C11" s="37"/>
      <c r="D11" s="37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9" x14ac:dyDescent="0.2"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9" x14ac:dyDescent="0.2"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9" x14ac:dyDescent="0.2"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9" x14ac:dyDescent="0.2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9" x14ac:dyDescent="0.2"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</row>
    <row r="17" spans="2:17" x14ac:dyDescent="0.2"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2:17" x14ac:dyDescent="0.2"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2:17" x14ac:dyDescent="0.2"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2:17" x14ac:dyDescent="0.2"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2:17" x14ac:dyDescent="0.2"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2:17" x14ac:dyDescent="0.2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2:17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2:17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</row>
    <row r="25" spans="2:17" x14ac:dyDescent="0.2"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2:17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  <row r="27" spans="2:17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</row>
    <row r="28" spans="2:17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2:17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2:17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2:17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2:17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2:17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2:17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2:17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2:17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2:17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2:17" x14ac:dyDescent="0.2"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2:17" x14ac:dyDescent="0.2"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2:17" x14ac:dyDescent="0.2"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2:17" x14ac:dyDescent="0.2"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2:17" x14ac:dyDescent="0.2"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2:17" x14ac:dyDescent="0.2"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2:17" x14ac:dyDescent="0.2"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2:17" x14ac:dyDescent="0.2"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2:17" x14ac:dyDescent="0.2"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2:17" x14ac:dyDescent="0.2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2:17" x14ac:dyDescent="0.2"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2:17" x14ac:dyDescent="0.2"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2:17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2:17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2:17" x14ac:dyDescent="0.2"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2:17" x14ac:dyDescent="0.2"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2:17" x14ac:dyDescent="0.2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2:17" x14ac:dyDescent="0.2"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2:17" x14ac:dyDescent="0.2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2:17" x14ac:dyDescent="0.2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2:17" x14ac:dyDescent="0.2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2:17" x14ac:dyDescent="0.2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2:17" x14ac:dyDescent="0.2"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2:17" x14ac:dyDescent="0.2"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2:17" x14ac:dyDescent="0.2"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2:17" x14ac:dyDescent="0.2"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2:17" x14ac:dyDescent="0.2"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2:17" x14ac:dyDescent="0.2"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2:17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2:17" x14ac:dyDescent="0.2"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2:17" x14ac:dyDescent="0.2"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2:17" x14ac:dyDescent="0.2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2:17" x14ac:dyDescent="0.2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2:17" x14ac:dyDescent="0.2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  <row r="72" spans="2:17" x14ac:dyDescent="0.2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</row>
    <row r="73" spans="2:17" x14ac:dyDescent="0.2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</row>
    <row r="74" spans="2:17" x14ac:dyDescent="0.2"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</row>
    <row r="75" spans="2:17" x14ac:dyDescent="0.2"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</row>
    <row r="76" spans="2:17" x14ac:dyDescent="0.2"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</row>
    <row r="77" spans="2:17" x14ac:dyDescent="0.2"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</row>
    <row r="78" spans="2:17" x14ac:dyDescent="0.2"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</row>
    <row r="79" spans="2:17" x14ac:dyDescent="0.2"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</row>
    <row r="80" spans="2:17" x14ac:dyDescent="0.2"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</row>
    <row r="81" spans="2:17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</row>
    <row r="82" spans="2:17" x14ac:dyDescent="0.2"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</row>
    <row r="83" spans="2:17" x14ac:dyDescent="0.2"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</row>
    <row r="84" spans="2:17" x14ac:dyDescent="0.2"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</row>
    <row r="85" spans="2:17" x14ac:dyDescent="0.2"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</row>
    <row r="86" spans="2:17" x14ac:dyDescent="0.2"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</row>
    <row r="87" spans="2:17" x14ac:dyDescent="0.2"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</row>
    <row r="88" spans="2:17" x14ac:dyDescent="0.2"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</row>
    <row r="89" spans="2:17" x14ac:dyDescent="0.2"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</row>
    <row r="90" spans="2:17" x14ac:dyDescent="0.2"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</row>
    <row r="91" spans="2:17" x14ac:dyDescent="0.2"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</row>
    <row r="92" spans="2:17" x14ac:dyDescent="0.2"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</row>
    <row r="93" spans="2:17" x14ac:dyDescent="0.2"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</row>
    <row r="94" spans="2:17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</row>
    <row r="95" spans="2:17" x14ac:dyDescent="0.2"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</row>
    <row r="96" spans="2:17" x14ac:dyDescent="0.2"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</row>
    <row r="97" spans="2:17" x14ac:dyDescent="0.2"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</row>
    <row r="98" spans="2:17" x14ac:dyDescent="0.2"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</row>
    <row r="99" spans="2:17" x14ac:dyDescent="0.2"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</row>
    <row r="100" spans="2:17" x14ac:dyDescent="0.2"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</row>
    <row r="101" spans="2:17" x14ac:dyDescent="0.2"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</row>
    <row r="102" spans="2:17" x14ac:dyDescent="0.2"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</row>
    <row r="103" spans="2:17" x14ac:dyDescent="0.2"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</row>
    <row r="104" spans="2:17" x14ac:dyDescent="0.2"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</row>
    <row r="105" spans="2:17" x14ac:dyDescent="0.2"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</row>
    <row r="106" spans="2:17" x14ac:dyDescent="0.2"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</row>
    <row r="107" spans="2:17" x14ac:dyDescent="0.2"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</row>
    <row r="108" spans="2:17" x14ac:dyDescent="0.2"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</row>
    <row r="109" spans="2:17" x14ac:dyDescent="0.2"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</row>
    <row r="110" spans="2:17" x14ac:dyDescent="0.2"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</row>
    <row r="111" spans="2:17" x14ac:dyDescent="0.2"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</row>
    <row r="112" spans="2:17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</row>
    <row r="113" spans="2:17" x14ac:dyDescent="0.2"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</row>
    <row r="114" spans="2:17" x14ac:dyDescent="0.2"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</row>
    <row r="115" spans="2:17" x14ac:dyDescent="0.2"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</row>
    <row r="116" spans="2:17" x14ac:dyDescent="0.2"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</row>
    <row r="117" spans="2:17" x14ac:dyDescent="0.2"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</row>
    <row r="118" spans="2:17" x14ac:dyDescent="0.2"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</row>
    <row r="119" spans="2:17" x14ac:dyDescent="0.2"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</row>
    <row r="120" spans="2:17" x14ac:dyDescent="0.2"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</row>
    <row r="121" spans="2:17" x14ac:dyDescent="0.2"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</row>
    <row r="122" spans="2:17" x14ac:dyDescent="0.2"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2:17" x14ac:dyDescent="0.2"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</row>
    <row r="124" spans="2:17" x14ac:dyDescent="0.2"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</row>
    <row r="125" spans="2:17" x14ac:dyDescent="0.2"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</row>
    <row r="126" spans="2:17" x14ac:dyDescent="0.2"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</row>
    <row r="127" spans="2:17" x14ac:dyDescent="0.2"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</row>
    <row r="128" spans="2:17" x14ac:dyDescent="0.2"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</row>
    <row r="129" spans="2:17" x14ac:dyDescent="0.2"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</row>
    <row r="130" spans="2:17" x14ac:dyDescent="0.2"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</row>
    <row r="131" spans="2:17" x14ac:dyDescent="0.2"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</row>
    <row r="132" spans="2:17" x14ac:dyDescent="0.2"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</row>
    <row r="133" spans="2:17" x14ac:dyDescent="0.2"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</row>
    <row r="134" spans="2:17" x14ac:dyDescent="0.2"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</row>
    <row r="135" spans="2:17" x14ac:dyDescent="0.2"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</row>
    <row r="136" spans="2:17" x14ac:dyDescent="0.2"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</row>
    <row r="137" spans="2:17" x14ac:dyDescent="0.2"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</row>
    <row r="138" spans="2:17" x14ac:dyDescent="0.2"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</row>
    <row r="139" spans="2:17" x14ac:dyDescent="0.2"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</row>
    <row r="140" spans="2:17" x14ac:dyDescent="0.2"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</row>
    <row r="141" spans="2:17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</row>
    <row r="142" spans="2:17" x14ac:dyDescent="0.2"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  <row r="143" spans="2:17" x14ac:dyDescent="0.2"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2:17" x14ac:dyDescent="0.2"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</row>
    <row r="145" spans="2:17" x14ac:dyDescent="0.2"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</row>
    <row r="146" spans="2:17" x14ac:dyDescent="0.2"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</row>
    <row r="147" spans="2:17" x14ac:dyDescent="0.2"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</row>
    <row r="148" spans="2:17" x14ac:dyDescent="0.2"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</row>
    <row r="149" spans="2:17" x14ac:dyDescent="0.2"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</row>
    <row r="150" spans="2:17" x14ac:dyDescent="0.2"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</row>
    <row r="151" spans="2:17" x14ac:dyDescent="0.2"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</row>
    <row r="152" spans="2:17" x14ac:dyDescent="0.2"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</row>
    <row r="153" spans="2:17" x14ac:dyDescent="0.2"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</row>
    <row r="154" spans="2:17" x14ac:dyDescent="0.2"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</row>
    <row r="155" spans="2:17" x14ac:dyDescent="0.2"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</row>
    <row r="156" spans="2:17" x14ac:dyDescent="0.2"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</row>
    <row r="157" spans="2:17" x14ac:dyDescent="0.2"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</row>
    <row r="158" spans="2:17" x14ac:dyDescent="0.2"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</row>
    <row r="159" spans="2:17" x14ac:dyDescent="0.2"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</row>
    <row r="160" spans="2:17" x14ac:dyDescent="0.2"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</row>
    <row r="161" spans="2:17" x14ac:dyDescent="0.2"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</row>
    <row r="162" spans="2:17" x14ac:dyDescent="0.2"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</row>
    <row r="163" spans="2:17" x14ac:dyDescent="0.2"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</row>
    <row r="164" spans="2:17" x14ac:dyDescent="0.2"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</row>
    <row r="165" spans="2:17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</row>
    <row r="166" spans="2:17" x14ac:dyDescent="0.2"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</row>
    <row r="167" spans="2:17" x14ac:dyDescent="0.2"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</row>
    <row r="168" spans="2:17" x14ac:dyDescent="0.2"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</row>
    <row r="169" spans="2:17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</row>
    <row r="170" spans="2:17" x14ac:dyDescent="0.2"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</row>
    <row r="171" spans="2:17" x14ac:dyDescent="0.2"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</row>
    <row r="172" spans="2:17" x14ac:dyDescent="0.2"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</row>
    <row r="173" spans="2:17" x14ac:dyDescent="0.2"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</row>
    <row r="174" spans="2:17" x14ac:dyDescent="0.2"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</row>
    <row r="175" spans="2:17" x14ac:dyDescent="0.2"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</row>
    <row r="176" spans="2:17" x14ac:dyDescent="0.2"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</row>
    <row r="177" spans="2:17" x14ac:dyDescent="0.2"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</row>
    <row r="178" spans="2:17" x14ac:dyDescent="0.2"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</row>
    <row r="179" spans="2:17" x14ac:dyDescent="0.2"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</row>
    <row r="180" spans="2:17" x14ac:dyDescent="0.2"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</row>
    <row r="181" spans="2:17" x14ac:dyDescent="0.2"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</row>
    <row r="182" spans="2:17" x14ac:dyDescent="0.2"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</row>
    <row r="183" spans="2:17" x14ac:dyDescent="0.2"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</row>
    <row r="184" spans="2:17" x14ac:dyDescent="0.2"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</row>
    <row r="185" spans="2:17" x14ac:dyDescent="0.2"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</row>
    <row r="186" spans="2:17" x14ac:dyDescent="0.2"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</row>
    <row r="187" spans="2:17" x14ac:dyDescent="0.2"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</row>
    <row r="188" spans="2:17" x14ac:dyDescent="0.2"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</row>
    <row r="189" spans="2:17" x14ac:dyDescent="0.2"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</row>
    <row r="190" spans="2:17" x14ac:dyDescent="0.2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</row>
    <row r="191" spans="2:17" x14ac:dyDescent="0.2"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</row>
    <row r="192" spans="2:17" x14ac:dyDescent="0.2"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</row>
    <row r="193" spans="2:17" x14ac:dyDescent="0.2"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</row>
    <row r="194" spans="2:17" x14ac:dyDescent="0.2"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</row>
    <row r="195" spans="2:17" x14ac:dyDescent="0.2"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</row>
    <row r="196" spans="2:17" x14ac:dyDescent="0.2"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</row>
    <row r="197" spans="2:17" x14ac:dyDescent="0.2"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</row>
    <row r="198" spans="2:17" x14ac:dyDescent="0.2"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</row>
    <row r="199" spans="2:17" x14ac:dyDescent="0.2"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</row>
    <row r="200" spans="2:17" x14ac:dyDescent="0.2"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</row>
    <row r="201" spans="2:17" x14ac:dyDescent="0.2"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</row>
    <row r="202" spans="2:17" x14ac:dyDescent="0.2"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</row>
    <row r="203" spans="2:17" x14ac:dyDescent="0.2"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</row>
    <row r="204" spans="2:17" x14ac:dyDescent="0.2"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</row>
    <row r="205" spans="2:17" x14ac:dyDescent="0.2"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</row>
    <row r="206" spans="2:17" x14ac:dyDescent="0.2"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</row>
    <row r="207" spans="2:17" x14ac:dyDescent="0.2"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</row>
    <row r="208" spans="2:17" x14ac:dyDescent="0.2"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2:17" x14ac:dyDescent="0.2"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2:17" x14ac:dyDescent="0.2"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2:17" x14ac:dyDescent="0.2"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2:17" x14ac:dyDescent="0.2"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2:17" x14ac:dyDescent="0.2"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2:17" x14ac:dyDescent="0.2"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</row>
    <row r="215" spans="2:17" x14ac:dyDescent="0.2"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</row>
    <row r="216" spans="2:17" x14ac:dyDescent="0.2"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</row>
    <row r="217" spans="2:17" x14ac:dyDescent="0.2"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</row>
    <row r="218" spans="2:17" x14ac:dyDescent="0.2"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</row>
    <row r="219" spans="2:17" x14ac:dyDescent="0.2"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</row>
    <row r="220" spans="2:17" x14ac:dyDescent="0.2"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</row>
    <row r="221" spans="2:17" x14ac:dyDescent="0.2"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</row>
    <row r="222" spans="2:17" x14ac:dyDescent="0.2"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</row>
    <row r="223" spans="2:17" x14ac:dyDescent="0.2"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</row>
    <row r="224" spans="2:17" x14ac:dyDescent="0.2"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</row>
    <row r="225" spans="2:17" x14ac:dyDescent="0.2"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</row>
    <row r="226" spans="2:17" x14ac:dyDescent="0.2"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</row>
    <row r="227" spans="2:17" x14ac:dyDescent="0.2"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</row>
    <row r="228" spans="2:17" x14ac:dyDescent="0.2"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</row>
    <row r="229" spans="2:17" x14ac:dyDescent="0.2"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</row>
    <row r="230" spans="2:17" x14ac:dyDescent="0.2"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</row>
    <row r="231" spans="2:17" x14ac:dyDescent="0.2"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</row>
    <row r="232" spans="2:17" x14ac:dyDescent="0.2"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</row>
    <row r="233" spans="2:17" x14ac:dyDescent="0.2"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</row>
    <row r="234" spans="2:17" x14ac:dyDescent="0.2"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</row>
    <row r="235" spans="2:17" x14ac:dyDescent="0.2"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</row>
    <row r="236" spans="2:17" x14ac:dyDescent="0.2"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</row>
    <row r="237" spans="2:17" x14ac:dyDescent="0.2"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</row>
    <row r="238" spans="2:17" x14ac:dyDescent="0.2"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</row>
    <row r="239" spans="2:17" x14ac:dyDescent="0.2"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</row>
    <row r="240" spans="2:17" x14ac:dyDescent="0.2"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</row>
    <row r="241" spans="2:17" x14ac:dyDescent="0.2"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</row>
    <row r="242" spans="2:17" x14ac:dyDescent="0.2"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</row>
    <row r="243" spans="2:17" x14ac:dyDescent="0.2"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</row>
    <row r="244" spans="2:17" x14ac:dyDescent="0.2"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</row>
    <row r="245" spans="2:17" x14ac:dyDescent="0.2"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</row>
    <row r="246" spans="2:17" x14ac:dyDescent="0.2"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</row>
    <row r="247" spans="2:17" x14ac:dyDescent="0.2"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MFWF-347-125042</_dlc_DocId>
    <_dlc_DocIdUrl xmlns="acedc1b3-a6a6-4744-bb8f-c9b717f8a9c9">
      <Url>http://workflow/12000/12100/12130/_layouts/DocIdRedir.aspx?ID=MFWF-347-125042</Url>
      <Description>MFWF-347-125042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1D85E-F949-4C74-90B1-A8C09FCD2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5FB3FB-255C-4450-BC05-BDC42D9B3AEA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acedc1b3-a6a6-4744-bb8f-c9b717f8a9c9"/>
  </ds:schemaRefs>
</ds:datastoreItem>
</file>

<file path=customXml/itemProps3.xml><?xml version="1.0" encoding="utf-8"?>
<ds:datastoreItem xmlns:ds="http://schemas.openxmlformats.org/officeDocument/2006/customXml" ds:itemID="{ADD65B71-116B-430E-838D-E7206E36FAC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504D243-0C73-4EFA-94FE-3653F4E439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73</vt:i4>
      </vt:variant>
    </vt:vector>
  </HeadingPairs>
  <TitlesOfParts>
    <vt:vector size="135" baseType="lpstr">
      <vt:lpstr>MTK2_UAH</vt:lpstr>
      <vt:lpstr>MTK2_USD</vt:lpstr>
      <vt:lpstr>DKT2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DTK2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Користувач Windows</cp:lastModifiedBy>
  <cp:lastPrinted>2019-03-22T13:27:41Z</cp:lastPrinted>
  <dcterms:created xsi:type="dcterms:W3CDTF">2019-03-22T12:55:32Z</dcterms:created>
  <dcterms:modified xsi:type="dcterms:W3CDTF">2019-03-25T15:14:00Z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f0f8946c-18a8-4e71-9807-99ac2fe621cd</vt:lpwstr>
  </property>
  <property fmtid="{D5CDD505-2E9C-101B-9397-08002B2CF9AE}" pid="3" name="ContentTypeId">
    <vt:lpwstr>0x010100795F85084727864D943A1640386A6A57</vt:lpwstr>
  </property>
</Properties>
</file>