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1835" windowHeight="113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.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'.'!$B$4</definedName>
    <definedName name="DKRGUAR">'DKR2'!#REF!</definedName>
    <definedName name="DKRSTATE">'DKR2'!$A$8</definedName>
    <definedName name="DKT">'DKT1'!$A$7</definedName>
    <definedName name="DMLMLR">'.'!$F$4</definedName>
    <definedName name="DREPORTDATE">'.'!$B$3</definedName>
    <definedName name="DRUN">'.'!$A$1</definedName>
    <definedName name="DSESSION">'.'!$B$5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'.'!$A$9</definedName>
    <definedName name="REPORT_REGIME">'.'!$A$8</definedName>
    <definedName name="SRATED">SRATE!$A$7</definedName>
    <definedName name="VALUAH">'.'!$D$4</definedName>
    <definedName name="VALUSD">'.'!$C$4</definedName>
    <definedName name="VALVAL">'.'!$E$4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I7" i="51"/>
  <c r="G7" i="51"/>
  <c r="F7" i="51"/>
  <c r="E7" i="51"/>
  <c r="D7" i="51"/>
  <c r="C7" i="51"/>
  <c r="B7" i="51"/>
  <c r="B1" i="51"/>
  <c r="F128" i="49"/>
  <c r="E128" i="49"/>
  <c r="D128" i="49"/>
  <c r="C128" i="49"/>
  <c r="B128" i="49"/>
  <c r="F124" i="49"/>
  <c r="E124" i="49"/>
  <c r="D124" i="49"/>
  <c r="C124" i="49"/>
  <c r="B124" i="49"/>
  <c r="F109" i="49"/>
  <c r="E109" i="49"/>
  <c r="D109" i="49"/>
  <c r="C109" i="49"/>
  <c r="B109" i="49"/>
  <c r="F107" i="49"/>
  <c r="E107" i="49"/>
  <c r="D107" i="49"/>
  <c r="D100" i="49" s="1"/>
  <c r="C107" i="49"/>
  <c r="B107" i="49"/>
  <c r="F101" i="49"/>
  <c r="E101" i="49"/>
  <c r="D101" i="49"/>
  <c r="C101" i="49"/>
  <c r="B101" i="49"/>
  <c r="G100" i="49"/>
  <c r="G79" i="49" s="1"/>
  <c r="F98" i="49"/>
  <c r="E98" i="49"/>
  <c r="D98" i="49"/>
  <c r="D80" i="49" s="1"/>
  <c r="C98" i="49"/>
  <c r="B98" i="49"/>
  <c r="F94" i="49"/>
  <c r="E94" i="49"/>
  <c r="E80" i="49" s="1"/>
  <c r="D94" i="49"/>
  <c r="C94" i="49"/>
  <c r="B94" i="49"/>
  <c r="F81" i="49"/>
  <c r="F80" i="49" s="1"/>
  <c r="E81" i="49"/>
  <c r="D81" i="49"/>
  <c r="C81" i="49"/>
  <c r="C80" i="49" s="1"/>
  <c r="B81" i="49"/>
  <c r="B80" i="49" s="1"/>
  <c r="G80" i="49"/>
  <c r="F77" i="49"/>
  <c r="E77" i="49"/>
  <c r="D77" i="49"/>
  <c r="C77" i="49"/>
  <c r="B77" i="49"/>
  <c r="F64" i="49"/>
  <c r="E64" i="49"/>
  <c r="D64" i="49"/>
  <c r="C64" i="49"/>
  <c r="B64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C48" i="49" s="1"/>
  <c r="B49" i="49"/>
  <c r="G48" i="49"/>
  <c r="F46" i="49"/>
  <c r="E46" i="49"/>
  <c r="D46" i="49"/>
  <c r="C46" i="49"/>
  <c r="B46" i="49"/>
  <c r="F9" i="49"/>
  <c r="F8" i="49" s="1"/>
  <c r="E9" i="49"/>
  <c r="E8" i="49" s="1"/>
  <c r="D9" i="49"/>
  <c r="C9" i="49"/>
  <c r="B9" i="49"/>
  <c r="B8" i="49" s="1"/>
  <c r="G8" i="49"/>
  <c r="G7" i="49" s="1"/>
  <c r="A6" i="49"/>
  <c r="A2" i="49"/>
  <c r="F128" i="48"/>
  <c r="E128" i="48"/>
  <c r="D128" i="48"/>
  <c r="C128" i="48"/>
  <c r="C100" i="48" s="1"/>
  <c r="B128" i="48"/>
  <c r="F124" i="48"/>
  <c r="E124" i="48"/>
  <c r="D124" i="48"/>
  <c r="C124" i="48"/>
  <c r="B124" i="48"/>
  <c r="F109" i="48"/>
  <c r="E109" i="48"/>
  <c r="D109" i="48"/>
  <c r="C109" i="48"/>
  <c r="B109" i="48"/>
  <c r="F107" i="48"/>
  <c r="E107" i="48"/>
  <c r="D107" i="48"/>
  <c r="C107" i="48"/>
  <c r="B107" i="48"/>
  <c r="F101" i="48"/>
  <c r="E101" i="48"/>
  <c r="D101" i="48"/>
  <c r="C101" i="48"/>
  <c r="B101" i="48"/>
  <c r="B100" i="48" s="1"/>
  <c r="G100" i="48"/>
  <c r="F98" i="48"/>
  <c r="E98" i="48"/>
  <c r="D98" i="48"/>
  <c r="C98" i="48"/>
  <c r="B98" i="48"/>
  <c r="F94" i="48"/>
  <c r="E94" i="48"/>
  <c r="D94" i="48"/>
  <c r="C94" i="48"/>
  <c r="B94" i="48"/>
  <c r="F81" i="48"/>
  <c r="F80" i="48" s="1"/>
  <c r="E81" i="48"/>
  <c r="D81" i="48"/>
  <c r="C81" i="48"/>
  <c r="B81" i="48"/>
  <c r="B80" i="48" s="1"/>
  <c r="B79" i="48" s="1"/>
  <c r="G80" i="48"/>
  <c r="F77" i="48"/>
  <c r="E77" i="48"/>
  <c r="D77" i="48"/>
  <c r="C77" i="48"/>
  <c r="B77" i="48"/>
  <c r="F64" i="48"/>
  <c r="E64" i="48"/>
  <c r="D64" i="48"/>
  <c r="C64" i="48"/>
  <c r="B64" i="48"/>
  <c r="F62" i="48"/>
  <c r="E62" i="48"/>
  <c r="D62" i="48"/>
  <c r="C62" i="48"/>
  <c r="B62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D8" i="48" s="1"/>
  <c r="C46" i="48"/>
  <c r="B46" i="48"/>
  <c r="F9" i="48"/>
  <c r="F8" i="48" s="1"/>
  <c r="E9" i="48"/>
  <c r="E8" i="48" s="1"/>
  <c r="D9" i="48"/>
  <c r="C9" i="48"/>
  <c r="C8" i="48" s="1"/>
  <c r="B9" i="48"/>
  <c r="B8" i="48" s="1"/>
  <c r="G8" i="48"/>
  <c r="G7" i="48" s="1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D18" i="46"/>
  <c r="B18" i="46"/>
  <c r="G17" i="46"/>
  <c r="F17" i="46"/>
  <c r="E17" i="46"/>
  <c r="D17" i="46"/>
  <c r="C17" i="46"/>
  <c r="B17" i="46"/>
  <c r="G14" i="46"/>
  <c r="F14" i="46"/>
  <c r="E14" i="46"/>
  <c r="D14" i="46"/>
  <c r="D12" i="46" s="1"/>
  <c r="C14" i="46"/>
  <c r="B14" i="46"/>
  <c r="A14" i="46"/>
  <c r="G13" i="46"/>
  <c r="G12" i="46" s="1"/>
  <c r="F13" i="46"/>
  <c r="E13" i="46"/>
  <c r="D13" i="46"/>
  <c r="C13" i="46"/>
  <c r="C12" i="46" s="1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 s="1"/>
  <c r="F7" i="46"/>
  <c r="E7" i="46"/>
  <c r="D7" i="46"/>
  <c r="C7" i="46"/>
  <c r="C6" i="46" s="1"/>
  <c r="B7" i="46"/>
  <c r="A7" i="46"/>
  <c r="F6" i="46"/>
  <c r="B6" i="46"/>
  <c r="G5" i="46"/>
  <c r="F5" i="46"/>
  <c r="E5" i="46"/>
  <c r="D5" i="46"/>
  <c r="C5" i="46"/>
  <c r="B5" i="46"/>
  <c r="G20" i="43"/>
  <c r="F20" i="43"/>
  <c r="E20" i="43"/>
  <c r="D20" i="43"/>
  <c r="C20" i="43"/>
  <c r="B20" i="43"/>
  <c r="B18" i="43" s="1"/>
  <c r="A20" i="43"/>
  <c r="G19" i="43"/>
  <c r="F19" i="43"/>
  <c r="E19" i="43"/>
  <c r="E18" i="43" s="1"/>
  <c r="D19" i="43"/>
  <c r="C19" i="43"/>
  <c r="B19" i="43"/>
  <c r="A19" i="43"/>
  <c r="F18" i="43"/>
  <c r="D18" i="43"/>
  <c r="G17" i="43"/>
  <c r="F17" i="43"/>
  <c r="E17" i="43"/>
  <c r="D17" i="43"/>
  <c r="C17" i="43"/>
  <c r="B17" i="43"/>
  <c r="G14" i="43"/>
  <c r="F14" i="43"/>
  <c r="F12" i="43" s="1"/>
  <c r="E14" i="43"/>
  <c r="D14" i="43"/>
  <c r="C14" i="43"/>
  <c r="B14" i="43"/>
  <c r="B12" i="43" s="1"/>
  <c r="A14" i="43"/>
  <c r="G13" i="43"/>
  <c r="F13" i="43"/>
  <c r="E13" i="43"/>
  <c r="D13" i="43"/>
  <c r="D12" i="43" s="1"/>
  <c r="C13" i="43"/>
  <c r="B13" i="43"/>
  <c r="A13" i="43"/>
  <c r="G12" i="43"/>
  <c r="C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 s="1"/>
  <c r="E7" i="43"/>
  <c r="E6" i="43" s="1"/>
  <c r="D7" i="43"/>
  <c r="C7" i="43"/>
  <c r="B7" i="43"/>
  <c r="B6" i="43" s="1"/>
  <c r="A7" i="43"/>
  <c r="D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C17" i="36"/>
  <c r="B17" i="36"/>
  <c r="C9" i="36"/>
  <c r="B9" i="36"/>
  <c r="C8" i="36"/>
  <c r="B8" i="36"/>
  <c r="A3" i="36"/>
  <c r="A2" i="36"/>
  <c r="A1" i="36"/>
  <c r="D7" i="35"/>
  <c r="C7" i="35"/>
  <c r="B7" i="35"/>
  <c r="D5" i="35"/>
  <c r="A2" i="35"/>
  <c r="C104" i="31"/>
  <c r="B104" i="31"/>
  <c r="C95" i="31"/>
  <c r="B95" i="31"/>
  <c r="C93" i="31"/>
  <c r="B93" i="31"/>
  <c r="C87" i="31"/>
  <c r="B87" i="31"/>
  <c r="D86" i="31"/>
  <c r="B86" i="31"/>
  <c r="C84" i="31"/>
  <c r="B84" i="31"/>
  <c r="C77" i="31"/>
  <c r="B77" i="31"/>
  <c r="C75" i="31"/>
  <c r="B75" i="31"/>
  <c r="C69" i="31"/>
  <c r="B69" i="31"/>
  <c r="C62" i="31"/>
  <c r="B62" i="31"/>
  <c r="D61" i="31"/>
  <c r="D60" i="31" s="1"/>
  <c r="C61" i="31"/>
  <c r="C58" i="31"/>
  <c r="B58" i="31"/>
  <c r="C54" i="31"/>
  <c r="B54" i="31"/>
  <c r="C48" i="31"/>
  <c r="B48" i="31"/>
  <c r="B47" i="31" s="1"/>
  <c r="D47" i="31"/>
  <c r="C45" i="31"/>
  <c r="B45" i="31"/>
  <c r="C10" i="31"/>
  <c r="C9" i="31" s="1"/>
  <c r="B10" i="31"/>
  <c r="D9" i="31"/>
  <c r="A7" i="31"/>
  <c r="C6" i="31"/>
  <c r="B6" i="31"/>
  <c r="A3" i="31"/>
  <c r="A2" i="31"/>
  <c r="C104" i="30"/>
  <c r="B104" i="30"/>
  <c r="C95" i="30"/>
  <c r="B95" i="30"/>
  <c r="C93" i="30"/>
  <c r="B93" i="30"/>
  <c r="C87" i="30"/>
  <c r="B87" i="30"/>
  <c r="D86" i="30"/>
  <c r="C84" i="30"/>
  <c r="B84" i="30"/>
  <c r="C80" i="30"/>
  <c r="B80" i="30"/>
  <c r="C74" i="30"/>
  <c r="C73" i="30" s="1"/>
  <c r="B74" i="30"/>
  <c r="D73" i="30"/>
  <c r="C70" i="30"/>
  <c r="B70" i="30"/>
  <c r="C63" i="30"/>
  <c r="B63" i="30"/>
  <c r="C61" i="30"/>
  <c r="B61" i="30"/>
  <c r="C55" i="30"/>
  <c r="B55" i="30"/>
  <c r="C48" i="30"/>
  <c r="B48" i="30"/>
  <c r="B47" i="30" s="1"/>
  <c r="D47" i="30"/>
  <c r="C45" i="30"/>
  <c r="B45" i="30"/>
  <c r="C10" i="30"/>
  <c r="B10" i="30"/>
  <c r="D9" i="30"/>
  <c r="A7" i="30"/>
  <c r="A3" i="30"/>
  <c r="A2" i="30"/>
  <c r="C23" i="29"/>
  <c r="B23" i="29"/>
  <c r="C19" i="29"/>
  <c r="C18" i="29" s="1"/>
  <c r="B19" i="29"/>
  <c r="B18" i="29" s="1"/>
  <c r="D18" i="29"/>
  <c r="C12" i="29"/>
  <c r="B12" i="29"/>
  <c r="C9" i="29"/>
  <c r="B9" i="29"/>
  <c r="D8" i="29"/>
  <c r="C8" i="29"/>
  <c r="C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B24" i="26" s="1"/>
  <c r="G25" i="26"/>
  <c r="F25" i="26"/>
  <c r="E25" i="26"/>
  <c r="E24" i="26" s="1"/>
  <c r="D25" i="26"/>
  <c r="C25" i="26"/>
  <c r="B25" i="26"/>
  <c r="G24" i="26"/>
  <c r="F24" i="26"/>
  <c r="D24" i="26"/>
  <c r="H8" i="26"/>
  <c r="G8" i="26"/>
  <c r="F8" i="26"/>
  <c r="E8" i="26"/>
  <c r="D8" i="26"/>
  <c r="C8" i="26"/>
  <c r="B8" i="26"/>
  <c r="C31" i="25"/>
  <c r="B31" i="25"/>
  <c r="C24" i="25"/>
  <c r="C23" i="25" s="1"/>
  <c r="B24" i="25"/>
  <c r="B23" i="25"/>
  <c r="D21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6" i="21"/>
  <c r="F26" i="21"/>
  <c r="E26" i="21"/>
  <c r="D26" i="2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D20" i="21"/>
  <c r="H17" i="21"/>
  <c r="H13" i="21"/>
  <c r="H12" i="21"/>
  <c r="H7" i="21" s="1"/>
  <c r="G7" i="21"/>
  <c r="F7" i="21"/>
  <c r="E7" i="21"/>
  <c r="D7" i="21"/>
  <c r="C7" i="21"/>
  <c r="B7" i="21"/>
  <c r="H4" i="21"/>
  <c r="C28" i="20"/>
  <c r="B28" i="20"/>
  <c r="C23" i="20"/>
  <c r="C22" i="20" s="1"/>
  <c r="B23" i="20"/>
  <c r="B22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B14" i="18" s="1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D4" i="17"/>
  <c r="A2" i="17"/>
  <c r="J18" i="13"/>
  <c r="I18" i="13"/>
  <c r="H18" i="13"/>
  <c r="G18" i="13"/>
  <c r="F18" i="13"/>
  <c r="E18" i="13"/>
  <c r="D18" i="13"/>
  <c r="C18" i="13"/>
  <c r="B18" i="13"/>
  <c r="J12" i="13"/>
  <c r="I12" i="13"/>
  <c r="H12" i="13"/>
  <c r="G12" i="13"/>
  <c r="F12" i="13"/>
  <c r="E12" i="13"/>
  <c r="D12" i="13"/>
  <c r="C12" i="13"/>
  <c r="B12" i="13"/>
  <c r="J6" i="13"/>
  <c r="I6" i="13"/>
  <c r="H6" i="13"/>
  <c r="G6" i="13"/>
  <c r="F6" i="13"/>
  <c r="E6" i="13"/>
  <c r="D6" i="13"/>
  <c r="C6" i="13"/>
  <c r="B6" i="13"/>
  <c r="J20" i="12"/>
  <c r="I20" i="12"/>
  <c r="H20" i="12"/>
  <c r="G20" i="12"/>
  <c r="F20" i="12"/>
  <c r="E20" i="12"/>
  <c r="D20" i="12"/>
  <c r="C20" i="12"/>
  <c r="B20" i="12"/>
  <c r="A20" i="12"/>
  <c r="J19" i="12"/>
  <c r="J18" i="12" s="1"/>
  <c r="I19" i="12"/>
  <c r="H19" i="12"/>
  <c r="G19" i="12"/>
  <c r="F19" i="12"/>
  <c r="E19" i="12"/>
  <c r="D19" i="12"/>
  <c r="C19" i="12"/>
  <c r="B19" i="12"/>
  <c r="B18" i="12" s="1"/>
  <c r="A19" i="12"/>
  <c r="A18" i="12"/>
  <c r="J17" i="12"/>
  <c r="I17" i="12"/>
  <c r="H17" i="12"/>
  <c r="G17" i="12"/>
  <c r="F17" i="12"/>
  <c r="E17" i="12"/>
  <c r="D17" i="12"/>
  <c r="C17" i="12"/>
  <c r="B17" i="12"/>
  <c r="J14" i="12"/>
  <c r="I14" i="12"/>
  <c r="H14" i="12"/>
  <c r="G14" i="12"/>
  <c r="F14" i="12"/>
  <c r="E14" i="12"/>
  <c r="D14" i="12"/>
  <c r="C14" i="12"/>
  <c r="B14" i="12"/>
  <c r="A14" i="12"/>
  <c r="J13" i="12"/>
  <c r="I13" i="12"/>
  <c r="H13" i="12"/>
  <c r="G13" i="12"/>
  <c r="F13" i="12"/>
  <c r="E13" i="12"/>
  <c r="D13" i="12"/>
  <c r="C13" i="12"/>
  <c r="B13" i="12"/>
  <c r="A13" i="12"/>
  <c r="A12" i="12"/>
  <c r="J11" i="12"/>
  <c r="I11" i="12"/>
  <c r="H11" i="12"/>
  <c r="G11" i="12"/>
  <c r="F11" i="12"/>
  <c r="E11" i="12"/>
  <c r="D11" i="12"/>
  <c r="C11" i="12"/>
  <c r="B11" i="12"/>
  <c r="J8" i="12"/>
  <c r="I8" i="12"/>
  <c r="H8" i="12"/>
  <c r="G8" i="12"/>
  <c r="F8" i="12"/>
  <c r="E8" i="12"/>
  <c r="D8" i="12"/>
  <c r="C8" i="12"/>
  <c r="B8" i="12"/>
  <c r="A8" i="12"/>
  <c r="J7" i="12"/>
  <c r="I7" i="12"/>
  <c r="H7" i="12"/>
  <c r="G7" i="12"/>
  <c r="F7" i="12"/>
  <c r="E7" i="12"/>
  <c r="D7" i="12"/>
  <c r="C7" i="12"/>
  <c r="B7" i="12"/>
  <c r="A7" i="12"/>
  <c r="A6" i="12"/>
  <c r="J5" i="12"/>
  <c r="I5" i="12"/>
  <c r="H5" i="12"/>
  <c r="G5" i="12"/>
  <c r="F5" i="12"/>
  <c r="E5" i="12"/>
  <c r="D5" i="12"/>
  <c r="C5" i="12"/>
  <c r="B5" i="12"/>
  <c r="J18" i="11"/>
  <c r="I18" i="11"/>
  <c r="H18" i="11"/>
  <c r="G18" i="11"/>
  <c r="F18" i="11"/>
  <c r="E18" i="11"/>
  <c r="D18" i="11"/>
  <c r="C18" i="11"/>
  <c r="B18" i="11"/>
  <c r="J12" i="11"/>
  <c r="I12" i="11"/>
  <c r="H12" i="11"/>
  <c r="G12" i="11"/>
  <c r="F12" i="11"/>
  <c r="E12" i="11"/>
  <c r="D12" i="11"/>
  <c r="C12" i="11"/>
  <c r="B12" i="11"/>
  <c r="J6" i="11"/>
  <c r="I6" i="11"/>
  <c r="H6" i="11"/>
  <c r="G6" i="11"/>
  <c r="F6" i="11"/>
  <c r="E6" i="11"/>
  <c r="D6" i="11"/>
  <c r="C6" i="11"/>
  <c r="B6" i="11"/>
  <c r="I103" i="8"/>
  <c r="H103" i="8"/>
  <c r="G103" i="8"/>
  <c r="F103" i="8"/>
  <c r="E103" i="8"/>
  <c r="D103" i="8"/>
  <c r="C103" i="8"/>
  <c r="B103" i="8"/>
  <c r="I94" i="8"/>
  <c r="H94" i="8"/>
  <c r="G94" i="8"/>
  <c r="F94" i="8"/>
  <c r="E94" i="8"/>
  <c r="D94" i="8"/>
  <c r="C94" i="8"/>
  <c r="B94" i="8"/>
  <c r="I92" i="8"/>
  <c r="H92" i="8"/>
  <c r="G92" i="8"/>
  <c r="F92" i="8"/>
  <c r="E92" i="8"/>
  <c r="D92" i="8"/>
  <c r="C92" i="8"/>
  <c r="B92" i="8"/>
  <c r="I86" i="8"/>
  <c r="H86" i="8"/>
  <c r="G86" i="8"/>
  <c r="G85" i="8" s="1"/>
  <c r="F86" i="8"/>
  <c r="E86" i="8"/>
  <c r="D86" i="8"/>
  <c r="C86" i="8"/>
  <c r="C85" i="8" s="1"/>
  <c r="B86" i="8"/>
  <c r="J85" i="8"/>
  <c r="I83" i="8"/>
  <c r="H83" i="8"/>
  <c r="G83" i="8"/>
  <c r="F83" i="8"/>
  <c r="E83" i="8"/>
  <c r="D83" i="8"/>
  <c r="C83" i="8"/>
  <c r="B83" i="8"/>
  <c r="I79" i="8"/>
  <c r="H79" i="8"/>
  <c r="G79" i="8"/>
  <c r="F79" i="8"/>
  <c r="E79" i="8"/>
  <c r="D79" i="8"/>
  <c r="C79" i="8"/>
  <c r="B79" i="8"/>
  <c r="I73" i="8"/>
  <c r="H73" i="8"/>
  <c r="H72" i="8" s="1"/>
  <c r="G73" i="8"/>
  <c r="G72" i="8" s="1"/>
  <c r="F73" i="8"/>
  <c r="E73" i="8"/>
  <c r="D73" i="8"/>
  <c r="D72" i="8" s="1"/>
  <c r="C73" i="8"/>
  <c r="B73" i="8"/>
  <c r="J72" i="8"/>
  <c r="I69" i="8"/>
  <c r="H69" i="8"/>
  <c r="G69" i="8"/>
  <c r="F69" i="8"/>
  <c r="E69" i="8"/>
  <c r="D69" i="8"/>
  <c r="C69" i="8"/>
  <c r="B69" i="8"/>
  <c r="I62" i="8"/>
  <c r="H62" i="8"/>
  <c r="G62" i="8"/>
  <c r="F62" i="8"/>
  <c r="E62" i="8"/>
  <c r="D62" i="8"/>
  <c r="C62" i="8"/>
  <c r="B62" i="8"/>
  <c r="I60" i="8"/>
  <c r="H60" i="8"/>
  <c r="G60" i="8"/>
  <c r="F60" i="8"/>
  <c r="E60" i="8"/>
  <c r="D60" i="8"/>
  <c r="C60" i="8"/>
  <c r="B60" i="8"/>
  <c r="I54" i="8"/>
  <c r="H54" i="8"/>
  <c r="G54" i="8"/>
  <c r="F54" i="8"/>
  <c r="E54" i="8"/>
  <c r="D54" i="8"/>
  <c r="C54" i="8"/>
  <c r="B54" i="8"/>
  <c r="I47" i="8"/>
  <c r="H47" i="8"/>
  <c r="G47" i="8"/>
  <c r="F47" i="8"/>
  <c r="E47" i="8"/>
  <c r="D47" i="8"/>
  <c r="C47" i="8"/>
  <c r="B47" i="8"/>
  <c r="J46" i="8"/>
  <c r="I44" i="8"/>
  <c r="H44" i="8"/>
  <c r="G44" i="8"/>
  <c r="F44" i="8"/>
  <c r="E44" i="8"/>
  <c r="D44" i="8"/>
  <c r="C44" i="8"/>
  <c r="B44" i="8"/>
  <c r="I9" i="8"/>
  <c r="H9" i="8"/>
  <c r="G9" i="8"/>
  <c r="G8" i="8" s="1"/>
  <c r="F9" i="8"/>
  <c r="F8" i="8" s="1"/>
  <c r="E9" i="8"/>
  <c r="D9" i="8"/>
  <c r="C9" i="8"/>
  <c r="C8" i="8" s="1"/>
  <c r="B9" i="8"/>
  <c r="J8" i="8"/>
  <c r="A6" i="8"/>
  <c r="A2" i="8"/>
  <c r="I103" i="7"/>
  <c r="H103" i="7"/>
  <c r="G103" i="7"/>
  <c r="F103" i="7"/>
  <c r="E103" i="7"/>
  <c r="D103" i="7"/>
  <c r="C103" i="7"/>
  <c r="B103" i="7"/>
  <c r="I94" i="7"/>
  <c r="H94" i="7"/>
  <c r="G94" i="7"/>
  <c r="F94" i="7"/>
  <c r="E94" i="7"/>
  <c r="D94" i="7"/>
  <c r="C94" i="7"/>
  <c r="B94" i="7"/>
  <c r="I92" i="7"/>
  <c r="H92" i="7"/>
  <c r="G92" i="7"/>
  <c r="F92" i="7"/>
  <c r="E92" i="7"/>
  <c r="D92" i="7"/>
  <c r="C92" i="7"/>
  <c r="B92" i="7"/>
  <c r="I86" i="7"/>
  <c r="H86" i="7"/>
  <c r="G86" i="7"/>
  <c r="F86" i="7"/>
  <c r="E86" i="7"/>
  <c r="E85" i="7" s="1"/>
  <c r="D86" i="7"/>
  <c r="C86" i="7"/>
  <c r="B86" i="7"/>
  <c r="J85" i="7"/>
  <c r="I83" i="7"/>
  <c r="H83" i="7"/>
  <c r="G83" i="7"/>
  <c r="F83" i="7"/>
  <c r="E83" i="7"/>
  <c r="D83" i="7"/>
  <c r="C83" i="7"/>
  <c r="B83" i="7"/>
  <c r="I79" i="7"/>
  <c r="H79" i="7"/>
  <c r="G79" i="7"/>
  <c r="F79" i="7"/>
  <c r="E79" i="7"/>
  <c r="D79" i="7"/>
  <c r="C79" i="7"/>
  <c r="B79" i="7"/>
  <c r="I73" i="7"/>
  <c r="I72" i="7" s="1"/>
  <c r="H73" i="7"/>
  <c r="G73" i="7"/>
  <c r="F73" i="7"/>
  <c r="E73" i="7"/>
  <c r="E72" i="7" s="1"/>
  <c r="D73" i="7"/>
  <c r="C73" i="7"/>
  <c r="B73" i="7"/>
  <c r="J72" i="7"/>
  <c r="I69" i="7"/>
  <c r="H69" i="7"/>
  <c r="G69" i="7"/>
  <c r="F69" i="7"/>
  <c r="E69" i="7"/>
  <c r="D69" i="7"/>
  <c r="C69" i="7"/>
  <c r="B69" i="7"/>
  <c r="I62" i="7"/>
  <c r="H62" i="7"/>
  <c r="G62" i="7"/>
  <c r="F62" i="7"/>
  <c r="E62" i="7"/>
  <c r="D62" i="7"/>
  <c r="C62" i="7"/>
  <c r="B62" i="7"/>
  <c r="I60" i="7"/>
  <c r="H60" i="7"/>
  <c r="G60" i="7"/>
  <c r="F60" i="7"/>
  <c r="E60" i="7"/>
  <c r="D60" i="7"/>
  <c r="C60" i="7"/>
  <c r="B60" i="7"/>
  <c r="I54" i="7"/>
  <c r="H54" i="7"/>
  <c r="G54" i="7"/>
  <c r="F54" i="7"/>
  <c r="E54" i="7"/>
  <c r="D54" i="7"/>
  <c r="C54" i="7"/>
  <c r="B54" i="7"/>
  <c r="I47" i="7"/>
  <c r="H47" i="7"/>
  <c r="G47" i="7"/>
  <c r="G46" i="7" s="1"/>
  <c r="F47" i="7"/>
  <c r="E47" i="7"/>
  <c r="D47" i="7"/>
  <c r="C47" i="7"/>
  <c r="C46" i="7" s="1"/>
  <c r="B47" i="7"/>
  <c r="J46" i="7"/>
  <c r="I44" i="7"/>
  <c r="H44" i="7"/>
  <c r="G44" i="7"/>
  <c r="F44" i="7"/>
  <c r="E44" i="7"/>
  <c r="D44" i="7"/>
  <c r="C44" i="7"/>
  <c r="B44" i="7"/>
  <c r="I9" i="7"/>
  <c r="H9" i="7"/>
  <c r="G9" i="7"/>
  <c r="G8" i="7" s="1"/>
  <c r="F9" i="7"/>
  <c r="E9" i="7"/>
  <c r="D9" i="7"/>
  <c r="C9" i="7"/>
  <c r="B9" i="7"/>
  <c r="J8" i="7"/>
  <c r="A6" i="7"/>
  <c r="A2" i="7"/>
  <c r="I103" i="6"/>
  <c r="H103" i="6"/>
  <c r="G103" i="6"/>
  <c r="F103" i="6"/>
  <c r="E103" i="6"/>
  <c r="D103" i="6"/>
  <c r="C103" i="6"/>
  <c r="B103" i="6"/>
  <c r="I94" i="6"/>
  <c r="H94" i="6"/>
  <c r="G94" i="6"/>
  <c r="F94" i="6"/>
  <c r="E94" i="6"/>
  <c r="D94" i="6"/>
  <c r="C94" i="6"/>
  <c r="B94" i="6"/>
  <c r="I92" i="6"/>
  <c r="H92" i="6"/>
  <c r="G92" i="6"/>
  <c r="F92" i="6"/>
  <c r="E92" i="6"/>
  <c r="D92" i="6"/>
  <c r="C92" i="6"/>
  <c r="B92" i="6"/>
  <c r="I86" i="6"/>
  <c r="H86" i="6"/>
  <c r="G86" i="6"/>
  <c r="F86" i="6"/>
  <c r="E86" i="6"/>
  <c r="D86" i="6"/>
  <c r="C86" i="6"/>
  <c r="C85" i="6" s="1"/>
  <c r="B86" i="6"/>
  <c r="J85" i="6"/>
  <c r="I83" i="6"/>
  <c r="H83" i="6"/>
  <c r="G83" i="6"/>
  <c r="F83" i="6"/>
  <c r="E83" i="6"/>
  <c r="D83" i="6"/>
  <c r="C83" i="6"/>
  <c r="B83" i="6"/>
  <c r="I76" i="6"/>
  <c r="H76" i="6"/>
  <c r="G76" i="6"/>
  <c r="F76" i="6"/>
  <c r="E76" i="6"/>
  <c r="D76" i="6"/>
  <c r="C76" i="6"/>
  <c r="B76" i="6"/>
  <c r="I74" i="6"/>
  <c r="H74" i="6"/>
  <c r="G74" i="6"/>
  <c r="F74" i="6"/>
  <c r="E74" i="6"/>
  <c r="D74" i="6"/>
  <c r="C74" i="6"/>
  <c r="B74" i="6"/>
  <c r="I68" i="6"/>
  <c r="H68" i="6"/>
  <c r="G68" i="6"/>
  <c r="F68" i="6"/>
  <c r="E68" i="6"/>
  <c r="E60" i="6" s="1"/>
  <c r="D68" i="6"/>
  <c r="C68" i="6"/>
  <c r="B68" i="6"/>
  <c r="I61" i="6"/>
  <c r="H61" i="6"/>
  <c r="G61" i="6"/>
  <c r="F61" i="6"/>
  <c r="E61" i="6"/>
  <c r="D61" i="6"/>
  <c r="C61" i="6"/>
  <c r="B61" i="6"/>
  <c r="J60" i="6"/>
  <c r="I57" i="6"/>
  <c r="H57" i="6"/>
  <c r="G57" i="6"/>
  <c r="F57" i="6"/>
  <c r="E57" i="6"/>
  <c r="D57" i="6"/>
  <c r="C57" i="6"/>
  <c r="B57" i="6"/>
  <c r="I53" i="6"/>
  <c r="H53" i="6"/>
  <c r="G53" i="6"/>
  <c r="F53" i="6"/>
  <c r="E53" i="6"/>
  <c r="D53" i="6"/>
  <c r="C53" i="6"/>
  <c r="B53" i="6"/>
  <c r="I47" i="6"/>
  <c r="H47" i="6"/>
  <c r="G47" i="6"/>
  <c r="F47" i="6"/>
  <c r="E47" i="6"/>
  <c r="D47" i="6"/>
  <c r="C47" i="6"/>
  <c r="B47" i="6"/>
  <c r="J46" i="6"/>
  <c r="I44" i="6"/>
  <c r="H44" i="6"/>
  <c r="G44" i="6"/>
  <c r="F44" i="6"/>
  <c r="E44" i="6"/>
  <c r="D44" i="6"/>
  <c r="C44" i="6"/>
  <c r="B44" i="6"/>
  <c r="I9" i="6"/>
  <c r="H9" i="6"/>
  <c r="G9" i="6"/>
  <c r="F9" i="6"/>
  <c r="E9" i="6"/>
  <c r="D9" i="6"/>
  <c r="D8" i="6" s="1"/>
  <c r="C9" i="6"/>
  <c r="B9" i="6"/>
  <c r="J8" i="6"/>
  <c r="J4" i="6"/>
  <c r="I103" i="5"/>
  <c r="H103" i="5"/>
  <c r="G103" i="5"/>
  <c r="F103" i="5"/>
  <c r="E103" i="5"/>
  <c r="D103" i="5"/>
  <c r="C103" i="5"/>
  <c r="B103" i="5"/>
  <c r="I94" i="5"/>
  <c r="H94" i="5"/>
  <c r="G94" i="5"/>
  <c r="F94" i="5"/>
  <c r="E94" i="5"/>
  <c r="D94" i="5"/>
  <c r="C94" i="5"/>
  <c r="B94" i="5"/>
  <c r="I92" i="5"/>
  <c r="H92" i="5"/>
  <c r="G92" i="5"/>
  <c r="F92" i="5"/>
  <c r="E92" i="5"/>
  <c r="D92" i="5"/>
  <c r="C92" i="5"/>
  <c r="B92" i="5"/>
  <c r="I86" i="5"/>
  <c r="H86" i="5"/>
  <c r="G86" i="5"/>
  <c r="F86" i="5"/>
  <c r="E86" i="5"/>
  <c r="D86" i="5"/>
  <c r="C86" i="5"/>
  <c r="B86" i="5"/>
  <c r="J85" i="5"/>
  <c r="I83" i="5"/>
  <c r="H83" i="5"/>
  <c r="G83" i="5"/>
  <c r="F83" i="5"/>
  <c r="E83" i="5"/>
  <c r="D83" i="5"/>
  <c r="C83" i="5"/>
  <c r="B83" i="5"/>
  <c r="I76" i="5"/>
  <c r="H76" i="5"/>
  <c r="G76" i="5"/>
  <c r="F76" i="5"/>
  <c r="E76" i="5"/>
  <c r="D76" i="5"/>
  <c r="C76" i="5"/>
  <c r="B76" i="5"/>
  <c r="I74" i="5"/>
  <c r="H74" i="5"/>
  <c r="G74" i="5"/>
  <c r="F74" i="5"/>
  <c r="E74" i="5"/>
  <c r="D74" i="5"/>
  <c r="C74" i="5"/>
  <c r="B74" i="5"/>
  <c r="I68" i="5"/>
  <c r="H68" i="5"/>
  <c r="G68" i="5"/>
  <c r="F68" i="5"/>
  <c r="E68" i="5"/>
  <c r="D68" i="5"/>
  <c r="C68" i="5"/>
  <c r="B68" i="5"/>
  <c r="I61" i="5"/>
  <c r="H61" i="5"/>
  <c r="G61" i="5"/>
  <c r="F61" i="5"/>
  <c r="E61" i="5"/>
  <c r="D61" i="5"/>
  <c r="C61" i="5"/>
  <c r="B61" i="5"/>
  <c r="J60" i="5"/>
  <c r="J59" i="5" s="1"/>
  <c r="I57" i="5"/>
  <c r="H57" i="5"/>
  <c r="G57" i="5"/>
  <c r="F57" i="5"/>
  <c r="E57" i="5"/>
  <c r="D57" i="5"/>
  <c r="C57" i="5"/>
  <c r="B57" i="5"/>
  <c r="I53" i="5"/>
  <c r="H53" i="5"/>
  <c r="G53" i="5"/>
  <c r="F53" i="5"/>
  <c r="E53" i="5"/>
  <c r="D53" i="5"/>
  <c r="C53" i="5"/>
  <c r="B53" i="5"/>
  <c r="I47" i="5"/>
  <c r="H47" i="5"/>
  <c r="G47" i="5"/>
  <c r="F47" i="5"/>
  <c r="E47" i="5"/>
  <c r="D47" i="5"/>
  <c r="C47" i="5"/>
  <c r="B47" i="5"/>
  <c r="J46" i="5"/>
  <c r="H46" i="5"/>
  <c r="I44" i="5"/>
  <c r="H44" i="5"/>
  <c r="G44" i="5"/>
  <c r="F44" i="5"/>
  <c r="E44" i="5"/>
  <c r="D44" i="5"/>
  <c r="C44" i="5"/>
  <c r="B44" i="5"/>
  <c r="I9" i="5"/>
  <c r="I8" i="5" s="1"/>
  <c r="H9" i="5"/>
  <c r="G9" i="5"/>
  <c r="F9" i="5"/>
  <c r="F8" i="5" s="1"/>
  <c r="E9" i="5"/>
  <c r="D9" i="5"/>
  <c r="C9" i="5"/>
  <c r="B9" i="5"/>
  <c r="B8" i="5" s="1"/>
  <c r="J8" i="5"/>
  <c r="E48" i="49" l="1"/>
  <c r="B48" i="49"/>
  <c r="E7" i="49"/>
  <c r="E6" i="49" s="1"/>
  <c r="E48" i="48"/>
  <c r="B86" i="30"/>
  <c r="B9" i="30"/>
  <c r="C86" i="30"/>
  <c r="C72" i="30" s="1"/>
  <c r="B9" i="31"/>
  <c r="B8" i="31" s="1"/>
  <c r="C47" i="31"/>
  <c r="D8" i="31"/>
  <c r="C86" i="31"/>
  <c r="C60" i="31" s="1"/>
  <c r="C7" i="31" s="1"/>
  <c r="D79" i="49"/>
  <c r="C100" i="49"/>
  <c r="E100" i="49"/>
  <c r="C8" i="49"/>
  <c r="C7" i="49" s="1"/>
  <c r="E7" i="48"/>
  <c r="E100" i="48"/>
  <c r="D100" i="48"/>
  <c r="C48" i="48"/>
  <c r="C7" i="48" s="1"/>
  <c r="B48" i="48"/>
  <c r="B7" i="48" s="1"/>
  <c r="B6" i="48" s="1"/>
  <c r="F48" i="48"/>
  <c r="F7" i="48" s="1"/>
  <c r="G79" i="48"/>
  <c r="E80" i="48"/>
  <c r="D80" i="48"/>
  <c r="C80" i="48"/>
  <c r="C79" i="48" s="1"/>
  <c r="B73" i="30"/>
  <c r="B72" i="30" s="1"/>
  <c r="D72" i="30"/>
  <c r="C47" i="30"/>
  <c r="D8" i="30"/>
  <c r="C8" i="31"/>
  <c r="I85" i="7"/>
  <c r="I71" i="7" s="1"/>
  <c r="J71" i="7"/>
  <c r="D72" i="7"/>
  <c r="H72" i="7"/>
  <c r="C8" i="7"/>
  <c r="C7" i="7" s="1"/>
  <c r="G85" i="7"/>
  <c r="J7" i="7"/>
  <c r="I8" i="7"/>
  <c r="B46" i="7"/>
  <c r="C72" i="7"/>
  <c r="G72" i="7"/>
  <c r="C85" i="7"/>
  <c r="E71" i="7"/>
  <c r="G7" i="7"/>
  <c r="H46" i="7"/>
  <c r="D8" i="7"/>
  <c r="H8" i="7"/>
  <c r="I46" i="7"/>
  <c r="B72" i="7"/>
  <c r="B71" i="7" s="1"/>
  <c r="F46" i="7"/>
  <c r="D85" i="7"/>
  <c r="H85" i="7"/>
  <c r="E8" i="7"/>
  <c r="D46" i="7"/>
  <c r="D7" i="7" s="1"/>
  <c r="F72" i="7"/>
  <c r="B85" i="7"/>
  <c r="F85" i="7"/>
  <c r="B8" i="7"/>
  <c r="F8" i="7"/>
  <c r="E46" i="7"/>
  <c r="G71" i="8"/>
  <c r="B85" i="8"/>
  <c r="I8" i="8"/>
  <c r="B8" i="8"/>
  <c r="H46" i="8"/>
  <c r="J7" i="8"/>
  <c r="C46" i="8"/>
  <c r="C7" i="8" s="1"/>
  <c r="G46" i="8"/>
  <c r="G7" i="8" s="1"/>
  <c r="I85" i="8"/>
  <c r="E85" i="8"/>
  <c r="D46" i="8"/>
  <c r="F46" i="8"/>
  <c r="F7" i="8" s="1"/>
  <c r="B46" i="8"/>
  <c r="B72" i="8"/>
  <c r="B71" i="8" s="1"/>
  <c r="D8" i="8"/>
  <c r="H8" i="8"/>
  <c r="I72" i="8"/>
  <c r="D85" i="8"/>
  <c r="D71" i="8" s="1"/>
  <c r="H85" i="8"/>
  <c r="H71" i="8" s="1"/>
  <c r="I46" i="8"/>
  <c r="F72" i="8"/>
  <c r="C72" i="8"/>
  <c r="C71" i="8" s="1"/>
  <c r="F85" i="8"/>
  <c r="E72" i="8"/>
  <c r="E8" i="8"/>
  <c r="E46" i="8"/>
  <c r="E7" i="8" s="1"/>
  <c r="B12" i="12"/>
  <c r="H12" i="12"/>
  <c r="C18" i="12"/>
  <c r="G18" i="12"/>
  <c r="J12" i="12"/>
  <c r="D18" i="12"/>
  <c r="H18" i="12"/>
  <c r="B6" i="12"/>
  <c r="C6" i="12"/>
  <c r="G6" i="12"/>
  <c r="J6" i="12"/>
  <c r="F6" i="12"/>
  <c r="E6" i="12"/>
  <c r="F18" i="12"/>
  <c r="F12" i="12"/>
  <c r="D6" i="12"/>
  <c r="H6" i="12"/>
  <c r="I6" i="12"/>
  <c r="E12" i="12"/>
  <c r="I12" i="12"/>
  <c r="C12" i="12"/>
  <c r="G12" i="12"/>
  <c r="E18" i="12"/>
  <c r="I18" i="12"/>
  <c r="D12" i="12"/>
  <c r="H85" i="6"/>
  <c r="C46" i="6"/>
  <c r="G46" i="6"/>
  <c r="C60" i="6"/>
  <c r="E46" i="6"/>
  <c r="I46" i="6"/>
  <c r="H60" i="6"/>
  <c r="H59" i="6" s="1"/>
  <c r="J59" i="6"/>
  <c r="G60" i="6"/>
  <c r="D85" i="6"/>
  <c r="B8" i="6"/>
  <c r="B7" i="6" s="1"/>
  <c r="H8" i="6"/>
  <c r="I60" i="6"/>
  <c r="C8" i="6"/>
  <c r="C7" i="6" s="1"/>
  <c r="G8" i="6"/>
  <c r="G7" i="6" s="1"/>
  <c r="D46" i="6"/>
  <c r="D7" i="6" s="1"/>
  <c r="H46" i="6"/>
  <c r="B46" i="6"/>
  <c r="F46" i="6"/>
  <c r="B85" i="6"/>
  <c r="F85" i="6"/>
  <c r="F8" i="6"/>
  <c r="C59" i="6"/>
  <c r="C6" i="6" s="1"/>
  <c r="D60" i="6"/>
  <c r="G85" i="6"/>
  <c r="J7" i="6"/>
  <c r="E8" i="6"/>
  <c r="I8" i="6"/>
  <c r="B60" i="6"/>
  <c r="F60" i="6"/>
  <c r="F59" i="6" s="1"/>
  <c r="E85" i="6"/>
  <c r="E59" i="6" s="1"/>
  <c r="I85" i="6"/>
  <c r="G8" i="5"/>
  <c r="C85" i="5"/>
  <c r="G85" i="5"/>
  <c r="G59" i="5" s="1"/>
  <c r="G6" i="5" s="1"/>
  <c r="G60" i="5"/>
  <c r="B60" i="5"/>
  <c r="C8" i="5"/>
  <c r="E46" i="5"/>
  <c r="I46" i="5"/>
  <c r="I7" i="5" s="1"/>
  <c r="E60" i="5"/>
  <c r="I60" i="5"/>
  <c r="C60" i="5"/>
  <c r="C59" i="5" s="1"/>
  <c r="I85" i="5"/>
  <c r="E85" i="5"/>
  <c r="E59" i="5" s="1"/>
  <c r="B46" i="5"/>
  <c r="B7" i="5" s="1"/>
  <c r="F46" i="5"/>
  <c r="F7" i="5" s="1"/>
  <c r="D60" i="5"/>
  <c r="H60" i="5"/>
  <c r="F60" i="5"/>
  <c r="D85" i="5"/>
  <c r="D59" i="5" s="1"/>
  <c r="H85" i="5"/>
  <c r="H59" i="5" s="1"/>
  <c r="D8" i="5"/>
  <c r="H8" i="5"/>
  <c r="H7" i="5" s="1"/>
  <c r="C46" i="5"/>
  <c r="G46" i="5"/>
  <c r="G7" i="5" s="1"/>
  <c r="J7" i="5"/>
  <c r="E8" i="5"/>
  <c r="E7" i="5" s="1"/>
  <c r="D46" i="5"/>
  <c r="B85" i="5"/>
  <c r="F85" i="5"/>
  <c r="E79" i="49"/>
  <c r="G10" i="47"/>
  <c r="G10" i="40"/>
  <c r="A10" i="40" s="1"/>
  <c r="G4" i="49"/>
  <c r="J4" i="8"/>
  <c r="J10" i="13"/>
  <c r="A10" i="13" s="1"/>
  <c r="D48" i="48"/>
  <c r="D7" i="48" s="1"/>
  <c r="G4" i="40"/>
  <c r="A4" i="40" s="1"/>
  <c r="J4" i="13"/>
  <c r="A4" i="13" s="1"/>
  <c r="J4" i="11"/>
  <c r="A4" i="11" s="1"/>
  <c r="J4" i="5"/>
  <c r="J4" i="7"/>
  <c r="J10" i="11"/>
  <c r="A10" i="11" s="1"/>
  <c r="E12" i="43"/>
  <c r="B7" i="49"/>
  <c r="C79" i="49"/>
  <c r="B8" i="30"/>
  <c r="B7" i="30" s="1"/>
  <c r="D6" i="46"/>
  <c r="F100" i="48"/>
  <c r="F79" i="48" s="1"/>
  <c r="D8" i="49"/>
  <c r="F48" i="49"/>
  <c r="F7" i="49" s="1"/>
  <c r="B8" i="29"/>
  <c r="B7" i="29" s="1"/>
  <c r="C9" i="30"/>
  <c r="C8" i="30" s="1"/>
  <c r="C6" i="43"/>
  <c r="G6" i="43"/>
  <c r="E6" i="46"/>
  <c r="D4" i="53"/>
  <c r="I4" i="51"/>
  <c r="D6" i="36"/>
  <c r="D5" i="31"/>
  <c r="D5" i="30"/>
  <c r="H21" i="26"/>
  <c r="H5" i="26"/>
  <c r="D5" i="25"/>
  <c r="D5" i="24"/>
  <c r="D12" i="18"/>
  <c r="D5" i="18"/>
  <c r="J71" i="8"/>
  <c r="D20" i="20"/>
  <c r="N4" i="27"/>
  <c r="N4" i="28"/>
  <c r="N23" i="28"/>
  <c r="N7" i="28" s="1"/>
  <c r="B61" i="31"/>
  <c r="B60" i="31" s="1"/>
  <c r="B7" i="31" s="1"/>
  <c r="C18" i="43"/>
  <c r="G18" i="43"/>
  <c r="E18" i="46"/>
  <c r="D48" i="49"/>
  <c r="B100" i="49"/>
  <c r="B79" i="49" s="1"/>
  <c r="F100" i="49"/>
  <c r="F79" i="49" s="1"/>
  <c r="E79" i="48" l="1"/>
  <c r="E6" i="48" s="1"/>
  <c r="C6" i="48"/>
  <c r="C6" i="49"/>
  <c r="E7" i="7"/>
  <c r="C7" i="30"/>
  <c r="F6" i="49"/>
  <c r="D7" i="49"/>
  <c r="D6" i="49" s="1"/>
  <c r="F6" i="48"/>
  <c r="D79" i="48"/>
  <c r="D6" i="48" s="1"/>
  <c r="C71" i="7"/>
  <c r="H71" i="7"/>
  <c r="B7" i="7"/>
  <c r="B6" i="7" s="1"/>
  <c r="D71" i="7"/>
  <c r="C6" i="7"/>
  <c r="E6" i="7"/>
  <c r="F7" i="7"/>
  <c r="F71" i="7"/>
  <c r="I7" i="7"/>
  <c r="I6" i="7" s="1"/>
  <c r="G71" i="7"/>
  <c r="G6" i="7" s="1"/>
  <c r="H7" i="7"/>
  <c r="D6" i="7"/>
  <c r="I7" i="8"/>
  <c r="G6" i="8"/>
  <c r="H7" i="8"/>
  <c r="H6" i="8" s="1"/>
  <c r="D7" i="8"/>
  <c r="D6" i="8" s="1"/>
  <c r="B7" i="8"/>
  <c r="B6" i="8" s="1"/>
  <c r="E71" i="8"/>
  <c r="E6" i="8" s="1"/>
  <c r="I71" i="8"/>
  <c r="I6" i="8" s="1"/>
  <c r="C6" i="8"/>
  <c r="F71" i="8"/>
  <c r="F6" i="8" s="1"/>
  <c r="F7" i="6"/>
  <c r="I7" i="6"/>
  <c r="D59" i="6"/>
  <c r="H7" i="6"/>
  <c r="H6" i="6" s="1"/>
  <c r="I59" i="6"/>
  <c r="E7" i="6"/>
  <c r="E6" i="6" s="1"/>
  <c r="D6" i="6"/>
  <c r="B59" i="6"/>
  <c r="B6" i="6" s="1"/>
  <c r="G59" i="6"/>
  <c r="G6" i="6" s="1"/>
  <c r="F6" i="6"/>
  <c r="C7" i="5"/>
  <c r="C6" i="5" s="1"/>
  <c r="B59" i="5"/>
  <c r="B6" i="5" s="1"/>
  <c r="E6" i="5"/>
  <c r="I59" i="5"/>
  <c r="I6" i="5" s="1"/>
  <c r="F59" i="5"/>
  <c r="F6" i="5" s="1"/>
  <c r="H6" i="5"/>
  <c r="D7" i="5"/>
  <c r="D6" i="5" s="1"/>
  <c r="B6" i="49"/>
  <c r="H6" i="7" l="1"/>
  <c r="F6" i="7"/>
  <c r="I6" i="6"/>
</calcChain>
</file>

<file path=xl/sharedStrings.xml><?xml version="1.0" encoding="utf-8"?>
<sst xmlns="http://schemas.openxmlformats.org/spreadsheetml/2006/main" count="1294" uniqueCount="291">
  <si>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</si>
  <si>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</si>
  <si>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</si>
  <si>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</si>
  <si>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</si>
  <si>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</si>
  <si>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</si>
  <si>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</si>
  <si>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</si>
  <si>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</si>
  <si>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</si>
  <si>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2019-2023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</si>
  <si>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</si>
  <si>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</si>
  <si>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</si>
  <si>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</si>
  <si>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</si>
  <si>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</si>
  <si>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</si>
  <si>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</si>
  <si>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</si>
  <si>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</si>
  <si>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</si>
  <si>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</si>
  <si>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</si>
  <si>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</si>
  <si>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</si>
  <si>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</si>
  <si>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</si>
  <si>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</si>
  <si>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</si>
  <si>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</si>
  <si>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</si>
  <si>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</si>
  <si>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</si>
  <si>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</si>
  <si>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</si>
  <si>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</si>
  <si>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</si>
  <si>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</si>
  <si>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</si>
  <si>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</si>
  <si>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</si>
  <si>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</si>
  <si>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</si>
  <si>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</si>
  <si>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</si>
  <si>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</si>
  <si>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</si>
  <si>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</si>
  <si>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</si>
  <si>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</si>
  <si>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</si>
  <si>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</si>
  <si>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</si>
  <si>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</si>
  <si>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</si>
  <si>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</si>
  <si>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</si>
  <si>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</si>
  <si>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</si>
  <si>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</si>
  <si>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</si>
  <si>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d62619e6-c884-47aa-bb44-6e293be9ff0c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</si>
  <si>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</si>
  <si>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</si>
  <si>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</si>
  <si>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</si>
  <si>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</si>
  <si>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</si>
  <si>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</si>
  <si>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</si>
  <si>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</si>
  <si>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</si>
  <si>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</si>
  <si>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</si>
  <si>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</si>
  <si>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</si>
  <si>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</si>
  <si>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</si>
  <si>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</si>
  <si>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</si>
  <si>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</si>
  <si>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</si>
  <si>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</si>
  <si>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</si>
  <si>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</si>
  <si>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</si>
  <si>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</si>
  <si>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</si>
  <si>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</si>
  <si>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</si>
  <si>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</si>
  <si>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</si>
  <si>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</si>
  <si>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</si>
  <si>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</si>
  <si>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</si>
  <si>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</si>
  <si>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</si>
  <si>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</si>
  <si>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</si>
  <si>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</si>
  <si>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</si>
  <si>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</si>
  <si>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</si>
  <si>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</si>
  <si>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</si>
  <si>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Векселі Укравтодору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</si>
  <si>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</si>
  <si>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</si>
  <si>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</si>
  <si>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</si>
  <si>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</si>
  <si>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</si>
  <si>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</si>
  <si>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</si>
  <si>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</si>
  <si>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</si>
  <si>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</si>
  <si>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</si>
  <si>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</si>
  <si>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</si>
  <si>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</si>
  <si>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</si>
  <si>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</si>
  <si>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</si>
  <si>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</si>
  <si>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</si>
  <si>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</si>
  <si>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</si>
  <si>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</si>
  <si>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</si>
  <si>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</si>
  <si>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</si>
  <si>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</si>
  <si>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</si>
  <si>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</si>
  <si>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</si>
  <si>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</si>
  <si>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</si>
  <si>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</si>
  <si>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</si>
  <si>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</si>
  <si>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</si>
  <si>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</si>
  <si>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</si>
  <si>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</si>
  <si>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</si>
  <si>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</si>
  <si>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</si>
  <si>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</si>
  <si>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</si>
  <si>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</si>
  <si>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</si>
  <si>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</si>
  <si>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</si>
  <si>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</si>
  <si>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</si>
  <si>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</si>
  <si>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</si>
  <si>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</si>
  <si>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</si>
  <si>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</si>
  <si>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</si>
  <si>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2023-31.12.2060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</si>
  <si>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</si>
  <si>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</si>
  <si>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</si>
  <si>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</si>
  <si>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</si>
  <si>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</si>
  <si>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</si>
  <si>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</si>
  <si>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</si>
  <si>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</si>
  <si>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</si>
  <si>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</si>
  <si>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</si>
  <si>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</si>
  <si>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</si>
  <si>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</si>
  <si>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</si>
  <si>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</si>
  <si>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</si>
  <si>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</si>
  <si>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</si>
  <si>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</si>
  <si>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</si>
  <si>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</si>
  <si>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</si>
  <si>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</si>
  <si>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2018.08.31-2018.12.31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</si>
  <si>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</si>
  <si>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</si>
  <si>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</si>
  <si>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</si>
  <si>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</si>
  <si>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</si>
  <si>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</si>
  <si>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</si>
  <si>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</si>
  <si>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</si>
  <si>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</si>
  <si>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</si>
  <si>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</si>
  <si>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</si>
  <si>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</si>
  <si>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</si>
  <si>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</si>
  <si>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</si>
  <si>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</si>
  <si>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</si>
  <si>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</si>
  <si>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</si>
  <si>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</si>
  <si>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</si>
  <si>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</si>
  <si>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</si>
  <si>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</si>
  <si>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</si>
  <si>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Total amout of State debt and State guaranteed debt of Ukraine</t>
  </si>
  <si>
    <t xml:space="preserve"> State Debt</t>
  </si>
  <si>
    <t>Domestic Debt</t>
  </si>
  <si>
    <t>1. Government securities issued on the domestic market</t>
  </si>
  <si>
    <t>Retail T-bills</t>
  </si>
  <si>
    <t>T-bills (1 - month)</t>
  </si>
  <si>
    <t>T-bills (10 - years)</t>
  </si>
  <si>
    <t>T-bills (11 - years)</t>
  </si>
  <si>
    <t>T-bills (12 - month)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</si>
  <si>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</si>
  <si>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</si>
  <si>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</si>
  <si>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</si>
  <si>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</si>
  <si>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</si>
  <si>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</si>
  <si>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</si>
  <si>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</si>
  <si>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</si>
  <si>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</si>
  <si>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</si>
  <si>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</si>
  <si>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</si>
  <si>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</si>
  <si>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</si>
  <si>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</si>
  <si>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</si>
  <si>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</si>
  <si>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</si>
  <si>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month)</t>
  </si>
  <si>
    <t>T-bills (3 - years)</t>
  </si>
  <si>
    <t>T-bills (30 - years)</t>
  </si>
  <si>
    <t>T-bills (4 - years)</t>
  </si>
  <si>
    <t>T-bills (5 - years)</t>
  </si>
  <si>
    <t>T-bills (6 - month)</t>
  </si>
  <si>
    <t>T-bills (6 - years)</t>
  </si>
  <si>
    <t>T-bills (7 - years)</t>
  </si>
  <si>
    <t>T-bills (8 - years)</t>
  </si>
  <si>
    <t>T-bills (9 - month)</t>
  </si>
  <si>
    <t>T-bills (9 - years)</t>
  </si>
  <si>
    <t>2. Domestic banks or commercial loans</t>
  </si>
  <si>
    <t>NBU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</si>
  <si>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</si>
  <si>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</si>
  <si>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</si>
  <si>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</si>
  <si>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</si>
  <si>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</si>
  <si>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</si>
  <si>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</si>
  <si>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</si>
  <si>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 xml:space="preserve">Canada </t>
  </si>
  <si>
    <t>Germany</t>
  </si>
  <si>
    <t>Russia</t>
  </si>
  <si>
    <t>USA</t>
  </si>
  <si>
    <t>Japan</t>
  </si>
  <si>
    <t>3. External banks or commercial loans</t>
  </si>
  <si>
    <t>4. Government securities issued on the external market</t>
  </si>
  <si>
    <t xml:space="preserve">Eurobonds 2005 </t>
  </si>
  <si>
    <t>Eurobonds 2006</t>
  </si>
  <si>
    <t xml:space="preserve">Eurobonds 2007 </t>
  </si>
  <si>
    <t xml:space="preserve">Eurobonds 2010 </t>
  </si>
  <si>
    <t>Eurobonds 2011</t>
  </si>
  <si>
    <t xml:space="preserve">Eurobonds 2012 </t>
  </si>
  <si>
    <t>Eurobonds 2013</t>
  </si>
  <si>
    <t xml:space="preserve">Eurobonds 2014 </t>
  </si>
  <si>
    <t>Eurobonds 2015</t>
  </si>
  <si>
    <t>Eurobonds 2016</t>
  </si>
  <si>
    <t>Eurobonds 2017</t>
  </si>
  <si>
    <t>Eurobonds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</si>
</sst>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;"/>
    <numFmt numFmtId="165" formatCode="0.0000"/>
    <numFmt numFmtId="166" formatCode="dd\.mm\.yyyy;@"/>
    <numFmt numFmtId="167" formatCode="#,##0.00_ ;\-#,##0.00\ 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Arial Cyr"/>
      <charset val="204"/>
    </font>
    <font>
      <sz val="10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301">
    <xf numFmtId="0" fontId="0" fillId="0" borderId="0" xfId="0"/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Alignme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1" xfId="1" applyFont="1" applyBorder="1" applyAlignment="1">
      <alignment horizontal="center" vertical="center"/>
    </xf>
    <xf numFmtId="0" fontId="7" fillId="0" borderId="0" xfId="0" applyFont="1" applyAlignment="1"/>
    <xf numFmtId="10" fontId="8" fillId="0" borderId="0" xfId="0" applyNumberFormat="1" applyFont="1" applyAlignment="1">
      <alignment horizontal="right"/>
    </xf>
    <xf numFmtId="10" fontId="2" fillId="8" borderId="1" xfId="12" applyNumberFormat="1" applyFill="1" applyBorder="1" applyAlignment="1">
      <alignment horizontal="right" vertical="center"/>
    </xf>
    <xf numFmtId="4" fontId="9" fillId="9" borderId="1" xfId="0" applyNumberFormat="1" applyFont="1" applyFill="1" applyBorder="1" applyAlignment="1">
      <alignment horizontal="center" vertical="center"/>
    </xf>
    <xf numFmtId="49" fontId="10" fillId="10" borderId="1" xfId="9" applyNumberFormat="1" applyFont="1" applyFill="1" applyBorder="1" applyAlignment="1">
      <alignment horizontal="left" vertical="center" wrapText="1" indent="2"/>
    </xf>
    <xf numFmtId="10" fontId="11" fillId="11" borderId="1" xfId="12" applyNumberFormat="1" applyFont="1" applyFill="1" applyBorder="1" applyAlignment="1">
      <alignment horizontal="right" vertical="center"/>
    </xf>
    <xf numFmtId="49" fontId="2" fillId="11" borderId="1" xfId="12" applyNumberFormat="1" applyFont="1" applyFill="1" applyBorder="1" applyAlignment="1">
      <alignment horizontal="left"/>
    </xf>
    <xf numFmtId="0" fontId="13" fillId="0" borderId="0" xfId="3" applyNumberFormat="1" applyFont="1" applyAlignment="1"/>
    <xf numFmtId="0" fontId="5" fillId="0" borderId="0" xfId="0" applyFont="1"/>
    <xf numFmtId="4" fontId="14" fillId="10" borderId="1" xfId="9" applyNumberFormat="1" applyFont="1" applyFill="1" applyBorder="1" applyAlignment="1">
      <alignment horizontal="right" vertical="center"/>
    </xf>
    <xf numFmtId="49" fontId="2" fillId="8" borderId="1" xfId="12" applyNumberFormat="1" applyFill="1" applyBorder="1" applyAlignment="1">
      <alignment horizontal="left" vertical="center"/>
    </xf>
    <xf numFmtId="0" fontId="7" fillId="0" borderId="0" xfId="0" applyFont="1"/>
    <xf numFmtId="4" fontId="14" fillId="10" borderId="1" xfId="0" applyNumberFormat="1" applyFont="1" applyFill="1" applyBorder="1" applyAlignment="1">
      <alignment horizontal="right"/>
    </xf>
    <xf numFmtId="10" fontId="2" fillId="6" borderId="1" xfId="13" applyNumberFormat="1" applyFont="1" applyFill="1" applyBorder="1" applyAlignment="1">
      <alignment horizontal="right" vertical="center"/>
    </xf>
    <xf numFmtId="0" fontId="13" fillId="0" borderId="0" xfId="3" applyNumberFormat="1" applyFont="1"/>
    <xf numFmtId="4" fontId="6" fillId="9" borderId="1" xfId="1" applyNumberFormat="1" applyFont="1" applyFill="1" applyBorder="1" applyAlignment="1">
      <alignment horizontal="center"/>
    </xf>
    <xf numFmtId="4" fontId="13" fillId="9" borderId="1" xfId="4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49" fontId="13" fillId="9" borderId="1" xfId="5" applyNumberFormat="1" applyFont="1" applyFill="1" applyBorder="1" applyAlignment="1">
      <alignment horizontal="left" vertical="center" indent="3"/>
    </xf>
    <xf numFmtId="4" fontId="13" fillId="0" borderId="0" xfId="0" applyNumberFormat="1" applyFont="1" applyFill="1" applyAlignment="1"/>
    <xf numFmtId="4" fontId="16" fillId="12" borderId="1" xfId="8" applyNumberFormat="1" applyFont="1" applyFill="1" applyBorder="1" applyAlignment="1"/>
    <xf numFmtId="4" fontId="2" fillId="6" borderId="1" xfId="11" applyNumberFormat="1" applyBorder="1" applyAlignment="1">
      <alignment horizontal="right" vertical="center"/>
    </xf>
    <xf numFmtId="164" fontId="10" fillId="9" borderId="1" xfId="4" applyNumberFormat="1" applyFont="1" applyFill="1" applyBorder="1" applyAlignment="1">
      <alignment horizontal="right" vertical="center"/>
    </xf>
    <xf numFmtId="49" fontId="17" fillId="10" borderId="1" xfId="7" applyNumberFormat="1" applyFont="1" applyFill="1" applyBorder="1" applyAlignment="1">
      <alignment horizontal="left" vertical="center" indent="3"/>
    </xf>
    <xf numFmtId="49" fontId="6" fillId="0" borderId="1" xfId="0" applyNumberFormat="1" applyFont="1" applyBorder="1"/>
    <xf numFmtId="0" fontId="13" fillId="0" borderId="0" xfId="0" applyFont="1"/>
    <xf numFmtId="0" fontId="10" fillId="10" borderId="1" xfId="0" applyFont="1" applyFill="1" applyBorder="1" applyAlignment="1">
      <alignment horizontal="left" indent="2"/>
    </xf>
    <xf numFmtId="0" fontId="4" fillId="0" borderId="0" xfId="0" applyFont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9" fontId="15" fillId="9" borderId="1" xfId="0" applyNumberFormat="1" applyFont="1" applyFill="1" applyBorder="1" applyAlignment="1">
      <alignment horizontal="center" vertical="center"/>
    </xf>
    <xf numFmtId="10" fontId="13" fillId="9" borderId="1" xfId="0" applyNumberFormat="1" applyFont="1" applyFill="1" applyBorder="1" applyAlignment="1"/>
    <xf numFmtId="0" fontId="13" fillId="0" borderId="0" xfId="4" applyNumberFormat="1" applyFont="1" applyAlignment="1">
      <alignment horizontal="center" vertical="center"/>
    </xf>
    <xf numFmtId="49" fontId="14" fillId="10" borderId="1" xfId="9" applyNumberFormat="1" applyFont="1" applyFill="1" applyBorder="1" applyAlignment="1">
      <alignment horizontal="left" vertical="center" indent="1"/>
    </xf>
    <xf numFmtId="0" fontId="6" fillId="0" borderId="0" xfId="1" applyFont="1"/>
    <xf numFmtId="49" fontId="17" fillId="10" borderId="1" xfId="0" applyNumberFormat="1" applyFont="1" applyFill="1" applyBorder="1" applyAlignment="1">
      <alignment horizontal="left" vertical="center" indent="3"/>
    </xf>
    <xf numFmtId="4" fontId="5" fillId="0" borderId="0" xfId="0" applyNumberFormat="1" applyFont="1" applyAlignment="1"/>
    <xf numFmtId="4" fontId="15" fillId="9" borderId="1" xfId="0" applyNumberFormat="1" applyFont="1" applyFill="1" applyBorder="1" applyAlignment="1">
      <alignment horizontal="center" vertical="center" wrapText="1"/>
    </xf>
    <xf numFmtId="10" fontId="6" fillId="9" borderId="1" xfId="1" applyNumberFormat="1" applyFont="1" applyFill="1" applyBorder="1" applyAlignment="1"/>
    <xf numFmtId="49" fontId="9" fillId="9" borderId="1" xfId="0" applyNumberFormat="1" applyFont="1" applyFill="1" applyBorder="1" applyAlignment="1">
      <alignment horizontal="left" indent="2"/>
    </xf>
    <xf numFmtId="0" fontId="13" fillId="0" borderId="0" xfId="0" applyNumberFormat="1" applyFont="1" applyAlignment="1">
      <alignment horizontal="center" vertical="center"/>
    </xf>
    <xf numFmtId="0" fontId="19" fillId="0" borderId="0" xfId="2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" fontId="17" fillId="10" borderId="1" xfId="0" applyNumberFormat="1" applyFont="1" applyFill="1" applyBorder="1" applyAlignment="1"/>
    <xf numFmtId="164" fontId="14" fillId="10" borderId="1" xfId="9" applyNumberFormat="1" applyFont="1" applyFill="1" applyBorder="1" applyAlignment="1">
      <alignment horizontal="right"/>
    </xf>
    <xf numFmtId="4" fontId="9" fillId="9" borderId="1" xfId="0" applyNumberFormat="1" applyFont="1" applyFill="1" applyBorder="1" applyAlignment="1">
      <alignment horizontal="right"/>
    </xf>
    <xf numFmtId="49" fontId="6" fillId="13" borderId="1" xfId="1" applyNumberFormat="1" applyFont="1" applyFill="1" applyBorder="1" applyAlignment="1">
      <alignment horizontal="center" vertical="center" wrapText="1"/>
    </xf>
    <xf numFmtId="4" fontId="18" fillId="14" borderId="1" xfId="0" applyNumberFormat="1" applyFont="1" applyFill="1" applyBorder="1" applyAlignment="1"/>
    <xf numFmtId="164" fontId="10" fillId="10" borderId="1" xfId="9" applyNumberFormat="1" applyFont="1" applyFill="1" applyBorder="1" applyAlignment="1">
      <alignment horizontal="right" vertical="center"/>
    </xf>
    <xf numFmtId="4" fontId="10" fillId="15" borderId="1" xfId="0" applyNumberFormat="1" applyFont="1" applyFill="1" applyBorder="1" applyAlignment="1"/>
    <xf numFmtId="164" fontId="17" fillId="16" borderId="1" xfId="6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65" fontId="9" fillId="9" borderId="1" xfId="0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right"/>
    </xf>
    <xf numFmtId="0" fontId="17" fillId="10" borderId="1" xfId="0" applyFont="1" applyFill="1" applyBorder="1" applyAlignment="1">
      <alignment horizontal="left" indent="3"/>
    </xf>
    <xf numFmtId="0" fontId="8" fillId="0" borderId="1" xfId="0" applyFont="1" applyBorder="1"/>
    <xf numFmtId="0" fontId="6" fillId="0" borderId="0" xfId="0" applyFont="1"/>
    <xf numFmtId="164" fontId="11" fillId="6" borderId="1" xfId="11" applyNumberFormat="1" applyFont="1" applyBorder="1" applyAlignment="1">
      <alignment horizontal="right" vertical="center"/>
    </xf>
    <xf numFmtId="49" fontId="10" fillId="10" borderId="1" xfId="10" applyNumberFormat="1" applyFont="1" applyFill="1" applyBorder="1" applyAlignment="1">
      <alignment horizontal="left" vertical="center" wrapText="1" indent="2"/>
    </xf>
    <xf numFmtId="4" fontId="13" fillId="0" borderId="0" xfId="0" applyNumberFormat="1" applyFont="1" applyAlignment="1"/>
    <xf numFmtId="10" fontId="14" fillId="10" borderId="1" xfId="9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9" fillId="9" borderId="1" xfId="0" applyNumberFormat="1" applyFont="1" applyFill="1" applyBorder="1" applyAlignment="1">
      <alignment horizontal="right" vertical="center"/>
    </xf>
    <xf numFmtId="164" fontId="23" fillId="6" borderId="1" xfId="11" applyNumberFormat="1" applyFont="1" applyBorder="1" applyAlignment="1">
      <alignment horizontal="right" vertical="center"/>
    </xf>
    <xf numFmtId="165" fontId="13" fillId="0" borderId="0" xfId="0" applyNumberFormat="1" applyFont="1" applyAlignme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166" fontId="6" fillId="9" borderId="1" xfId="1" applyNumberFormat="1" applyFont="1" applyFill="1" applyBorder="1" applyAlignment="1">
      <alignment horizontal="center" vertical="center"/>
    </xf>
    <xf numFmtId="4" fontId="13" fillId="0" borderId="0" xfId="0" applyNumberFormat="1" applyFont="1"/>
    <xf numFmtId="0" fontId="19" fillId="0" borderId="0" xfId="0" applyFont="1" applyAlignment="1">
      <alignment horizontal="right"/>
    </xf>
    <xf numFmtId="165" fontId="13" fillId="0" borderId="0" xfId="0" applyNumberFormat="1" applyFont="1"/>
    <xf numFmtId="0" fontId="9" fillId="9" borderId="1" xfId="0" applyFont="1" applyFill="1" applyBorder="1" applyAlignment="1">
      <alignment horizontal="left" indent="4"/>
    </xf>
    <xf numFmtId="4" fontId="13" fillId="9" borderId="1" xfId="5" applyNumberFormat="1" applyFont="1" applyFill="1" applyBorder="1" applyAlignment="1">
      <alignment horizontal="right" vertical="center"/>
    </xf>
    <xf numFmtId="49" fontId="9" fillId="9" borderId="1" xfId="0" applyNumberFormat="1" applyFont="1" applyFill="1" applyBorder="1" applyAlignment="1">
      <alignment horizontal="left" indent="1"/>
    </xf>
    <xf numFmtId="49" fontId="9" fillId="9" borderId="1" xfId="0" applyNumberFormat="1" applyFont="1" applyFill="1" applyBorder="1" applyAlignment="1">
      <alignment horizontal="left" vertical="center" indent="4"/>
    </xf>
    <xf numFmtId="49" fontId="18" fillId="14" borderId="1" xfId="12" applyNumberFormat="1" applyFont="1" applyFill="1" applyBorder="1" applyAlignment="1">
      <alignment horizontal="left" vertical="center" wrapText="1" indent="1"/>
    </xf>
    <xf numFmtId="49" fontId="2" fillId="6" borderId="1" xfId="11" applyNumberFormat="1" applyBorder="1" applyAlignment="1">
      <alignment horizontal="left" vertical="center"/>
    </xf>
    <xf numFmtId="4" fontId="11" fillId="8" borderId="1" xfId="12" applyNumberFormat="1" applyFont="1" applyFill="1" applyBorder="1" applyAlignment="1">
      <alignment horizontal="right" vertical="center"/>
    </xf>
    <xf numFmtId="4" fontId="14" fillId="10" borderId="1" xfId="0" applyNumberFormat="1" applyFont="1" applyFill="1" applyBorder="1" applyAlignment="1"/>
    <xf numFmtId="10" fontId="14" fillId="10" borderId="1" xfId="0" applyNumberFormat="1" applyFont="1" applyFill="1" applyBorder="1" applyAlignment="1">
      <alignment horizontal="right"/>
    </xf>
    <xf numFmtId="164" fontId="11" fillId="11" borderId="1" xfId="12" applyNumberFormat="1" applyFont="1" applyFill="1" applyBorder="1" applyAlignment="1">
      <alignment horizontal="right" vertical="center"/>
    </xf>
    <xf numFmtId="10" fontId="6" fillId="9" borderId="1" xfId="1" applyNumberFormat="1" applyFont="1" applyFill="1" applyBorder="1" applyAlignment="1">
      <alignment horizontal="center"/>
    </xf>
    <xf numFmtId="10" fontId="13" fillId="9" borderId="1" xfId="4" applyNumberFormat="1" applyFont="1" applyFill="1" applyBorder="1" applyAlignment="1">
      <alignment horizontal="right" vertical="center"/>
    </xf>
    <xf numFmtId="0" fontId="24" fillId="17" borderId="1" xfId="2" applyNumberFormat="1" applyFont="1" applyFill="1" applyBorder="1" applyAlignment="1">
      <alignment horizontal="left" vertical="center" wrapText="1"/>
    </xf>
    <xf numFmtId="165" fontId="14" fillId="10" borderId="1" xfId="0" applyNumberFormat="1" applyFont="1" applyFill="1" applyBorder="1" applyAlignment="1"/>
    <xf numFmtId="0" fontId="13" fillId="0" borderId="0" xfId="0" applyNumberFormat="1" applyFont="1" applyAlignment="1">
      <alignment horizontal="right"/>
    </xf>
    <xf numFmtId="164" fontId="2" fillId="8" borderId="1" xfId="12" applyNumberFormat="1" applyFont="1" applyFill="1" applyBorder="1" applyAlignment="1">
      <alignment horizontal="right" vertical="center"/>
    </xf>
    <xf numFmtId="0" fontId="13" fillId="0" borderId="0" xfId="5" applyNumberFormat="1" applyFont="1" applyAlignment="1">
      <alignment horizontal="center" vertical="center"/>
    </xf>
    <xf numFmtId="49" fontId="6" fillId="9" borderId="1" xfId="1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horizontal="center" vertical="center"/>
    </xf>
    <xf numFmtId="10" fontId="14" fillId="10" borderId="1" xfId="13" applyNumberFormat="1" applyFont="1" applyFill="1" applyBorder="1" applyAlignment="1">
      <alignment horizontal="right"/>
    </xf>
    <xf numFmtId="4" fontId="10" fillId="9" borderId="1" xfId="0" applyNumberFormat="1" applyFont="1" applyFill="1" applyBorder="1" applyAlignment="1"/>
    <xf numFmtId="164" fontId="18" fillId="14" borderId="1" xfId="12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164" fontId="24" fillId="17" borderId="1" xfId="2" applyNumberFormat="1" applyFont="1" applyFill="1" applyBorder="1" applyAlignment="1">
      <alignment horizontal="right" vertical="center"/>
    </xf>
    <xf numFmtId="49" fontId="23" fillId="6" borderId="1" xfId="11" applyNumberFormat="1" applyFont="1" applyBorder="1" applyAlignment="1">
      <alignment horizontal="left" vertical="center" wrapText="1"/>
    </xf>
    <xf numFmtId="164" fontId="10" fillId="15" borderId="1" xfId="3" applyNumberFormat="1" applyFont="1" applyFill="1" applyBorder="1" applyAlignment="1">
      <alignment horizontal="right" vertical="center"/>
    </xf>
    <xf numFmtId="164" fontId="2" fillId="11" borderId="1" xfId="12" applyNumberFormat="1" applyFont="1" applyFill="1" applyBorder="1" applyAlignment="1">
      <alignment horizontal="right"/>
    </xf>
    <xf numFmtId="10" fontId="10" fillId="15" borderId="1" xfId="0" applyNumberFormat="1" applyFont="1" applyFill="1" applyBorder="1" applyAlignment="1"/>
    <xf numFmtId="49" fontId="6" fillId="9" borderId="1" xfId="4" applyNumberFormat="1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indent="1"/>
    </xf>
    <xf numFmtId="164" fontId="10" fillId="10" borderId="1" xfId="10" applyNumberFormat="1" applyFont="1" applyFill="1" applyBorder="1" applyAlignment="1">
      <alignment horizontal="right" vertical="center"/>
    </xf>
    <xf numFmtId="4" fontId="14" fillId="10" borderId="1" xfId="8" applyNumberFormat="1" applyFont="1" applyFill="1" applyBorder="1" applyAlignment="1">
      <alignment horizontal="right"/>
    </xf>
    <xf numFmtId="49" fontId="24" fillId="17" borderId="1" xfId="2" applyNumberFormat="1" applyFont="1" applyFill="1" applyBorder="1" applyAlignment="1">
      <alignment horizontal="left" vertical="center" wrapText="1"/>
    </xf>
    <xf numFmtId="0" fontId="19" fillId="0" borderId="0" xfId="2" applyNumberFormat="1" applyFont="1" applyAlignment="1"/>
    <xf numFmtId="0" fontId="13" fillId="0" borderId="1" xfId="0" applyFont="1" applyBorder="1"/>
    <xf numFmtId="166" fontId="6" fillId="0" borderId="1" xfId="0" applyNumberFormat="1" applyFont="1" applyBorder="1"/>
    <xf numFmtId="165" fontId="14" fillId="10" borderId="1" xfId="8" applyNumberFormat="1" applyFont="1" applyFill="1" applyBorder="1" applyAlignment="1">
      <alignment horizontal="right"/>
    </xf>
    <xf numFmtId="10" fontId="17" fillId="10" borderId="1" xfId="0" applyNumberFormat="1" applyFont="1" applyFill="1" applyBorder="1" applyAlignment="1"/>
    <xf numFmtId="4" fontId="9" fillId="9" borderId="1" xfId="0" applyNumberFormat="1" applyFont="1" applyFill="1" applyBorder="1" applyAlignment="1"/>
    <xf numFmtId="10" fontId="9" fillId="9" borderId="1" xfId="0" applyNumberFormat="1" applyFont="1" applyFill="1" applyBorder="1" applyAlignment="1">
      <alignment horizontal="right"/>
    </xf>
    <xf numFmtId="49" fontId="17" fillId="16" borderId="1" xfId="6" applyNumberFormat="1" applyFont="1" applyFill="1" applyBorder="1" applyAlignment="1">
      <alignment horizontal="left" vertical="center" indent="3"/>
    </xf>
    <xf numFmtId="49" fontId="14" fillId="10" borderId="1" xfId="8" applyNumberFormat="1" applyFont="1" applyFill="1" applyBorder="1" applyAlignment="1">
      <alignment horizontal="left" indent="1"/>
    </xf>
    <xf numFmtId="0" fontId="8" fillId="0" borderId="0" xfId="0" applyFont="1" applyAlignment="1">
      <alignment horizontal="left"/>
    </xf>
    <xf numFmtId="165" fontId="9" fillId="9" borderId="1" xfId="0" applyNumberFormat="1" applyFont="1" applyFill="1" applyBorder="1" applyAlignment="1"/>
    <xf numFmtId="0" fontId="19" fillId="0" borderId="0" xfId="2" applyNumberFormat="1" applyFont="1"/>
    <xf numFmtId="0" fontId="6" fillId="0" borderId="1" xfId="1" applyFont="1" applyBorder="1"/>
    <xf numFmtId="49" fontId="10" fillId="9" borderId="1" xfId="4" applyNumberFormat="1" applyFont="1" applyFill="1" applyBorder="1" applyAlignment="1">
      <alignment horizontal="left" vertical="center" indent="2"/>
    </xf>
    <xf numFmtId="10" fontId="9" fillId="9" borderId="1" xfId="13" applyNumberFormat="1" applyFont="1" applyFill="1" applyBorder="1" applyAlignment="1">
      <alignment horizontal="right"/>
    </xf>
    <xf numFmtId="10" fontId="13" fillId="9" borderId="1" xfId="5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0" fontId="13" fillId="0" borderId="0" xfId="0" applyNumberFormat="1" applyFont="1" applyAlignment="1"/>
    <xf numFmtId="0" fontId="13" fillId="0" borderId="0" xfId="0" applyFont="1" applyAlignment="1">
      <alignment wrapText="1"/>
    </xf>
    <xf numFmtId="4" fontId="17" fillId="16" borderId="1" xfId="0" applyNumberFormat="1" applyFont="1" applyFill="1" applyBorder="1" applyAlignment="1"/>
    <xf numFmtId="0" fontId="10" fillId="9" borderId="1" xfId="0" applyFont="1" applyFill="1" applyBorder="1" applyAlignment="1">
      <alignment horizontal="left" indent="2"/>
    </xf>
    <xf numFmtId="4" fontId="6" fillId="9" borderId="1" xfId="1" applyNumberFormat="1" applyFont="1" applyFill="1" applyBorder="1" applyAlignment="1">
      <alignment horizontal="center" vertical="center"/>
    </xf>
    <xf numFmtId="10" fontId="14" fillId="10" borderId="1" xfId="0" applyNumberFormat="1" applyFont="1" applyFill="1" applyBorder="1" applyAlignment="1"/>
    <xf numFmtId="165" fontId="6" fillId="9" borderId="1" xfId="1" applyNumberFormat="1" applyFont="1" applyFill="1" applyBorder="1" applyAlignment="1">
      <alignment horizontal="center" vertical="center"/>
    </xf>
    <xf numFmtId="10" fontId="13" fillId="0" borderId="0" xfId="0" applyNumberFormat="1" applyFont="1"/>
    <xf numFmtId="0" fontId="18" fillId="14" borderId="1" xfId="0" applyFont="1" applyFill="1" applyBorder="1" applyAlignment="1">
      <alignment horizontal="left" indent="1"/>
    </xf>
    <xf numFmtId="0" fontId="17" fillId="16" borderId="1" xfId="0" applyFont="1" applyFill="1" applyBorder="1" applyAlignment="1">
      <alignment horizontal="left" indent="3"/>
    </xf>
    <xf numFmtId="0" fontId="13" fillId="0" borderId="0" xfId="0" applyNumberFormat="1" applyFont="1" applyAlignment="1"/>
    <xf numFmtId="0" fontId="5" fillId="0" borderId="0" xfId="0" applyFont="1" applyAlignment="1">
      <alignment horizontal="center" vertical="center"/>
    </xf>
    <xf numFmtId="49" fontId="11" fillId="8" borderId="1" xfId="12" applyNumberFormat="1" applyFont="1" applyFill="1" applyBorder="1" applyAlignment="1">
      <alignment horizontal="left" vertical="center"/>
    </xf>
    <xf numFmtId="0" fontId="25" fillId="0" borderId="0" xfId="0" applyFont="1" applyAlignment="1"/>
    <xf numFmtId="49" fontId="15" fillId="9" borderId="1" xfId="0" applyNumberFormat="1" applyFont="1" applyFill="1" applyBorder="1" applyAlignment="1">
      <alignment horizontal="center" vertical="center" wrapText="1"/>
    </xf>
    <xf numFmtId="10" fontId="10" fillId="9" borderId="1" xfId="0" applyNumberFormat="1" applyFont="1" applyFill="1" applyBorder="1" applyAlignment="1"/>
    <xf numFmtId="10" fontId="11" fillId="6" borderId="1" xfId="13" applyNumberFormat="1" applyFont="1" applyFill="1" applyBorder="1" applyAlignment="1">
      <alignment horizontal="right" vertical="center"/>
    </xf>
    <xf numFmtId="4" fontId="23" fillId="6" borderId="1" xfId="11" applyNumberFormat="1" applyFont="1" applyBorder="1"/>
    <xf numFmtId="0" fontId="25" fillId="0" borderId="0" xfId="0" applyNumberFormat="1" applyFont="1" applyAlignment="1">
      <alignment horizontal="center" vertical="center"/>
    </xf>
    <xf numFmtId="0" fontId="6" fillId="0" borderId="0" xfId="1" applyNumberFormat="1" applyFont="1" applyAlignment="1"/>
    <xf numFmtId="0" fontId="13" fillId="0" borderId="0" xfId="0" applyNumberFormat="1" applyFont="1"/>
    <xf numFmtId="4" fontId="14" fillId="10" borderId="1" xfId="9" applyNumberFormat="1" applyFont="1" applyFill="1" applyBorder="1" applyAlignment="1">
      <alignment horizontal="right"/>
    </xf>
    <xf numFmtId="0" fontId="25" fillId="0" borderId="0" xfId="0" applyFont="1"/>
    <xf numFmtId="10" fontId="11" fillId="8" borderId="1" xfId="12" applyNumberFormat="1" applyFont="1" applyFill="1" applyBorder="1" applyAlignment="1">
      <alignment horizontal="right" vertical="center"/>
    </xf>
    <xf numFmtId="4" fontId="13" fillId="0" borderId="1" xfId="0" applyNumberFormat="1" applyFont="1" applyBorder="1"/>
    <xf numFmtId="0" fontId="14" fillId="10" borderId="1" xfId="0" applyFont="1" applyFill="1" applyBorder="1" applyAlignment="1">
      <alignment horizontal="left" indent="1"/>
    </xf>
    <xf numFmtId="10" fontId="10" fillId="15" borderId="1" xfId="13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2"/>
    </xf>
    <xf numFmtId="4" fontId="11" fillId="6" borderId="1" xfId="11" applyNumberFormat="1" applyFont="1" applyBorder="1" applyAlignment="1">
      <alignment horizontal="right" vertical="center"/>
    </xf>
    <xf numFmtId="0" fontId="6" fillId="0" borderId="0" xfId="1" applyNumberFormat="1" applyFont="1"/>
    <xf numFmtId="4" fontId="26" fillId="9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Border="1" applyAlignment="1">
      <alignment horizontal="left" vertical="center"/>
    </xf>
    <xf numFmtId="10" fontId="14" fillId="10" borderId="1" xfId="8" applyNumberFormat="1" applyFont="1" applyFill="1" applyBorder="1" applyAlignment="1">
      <alignment horizontal="right"/>
    </xf>
    <xf numFmtId="4" fontId="9" fillId="9" borderId="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/>
    <xf numFmtId="4" fontId="25" fillId="0" borderId="0" xfId="0" applyNumberFormat="1" applyFont="1" applyAlignment="1"/>
    <xf numFmtId="0" fontId="17" fillId="10" borderId="1" xfId="0" applyFont="1" applyFill="1" applyBorder="1" applyAlignment="1">
      <alignment horizontal="left" wrapText="1" indent="3"/>
    </xf>
    <xf numFmtId="10" fontId="11" fillId="11" borderId="1" xfId="1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3" applyNumberFormat="1" applyFont="1" applyAlignment="1">
      <alignment horizontal="center" vertical="center"/>
    </xf>
    <xf numFmtId="165" fontId="9" fillId="9" borderId="1" xfId="0" applyNumberFormat="1" applyFont="1" applyFill="1" applyBorder="1" applyAlignment="1">
      <alignment horizontal="right" vertical="center"/>
    </xf>
    <xf numFmtId="10" fontId="9" fillId="9" borderId="1" xfId="0" applyNumberFormat="1" applyFont="1" applyFill="1" applyBorder="1" applyAlignment="1"/>
    <xf numFmtId="10" fontId="2" fillId="8" borderId="1" xfId="13" applyNumberFormat="1" applyFont="1" applyFill="1" applyBorder="1" applyAlignment="1">
      <alignment horizontal="right" vertical="center"/>
    </xf>
    <xf numFmtId="10" fontId="17" fillId="10" borderId="1" xfId="13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49" fontId="13" fillId="0" borderId="0" xfId="0" applyNumberFormat="1" applyFont="1"/>
    <xf numFmtId="49" fontId="6" fillId="15" borderId="1" xfId="3" applyNumberFormat="1" applyFont="1" applyFill="1" applyBorder="1" applyAlignment="1">
      <alignment horizontal="left" vertical="center"/>
    </xf>
    <xf numFmtId="49" fontId="14" fillId="10" borderId="1" xfId="9" applyNumberFormat="1" applyFont="1" applyFill="1" applyBorder="1" applyAlignment="1">
      <alignment horizontal="left" indent="1"/>
    </xf>
    <xf numFmtId="164" fontId="2" fillId="6" borderId="1" xfId="11" applyNumberForma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0" fontId="2" fillId="11" borderId="1" xfId="13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center" vertical="center"/>
    </xf>
    <xf numFmtId="10" fontId="17" fillId="16" borderId="1" xfId="0" applyNumberFormat="1" applyFont="1" applyFill="1" applyBorder="1" applyAlignment="1"/>
    <xf numFmtId="4" fontId="9" fillId="0" borderId="0" xfId="0" applyNumberFormat="1" applyFont="1" applyFill="1" applyBorder="1" applyAlignment="1">
      <alignment horizontal="right" vertical="center"/>
    </xf>
    <xf numFmtId="4" fontId="23" fillId="6" borderId="1" xfId="11" applyNumberFormat="1" applyFont="1" applyBorder="1" applyAlignment="1">
      <alignment horizontal="right" vertical="center"/>
    </xf>
    <xf numFmtId="10" fontId="6" fillId="9" borderId="1" xfId="1" applyNumberFormat="1" applyFont="1" applyFill="1" applyBorder="1" applyAlignment="1">
      <alignment horizontal="center" vertical="center"/>
    </xf>
    <xf numFmtId="4" fontId="15" fillId="9" borderId="1" xfId="0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/>
    </xf>
    <xf numFmtId="49" fontId="26" fillId="9" borderId="1" xfId="0" applyNumberFormat="1" applyFont="1" applyFill="1" applyBorder="1" applyAlignment="1">
      <alignment horizontal="left" vertical="center" indent="1"/>
    </xf>
    <xf numFmtId="49" fontId="18" fillId="12" borderId="1" xfId="11" applyNumberFormat="1" applyFont="1" applyFill="1" applyBorder="1" applyAlignment="1">
      <alignment horizontal="left" vertical="center" wrapText="1" indent="1"/>
    </xf>
    <xf numFmtId="0" fontId="9" fillId="9" borderId="1" xfId="0" applyFont="1" applyFill="1" applyBorder="1" applyAlignment="1">
      <alignment horizontal="left" indent="1"/>
    </xf>
    <xf numFmtId="49" fontId="6" fillId="9" borderId="1" xfId="1" applyNumberFormat="1" applyFont="1" applyFill="1" applyBorder="1" applyAlignment="1">
      <alignment horizontal="left" vertical="center" wrapText="1"/>
    </xf>
    <xf numFmtId="49" fontId="6" fillId="9" borderId="1" xfId="1" applyNumberFormat="1" applyFont="1" applyFill="1" applyBorder="1" applyAlignment="1">
      <alignment wrapText="1"/>
    </xf>
    <xf numFmtId="49" fontId="9" fillId="9" borderId="1" xfId="0" applyNumberFormat="1" applyFont="1" applyFill="1" applyBorder="1" applyAlignment="1">
      <alignment horizontal="left" vertical="center" indent="1"/>
    </xf>
    <xf numFmtId="4" fontId="11" fillId="11" borderId="1" xfId="12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4" fontId="25" fillId="0" borderId="0" xfId="0" applyNumberFormat="1" applyFont="1"/>
    <xf numFmtId="49" fontId="6" fillId="13" borderId="1" xfId="1" applyNumberFormat="1" applyFont="1" applyFill="1" applyBorder="1" applyAlignment="1">
      <alignment horizontal="center" vertical="center"/>
    </xf>
    <xf numFmtId="0" fontId="23" fillId="0" borderId="0" xfId="3" applyNumberFormat="1" applyFont="1" applyAlignment="1">
      <alignment horizontal="center" vertical="center"/>
    </xf>
    <xf numFmtId="49" fontId="27" fillId="15" borderId="1" xfId="2" applyNumberFormat="1" applyFont="1" applyFill="1" applyBorder="1" applyAlignment="1">
      <alignment horizontal="left" vertical="center"/>
    </xf>
    <xf numFmtId="10" fontId="10" fillId="9" borderId="1" xfId="13" applyNumberFormat="1" applyFont="1" applyFill="1" applyBorder="1" applyAlignment="1">
      <alignment horizontal="right" vertical="center"/>
    </xf>
    <xf numFmtId="0" fontId="14" fillId="10" borderId="1" xfId="0" applyFont="1" applyFill="1" applyBorder="1" applyAlignment="1">
      <alignment horizontal="right" indent="1"/>
    </xf>
    <xf numFmtId="164" fontId="9" fillId="9" borderId="1" xfId="0" applyNumberFormat="1" applyFont="1" applyFill="1" applyBorder="1" applyAlignment="1">
      <alignment horizontal="right"/>
    </xf>
    <xf numFmtId="164" fontId="18" fillId="12" borderId="1" xfId="11" applyNumberFormat="1" applyFont="1" applyFill="1" applyBorder="1" applyAlignment="1">
      <alignment horizontal="right" vertical="center"/>
    </xf>
    <xf numFmtId="4" fontId="16" fillId="12" borderId="1" xfId="0" applyNumberFormat="1" applyFont="1" applyFill="1" applyBorder="1" applyAlignment="1"/>
    <xf numFmtId="4" fontId="2" fillId="11" borderId="1" xfId="12" applyNumberFormat="1" applyFont="1" applyFill="1" applyBorder="1" applyAlignment="1">
      <alignment horizontal="right"/>
    </xf>
    <xf numFmtId="10" fontId="13" fillId="0" borderId="1" xfId="0" applyNumberFormat="1" applyFont="1" applyBorder="1"/>
    <xf numFmtId="4" fontId="8" fillId="0" borderId="0" xfId="0" applyNumberFormat="1" applyFont="1" applyAlignment="1">
      <alignment horizontal="right"/>
    </xf>
    <xf numFmtId="0" fontId="8" fillId="0" borderId="0" xfId="2" applyNumberFormat="1" applyFont="1" applyAlignment="1"/>
    <xf numFmtId="166" fontId="0" fillId="0" borderId="0" xfId="0" applyNumberFormat="1"/>
    <xf numFmtId="4" fontId="2" fillId="8" borderId="1" xfId="12" applyNumberFormat="1" applyFill="1" applyBorder="1" applyAlignment="1">
      <alignment horizontal="right" vertical="center"/>
    </xf>
    <xf numFmtId="165" fontId="8" fillId="0" borderId="0" xfId="0" applyNumberFormat="1" applyFont="1" applyAlignment="1">
      <alignment horizontal="right"/>
    </xf>
    <xf numFmtId="10" fontId="9" fillId="9" borderId="1" xfId="0" applyNumberFormat="1" applyFont="1" applyFill="1" applyBorder="1" applyAlignment="1">
      <alignment horizontal="right" vertical="center"/>
    </xf>
    <xf numFmtId="0" fontId="6" fillId="9" borderId="1" xfId="1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6" fillId="0" borderId="0" xfId="1" applyFont="1" applyAlignment="1">
      <alignment horizontal="right"/>
    </xf>
    <xf numFmtId="49" fontId="11" fillId="6" borderId="1" xfId="11" applyNumberFormat="1" applyFont="1" applyBorder="1" applyAlignment="1">
      <alignment horizontal="left" vertical="center"/>
    </xf>
    <xf numFmtId="0" fontId="8" fillId="0" borderId="0" xfId="2" applyNumberFormat="1" applyFont="1"/>
    <xf numFmtId="49" fontId="13" fillId="0" borderId="1" xfId="0" applyNumberFormat="1" applyFont="1" applyBorder="1" applyAlignment="1">
      <alignment horizontal="left" vertical="center" indent="1"/>
    </xf>
    <xf numFmtId="164" fontId="17" fillId="10" borderId="1" xfId="7" applyNumberFormat="1" applyFont="1" applyFill="1" applyBorder="1" applyAlignment="1">
      <alignment horizontal="right" vertical="center"/>
    </xf>
    <xf numFmtId="10" fontId="14" fillId="10" borderId="1" xfId="9" applyNumberFormat="1" applyFont="1" applyFill="1" applyBorder="1" applyAlignment="1">
      <alignment horizontal="right"/>
    </xf>
    <xf numFmtId="49" fontId="9" fillId="9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8" fillId="0" borderId="0" xfId="0" applyFont="1"/>
    <xf numFmtId="4" fontId="18" fillId="12" borderId="1" xfId="0" applyNumberFormat="1" applyFont="1" applyFill="1" applyBorder="1" applyAlignment="1"/>
    <xf numFmtId="49" fontId="10" fillId="15" borderId="1" xfId="3" applyNumberFormat="1" applyFont="1" applyFill="1" applyBorder="1" applyAlignment="1">
      <alignment horizontal="left" vertical="center" indent="1"/>
    </xf>
    <xf numFmtId="0" fontId="13" fillId="9" borderId="1" xfId="0" applyFont="1" applyFill="1" applyBorder="1" applyAlignment="1">
      <alignment horizontal="left" indent="3"/>
    </xf>
    <xf numFmtId="4" fontId="6" fillId="9" borderId="1" xfId="1" applyNumberFormat="1" applyFont="1" applyFill="1" applyBorder="1" applyAlignment="1"/>
    <xf numFmtId="10" fontId="26" fillId="9" borderId="1" xfId="0" applyNumberFormat="1" applyFont="1" applyFill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0" fontId="10" fillId="15" borderId="1" xfId="0" applyFont="1" applyFill="1" applyBorder="1" applyAlignment="1">
      <alignment horizontal="left" wrapText="1" indent="1"/>
    </xf>
    <xf numFmtId="165" fontId="6" fillId="9" borderId="1" xfId="1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49" fontId="6" fillId="9" borderId="1" xfId="1" applyNumberFormat="1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/>
    <xf numFmtId="0" fontId="16" fillId="12" borderId="1" xfId="8" applyFont="1" applyFill="1" applyBorder="1" applyAlignment="1"/>
    <xf numFmtId="10" fontId="9" fillId="9" borderId="1" xfId="13" applyNumberFormat="1" applyFont="1" applyFill="1" applyBorder="1" applyAlignment="1">
      <alignment horizontal="right" vertical="center"/>
    </xf>
    <xf numFmtId="49" fontId="23" fillId="6" borderId="1" xfId="11" applyNumberFormat="1" applyFont="1" applyBorder="1" applyAlignment="1">
      <alignment horizontal="left" vertical="center"/>
    </xf>
    <xf numFmtId="0" fontId="10" fillId="9" borderId="1" xfId="0" applyFont="1" applyFill="1" applyBorder="1" applyAlignment="1">
      <alignment horizontal="left" wrapText="1" indent="2"/>
    </xf>
    <xf numFmtId="49" fontId="2" fillId="6" borderId="1" xfId="11" applyNumberFormat="1" applyBorder="1" applyAlignment="1">
      <alignment horizontal="left"/>
    </xf>
    <xf numFmtId="0" fontId="28" fillId="0" borderId="0" xfId="2" applyNumberFormat="1" applyFont="1" applyFill="1" applyAlignment="1">
      <alignment horizontal="center" vertical="center"/>
    </xf>
    <xf numFmtId="164" fontId="14" fillId="10" borderId="1" xfId="8" applyNumberFormat="1" applyFont="1" applyFill="1" applyBorder="1" applyAlignment="1">
      <alignment horizontal="right"/>
    </xf>
    <xf numFmtId="4" fontId="10" fillId="10" borderId="1" xfId="0" applyNumberFormat="1" applyFont="1" applyFill="1" applyBorder="1" applyAlignment="1"/>
    <xf numFmtId="164" fontId="17" fillId="10" borderId="1" xfId="0" applyNumberFormat="1" applyFont="1" applyFill="1" applyBorder="1" applyAlignment="1">
      <alignment horizontal="right" vertical="center"/>
    </xf>
    <xf numFmtId="49" fontId="11" fillId="11" borderId="1" xfId="12" applyNumberFormat="1" applyFont="1" applyFill="1" applyBorder="1" applyAlignment="1">
      <alignment horizontal="left" vertical="center"/>
    </xf>
    <xf numFmtId="49" fontId="23" fillId="6" borderId="1" xfId="11" applyNumberFormat="1" applyFont="1" applyBorder="1"/>
    <xf numFmtId="0" fontId="8" fillId="0" borderId="1" xfId="0" applyFont="1" applyBorder="1" applyAlignment="1">
      <alignment horizontal="right"/>
    </xf>
    <xf numFmtId="49" fontId="2" fillId="8" borderId="1" xfId="12" applyNumberFormat="1" applyFont="1" applyFill="1" applyBorder="1" applyAlignment="1">
      <alignment horizontal="left" vertical="center"/>
    </xf>
    <xf numFmtId="0" fontId="13" fillId="9" borderId="1" xfId="5" applyNumberFormat="1" applyFont="1" applyFill="1" applyBorder="1" applyAlignment="1">
      <alignment horizontal="left" vertical="center" indent="3"/>
    </xf>
    <xf numFmtId="10" fontId="17" fillId="16" borderId="1" xfId="13" applyNumberFormat="1" applyFont="1" applyFill="1" applyBorder="1" applyAlignment="1">
      <alignment horizontal="right" vertical="center"/>
    </xf>
    <xf numFmtId="10" fontId="2" fillId="11" borderId="1" xfId="12" applyNumberFormat="1" applyFont="1" applyFill="1" applyBorder="1" applyAlignment="1">
      <alignment horizontal="right"/>
    </xf>
    <xf numFmtId="0" fontId="19" fillId="0" borderId="0" xfId="2" applyNumberFormat="1" applyFont="1" applyAlignment="1">
      <alignment horizontal="center" vertical="center"/>
    </xf>
    <xf numFmtId="49" fontId="16" fillId="15" borderId="1" xfId="11" applyNumberFormat="1" applyFont="1" applyFill="1" applyBorder="1" applyAlignment="1">
      <alignment horizontal="left" vertical="center"/>
    </xf>
    <xf numFmtId="4" fontId="16" fillId="15" borderId="1" xfId="11" applyNumberFormat="1" applyFont="1" applyFill="1" applyBorder="1" applyAlignment="1">
      <alignment horizontal="right" vertical="center"/>
    </xf>
    <xf numFmtId="164" fontId="16" fillId="15" borderId="1" xfId="0" applyNumberFormat="1" applyFont="1" applyFill="1" applyBorder="1" applyAlignment="1">
      <alignment horizontal="right" vertical="center"/>
    </xf>
    <xf numFmtId="167" fontId="8" fillId="0" borderId="0" xfId="2" applyNumberFormat="1" applyFont="1" applyAlignment="1">
      <alignment horizontal="center" vertical="center"/>
    </xf>
    <xf numFmtId="0" fontId="17" fillId="16" borderId="1" xfId="0" applyFont="1" applyFill="1" applyBorder="1" applyAlignment="1">
      <alignment horizontal="left" wrapText="1" indent="3"/>
    </xf>
    <xf numFmtId="49" fontId="13" fillId="9" borderId="1" xfId="5" applyNumberFormat="1" applyFont="1" applyFill="1" applyBorder="1" applyAlignment="1">
      <alignment horizontal="left" vertical="center" wrapText="1" indent="3"/>
    </xf>
    <xf numFmtId="49" fontId="9" fillId="9" borderId="1" xfId="0" applyNumberFormat="1" applyFont="1" applyFill="1" applyBorder="1" applyAlignment="1">
      <alignment horizontal="left" vertical="center" wrapText="1" indent="4"/>
    </xf>
    <xf numFmtId="0" fontId="9" fillId="9" borderId="1" xfId="0" applyFont="1" applyFill="1" applyBorder="1" applyAlignment="1">
      <alignment horizontal="left" wrapText="1" indent="4"/>
    </xf>
    <xf numFmtId="0" fontId="13" fillId="9" borderId="1" xfId="0" applyFont="1" applyFill="1" applyBorder="1" applyAlignment="1">
      <alignment horizontal="left" wrapText="1" indent="3"/>
    </xf>
    <xf numFmtId="0" fontId="10" fillId="10" borderId="1" xfId="0" applyFont="1" applyFill="1" applyBorder="1" applyAlignment="1">
      <alignment horizontal="left" wrapText="1" indent="2"/>
    </xf>
    <xf numFmtId="0" fontId="18" fillId="14" borderId="1" xfId="0" applyFont="1" applyFill="1" applyBorder="1" applyAlignment="1">
      <alignment horizontal="left" wrapText="1" indent="1"/>
    </xf>
    <xf numFmtId="0" fontId="11" fillId="18" borderId="1" xfId="12" applyNumberFormat="1" applyFont="1" applyFill="1" applyBorder="1" applyAlignment="1">
      <alignment horizontal="left" vertical="center"/>
    </xf>
    <xf numFmtId="164" fontId="11" fillId="18" borderId="1" xfId="11" applyNumberFormat="1" applyFont="1" applyFill="1" applyBorder="1" applyAlignment="1">
      <alignment horizontal="right" vertical="center"/>
    </xf>
    <xf numFmtId="10" fontId="11" fillId="18" borderId="1" xfId="13" applyNumberFormat="1" applyFont="1" applyFill="1" applyBorder="1" applyAlignment="1">
      <alignment horizontal="right" vertical="center"/>
    </xf>
    <xf numFmtId="49" fontId="10" fillId="4" borderId="1" xfId="3" applyNumberFormat="1" applyFont="1" applyFill="1" applyBorder="1" applyAlignment="1">
      <alignment horizontal="left" vertical="center" indent="1"/>
    </xf>
    <xf numFmtId="164" fontId="10" fillId="4" borderId="1" xfId="3" applyNumberFormat="1" applyFont="1" applyFill="1" applyBorder="1" applyAlignment="1">
      <alignment horizontal="right" vertical="center"/>
    </xf>
    <xf numFmtId="10" fontId="10" fillId="4" borderId="1" xfId="13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indent="1"/>
    </xf>
    <xf numFmtId="4" fontId="10" fillId="4" borderId="1" xfId="0" applyNumberFormat="1" applyFont="1" applyFill="1" applyBorder="1" applyAlignment="1"/>
    <xf numFmtId="10" fontId="10" fillId="4" borderId="1" xfId="0" applyNumberFormat="1" applyFont="1" applyFill="1" applyBorder="1" applyAlignment="1"/>
    <xf numFmtId="0" fontId="11" fillId="19" borderId="1" xfId="12" applyNumberFormat="1" applyFont="1" applyFill="1" applyBorder="1" applyAlignment="1">
      <alignment horizontal="left" vertical="center"/>
    </xf>
    <xf numFmtId="164" fontId="11" fillId="19" borderId="1" xfId="12" applyNumberFormat="1" applyFont="1" applyFill="1" applyBorder="1" applyAlignment="1">
      <alignment horizontal="right" vertical="center"/>
    </xf>
    <xf numFmtId="10" fontId="11" fillId="19" borderId="1" xfId="13" applyNumberFormat="1" applyFont="1" applyFill="1" applyBorder="1" applyAlignment="1">
      <alignment horizontal="right" vertical="center"/>
    </xf>
    <xf numFmtId="0" fontId="11" fillId="19" borderId="1" xfId="11" applyNumberFormat="1" applyFont="1" applyFill="1" applyBorder="1" applyAlignment="1">
      <alignment horizontal="left" vertical="center"/>
    </xf>
    <xf numFmtId="164" fontId="11" fillId="19" borderId="1" xfId="11" applyNumberFormat="1" applyFont="1" applyFill="1" applyBorder="1" applyAlignment="1">
      <alignment horizontal="right" vertical="center"/>
    </xf>
    <xf numFmtId="0" fontId="18" fillId="12" borderId="1" xfId="0" applyFont="1" applyFill="1" applyBorder="1" applyAlignment="1">
      <alignment horizontal="left" wrapText="1" indent="1"/>
    </xf>
    <xf numFmtId="0" fontId="11" fillId="20" borderId="1" xfId="12" applyNumberFormat="1" applyFont="1" applyFill="1" applyBorder="1" applyAlignment="1">
      <alignment horizontal="left" vertical="center"/>
    </xf>
    <xf numFmtId="164" fontId="11" fillId="20" borderId="1" xfId="12" applyNumberFormat="1" applyFont="1" applyFill="1" applyBorder="1" applyAlignment="1">
      <alignment horizontal="right" vertical="center"/>
    </xf>
    <xf numFmtId="10" fontId="11" fillId="20" borderId="1" xfId="13" applyNumberFormat="1" applyFont="1" applyFill="1" applyBorder="1" applyAlignment="1">
      <alignment horizontal="right" vertical="center"/>
    </xf>
    <xf numFmtId="49" fontId="10" fillId="21" borderId="1" xfId="3" applyNumberFormat="1" applyFont="1" applyFill="1" applyBorder="1" applyAlignment="1">
      <alignment horizontal="left" vertical="center" indent="1"/>
    </xf>
    <xf numFmtId="164" fontId="10" fillId="21" borderId="1" xfId="3" applyNumberFormat="1" applyFont="1" applyFill="1" applyBorder="1" applyAlignment="1">
      <alignment horizontal="right" vertical="center"/>
    </xf>
    <xf numFmtId="10" fontId="10" fillId="21" borderId="1" xfId="13" applyNumberFormat="1" applyFont="1" applyFill="1" applyBorder="1" applyAlignment="1">
      <alignment horizontal="right" vertical="center"/>
    </xf>
    <xf numFmtId="4" fontId="10" fillId="21" borderId="1" xfId="0" applyNumberFormat="1" applyFont="1" applyFill="1" applyBorder="1" applyAlignment="1"/>
    <xf numFmtId="10" fontId="10" fillId="21" borderId="1" xfId="0" applyNumberFormat="1" applyFont="1" applyFill="1" applyBorder="1" applyAlignment="1"/>
    <xf numFmtId="0" fontId="10" fillId="21" borderId="1" xfId="0" applyFont="1" applyFill="1" applyBorder="1" applyAlignment="1">
      <alignment horizontal="left" indent="1"/>
    </xf>
    <xf numFmtId="0" fontId="30" fillId="0" borderId="0" xfId="0" applyFont="1"/>
    <xf numFmtId="0" fontId="0" fillId="17" borderId="0" xfId="0" applyFill="1"/>
    <xf numFmtId="166" fontId="15" fillId="9" borderId="3" xfId="0" applyNumberFormat="1" applyFont="1" applyFill="1" applyBorder="1" applyAlignment="1">
      <alignment horizontal="center" vertical="center"/>
    </xf>
    <xf numFmtId="166" fontId="15" fillId="9" borderId="2" xfId="0" applyNumberFormat="1" applyFont="1" applyFill="1" applyBorder="1" applyAlignment="1">
      <alignment horizontal="center" vertical="center"/>
    </xf>
    <xf numFmtId="166" fontId="15" fillId="9" borderId="4" xfId="0" applyNumberFormat="1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14" fontId="15" fillId="9" borderId="2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0" borderId="0" xfId="0" applyFont="1" applyAlignment="1"/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MK_ALL!$B$7:$J$7</c:f>
              <c:numCache>
                <c:formatCode>#,##0.00</c:formatCode>
                <c:ptCount val="9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1748.80735774851</c:v>
                </c:pt>
                <c:pt idx="5">
                  <c:v>1730.75849781222</c:v>
                </c:pt>
                <c:pt idx="6">
                  <c:v>1732.10217513369</c:v>
                </c:pt>
                <c:pt idx="7">
                  <c:v>1750.3946974420701</c:v>
                </c:pt>
                <c:pt idx="8">
                  <c:v>1829.8835112690001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F7-4201-AF7C-0E9DA6E99CBD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MK_ALL!$B$5:$J$5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MK_ALL!$B$8:$J$8</c:f>
              <c:numCache>
                <c:formatCode>#,##0.00</c:formatCode>
                <c:ptCount val="9"/>
                <c:pt idx="0">
                  <c:v>307.98075708278998</c:v>
                </c:pt>
                <c:pt idx="1">
                  <c:v>302.00348231868003</c:v>
                </c:pt>
                <c:pt idx="2">
                  <c:v>287.52671047627001</c:v>
                </c:pt>
                <c:pt idx="3">
                  <c:v>280.76146056490001</c:v>
                </c:pt>
                <c:pt idx="4">
                  <c:v>272.24716351669002</c:v>
                </c:pt>
                <c:pt idx="5">
                  <c:v>262.32346880998</c:v>
                </c:pt>
                <c:pt idx="6">
                  <c:v>266.16325027803998</c:v>
                </c:pt>
                <c:pt idx="7">
                  <c:v>275.27292134117999</c:v>
                </c:pt>
                <c:pt idx="8">
                  <c:v>286.78432133796002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F7-4201-AF7C-0E9DA6E9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51904"/>
        <c:axId val="87453696"/>
        <c:axId val="0"/>
      </c:bar3DChart>
      <c:dateAx>
        <c:axId val="8745190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8745369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8745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745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31.08.2018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819-45A3-A82E-DD06A4611EB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819-45A3-A82E-DD06A4611EB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819-45A3-A82E-DD06A4611EB0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819-45A3-A82E-DD06A4611EB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32.557152666039997</c:v>
                </c:pt>
                <c:pt idx="1">
                  <c:v>6.5702959087600004</c:v>
                </c:pt>
                <c:pt idx="2">
                  <c:v>0.30937355647999998</c:v>
                </c:pt>
                <c:pt idx="3">
                  <c:v>12.215607092679999</c:v>
                </c:pt>
                <c:pt idx="4">
                  <c:v>22.630516832569999</c:v>
                </c:pt>
                <c:pt idx="5">
                  <c:v>0.56535564797000004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819-45A3-A82E-DD06A4611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31.08.2018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16-46F1-AE7A-18F1B4DC653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B16-46F1-AE7A-18F1B4DC653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30.50226237819</c:v>
                </c:pt>
                <c:pt idx="1">
                  <c:v>5.6292305865300003</c:v>
                </c:pt>
                <c:pt idx="2">
                  <c:v>0.30937355647999998</c:v>
                </c:pt>
                <c:pt idx="3">
                  <c:v>5.53778288032</c:v>
                </c:pt>
                <c:pt idx="4">
                  <c:v>22.163206458009999</c:v>
                </c:pt>
                <c:pt idx="5">
                  <c:v>0.56535564797000004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16-46F1-AE7A-18F1B4DC6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31.08.2018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82F-4E61-BDEF-2EA79676503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82F-4E61-BDEF-2EA79676503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2F-4E61-BDEF-2EA7967650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27.076176960590001</c:v>
                </c:pt>
                <c:pt idx="1">
                  <c:v>0.23263289121</c:v>
                </c:pt>
                <c:pt idx="2">
                  <c:v>3.375774E-5</c:v>
                </c:pt>
                <c:pt idx="3">
                  <c:v>21.189943</c:v>
                </c:pt>
                <c:pt idx="4">
                  <c:v>2.1337046988899999</c:v>
                </c:pt>
                <c:pt idx="5">
                  <c:v>20.580282508100002</c:v>
                </c:pt>
                <c:pt idx="6">
                  <c:v>1.80048894666</c:v>
                </c:pt>
                <c:pt idx="7">
                  <c:v>1.8350389413099999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2F-4E61-BDEF-2EA79676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31.08.2018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81D-4879-BBFF-58674EBC4A1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81D-4879-BBFF-58674EBC4A1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1D-4879-BBFF-58674EBC4A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26.759692173440001</c:v>
                </c:pt>
                <c:pt idx="1">
                  <c:v>8.1841061539999996E-2</c:v>
                </c:pt>
                <c:pt idx="2">
                  <c:v>21.189943</c:v>
                </c:pt>
                <c:pt idx="3">
                  <c:v>5.9780259999999998E-5</c:v>
                </c:pt>
                <c:pt idx="4">
                  <c:v>13.20302038544</c:v>
                </c:pt>
                <c:pt idx="5">
                  <c:v>1.75175002006</c:v>
                </c:pt>
                <c:pt idx="6">
                  <c:v>1.72090508676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1D-4879-BBFF-58674EBC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31.08.2018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29B-4266-A35B-B0959C1B99D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29B-4266-A35B-B0959C1B99D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B-4266-A35B-B0959C1B99D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0.31648478715</c:v>
                </c:pt>
                <c:pt idx="1">
                  <c:v>0.15079182966999999</c:v>
                </c:pt>
                <c:pt idx="2">
                  <c:v>3.375774E-5</c:v>
                </c:pt>
                <c:pt idx="3">
                  <c:v>2.1336449186299999</c:v>
                </c:pt>
                <c:pt idx="4">
                  <c:v>7.3772621226600004</c:v>
                </c:pt>
                <c:pt idx="5">
                  <c:v>4.8738926600000003E-2</c:v>
                </c:pt>
                <c:pt idx="6">
                  <c:v>0.11413385455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29B-4266-A35B-B0959C1B9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27.308843609539998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3-44F0-8137-FC8B562DFD90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47.539458094959997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53-44F0-8137-FC8B562DF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520576"/>
        <c:axId val="196530560"/>
        <c:axId val="0"/>
      </c:bar3DChart>
      <c:dateAx>
        <c:axId val="196520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53056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53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520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772.27872239620001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27-4729-B4F6-10F733547D5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1344.38911021076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27-4729-B4F6-10F73354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14784"/>
        <c:axId val="196620672"/>
        <c:axId val="0"/>
      </c:bar3DChart>
      <c:dateAx>
        <c:axId val="1966147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62067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62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61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0.36485600000000001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5-425A-9E7F-D8BCA0792146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0.63514400000000004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F5-425A-9E7F-D8BCA0792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43456"/>
        <c:axId val="196649344"/>
        <c:axId val="0"/>
      </c:bar3DChart>
      <c:dateAx>
        <c:axId val="1966434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64934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64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64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10-4661-B66F-AADC0004891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10-4661-B66F-AADC0004891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10-4661-B66F-AADC0004891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10-4661-B66F-AADC0004891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10-4661-B66F-AADC0004891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10-4661-B66F-AADC0004891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2116.66783260696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910-4661-B66F-AADC00048917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10-4661-B66F-AADC0004891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10-4661-B66F-AADC0004891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10-4661-B66F-AADC0004891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10-4661-B66F-AADC0004891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10-4661-B66F-AADC0004891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10-4661-B66F-AADC0004891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772.27872239620001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910-4661-B66F-AADC00048917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10-4661-B66F-AADC0004891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10-4661-B66F-AADC0004891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10-4661-B66F-AADC0004891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10-4661-B66F-AADC0004891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10-4661-B66F-AADC0004891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10-4661-B66F-AADC0004891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1344.38911021076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910-4661-B66F-AADC0004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68512"/>
        <c:axId val="196770048"/>
        <c:axId val="0"/>
      </c:bar3DChart>
      <c:dateAx>
        <c:axId val="196768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7700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7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76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08-4BC1-A460-E53878CA5A7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8-4BC1-A460-E53878CA5A7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08-4BC1-A460-E53878CA5A7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8-4BC1-A460-E53878CA5A7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08-4BC1-A460-E53878CA5A7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08-4BC1-A460-E53878CA5A7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74.848301704499988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A08-4BC1-A460-E53878CA5A7A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08-4BC1-A460-E53878CA5A7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08-4BC1-A460-E53878CA5A7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08-4BC1-A460-E53878CA5A7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08-4BC1-A460-E53878CA5A7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08-4BC1-A460-E53878CA5A7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08-4BC1-A460-E53878CA5A7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27.308843609539998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A08-4BC1-A460-E53878CA5A7A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47.539458094959997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A08-4BC1-A460-E53878CA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365696"/>
        <c:axId val="196392064"/>
        <c:axId val="0"/>
      </c:bar3DChart>
      <c:dateAx>
        <c:axId val="1963656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63920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63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96365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MK_ALL!$B$13:$J$13</c:f>
              <c:numCache>
                <c:formatCode>#,##0.00</c:formatCode>
                <c:ptCount val="9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66.790280904650004</c:v>
                </c:pt>
                <c:pt idx="4">
                  <c:v>66.671910948220003</c:v>
                </c:pt>
                <c:pt idx="5">
                  <c:v>66.221710146229995</c:v>
                </c:pt>
                <c:pt idx="6">
                  <c:v>66.13810881114</c:v>
                </c:pt>
                <c:pt idx="7">
                  <c:v>65.422563894980001</c:v>
                </c:pt>
                <c:pt idx="8">
                  <c:v>64.707211507500006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38-4717-B40A-20EA04EF5C5A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MK_ALL!$B$11:$J$11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MK_ALL!$B$14:$J$14</c:f>
              <c:numCache>
                <c:formatCode>#,##0.00</c:formatCode>
                <c:ptCount val="9"/>
                <c:pt idx="0">
                  <c:v>10.972968614759999</c:v>
                </c:pt>
                <c:pt idx="1">
                  <c:v>10.78245334893</c:v>
                </c:pt>
                <c:pt idx="2">
                  <c:v>10.669613203140001</c:v>
                </c:pt>
                <c:pt idx="3">
                  <c:v>10.577411969290001</c:v>
                </c:pt>
                <c:pt idx="4">
                  <c:v>10.37920990065</c:v>
                </c:pt>
                <c:pt idx="5">
                  <c:v>10.036933944339999</c:v>
                </c:pt>
                <c:pt idx="6">
                  <c:v>10.163103690510001</c:v>
                </c:pt>
                <c:pt idx="7">
                  <c:v>10.2885710927</c:v>
                </c:pt>
                <c:pt idx="8">
                  <c:v>10.141090197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38-4717-B40A-20EA04EF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68288"/>
        <c:axId val="87478272"/>
        <c:axId val="0"/>
      </c:bar3DChart>
      <c:dateAx>
        <c:axId val="874682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8747827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8747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7468288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18-4229-A8A7-D8C844E7996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8-4229-A8A7-D8C844E7996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8-4229-A8A7-D8C844E7996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8-4229-A8A7-D8C844E7996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18-4229-A8A7-D8C844E7996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18-4229-A8A7-D8C844E7996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2116.66783260696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18-4229-A8A7-D8C844E79960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18-4229-A8A7-D8C844E7996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18-4229-A8A7-D8C844E7996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8-4229-A8A7-D8C844E7996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18-4229-A8A7-D8C844E7996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18-4229-A8A7-D8C844E7996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18-4229-A8A7-D8C844E7996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1829.8835112690001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818-4229-A8A7-D8C844E79960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18-4229-A8A7-D8C844E7996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18-4229-A8A7-D8C844E7996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18-4229-A8A7-D8C844E7996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18-4229-A8A7-D8C844E7996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18-4229-A8A7-D8C844E7996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18-4229-A8A7-D8C844E7996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286.78432133796002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818-4229-A8A7-D8C844E7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207488"/>
        <c:axId val="190209024"/>
        <c:axId val="0"/>
      </c:bar3DChart>
      <c:dateAx>
        <c:axId val="1902074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02090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9020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0207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D5-45D8-BB6A-6B9797133A8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5-45D8-BB6A-6B9797133A8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D5-45D8-BB6A-6B9797133A8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5-45D8-BB6A-6B9797133A8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D5-45D8-BB6A-6B9797133A8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5-45D8-BB6A-6B9797133A8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74.848301704500003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FD5-45D8-BB6A-6B9797133A8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5-45D8-BB6A-6B9797133A8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D5-45D8-BB6A-6B9797133A8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5-45D8-BB6A-6B9797133A8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5-45D8-BB6A-6B9797133A8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5-45D8-BB6A-6B9797133A8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D5-45D8-BB6A-6B9797133A8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55.593103821630002</c:v>
                </c:pt>
                <c:pt idx="3">
                  <c:v>60.712804731310001</c:v>
                </c:pt>
                <c:pt idx="4">
                  <c:v>65.332784469550006</c:v>
                </c:pt>
                <c:pt idx="5">
                  <c:v>64.707211507500006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FD5-45D8-BB6A-6B9797133A8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43343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10.141090197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FD5-45D8-BB6A-6B9797133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732480"/>
        <c:axId val="201734016"/>
        <c:axId val="0"/>
      </c:bar3DChart>
      <c:dateAx>
        <c:axId val="2017324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17340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173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1732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31.08.2018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B07-46A9-8ED4-A442193ADB8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B07-46A9-8ED4-A442193ADB84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07-46A9-8ED4-A442193ADB8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1829.8835112690001</c:v>
                </c:pt>
                <c:pt idx="1">
                  <c:v>286.78432133796002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07-46A9-8ED4-A442193A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9F6-4578-B426-F3F124DA5B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F6-4578-B426-F3F124DA5B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F6-4578-B426-F3F124DA5BC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2018.08.31-2018.12.31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2.02717812198</c:v>
                </c:pt>
                <c:pt idx="1">
                  <c:v>22.128485645640001</c:v>
                </c:pt>
                <c:pt idx="2">
                  <c:v>50.692637936879997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6-4578-B426-F3F124DA5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FD-4773-B4E9-0ED284E12F8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FD-4773-B4E9-0ED284E12F8A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BFD-4773-B4E9-0ED284E12F8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BFD-4773-B4E9-0ED284E12F8A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(DEBT_TERM!$I$11,DEBT_TERM!$I$64,DEBT_TERM!$I$67,DEBT_TERM!$I$68)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FD-4773-B4E9-0ED284E12F8A}"/>
            </c:ext>
          </c:extLst>
        </c:ser>
        <c:ser>
          <c:idx val="1"/>
          <c:order val="1"/>
          <c:val>
            <c:numRef>
              <c:f>(DEBT_TERM!$J$11,DEBT_TERM!$J$64,DEBT_TERM!$J$67,DEBT_TERM!$J$68)</c:f>
              <c:numCache>
                <c:formatCode>General</c:formatCode>
                <c:ptCount val="4"/>
                <c:pt idx="0" formatCode="#,##0.00">
                  <c:v>759063448.10000002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FD-4773-B4E9-0ED284E1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31.08.2018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92-4CF3-9819-115757D1E16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C92-4CF3-9819-115757D1E16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C92-4CF3-9819-115757D1E16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C92-4CF3-9819-115757D1E164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C92-4CF3-9819-115757D1E164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9C92-4CF3-9819-115757D1E164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9C92-4CF3-9819-115757D1E164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9C92-4CF3-9819-115757D1E16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9C92-4CF3-9819-115757D1E16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DEBT_TERM!$I$13:$I$63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C92-4CF3-9819-115757D1E164}"/>
            </c:ext>
          </c:extLst>
        </c:ser>
        <c:ser>
          <c:idx val="1"/>
          <c:order val="1"/>
          <c:val>
            <c:numRef>
              <c:f>DEBT_TERM!$J$13:$J$63</c:f>
              <c:numCache>
                <c:formatCode>#,##0.00</c:formatCode>
                <c:ptCount val="51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10540605.529999999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29929702.940000001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43811718.240000002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4858974.01</c:v>
                </c:pt>
                <c:pt idx="25">
                  <c:v>60987363.149999999</c:v>
                </c:pt>
                <c:pt idx="26">
                  <c:v>12097751</c:v>
                </c:pt>
                <c:pt idx="27">
                  <c:v>30000</c:v>
                </c:pt>
                <c:pt idx="28">
                  <c:v>42764013.600000001</c:v>
                </c:pt>
                <c:pt idx="29">
                  <c:v>14122227</c:v>
                </c:pt>
                <c:pt idx="30">
                  <c:v>5800100</c:v>
                </c:pt>
                <c:pt idx="31">
                  <c:v>14573605</c:v>
                </c:pt>
                <c:pt idx="32">
                  <c:v>17500000</c:v>
                </c:pt>
                <c:pt idx="33">
                  <c:v>19066795.489999998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1392650</c:v>
                </c:pt>
                <c:pt idx="45">
                  <c:v>0</c:v>
                </c:pt>
                <c:pt idx="46">
                  <c:v>0</c:v>
                </c:pt>
                <c:pt idx="47">
                  <c:v>3283010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C92-4CF3-9819-115757D1E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CFB-48E0-B613-5872FEC5FBB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CFB-48E0-B613-5872FEC5FBB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MK_ALL!$J$19:$J$20</c:f>
              <c:numCache>
                <c:formatCode>0.00%</c:formatCode>
                <c:ptCount val="2"/>
                <c:pt idx="0">
                  <c:v>0.86451100000000003</c:v>
                </c:pt>
                <c:pt idx="1">
                  <c:v>0.135489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FB-48E0-B613-5872FEC5F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FBA-4310-8A7B-60688FED3A1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FBA-4310-8A7B-60688FED3A1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MT_ALL!$J$19:$J$20</c:f>
              <c:numCache>
                <c:formatCode>0.00%</c:formatCode>
                <c:ptCount val="2"/>
                <c:pt idx="0">
                  <c:v>0.36485600000000001</c:v>
                </c:pt>
                <c:pt idx="1">
                  <c:v>0.63514400000000004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BA-4310-8A7B-60688FED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MT_ALL!$B$7:$J$7</c:f>
              <c:numCache>
                <c:formatCode>#,##0.00</c:formatCode>
                <c:ptCount val="9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  <c:pt idx="7">
                  <c:v>759.85901873546004</c:v>
                </c:pt>
                <c:pt idx="8">
                  <c:v>772.27872239620001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0-485A-8B39-9492AB5D6710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MT_ALL!$B$5:$J$5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MT_ALL!$B$8:$J$8</c:f>
              <c:numCache>
                <c:formatCode>#,##0.00</c:formatCode>
                <c:ptCount val="9"/>
                <c:pt idx="0">
                  <c:v>1375.0116470261601</c:v>
                </c:pt>
                <c:pt idx="1">
                  <c:v>1376.26757488057</c:v>
                </c:pt>
                <c:pt idx="2">
                  <c:v>1310.24020683759</c:v>
                </c:pt>
                <c:pt idx="3">
                  <c:v>1289.1231320019799</c:v>
                </c:pt>
                <c:pt idx="4">
                  <c:v>1261.2118472494401</c:v>
                </c:pt>
                <c:pt idx="5">
                  <c:v>1232.2271035139499</c:v>
                </c:pt>
                <c:pt idx="6">
                  <c:v>1235.29807566152</c:v>
                </c:pt>
                <c:pt idx="7">
                  <c:v>1265.8086000477899</c:v>
                </c:pt>
                <c:pt idx="8">
                  <c:v>1344.38911021076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A0-485A-8B39-9492AB5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378816"/>
        <c:axId val="175380352"/>
        <c:axId val="0"/>
      </c:bar3DChart>
      <c:catAx>
        <c:axId val="1753788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75380352"/>
        <c:crosses val="autoZero"/>
        <c:auto val="0"/>
        <c:lblAlgn val="ctr"/>
        <c:lblOffset val="100"/>
        <c:tickLblSkip val="1"/>
        <c:noMultiLvlLbl val="1"/>
      </c:catAx>
      <c:valAx>
        <c:axId val="17538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75378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MT_ALL!$B$13:$J$13</c:f>
              <c:numCache>
                <c:formatCode>#,##0.00</c:formatCode>
                <c:ptCount val="9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  <c:pt idx="7">
                  <c:v>28.400408934510001</c:v>
                </c:pt>
                <c:pt idx="8">
                  <c:v>27.308843609539998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E-4C7F-8043-E6BD0727675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MT_ALL!$B$11:$J$11</c:f>
              <c:numCache>
                <c:formatCode>dd\.mm\.yyyy;@</c:formatCode>
                <c:ptCount val="9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</c:numCache>
            </c:numRef>
          </c:cat>
          <c:val>
            <c:numRef>
              <c:f>MT_ALL!$B$14:$J$14</c:f>
              <c:numCache>
                <c:formatCode>#,##0.00</c:formatCode>
                <c:ptCount val="9"/>
                <c:pt idx="0">
                  <c:v>48.989942718099996</c:v>
                </c:pt>
                <c:pt idx="1">
                  <c:v>49.136986129829999</c:v>
                </c:pt>
                <c:pt idx="2">
                  <c:v>48.620721834820003</c:v>
                </c:pt>
                <c:pt idx="3">
                  <c:v>48.566446473409997</c:v>
                </c:pt>
                <c:pt idx="4">
                  <c:v>48.082713967270003</c:v>
                </c:pt>
                <c:pt idx="5">
                  <c:v>47.147066552890003</c:v>
                </c:pt>
                <c:pt idx="6">
                  <c:v>47.168278935959997</c:v>
                </c:pt>
                <c:pt idx="7">
                  <c:v>47.310726053170001</c:v>
                </c:pt>
                <c:pt idx="8">
                  <c:v>47.539458094959997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EE-4C7F-8043-E6BD07276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876800"/>
        <c:axId val="178878336"/>
        <c:axId val="0"/>
      </c:bar3DChart>
      <c:catAx>
        <c:axId val="17887680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78878336"/>
        <c:crosses val="autoZero"/>
        <c:auto val="0"/>
        <c:lblAlgn val="ctr"/>
        <c:lblOffset val="100"/>
        <c:tickLblSkip val="1"/>
        <c:noMultiLvlLbl val="1"/>
      </c:catAx>
      <c:valAx>
        <c:axId val="17887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78876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31.08.2018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EB5-4158-BE62-82415C3EA0E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EB5-4158-BE62-82415C3EA0E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26.053216560349998</c:v>
                </c:pt>
                <c:pt idx="1">
                  <c:v>48.795085144150001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EB5-4158-BE62-82415C3EA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31.08.2018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44E-45F7-A6E6-2FE19D5162E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44E-45F7-A6E6-2FE19D5162E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44E-45F7-A6E6-2FE19D5162E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8.7040937260700009</c:v>
                </c:pt>
                <c:pt idx="1">
                  <c:v>5.1335157416000001</c:v>
                </c:pt>
                <c:pt idx="2">
                  <c:v>12.215607092679999</c:v>
                </c:pt>
                <c:pt idx="3">
                  <c:v>48.795085144150001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4E-45F7-A6E6-2FE19D51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31.08.2018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C33-4523-88E9-77D83ED47D5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6.4230601470300002</c:v>
                </c:pt>
                <c:pt idx="1">
                  <c:v>5.1335157416000001</c:v>
                </c:pt>
                <c:pt idx="2" formatCode="#,##0.00">
                  <c:v>5.53778288032</c:v>
                </c:pt>
                <c:pt idx="3" formatCode="#,##0.00">
                  <c:v>47.612852738550004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33-4523-88E9-77D83ED4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O180"/>
  <sheetViews>
    <sheetView workbookViewId="0">
      <selection activeCell="D26" sqref="D26"/>
    </sheetView>
  </sheetViews>
  <sheetFormatPr defaultRowHeight="11.25" outlineLevelRow="3" x14ac:dyDescent="0.2"/>
  <cols>
    <col min="1" max="1" width="52" style="153" customWidth="1"/>
    <col min="2" max="10" width="16.28515625" style="198" customWidth="1"/>
    <col min="11" max="16384" width="9.140625" style="153"/>
  </cols>
  <sheetData>
    <row r="1" spans="1:15" s="34" customFormat="1" ht="12.75" x14ac:dyDescent="0.2">
      <c r="B1" s="78"/>
      <c r="C1" s="78"/>
      <c r="D1" s="78"/>
      <c r="E1" s="78"/>
      <c r="F1" s="78"/>
      <c r="G1" s="78"/>
      <c r="H1" s="78"/>
      <c r="I1" s="78"/>
      <c r="J1" s="78"/>
    </row>
    <row r="2" spans="1:15" s="19" customFormat="1" ht="18.7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2"/>
      <c r="L2" s="52"/>
      <c r="M2" s="52"/>
      <c r="N2" s="52"/>
      <c r="O2" s="52"/>
    </row>
    <row r="3" spans="1:15" s="34" customFormat="1" ht="12.75" x14ac:dyDescent="0.2">
      <c r="B3" s="69"/>
      <c r="C3" s="69"/>
      <c r="D3" s="69"/>
      <c r="E3" s="69"/>
      <c r="F3" s="69"/>
      <c r="G3" s="69"/>
      <c r="H3" s="69"/>
      <c r="I3" s="69"/>
      <c r="J3" s="69"/>
      <c r="K3" s="25"/>
      <c r="L3" s="25"/>
      <c r="M3" s="25"/>
    </row>
    <row r="4" spans="1:15" s="169" customFormat="1" ht="12.75" x14ac:dyDescent="0.2">
      <c r="B4" s="209"/>
      <c r="C4" s="209"/>
      <c r="D4" s="209"/>
      <c r="E4" s="209"/>
      <c r="F4" s="209"/>
      <c r="G4" s="209"/>
      <c r="H4" s="209"/>
      <c r="I4" s="209"/>
      <c r="J4" s="209" t="str">
        <f>VALUAH</f>
        <v>млрд. грн</v>
      </c>
    </row>
    <row r="5" spans="1:15" s="175" customFormat="1" ht="12.75" x14ac:dyDescent="0.2">
      <c r="A5" s="9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77">
        <v>43343</v>
      </c>
    </row>
    <row r="6" spans="1:15" s="99" customFormat="1" ht="31.5" x14ac:dyDescent="0.2">
      <c r="A6" s="113" t="s">
        <v>154</v>
      </c>
      <c r="B6" s="104">
        <f t="shared" ref="B6:I6" si="0">B$59+B$7</f>
        <v>2141.6905879996102</v>
      </c>
      <c r="C6" s="104">
        <f t="shared" si="0"/>
        <v>2134.93428886929</v>
      </c>
      <c r="D6" s="104">
        <f t="shared" si="0"/>
        <v>2068.8397230079399</v>
      </c>
      <c r="E6" s="104">
        <f t="shared" si="0"/>
        <v>2053.6088142244998</v>
      </c>
      <c r="F6" s="104">
        <f t="shared" si="0"/>
        <v>2021.0545212651998</v>
      </c>
      <c r="G6" s="104">
        <f t="shared" si="0"/>
        <v>1993.0819666221998</v>
      </c>
      <c r="H6" s="104">
        <f t="shared" si="0"/>
        <v>1998.2654254117297</v>
      </c>
      <c r="I6" s="104">
        <f t="shared" si="0"/>
        <v>2025.6676187832497</v>
      </c>
      <c r="J6" s="104">
        <v>2116.66783260696</v>
      </c>
    </row>
    <row r="7" spans="1:15" s="200" customFormat="1" ht="15" x14ac:dyDescent="0.2">
      <c r="A7" s="85" t="s">
        <v>51</v>
      </c>
      <c r="B7" s="102">
        <f t="shared" ref="B7:J7" si="1">B$8+B$46</f>
        <v>766.67894097344993</v>
      </c>
      <c r="C7" s="102">
        <f t="shared" si="1"/>
        <v>758.66671398871983</v>
      </c>
      <c r="D7" s="102">
        <f t="shared" si="1"/>
        <v>758.59951617034983</v>
      </c>
      <c r="E7" s="102">
        <f t="shared" si="1"/>
        <v>764.48568222251981</v>
      </c>
      <c r="F7" s="102">
        <f t="shared" si="1"/>
        <v>759.84267401575994</v>
      </c>
      <c r="G7" s="102">
        <f t="shared" si="1"/>
        <v>760.8548631082499</v>
      </c>
      <c r="H7" s="102">
        <f t="shared" si="1"/>
        <v>762.96734975020991</v>
      </c>
      <c r="I7" s="102">
        <f t="shared" si="1"/>
        <v>759.85901873545981</v>
      </c>
      <c r="J7" s="102">
        <f t="shared" si="1"/>
        <v>772.2787223961999</v>
      </c>
    </row>
    <row r="8" spans="1:15" s="41" customFormat="1" ht="15" outlineLevel="1" x14ac:dyDescent="0.2">
      <c r="A8" s="12" t="s">
        <v>70</v>
      </c>
      <c r="B8" s="58">
        <f t="shared" ref="B8:J8" si="2">B$9+B$44</f>
        <v>753.3993864683199</v>
      </c>
      <c r="C8" s="58">
        <f t="shared" si="2"/>
        <v>745.3749861473998</v>
      </c>
      <c r="D8" s="58">
        <f t="shared" si="2"/>
        <v>744.95842491715985</v>
      </c>
      <c r="E8" s="58">
        <f t="shared" si="2"/>
        <v>750.77983102579981</v>
      </c>
      <c r="F8" s="58">
        <f t="shared" si="2"/>
        <v>746.13854761615994</v>
      </c>
      <c r="G8" s="58">
        <f t="shared" si="2"/>
        <v>747.29629508629989</v>
      </c>
      <c r="H8" s="58">
        <f t="shared" si="2"/>
        <v>749.56009706075986</v>
      </c>
      <c r="I8" s="58">
        <f t="shared" si="2"/>
        <v>746.69027473678977</v>
      </c>
      <c r="J8" s="58">
        <f t="shared" si="2"/>
        <v>759.06344809861992</v>
      </c>
    </row>
    <row r="9" spans="1:15" s="97" customFormat="1" ht="12.75" outlineLevel="2" x14ac:dyDescent="0.2">
      <c r="A9" s="27" t="s">
        <v>197</v>
      </c>
      <c r="B9" s="82">
        <f t="shared" ref="B9:I9" si="3">SUM(B$10:B$43)</f>
        <v>751.01884106317993</v>
      </c>
      <c r="C9" s="82">
        <f t="shared" si="3"/>
        <v>742.99444074225983</v>
      </c>
      <c r="D9" s="82">
        <f t="shared" si="3"/>
        <v>742.57787951201988</v>
      </c>
      <c r="E9" s="82">
        <f t="shared" si="3"/>
        <v>748.39928562065984</v>
      </c>
      <c r="F9" s="82">
        <f t="shared" si="3"/>
        <v>743.79106534163998</v>
      </c>
      <c r="G9" s="82">
        <f t="shared" si="3"/>
        <v>744.94881281177993</v>
      </c>
      <c r="H9" s="82">
        <f t="shared" si="3"/>
        <v>747.2126147862399</v>
      </c>
      <c r="I9" s="82">
        <f t="shared" si="3"/>
        <v>744.37585559288982</v>
      </c>
      <c r="J9" s="82">
        <v>756.74902895471996</v>
      </c>
    </row>
    <row r="10" spans="1:15" s="149" customFormat="1" ht="12.75" outlineLevel="3" x14ac:dyDescent="0.2">
      <c r="A10" s="84" t="s">
        <v>144</v>
      </c>
      <c r="B10" s="164">
        <v>62.650438999999999</v>
      </c>
      <c r="C10" s="164">
        <v>62.650438999999999</v>
      </c>
      <c r="D10" s="164">
        <v>62.650438999999999</v>
      </c>
      <c r="E10" s="164">
        <v>62.650438999999999</v>
      </c>
      <c r="F10" s="164">
        <v>62.650438999999999</v>
      </c>
      <c r="G10" s="164">
        <v>62.650438999999999</v>
      </c>
      <c r="H10" s="164">
        <v>62.650438999999999</v>
      </c>
      <c r="I10" s="164">
        <v>62.650438999999999</v>
      </c>
      <c r="J10" s="164">
        <v>62.650438999999999</v>
      </c>
    </row>
    <row r="11" spans="1:15" ht="12.75" outlineLevel="3" x14ac:dyDescent="0.2">
      <c r="A11" s="81" t="s">
        <v>205</v>
      </c>
      <c r="B11" s="119">
        <v>19.033000000000001</v>
      </c>
      <c r="C11" s="119">
        <v>19.033000000000001</v>
      </c>
      <c r="D11" s="119">
        <v>19.033000000000001</v>
      </c>
      <c r="E11" s="119">
        <v>19.033000000000001</v>
      </c>
      <c r="F11" s="119">
        <v>19.033000000000001</v>
      </c>
      <c r="G11" s="119">
        <v>19.033000000000001</v>
      </c>
      <c r="H11" s="119">
        <v>19.033000000000001</v>
      </c>
      <c r="I11" s="119">
        <v>19.033000000000001</v>
      </c>
      <c r="J11" s="119">
        <v>19.033000000000001</v>
      </c>
      <c r="K11" s="144"/>
      <c r="L11" s="144"/>
      <c r="M11" s="144"/>
    </row>
    <row r="12" spans="1:15" ht="12.75" outlineLevel="3" x14ac:dyDescent="0.2">
      <c r="A12" s="81" t="s">
        <v>31</v>
      </c>
      <c r="B12" s="119">
        <v>6.9027900000000004</v>
      </c>
      <c r="C12" s="119">
        <v>5.7134400000000003</v>
      </c>
      <c r="D12" s="119">
        <v>4.2545766086999999</v>
      </c>
      <c r="E12" s="119">
        <v>9.1714101552099994</v>
      </c>
      <c r="F12" s="119">
        <v>9.0761097199300007</v>
      </c>
      <c r="G12" s="119">
        <v>7.9463599365000004</v>
      </c>
      <c r="H12" s="119">
        <v>9.7319031894699997</v>
      </c>
      <c r="I12" s="119">
        <v>9.9530758694700001</v>
      </c>
      <c r="J12" s="119">
        <v>10.540605526269999</v>
      </c>
      <c r="K12" s="144"/>
      <c r="L12" s="144"/>
      <c r="M12" s="144"/>
    </row>
    <row r="13" spans="1:15" ht="12.75" outlineLevel="3" x14ac:dyDescent="0.2">
      <c r="A13" s="81" t="s">
        <v>35</v>
      </c>
      <c r="B13" s="119">
        <v>36.5</v>
      </c>
      <c r="C13" s="119">
        <v>36.5</v>
      </c>
      <c r="D13" s="119">
        <v>36.5</v>
      </c>
      <c r="E13" s="119">
        <v>36.5</v>
      </c>
      <c r="F13" s="119">
        <v>36.5</v>
      </c>
      <c r="G13" s="119">
        <v>36.5</v>
      </c>
      <c r="H13" s="119">
        <v>36.5</v>
      </c>
      <c r="I13" s="119">
        <v>36.5</v>
      </c>
      <c r="J13" s="119">
        <v>36.5</v>
      </c>
      <c r="K13" s="144"/>
      <c r="L13" s="144"/>
      <c r="M13" s="144"/>
    </row>
    <row r="14" spans="1:15" ht="12.75" outlineLevel="3" x14ac:dyDescent="0.2">
      <c r="A14" s="81" t="s">
        <v>86</v>
      </c>
      <c r="B14" s="119">
        <v>28.700001</v>
      </c>
      <c r="C14" s="119">
        <v>28.700001</v>
      </c>
      <c r="D14" s="119">
        <v>28.700001</v>
      </c>
      <c r="E14" s="119">
        <v>28.700001</v>
      </c>
      <c r="F14" s="119">
        <v>28.700001</v>
      </c>
      <c r="G14" s="119">
        <v>28.700001</v>
      </c>
      <c r="H14" s="119">
        <v>28.700001</v>
      </c>
      <c r="I14" s="119">
        <v>28.700001</v>
      </c>
      <c r="J14" s="119">
        <v>28.700001</v>
      </c>
      <c r="K14" s="144"/>
      <c r="L14" s="144"/>
      <c r="M14" s="144"/>
    </row>
    <row r="15" spans="1:15" ht="12.75" outlineLevel="3" x14ac:dyDescent="0.2">
      <c r="A15" s="81" t="s">
        <v>134</v>
      </c>
      <c r="B15" s="119">
        <v>46.9</v>
      </c>
      <c r="C15" s="119">
        <v>46.9</v>
      </c>
      <c r="D15" s="119">
        <v>46.9</v>
      </c>
      <c r="E15" s="119">
        <v>46.9</v>
      </c>
      <c r="F15" s="119">
        <v>46.9</v>
      </c>
      <c r="G15" s="119">
        <v>46.9</v>
      </c>
      <c r="H15" s="119">
        <v>46.9</v>
      </c>
      <c r="I15" s="119">
        <v>46.9</v>
      </c>
      <c r="J15" s="119">
        <v>46.9</v>
      </c>
      <c r="K15" s="144"/>
      <c r="L15" s="144"/>
      <c r="M15" s="144"/>
    </row>
    <row r="16" spans="1:15" ht="12.75" outlineLevel="3" x14ac:dyDescent="0.2">
      <c r="A16" s="81" t="s">
        <v>198</v>
      </c>
      <c r="B16" s="119">
        <v>93.438657000000006</v>
      </c>
      <c r="C16" s="119">
        <v>93.438657000000006</v>
      </c>
      <c r="D16" s="119">
        <v>93.438657000000006</v>
      </c>
      <c r="E16" s="119">
        <v>93.438657000000006</v>
      </c>
      <c r="F16" s="119">
        <v>93.438657000000006</v>
      </c>
      <c r="G16" s="119">
        <v>93.438657000000006</v>
      </c>
      <c r="H16" s="119">
        <v>93.438657000000006</v>
      </c>
      <c r="I16" s="119">
        <v>93.438657000000006</v>
      </c>
      <c r="J16" s="119">
        <v>93.438657000000006</v>
      </c>
      <c r="K16" s="144"/>
      <c r="L16" s="144"/>
      <c r="M16" s="144"/>
    </row>
    <row r="17" spans="1:13" ht="12.75" outlineLevel="3" x14ac:dyDescent="0.2">
      <c r="A17" s="81" t="s">
        <v>27</v>
      </c>
      <c r="B17" s="119">
        <v>12.097744</v>
      </c>
      <c r="C17" s="119">
        <v>12.097744</v>
      </c>
      <c r="D17" s="119">
        <v>12.097744</v>
      </c>
      <c r="E17" s="119">
        <v>12.097744</v>
      </c>
      <c r="F17" s="119">
        <v>12.097744</v>
      </c>
      <c r="G17" s="119">
        <v>12.097744</v>
      </c>
      <c r="H17" s="119">
        <v>12.097744</v>
      </c>
      <c r="I17" s="119">
        <v>12.097744</v>
      </c>
      <c r="J17" s="119">
        <v>12.097744</v>
      </c>
      <c r="K17" s="144"/>
      <c r="L17" s="144"/>
      <c r="M17" s="144"/>
    </row>
    <row r="18" spans="1:13" ht="12.75" outlineLevel="3" x14ac:dyDescent="0.2">
      <c r="A18" s="81" t="s">
        <v>81</v>
      </c>
      <c r="B18" s="119">
        <v>12.097744</v>
      </c>
      <c r="C18" s="119">
        <v>12.097744</v>
      </c>
      <c r="D18" s="119">
        <v>12.097744</v>
      </c>
      <c r="E18" s="119">
        <v>12.097744</v>
      </c>
      <c r="F18" s="119">
        <v>12.097744</v>
      </c>
      <c r="G18" s="119">
        <v>12.097744</v>
      </c>
      <c r="H18" s="119">
        <v>12.097744</v>
      </c>
      <c r="I18" s="119">
        <v>12.097744</v>
      </c>
      <c r="J18" s="119">
        <v>12.097744</v>
      </c>
      <c r="K18" s="144"/>
      <c r="L18" s="144"/>
      <c r="M18" s="144"/>
    </row>
    <row r="19" spans="1:13" ht="12.75" outlineLevel="3" x14ac:dyDescent="0.2">
      <c r="A19" s="81" t="s">
        <v>173</v>
      </c>
      <c r="B19" s="119">
        <v>30.282912463799999</v>
      </c>
      <c r="C19" s="119">
        <v>30.402101818070001</v>
      </c>
      <c r="D19" s="119">
        <v>29.20766522345</v>
      </c>
      <c r="E19" s="119">
        <v>28.77613418428</v>
      </c>
      <c r="F19" s="119">
        <v>28.382707062289999</v>
      </c>
      <c r="G19" s="119">
        <v>25.163761104270002</v>
      </c>
      <c r="H19" s="119">
        <v>28.526603675779999</v>
      </c>
      <c r="I19" s="119">
        <v>28.317887454080001</v>
      </c>
      <c r="J19" s="119">
        <v>29.92970294082</v>
      </c>
      <c r="K19" s="144"/>
      <c r="L19" s="144"/>
      <c r="M19" s="144"/>
    </row>
    <row r="20" spans="1:13" ht="12.75" outlineLevel="3" x14ac:dyDescent="0.2">
      <c r="A20" s="81" t="s">
        <v>130</v>
      </c>
      <c r="B20" s="119">
        <v>12.097744</v>
      </c>
      <c r="C20" s="119">
        <v>12.097744</v>
      </c>
      <c r="D20" s="119">
        <v>12.097744</v>
      </c>
      <c r="E20" s="119">
        <v>12.097744</v>
      </c>
      <c r="F20" s="119">
        <v>12.097744</v>
      </c>
      <c r="G20" s="119">
        <v>12.097744</v>
      </c>
      <c r="H20" s="119">
        <v>12.097744</v>
      </c>
      <c r="I20" s="119">
        <v>12.097744</v>
      </c>
      <c r="J20" s="119">
        <v>12.097744</v>
      </c>
      <c r="K20" s="144"/>
      <c r="L20" s="144"/>
      <c r="M20" s="144"/>
    </row>
    <row r="21" spans="1:13" ht="12.75" outlineLevel="3" x14ac:dyDescent="0.2">
      <c r="A21" s="81" t="s">
        <v>195</v>
      </c>
      <c r="B21" s="119">
        <v>12.097744</v>
      </c>
      <c r="C21" s="119">
        <v>12.097744</v>
      </c>
      <c r="D21" s="119">
        <v>12.097744</v>
      </c>
      <c r="E21" s="119">
        <v>12.097744</v>
      </c>
      <c r="F21" s="119">
        <v>12.097744</v>
      </c>
      <c r="G21" s="119">
        <v>12.097744</v>
      </c>
      <c r="H21" s="119">
        <v>12.097744</v>
      </c>
      <c r="I21" s="119">
        <v>12.097744</v>
      </c>
      <c r="J21" s="119">
        <v>12.097744</v>
      </c>
      <c r="K21" s="144"/>
      <c r="L21" s="144"/>
      <c r="M21" s="144"/>
    </row>
    <row r="22" spans="1:13" ht="12.75" outlineLevel="3" x14ac:dyDescent="0.2">
      <c r="A22" s="81" t="s">
        <v>217</v>
      </c>
      <c r="B22" s="119">
        <v>71.605224814419998</v>
      </c>
      <c r="C22" s="119">
        <v>58.639344001890002</v>
      </c>
      <c r="D22" s="119">
        <v>56.825803222129998</v>
      </c>
      <c r="E22" s="119">
        <v>53.887836183669997</v>
      </c>
      <c r="F22" s="119">
        <v>54.823793388239999</v>
      </c>
      <c r="G22" s="119">
        <v>53.75295820318</v>
      </c>
      <c r="H22" s="119">
        <v>52.419739533029997</v>
      </c>
      <c r="I22" s="119">
        <v>50.467193953330003</v>
      </c>
      <c r="J22" s="119">
        <v>43.811718241260003</v>
      </c>
      <c r="K22" s="144"/>
      <c r="L22" s="144"/>
      <c r="M22" s="144"/>
    </row>
    <row r="23" spans="1:13" ht="12.75" outlineLevel="3" x14ac:dyDescent="0.2">
      <c r="A23" s="81" t="s">
        <v>153</v>
      </c>
      <c r="B23" s="119">
        <v>12.097744</v>
      </c>
      <c r="C23" s="119">
        <v>12.097744</v>
      </c>
      <c r="D23" s="119">
        <v>12.097744</v>
      </c>
      <c r="E23" s="119">
        <v>12.097744</v>
      </c>
      <c r="F23" s="119">
        <v>12.097744</v>
      </c>
      <c r="G23" s="119">
        <v>12.097744</v>
      </c>
      <c r="H23" s="119">
        <v>12.097744</v>
      </c>
      <c r="I23" s="119">
        <v>12.097744</v>
      </c>
      <c r="J23" s="119">
        <v>12.097744</v>
      </c>
      <c r="K23" s="144"/>
      <c r="L23" s="144"/>
      <c r="M23" s="144"/>
    </row>
    <row r="24" spans="1:13" ht="12.75" outlineLevel="3" x14ac:dyDescent="0.2">
      <c r="A24" s="81" t="s">
        <v>115</v>
      </c>
      <c r="B24" s="119">
        <v>12.097744</v>
      </c>
      <c r="C24" s="119">
        <v>12.097744</v>
      </c>
      <c r="D24" s="119">
        <v>12.097744</v>
      </c>
      <c r="E24" s="119">
        <v>12.097744</v>
      </c>
      <c r="F24" s="119">
        <v>12.097744</v>
      </c>
      <c r="G24" s="119">
        <v>12.097744</v>
      </c>
      <c r="H24" s="119">
        <v>12.097744</v>
      </c>
      <c r="I24" s="119">
        <v>12.097744</v>
      </c>
      <c r="J24" s="119">
        <v>12.097744</v>
      </c>
      <c r="K24" s="144"/>
      <c r="L24" s="144"/>
      <c r="M24" s="144"/>
    </row>
    <row r="25" spans="1:13" ht="12.75" outlineLevel="3" x14ac:dyDescent="0.2">
      <c r="A25" s="81" t="s">
        <v>178</v>
      </c>
      <c r="B25" s="119">
        <v>12.097744</v>
      </c>
      <c r="C25" s="119">
        <v>12.097744</v>
      </c>
      <c r="D25" s="119">
        <v>12.097744</v>
      </c>
      <c r="E25" s="119">
        <v>12.097744</v>
      </c>
      <c r="F25" s="119">
        <v>12.097744</v>
      </c>
      <c r="G25" s="119">
        <v>12.097744</v>
      </c>
      <c r="H25" s="119">
        <v>12.097744</v>
      </c>
      <c r="I25" s="119">
        <v>12.097744</v>
      </c>
      <c r="J25" s="119">
        <v>12.097744</v>
      </c>
      <c r="K25" s="144"/>
      <c r="L25" s="144"/>
      <c r="M25" s="144"/>
    </row>
    <row r="26" spans="1:13" ht="12.75" outlineLevel="3" x14ac:dyDescent="0.2">
      <c r="A26" s="81" t="s">
        <v>6</v>
      </c>
      <c r="B26" s="119">
        <v>12.097744</v>
      </c>
      <c r="C26" s="119">
        <v>12.097744</v>
      </c>
      <c r="D26" s="119">
        <v>12.097744</v>
      </c>
      <c r="E26" s="119">
        <v>12.097744</v>
      </c>
      <c r="F26" s="119">
        <v>12.097744</v>
      </c>
      <c r="G26" s="119">
        <v>12.097744</v>
      </c>
      <c r="H26" s="119">
        <v>12.097744</v>
      </c>
      <c r="I26" s="119">
        <v>12.097744</v>
      </c>
      <c r="J26" s="119">
        <v>12.097744</v>
      </c>
      <c r="K26" s="144"/>
      <c r="L26" s="144"/>
      <c r="M26" s="144"/>
    </row>
    <row r="27" spans="1:13" ht="12.75" outlineLevel="3" x14ac:dyDescent="0.2">
      <c r="A27" s="81" t="s">
        <v>55</v>
      </c>
      <c r="B27" s="119">
        <v>12.097744</v>
      </c>
      <c r="C27" s="119">
        <v>12.097744</v>
      </c>
      <c r="D27" s="119">
        <v>12.097744</v>
      </c>
      <c r="E27" s="119">
        <v>12.097744</v>
      </c>
      <c r="F27" s="119">
        <v>12.097744</v>
      </c>
      <c r="G27" s="119">
        <v>12.097744</v>
      </c>
      <c r="H27" s="119">
        <v>12.097744</v>
      </c>
      <c r="I27" s="119">
        <v>12.097744</v>
      </c>
      <c r="J27" s="119">
        <v>12.097744</v>
      </c>
      <c r="K27" s="144"/>
      <c r="L27" s="144"/>
      <c r="M27" s="144"/>
    </row>
    <row r="28" spans="1:13" ht="12.75" outlineLevel="3" x14ac:dyDescent="0.2">
      <c r="A28" s="81" t="s">
        <v>102</v>
      </c>
      <c r="B28" s="119">
        <v>12.097744</v>
      </c>
      <c r="C28" s="119">
        <v>12.097744</v>
      </c>
      <c r="D28" s="119">
        <v>12.097744</v>
      </c>
      <c r="E28" s="119">
        <v>12.097744</v>
      </c>
      <c r="F28" s="119">
        <v>12.097744</v>
      </c>
      <c r="G28" s="119">
        <v>12.097744</v>
      </c>
      <c r="H28" s="119">
        <v>12.097744</v>
      </c>
      <c r="I28" s="119">
        <v>12.097744</v>
      </c>
      <c r="J28" s="119">
        <v>12.097744</v>
      </c>
      <c r="K28" s="144"/>
      <c r="L28" s="144"/>
      <c r="M28" s="144"/>
    </row>
    <row r="29" spans="1:13" ht="12.75" outlineLevel="3" x14ac:dyDescent="0.2">
      <c r="A29" s="81" t="s">
        <v>94</v>
      </c>
      <c r="B29" s="119">
        <v>12.097744</v>
      </c>
      <c r="C29" s="119">
        <v>12.097744</v>
      </c>
      <c r="D29" s="119">
        <v>12.097744</v>
      </c>
      <c r="E29" s="119">
        <v>12.097744</v>
      </c>
      <c r="F29" s="119">
        <v>12.097744</v>
      </c>
      <c r="G29" s="119">
        <v>12.097744</v>
      </c>
      <c r="H29" s="119">
        <v>12.097744</v>
      </c>
      <c r="I29" s="119">
        <v>12.097744</v>
      </c>
      <c r="J29" s="119">
        <v>12.097744</v>
      </c>
      <c r="K29" s="144"/>
      <c r="L29" s="144"/>
      <c r="M29" s="144"/>
    </row>
    <row r="30" spans="1:13" ht="12.75" outlineLevel="3" x14ac:dyDescent="0.2">
      <c r="A30" s="81" t="s">
        <v>150</v>
      </c>
      <c r="B30" s="119">
        <v>12.097744</v>
      </c>
      <c r="C30" s="119">
        <v>12.097744</v>
      </c>
      <c r="D30" s="119">
        <v>12.097744</v>
      </c>
      <c r="E30" s="119">
        <v>12.097744</v>
      </c>
      <c r="F30" s="119">
        <v>12.097744</v>
      </c>
      <c r="G30" s="119">
        <v>12.097744</v>
      </c>
      <c r="H30" s="119">
        <v>12.097744</v>
      </c>
      <c r="I30" s="119">
        <v>12.097744</v>
      </c>
      <c r="J30" s="119">
        <v>12.097744</v>
      </c>
      <c r="K30" s="144"/>
      <c r="L30" s="144"/>
      <c r="M30" s="144"/>
    </row>
    <row r="31" spans="1:13" ht="12.75" outlineLevel="3" x14ac:dyDescent="0.2">
      <c r="A31" s="81" t="s">
        <v>206</v>
      </c>
      <c r="B31" s="119">
        <v>12.097744</v>
      </c>
      <c r="C31" s="119">
        <v>12.097744</v>
      </c>
      <c r="D31" s="119">
        <v>12.097744</v>
      </c>
      <c r="E31" s="119">
        <v>12.097744</v>
      </c>
      <c r="F31" s="119">
        <v>12.097744</v>
      </c>
      <c r="G31" s="119">
        <v>12.097744</v>
      </c>
      <c r="H31" s="119">
        <v>12.097744</v>
      </c>
      <c r="I31" s="119">
        <v>12.097744</v>
      </c>
      <c r="J31" s="119">
        <v>12.097744</v>
      </c>
      <c r="K31" s="144"/>
      <c r="L31" s="144"/>
      <c r="M31" s="144"/>
    </row>
    <row r="32" spans="1:13" ht="12.75" outlineLevel="3" x14ac:dyDescent="0.2">
      <c r="A32" s="81" t="s">
        <v>32</v>
      </c>
      <c r="B32" s="119">
        <v>12.097744</v>
      </c>
      <c r="C32" s="119">
        <v>12.097744</v>
      </c>
      <c r="D32" s="119">
        <v>12.097744</v>
      </c>
      <c r="E32" s="119">
        <v>12.097744</v>
      </c>
      <c r="F32" s="119">
        <v>12.097744</v>
      </c>
      <c r="G32" s="119">
        <v>12.097744</v>
      </c>
      <c r="H32" s="119">
        <v>12.097744</v>
      </c>
      <c r="I32" s="119">
        <v>12.097744</v>
      </c>
      <c r="J32" s="119">
        <v>12.097744</v>
      </c>
      <c r="K32" s="144"/>
      <c r="L32" s="144"/>
      <c r="M32" s="144"/>
    </row>
    <row r="33" spans="1:13" ht="12.75" outlineLevel="3" x14ac:dyDescent="0.2">
      <c r="A33" s="81" t="s">
        <v>61</v>
      </c>
      <c r="B33" s="119">
        <v>0.54500000000000004</v>
      </c>
      <c r="C33" s="119">
        <v>2.7472159999999999</v>
      </c>
      <c r="D33" s="119">
        <v>6.3465959999999999</v>
      </c>
      <c r="E33" s="119">
        <v>7.9860490000000004</v>
      </c>
      <c r="F33" s="119">
        <v>4.3766720000000001</v>
      </c>
      <c r="G33" s="119">
        <v>3.4238300000000002</v>
      </c>
      <c r="H33" s="119">
        <v>1.239377</v>
      </c>
      <c r="I33" s="119">
        <v>0.54715800000000003</v>
      </c>
      <c r="J33" s="119">
        <v>4.8589740139000002</v>
      </c>
      <c r="K33" s="144"/>
      <c r="L33" s="144"/>
      <c r="M33" s="144"/>
    </row>
    <row r="34" spans="1:13" ht="12.75" outlineLevel="3" x14ac:dyDescent="0.2">
      <c r="A34" s="81" t="s">
        <v>47</v>
      </c>
      <c r="B34" s="119">
        <v>45.0859284808</v>
      </c>
      <c r="C34" s="119">
        <v>45.233887941660001</v>
      </c>
      <c r="D34" s="119">
        <v>45.389581293010004</v>
      </c>
      <c r="E34" s="119">
        <v>47.934594012390001</v>
      </c>
      <c r="F34" s="119">
        <v>47.66779310938</v>
      </c>
      <c r="G34" s="119">
        <v>54.97646221758</v>
      </c>
      <c r="H34" s="119">
        <v>57.213302571459998</v>
      </c>
      <c r="I34" s="119">
        <v>58.980958676740002</v>
      </c>
      <c r="J34" s="119">
        <v>60.987363145229999</v>
      </c>
      <c r="K34" s="144"/>
      <c r="L34" s="144"/>
      <c r="M34" s="144"/>
    </row>
    <row r="35" spans="1:13" ht="12.75" outlineLevel="3" x14ac:dyDescent="0.2">
      <c r="A35" s="81" t="s">
        <v>46</v>
      </c>
      <c r="B35" s="119">
        <v>12.097751000000001</v>
      </c>
      <c r="C35" s="119">
        <v>12.097751000000001</v>
      </c>
      <c r="D35" s="119">
        <v>12.097751000000001</v>
      </c>
      <c r="E35" s="119">
        <v>12.097751000000001</v>
      </c>
      <c r="F35" s="119">
        <v>12.097751000000001</v>
      </c>
      <c r="G35" s="119">
        <v>12.097751000000001</v>
      </c>
      <c r="H35" s="119">
        <v>12.097751000000001</v>
      </c>
      <c r="I35" s="119">
        <v>12.097751000000001</v>
      </c>
      <c r="J35" s="119">
        <v>12.097751000000001</v>
      </c>
      <c r="K35" s="144"/>
      <c r="L35" s="144"/>
      <c r="M35" s="144"/>
    </row>
    <row r="36" spans="1:13" ht="12.75" outlineLevel="3" x14ac:dyDescent="0.2">
      <c r="A36" s="81" t="s">
        <v>95</v>
      </c>
      <c r="B36" s="119">
        <v>0.03</v>
      </c>
      <c r="C36" s="119">
        <v>0.03</v>
      </c>
      <c r="D36" s="119">
        <v>0.03</v>
      </c>
      <c r="E36" s="119">
        <v>0.03</v>
      </c>
      <c r="F36" s="119">
        <v>0.03</v>
      </c>
      <c r="G36" s="119">
        <v>0.03</v>
      </c>
      <c r="H36" s="119">
        <v>0.03</v>
      </c>
      <c r="I36" s="119">
        <v>0.03</v>
      </c>
      <c r="J36" s="119">
        <v>0.03</v>
      </c>
      <c r="K36" s="144"/>
      <c r="L36" s="144"/>
      <c r="M36" s="144"/>
    </row>
    <row r="37" spans="1:13" ht="12.75" outlineLevel="3" x14ac:dyDescent="0.2">
      <c r="A37" s="81" t="s">
        <v>156</v>
      </c>
      <c r="B37" s="119">
        <v>51.174533400000001</v>
      </c>
      <c r="C37" s="119">
        <v>54.875340600000001</v>
      </c>
      <c r="D37" s="119">
        <v>54.027230699999997</v>
      </c>
      <c r="E37" s="119">
        <v>51.208637699999997</v>
      </c>
      <c r="F37" s="119">
        <v>49.287746300000002</v>
      </c>
      <c r="G37" s="119">
        <v>48.991696300000001</v>
      </c>
      <c r="H37" s="119">
        <v>48.521690300000003</v>
      </c>
      <c r="I37" s="119">
        <v>46.425822500000002</v>
      </c>
      <c r="J37" s="119">
        <v>44.156663600000002</v>
      </c>
      <c r="K37" s="144"/>
      <c r="L37" s="144"/>
      <c r="M37" s="144"/>
    </row>
    <row r="38" spans="1:13" ht="12.75" outlineLevel="3" x14ac:dyDescent="0.2">
      <c r="A38" s="81" t="s">
        <v>161</v>
      </c>
      <c r="B38" s="119">
        <v>10.87562790416</v>
      </c>
      <c r="C38" s="119">
        <v>12.836286380640001</v>
      </c>
      <c r="D38" s="119">
        <v>15.92700246473</v>
      </c>
      <c r="E38" s="119">
        <v>16.507026385109999</v>
      </c>
      <c r="F38" s="119">
        <v>17.248645761799999</v>
      </c>
      <c r="G38" s="119">
        <v>17.396628050250001</v>
      </c>
      <c r="H38" s="119">
        <v>9.8527079999999998</v>
      </c>
      <c r="I38" s="119">
        <v>9.0565270000000009</v>
      </c>
      <c r="J38" s="119">
        <v>14.122227000000001</v>
      </c>
      <c r="K38" s="144"/>
      <c r="L38" s="144"/>
      <c r="M38" s="144"/>
    </row>
    <row r="39" spans="1:13" ht="12.75" outlineLevel="3" x14ac:dyDescent="0.2">
      <c r="A39" s="81" t="s">
        <v>210</v>
      </c>
      <c r="B39" s="119">
        <v>7.8000999999999996</v>
      </c>
      <c r="C39" s="119">
        <v>5.8000999999999996</v>
      </c>
      <c r="D39" s="119">
        <v>5.8000999999999996</v>
      </c>
      <c r="E39" s="119">
        <v>5.8000999999999996</v>
      </c>
      <c r="F39" s="119">
        <v>5.8000999999999996</v>
      </c>
      <c r="G39" s="119">
        <v>5.8000999999999996</v>
      </c>
      <c r="H39" s="119">
        <v>5.8000999999999996</v>
      </c>
      <c r="I39" s="119">
        <v>5.8000999999999996</v>
      </c>
      <c r="J39" s="119">
        <v>5.8000999999999996</v>
      </c>
      <c r="K39" s="144"/>
      <c r="L39" s="144"/>
      <c r="M39" s="144"/>
    </row>
    <row r="40" spans="1:13" ht="12.75" outlineLevel="3" x14ac:dyDescent="0.2">
      <c r="A40" s="81" t="s">
        <v>40</v>
      </c>
      <c r="B40" s="119">
        <v>19.728459999999998</v>
      </c>
      <c r="C40" s="119">
        <v>19.728459999999998</v>
      </c>
      <c r="D40" s="119">
        <v>17.75346</v>
      </c>
      <c r="E40" s="119">
        <v>17.755965</v>
      </c>
      <c r="F40" s="119">
        <v>17.755965</v>
      </c>
      <c r="G40" s="119">
        <v>17.856615000000001</v>
      </c>
      <c r="H40" s="119">
        <v>17.856615000000001</v>
      </c>
      <c r="I40" s="119">
        <v>17.856615000000001</v>
      </c>
      <c r="J40" s="119">
        <v>17.856615000000001</v>
      </c>
      <c r="K40" s="144"/>
      <c r="L40" s="144"/>
      <c r="M40" s="144"/>
    </row>
    <row r="41" spans="1:13" ht="12.75" outlineLevel="3" x14ac:dyDescent="0.2">
      <c r="A41" s="81" t="s">
        <v>90</v>
      </c>
      <c r="B41" s="119">
        <v>18.899999999999999</v>
      </c>
      <c r="C41" s="119">
        <v>18.899999999999999</v>
      </c>
      <c r="D41" s="119">
        <v>18.899999999999999</v>
      </c>
      <c r="E41" s="119">
        <v>17.5</v>
      </c>
      <c r="F41" s="119">
        <v>17.5</v>
      </c>
      <c r="G41" s="119">
        <v>17.5</v>
      </c>
      <c r="H41" s="119">
        <v>17.5</v>
      </c>
      <c r="I41" s="119">
        <v>17.5</v>
      </c>
      <c r="J41" s="119">
        <v>17.5</v>
      </c>
      <c r="K41" s="144"/>
      <c r="L41" s="144"/>
      <c r="M41" s="144"/>
    </row>
    <row r="42" spans="1:13" ht="12.75" outlineLevel="3" x14ac:dyDescent="0.2">
      <c r="A42" s="81" t="s">
        <v>196</v>
      </c>
      <c r="B42" s="119">
        <v>0</v>
      </c>
      <c r="C42" s="119">
        <v>0</v>
      </c>
      <c r="D42" s="119">
        <v>2.76E-2</v>
      </c>
      <c r="E42" s="119">
        <v>3.753269</v>
      </c>
      <c r="F42" s="119">
        <v>3.753269</v>
      </c>
      <c r="G42" s="119">
        <v>4.022138</v>
      </c>
      <c r="H42" s="119">
        <v>10.4323115165</v>
      </c>
      <c r="I42" s="119">
        <v>11.352253139269999</v>
      </c>
      <c r="J42" s="119">
        <v>19.06679548724</v>
      </c>
      <c r="K42" s="144"/>
      <c r="L42" s="144"/>
      <c r="M42" s="144"/>
    </row>
    <row r="43" spans="1:13" ht="12.75" outlineLevel="3" x14ac:dyDescent="0.2">
      <c r="A43" s="81" t="s">
        <v>145</v>
      </c>
      <c r="B43" s="119">
        <v>19.399999999999999</v>
      </c>
      <c r="C43" s="119">
        <v>19.399999999999999</v>
      </c>
      <c r="D43" s="119">
        <v>19.399999999999999</v>
      </c>
      <c r="E43" s="119">
        <v>19.399999999999999</v>
      </c>
      <c r="F43" s="119">
        <v>19.399999999999999</v>
      </c>
      <c r="G43" s="119">
        <v>19.399999999999999</v>
      </c>
      <c r="H43" s="119">
        <v>19.399999999999999</v>
      </c>
      <c r="I43" s="119">
        <v>19.399999999999999</v>
      </c>
      <c r="J43" s="119">
        <v>19.399999999999999</v>
      </c>
      <c r="K43" s="144"/>
      <c r="L43" s="144"/>
      <c r="M43" s="144"/>
    </row>
    <row r="44" spans="1:13" ht="12.75" outlineLevel="2" x14ac:dyDescent="0.2">
      <c r="A44" s="228" t="s">
        <v>118</v>
      </c>
      <c r="B44" s="236">
        <f t="shared" ref="B44:I44" si="4">SUM(B$45:B$45)</f>
        <v>2.3805454051399999</v>
      </c>
      <c r="C44" s="236">
        <f t="shared" si="4"/>
        <v>2.3805454051399999</v>
      </c>
      <c r="D44" s="236">
        <f t="shared" si="4"/>
        <v>2.3805454051399999</v>
      </c>
      <c r="E44" s="236">
        <f t="shared" si="4"/>
        <v>2.3805454051399999</v>
      </c>
      <c r="F44" s="236">
        <f t="shared" si="4"/>
        <v>2.3474822745199999</v>
      </c>
      <c r="G44" s="236">
        <f t="shared" si="4"/>
        <v>2.3474822745199999</v>
      </c>
      <c r="H44" s="236">
        <f t="shared" si="4"/>
        <v>2.3474822745199999</v>
      </c>
      <c r="I44" s="236">
        <f t="shared" si="4"/>
        <v>2.3144191438999999</v>
      </c>
      <c r="J44" s="236">
        <v>2.3144191438999999</v>
      </c>
      <c r="K44" s="144"/>
      <c r="L44" s="144"/>
      <c r="M44" s="144"/>
    </row>
    <row r="45" spans="1:13" ht="12.75" outlineLevel="3" x14ac:dyDescent="0.2">
      <c r="A45" s="81" t="s">
        <v>29</v>
      </c>
      <c r="B45" s="119">
        <v>2.3805454051399999</v>
      </c>
      <c r="C45" s="119">
        <v>2.3805454051399999</v>
      </c>
      <c r="D45" s="119">
        <v>2.3805454051399999</v>
      </c>
      <c r="E45" s="119">
        <v>2.3805454051399999</v>
      </c>
      <c r="F45" s="119">
        <v>2.3474822745199999</v>
      </c>
      <c r="G45" s="119">
        <v>2.3474822745199999</v>
      </c>
      <c r="H45" s="119">
        <v>2.3474822745199999</v>
      </c>
      <c r="I45" s="119">
        <v>2.3144191438999999</v>
      </c>
      <c r="J45" s="119">
        <v>2.3144191438999999</v>
      </c>
      <c r="K45" s="144"/>
      <c r="L45" s="144"/>
      <c r="M45" s="144"/>
    </row>
    <row r="46" spans="1:13" ht="15" outlineLevel="1" x14ac:dyDescent="0.25">
      <c r="A46" s="35" t="s">
        <v>14</v>
      </c>
      <c r="B46" s="244">
        <f t="shared" ref="B46:J46" si="5">B$47+B$53+B$57</f>
        <v>13.279554505130001</v>
      </c>
      <c r="C46" s="244">
        <f t="shared" si="5"/>
        <v>13.29172784132</v>
      </c>
      <c r="D46" s="244">
        <f t="shared" si="5"/>
        <v>13.641091253190002</v>
      </c>
      <c r="E46" s="244">
        <f t="shared" si="5"/>
        <v>13.705851196720001</v>
      </c>
      <c r="F46" s="244">
        <f t="shared" si="5"/>
        <v>13.7041263996</v>
      </c>
      <c r="G46" s="244">
        <f t="shared" si="5"/>
        <v>13.55856802195</v>
      </c>
      <c r="H46" s="244">
        <f t="shared" si="5"/>
        <v>13.407252689450001</v>
      </c>
      <c r="I46" s="244">
        <f t="shared" si="5"/>
        <v>13.168743998670001</v>
      </c>
      <c r="J46" s="244">
        <f t="shared" si="5"/>
        <v>13.215274297580001</v>
      </c>
      <c r="K46" s="144"/>
      <c r="L46" s="144"/>
      <c r="M46" s="144"/>
    </row>
    <row r="47" spans="1:13" ht="12.75" outlineLevel="2" x14ac:dyDescent="0.2">
      <c r="A47" s="228" t="s">
        <v>197</v>
      </c>
      <c r="B47" s="236">
        <f t="shared" ref="B47:I47" si="6">SUM(B$48:B$52)</f>
        <v>8.9500115999999998</v>
      </c>
      <c r="C47" s="236">
        <f t="shared" si="6"/>
        <v>8.9500115999999998</v>
      </c>
      <c r="D47" s="236">
        <f t="shared" si="6"/>
        <v>8.9500115999999998</v>
      </c>
      <c r="E47" s="236">
        <f t="shared" si="6"/>
        <v>8.9500115999999998</v>
      </c>
      <c r="F47" s="236">
        <f t="shared" si="6"/>
        <v>8.9500115999999998</v>
      </c>
      <c r="G47" s="236">
        <f t="shared" si="6"/>
        <v>8.9500115999999998</v>
      </c>
      <c r="H47" s="236">
        <f t="shared" si="6"/>
        <v>8.9500115999999998</v>
      </c>
      <c r="I47" s="236">
        <f t="shared" si="6"/>
        <v>8.9500115999999998</v>
      </c>
      <c r="J47" s="236">
        <v>8.9500115999999998</v>
      </c>
      <c r="K47" s="144"/>
      <c r="L47" s="144"/>
      <c r="M47" s="144"/>
    </row>
    <row r="48" spans="1:13" ht="12.75" outlineLevel="3" x14ac:dyDescent="0.2">
      <c r="A48" s="81" t="s">
        <v>114</v>
      </c>
      <c r="B48" s="119">
        <v>1.1600000000000001E-5</v>
      </c>
      <c r="C48" s="119">
        <v>1.1600000000000001E-5</v>
      </c>
      <c r="D48" s="119">
        <v>1.1600000000000001E-5</v>
      </c>
      <c r="E48" s="119">
        <v>1.1600000000000001E-5</v>
      </c>
      <c r="F48" s="119">
        <v>1.1600000000000001E-5</v>
      </c>
      <c r="G48" s="119">
        <v>1.1600000000000001E-5</v>
      </c>
      <c r="H48" s="119">
        <v>1.1600000000000001E-5</v>
      </c>
      <c r="I48" s="119">
        <v>1.1600000000000001E-5</v>
      </c>
      <c r="J48" s="119">
        <v>1.1600000000000001E-5</v>
      </c>
      <c r="K48" s="144"/>
      <c r="L48" s="144"/>
      <c r="M48" s="144"/>
    </row>
    <row r="49" spans="1:13" ht="12.75" outlineLevel="3" x14ac:dyDescent="0.2">
      <c r="A49" s="81" t="s">
        <v>77</v>
      </c>
      <c r="B49" s="119">
        <v>1</v>
      </c>
      <c r="C49" s="119">
        <v>1</v>
      </c>
      <c r="D49" s="119">
        <v>1</v>
      </c>
      <c r="E49" s="119">
        <v>1</v>
      </c>
      <c r="F49" s="119">
        <v>1</v>
      </c>
      <c r="G49" s="119">
        <v>1</v>
      </c>
      <c r="H49" s="119">
        <v>1</v>
      </c>
      <c r="I49" s="119">
        <v>1</v>
      </c>
      <c r="J49" s="119">
        <v>1</v>
      </c>
      <c r="K49" s="144"/>
      <c r="L49" s="144"/>
      <c r="M49" s="144"/>
    </row>
    <row r="50" spans="1:13" ht="12.75" outlineLevel="3" x14ac:dyDescent="0.2">
      <c r="A50" s="81" t="s">
        <v>106</v>
      </c>
      <c r="B50" s="119">
        <v>2</v>
      </c>
      <c r="C50" s="119">
        <v>2</v>
      </c>
      <c r="D50" s="119">
        <v>2</v>
      </c>
      <c r="E50" s="119">
        <v>2</v>
      </c>
      <c r="F50" s="119">
        <v>2</v>
      </c>
      <c r="G50" s="119">
        <v>2</v>
      </c>
      <c r="H50" s="119">
        <v>2</v>
      </c>
      <c r="I50" s="119">
        <v>2</v>
      </c>
      <c r="J50" s="119">
        <v>2</v>
      </c>
      <c r="K50" s="144"/>
      <c r="L50" s="144"/>
      <c r="M50" s="144"/>
    </row>
    <row r="51" spans="1:13" ht="12.75" outlineLevel="3" x14ac:dyDescent="0.2">
      <c r="A51" s="81" t="s">
        <v>1</v>
      </c>
      <c r="B51" s="119">
        <v>3</v>
      </c>
      <c r="C51" s="119">
        <v>3</v>
      </c>
      <c r="D51" s="119">
        <v>3</v>
      </c>
      <c r="E51" s="119">
        <v>3</v>
      </c>
      <c r="F51" s="119">
        <v>3</v>
      </c>
      <c r="G51" s="119">
        <v>3</v>
      </c>
      <c r="H51" s="119">
        <v>3</v>
      </c>
      <c r="I51" s="119">
        <v>3</v>
      </c>
      <c r="J51" s="119">
        <v>3</v>
      </c>
      <c r="K51" s="144"/>
      <c r="L51" s="144"/>
      <c r="M51" s="144"/>
    </row>
    <row r="52" spans="1:13" ht="12.75" outlineLevel="3" x14ac:dyDescent="0.2">
      <c r="A52" s="81" t="s">
        <v>0</v>
      </c>
      <c r="B52" s="119">
        <v>2.95</v>
      </c>
      <c r="C52" s="119">
        <v>2.95</v>
      </c>
      <c r="D52" s="119">
        <v>2.95</v>
      </c>
      <c r="E52" s="119">
        <v>2.95</v>
      </c>
      <c r="F52" s="119">
        <v>2.95</v>
      </c>
      <c r="G52" s="119">
        <v>2.95</v>
      </c>
      <c r="H52" s="119">
        <v>2.95</v>
      </c>
      <c r="I52" s="119">
        <v>2.95</v>
      </c>
      <c r="J52" s="119">
        <v>2.95</v>
      </c>
      <c r="K52" s="144"/>
      <c r="L52" s="144"/>
      <c r="M52" s="144"/>
    </row>
    <row r="53" spans="1:13" ht="12.75" outlineLevel="2" x14ac:dyDescent="0.2">
      <c r="A53" s="228" t="s">
        <v>118</v>
      </c>
      <c r="B53" s="236">
        <f t="shared" ref="B53:I53" si="7">SUM(B$54:B$56)</f>
        <v>4.3285882551299997</v>
      </c>
      <c r="C53" s="236">
        <f t="shared" si="7"/>
        <v>4.3407615913200006</v>
      </c>
      <c r="D53" s="236">
        <f t="shared" si="7"/>
        <v>4.6901250031900004</v>
      </c>
      <c r="E53" s="236">
        <f t="shared" si="7"/>
        <v>4.7548849467199998</v>
      </c>
      <c r="F53" s="236">
        <f t="shared" si="7"/>
        <v>4.7531601496000002</v>
      </c>
      <c r="G53" s="236">
        <f t="shared" si="7"/>
        <v>4.6076017719499998</v>
      </c>
      <c r="H53" s="236">
        <f t="shared" si="7"/>
        <v>4.4562864394500004</v>
      </c>
      <c r="I53" s="236">
        <f t="shared" si="7"/>
        <v>4.2177777486700005</v>
      </c>
      <c r="J53" s="236">
        <v>4.2643080475800001</v>
      </c>
      <c r="K53" s="144"/>
      <c r="L53" s="144"/>
      <c r="M53" s="144"/>
    </row>
    <row r="54" spans="1:13" ht="12.75" outlineLevel="3" x14ac:dyDescent="0.2">
      <c r="A54" s="81" t="s">
        <v>50</v>
      </c>
      <c r="B54" s="119">
        <v>0.34146937824000001</v>
      </c>
      <c r="C54" s="119">
        <v>0.34550837750000002</v>
      </c>
      <c r="D54" s="119">
        <v>0.67092730004000001</v>
      </c>
      <c r="E54" s="119">
        <v>0.73590309343000004</v>
      </c>
      <c r="F54" s="119">
        <v>0.79626898576000005</v>
      </c>
      <c r="G54" s="119">
        <v>0.81210375334999996</v>
      </c>
      <c r="H54" s="119">
        <v>0.82367232140000002</v>
      </c>
      <c r="I54" s="119">
        <v>0.82367232140000002</v>
      </c>
      <c r="J54" s="119">
        <v>0.87027139299</v>
      </c>
      <c r="K54" s="144"/>
      <c r="L54" s="144"/>
      <c r="M54" s="144"/>
    </row>
    <row r="55" spans="1:13" ht="12.75" outlineLevel="3" x14ac:dyDescent="0.2">
      <c r="A55" s="81" t="s">
        <v>125</v>
      </c>
      <c r="B55" s="119">
        <v>3.8976764468799998</v>
      </c>
      <c r="C55" s="119">
        <v>3.9096440489900002</v>
      </c>
      <c r="D55" s="119">
        <v>3.93358853832</v>
      </c>
      <c r="E55" s="119">
        <v>3.93337268846</v>
      </c>
      <c r="F55" s="119">
        <v>3.8751152642700002</v>
      </c>
      <c r="G55" s="119">
        <v>3.7137221190299998</v>
      </c>
      <c r="H55" s="119">
        <v>3.55083821848</v>
      </c>
      <c r="I55" s="119">
        <v>3.3161627929800002</v>
      </c>
      <c r="J55" s="119">
        <v>3.3160940203</v>
      </c>
      <c r="K55" s="144"/>
      <c r="L55" s="144"/>
      <c r="M55" s="144"/>
    </row>
    <row r="56" spans="1:13" ht="12.75" outlineLevel="3" x14ac:dyDescent="0.2">
      <c r="A56" s="81" t="s">
        <v>96</v>
      </c>
      <c r="B56" s="119">
        <v>8.9442430010000004E-2</v>
      </c>
      <c r="C56" s="119">
        <v>8.5609164830000001E-2</v>
      </c>
      <c r="D56" s="119">
        <v>8.5609164830000001E-2</v>
      </c>
      <c r="E56" s="119">
        <v>8.5609164830000001E-2</v>
      </c>
      <c r="F56" s="119">
        <v>8.1775899570000005E-2</v>
      </c>
      <c r="G56" s="119">
        <v>8.1775899570000005E-2</v>
      </c>
      <c r="H56" s="119">
        <v>8.1775899570000005E-2</v>
      </c>
      <c r="I56" s="119">
        <v>7.7942634290000007E-2</v>
      </c>
      <c r="J56" s="119">
        <v>7.7942634290000007E-2</v>
      </c>
      <c r="K56" s="144"/>
      <c r="L56" s="144"/>
      <c r="M56" s="144"/>
    </row>
    <row r="57" spans="1:13" ht="12.75" outlineLevel="2" x14ac:dyDescent="0.2">
      <c r="A57" s="228" t="s">
        <v>137</v>
      </c>
      <c r="B57" s="236">
        <f t="shared" ref="B57:I57" si="8">SUM(B$58:B$58)</f>
        <v>9.5465000000000003E-4</v>
      </c>
      <c r="C57" s="236">
        <f t="shared" si="8"/>
        <v>9.5465000000000003E-4</v>
      </c>
      <c r="D57" s="236">
        <f t="shared" si="8"/>
        <v>9.5465000000000003E-4</v>
      </c>
      <c r="E57" s="236">
        <f t="shared" si="8"/>
        <v>9.5465000000000003E-4</v>
      </c>
      <c r="F57" s="236">
        <f t="shared" si="8"/>
        <v>9.5465000000000003E-4</v>
      </c>
      <c r="G57" s="236">
        <f t="shared" si="8"/>
        <v>9.5465000000000003E-4</v>
      </c>
      <c r="H57" s="236">
        <f t="shared" si="8"/>
        <v>9.5465000000000003E-4</v>
      </c>
      <c r="I57" s="236">
        <f t="shared" si="8"/>
        <v>9.5465000000000003E-4</v>
      </c>
      <c r="J57" s="236">
        <v>9.5465000000000003E-4</v>
      </c>
      <c r="K57" s="144"/>
      <c r="L57" s="144"/>
      <c r="M57" s="144"/>
    </row>
    <row r="58" spans="1:13" ht="12.75" outlineLevel="3" x14ac:dyDescent="0.2">
      <c r="A58" s="81" t="s">
        <v>71</v>
      </c>
      <c r="B58" s="119">
        <v>9.5465000000000003E-4</v>
      </c>
      <c r="C58" s="119">
        <v>9.5465000000000003E-4</v>
      </c>
      <c r="D58" s="119">
        <v>9.5465000000000003E-4</v>
      </c>
      <c r="E58" s="119">
        <v>9.5465000000000003E-4</v>
      </c>
      <c r="F58" s="119">
        <v>9.5465000000000003E-4</v>
      </c>
      <c r="G58" s="119">
        <v>9.5465000000000003E-4</v>
      </c>
      <c r="H58" s="119">
        <v>9.5465000000000003E-4</v>
      </c>
      <c r="I58" s="119">
        <v>9.5465000000000003E-4</v>
      </c>
      <c r="J58" s="119">
        <v>9.5465000000000003E-4</v>
      </c>
      <c r="K58" s="144"/>
      <c r="L58" s="144"/>
      <c r="M58" s="144"/>
    </row>
    <row r="59" spans="1:13" ht="15" x14ac:dyDescent="0.25">
      <c r="A59" s="139" t="s">
        <v>65</v>
      </c>
      <c r="B59" s="57">
        <f t="shared" ref="B59:J59" si="9">B$60+B$85</f>
        <v>1375.0116470261601</v>
      </c>
      <c r="C59" s="57">
        <f t="shared" si="9"/>
        <v>1376.26757488057</v>
      </c>
      <c r="D59" s="57">
        <f t="shared" si="9"/>
        <v>1310.2402068375902</v>
      </c>
      <c r="E59" s="57">
        <f t="shared" si="9"/>
        <v>1289.1231320019799</v>
      </c>
      <c r="F59" s="57">
        <f t="shared" si="9"/>
        <v>1261.2118472494399</v>
      </c>
      <c r="G59" s="57">
        <f t="shared" si="9"/>
        <v>1232.2271035139499</v>
      </c>
      <c r="H59" s="57">
        <f t="shared" si="9"/>
        <v>1235.2980756615198</v>
      </c>
      <c r="I59" s="57">
        <f t="shared" si="9"/>
        <v>1265.8086000477899</v>
      </c>
      <c r="J59" s="57">
        <f t="shared" si="9"/>
        <v>1344.38911021076</v>
      </c>
      <c r="K59" s="144"/>
      <c r="L59" s="144"/>
      <c r="M59" s="144"/>
    </row>
    <row r="60" spans="1:13" ht="15" outlineLevel="1" x14ac:dyDescent="0.25">
      <c r="A60" s="35" t="s">
        <v>70</v>
      </c>
      <c r="B60" s="244">
        <f t="shared" ref="B60:J60" si="10">B$61+B$68+B$74+B$76+B$83</f>
        <v>1080.3104444485</v>
      </c>
      <c r="C60" s="244">
        <f t="shared" si="10"/>
        <v>1087.55582040321</v>
      </c>
      <c r="D60" s="244">
        <f t="shared" si="10"/>
        <v>1036.3545876145101</v>
      </c>
      <c r="E60" s="244">
        <f t="shared" si="10"/>
        <v>1022.0675226338</v>
      </c>
      <c r="F60" s="244">
        <f t="shared" si="10"/>
        <v>1002.66881013235</v>
      </c>
      <c r="G60" s="244">
        <f t="shared" si="10"/>
        <v>983.46220272591984</v>
      </c>
      <c r="H60" s="244">
        <f t="shared" si="10"/>
        <v>982.54207807292983</v>
      </c>
      <c r="I60" s="244">
        <f t="shared" si="10"/>
        <v>1003.70442270528</v>
      </c>
      <c r="J60" s="244">
        <f t="shared" si="10"/>
        <v>1070.8200631703801</v>
      </c>
      <c r="K60" s="144"/>
      <c r="L60" s="144"/>
      <c r="M60" s="144"/>
    </row>
    <row r="61" spans="1:13" ht="12.75" outlineLevel="2" x14ac:dyDescent="0.2">
      <c r="A61" s="228" t="s">
        <v>179</v>
      </c>
      <c r="B61" s="236">
        <f t="shared" ref="B61:I61" si="11">SUM(B$62:B$67)</f>
        <v>407.46798554671994</v>
      </c>
      <c r="C61" s="236">
        <f t="shared" si="11"/>
        <v>413.85459669639994</v>
      </c>
      <c r="D61" s="236">
        <f t="shared" si="11"/>
        <v>388.65598263146001</v>
      </c>
      <c r="E61" s="236">
        <f t="shared" si="11"/>
        <v>383.90950458788996</v>
      </c>
      <c r="F61" s="236">
        <f t="shared" si="11"/>
        <v>372.92626105027</v>
      </c>
      <c r="G61" s="236">
        <f t="shared" si="11"/>
        <v>357.04277541173997</v>
      </c>
      <c r="H61" s="236">
        <f t="shared" si="11"/>
        <v>355.44690400955</v>
      </c>
      <c r="I61" s="236">
        <f t="shared" si="11"/>
        <v>363.10475566444001</v>
      </c>
      <c r="J61" s="236">
        <v>373.37398320001</v>
      </c>
      <c r="K61" s="144"/>
      <c r="L61" s="144"/>
      <c r="M61" s="144"/>
    </row>
    <row r="62" spans="1:13" ht="12.75" outlineLevel="3" x14ac:dyDescent="0.2">
      <c r="A62" s="81" t="s">
        <v>19</v>
      </c>
      <c r="B62" s="119">
        <v>94.122141439999993</v>
      </c>
      <c r="C62" s="119">
        <v>97.759110390000004</v>
      </c>
      <c r="D62" s="119">
        <v>93.148583220000006</v>
      </c>
      <c r="E62" s="119">
        <v>91.898908779999999</v>
      </c>
      <c r="F62" s="119">
        <v>89.685986009999993</v>
      </c>
      <c r="G62" s="119">
        <v>85.427321419999998</v>
      </c>
      <c r="H62" s="119">
        <v>85.89607719</v>
      </c>
      <c r="I62" s="119">
        <v>87.842825520000005</v>
      </c>
      <c r="J62" s="119">
        <v>92.910733579999999</v>
      </c>
      <c r="K62" s="144"/>
      <c r="L62" s="144"/>
      <c r="M62" s="144"/>
    </row>
    <row r="63" spans="1:13" ht="12.75" outlineLevel="3" x14ac:dyDescent="0.2">
      <c r="A63" s="81" t="s">
        <v>56</v>
      </c>
      <c r="B63" s="119">
        <v>18.00200891203</v>
      </c>
      <c r="C63" s="119">
        <v>18.720806856069999</v>
      </c>
      <c r="D63" s="119">
        <v>17.583606408689999</v>
      </c>
      <c r="E63" s="119">
        <v>17.594548386730001</v>
      </c>
      <c r="F63" s="119">
        <v>17.159616918249998</v>
      </c>
      <c r="G63" s="119">
        <v>15.51219012812</v>
      </c>
      <c r="H63" s="119">
        <v>15.717449274510001</v>
      </c>
      <c r="I63" s="119">
        <v>16.245446588210001</v>
      </c>
      <c r="J63" s="119">
        <v>16.917196568929999</v>
      </c>
      <c r="K63" s="144"/>
      <c r="L63" s="144"/>
      <c r="M63" s="144"/>
    </row>
    <row r="64" spans="1:13" ht="12.75" outlineLevel="3" x14ac:dyDescent="0.2">
      <c r="A64" s="81" t="s">
        <v>97</v>
      </c>
      <c r="B64" s="119">
        <v>19.35682668782</v>
      </c>
      <c r="C64" s="119">
        <v>20.104792857700001</v>
      </c>
      <c r="D64" s="119">
        <v>18.901084899240001</v>
      </c>
      <c r="E64" s="119">
        <v>18.64750935499</v>
      </c>
      <c r="F64" s="119">
        <v>18.19847792901</v>
      </c>
      <c r="G64" s="119">
        <v>17.20766672113</v>
      </c>
      <c r="H64" s="119">
        <v>17.29117128028</v>
      </c>
      <c r="I64" s="119">
        <v>18.714664449010002</v>
      </c>
      <c r="J64" s="119">
        <v>19.650469198020001</v>
      </c>
      <c r="K64" s="144"/>
      <c r="L64" s="144"/>
      <c r="M64" s="144"/>
    </row>
    <row r="65" spans="1:13" ht="12.75" outlineLevel="3" x14ac:dyDescent="0.2">
      <c r="A65" s="81" t="s">
        <v>132</v>
      </c>
      <c r="B65" s="119">
        <v>137.87248958478</v>
      </c>
      <c r="C65" s="119">
        <v>136.25416310944999</v>
      </c>
      <c r="D65" s="119">
        <v>130.67470842738001</v>
      </c>
      <c r="E65" s="119">
        <v>128.63675058795999</v>
      </c>
      <c r="F65" s="119">
        <v>126.68005607336001</v>
      </c>
      <c r="G65" s="119">
        <v>125.88764987476</v>
      </c>
      <c r="H65" s="119">
        <v>127.06179508632999</v>
      </c>
      <c r="I65" s="119">
        <v>128.58699267903</v>
      </c>
      <c r="J65" s="119">
        <v>135.69321741646999</v>
      </c>
      <c r="K65" s="144"/>
      <c r="L65" s="144"/>
      <c r="M65" s="144"/>
    </row>
    <row r="66" spans="1:13" ht="12.75" outlineLevel="3" x14ac:dyDescent="0.2">
      <c r="A66" s="81" t="s">
        <v>148</v>
      </c>
      <c r="B66" s="119">
        <v>137.94721835202</v>
      </c>
      <c r="C66" s="119">
        <v>140.8487712093</v>
      </c>
      <c r="D66" s="119">
        <v>128.18736936681</v>
      </c>
      <c r="E66" s="119">
        <v>126.95897049927</v>
      </c>
      <c r="F66" s="119">
        <v>121.03134789664</v>
      </c>
      <c r="G66" s="119">
        <v>112.8306508626</v>
      </c>
      <c r="H66" s="119">
        <v>109.2636101958</v>
      </c>
      <c r="I66" s="119">
        <v>111.4898614035</v>
      </c>
      <c r="J66" s="119">
        <v>107.93915509992</v>
      </c>
      <c r="K66" s="144"/>
      <c r="L66" s="144"/>
      <c r="M66" s="144"/>
    </row>
    <row r="67" spans="1:13" ht="12.75" outlineLevel="3" x14ac:dyDescent="0.2">
      <c r="A67" s="81" t="s">
        <v>142</v>
      </c>
      <c r="B67" s="119">
        <v>0.16730057006999999</v>
      </c>
      <c r="C67" s="119">
        <v>0.16695227388</v>
      </c>
      <c r="D67" s="119">
        <v>0.16063030934</v>
      </c>
      <c r="E67" s="119">
        <v>0.17281697894</v>
      </c>
      <c r="F67" s="119">
        <v>0.17077622301000001</v>
      </c>
      <c r="G67" s="119">
        <v>0.17729640513</v>
      </c>
      <c r="H67" s="119">
        <v>0.21680098263</v>
      </c>
      <c r="I67" s="119">
        <v>0.22496502468999999</v>
      </c>
      <c r="J67" s="119">
        <v>0.26321133667000002</v>
      </c>
      <c r="K67" s="144"/>
      <c r="L67" s="144"/>
      <c r="M67" s="144"/>
    </row>
    <row r="68" spans="1:13" ht="12.75" outlineLevel="2" x14ac:dyDescent="0.2">
      <c r="A68" s="228" t="s">
        <v>45</v>
      </c>
      <c r="B68" s="236">
        <f t="shared" ref="B68:I68" si="12">SUM(B$69:B$73)</f>
        <v>49.296237410669995</v>
      </c>
      <c r="C68" s="236">
        <f t="shared" si="12"/>
        <v>50.31843627936</v>
      </c>
      <c r="D68" s="236">
        <f t="shared" si="12"/>
        <v>48.293223241609994</v>
      </c>
      <c r="E68" s="236">
        <f t="shared" si="12"/>
        <v>47.49411869579</v>
      </c>
      <c r="F68" s="236">
        <f t="shared" si="12"/>
        <v>46.562670625830002</v>
      </c>
      <c r="G68" s="236">
        <f t="shared" si="12"/>
        <v>46.02185378902</v>
      </c>
      <c r="H68" s="236">
        <f t="shared" si="12"/>
        <v>45.836919952640002</v>
      </c>
      <c r="I68" s="236">
        <f t="shared" si="12"/>
        <v>46.83431889013</v>
      </c>
      <c r="J68" s="236">
        <v>49.53850433214</v>
      </c>
      <c r="K68" s="144"/>
      <c r="L68" s="144"/>
      <c r="M68" s="144"/>
    </row>
    <row r="69" spans="1:13" ht="12.75" outlineLevel="3" x14ac:dyDescent="0.2">
      <c r="A69" s="81" t="s">
        <v>28</v>
      </c>
      <c r="B69" s="119">
        <v>8.9030299999999993</v>
      </c>
      <c r="C69" s="119">
        <v>9.0929743999999992</v>
      </c>
      <c r="D69" s="119">
        <v>8.4742028000000005</v>
      </c>
      <c r="E69" s="119">
        <v>8.2300692000000009</v>
      </c>
      <c r="F69" s="119">
        <v>8.1743427999999998</v>
      </c>
      <c r="G69" s="119">
        <v>8.0570284000000001</v>
      </c>
      <c r="H69" s="119">
        <v>7.8636568000000002</v>
      </c>
      <c r="I69" s="119">
        <v>8.2022411999999996</v>
      </c>
      <c r="J69" s="119">
        <v>8.7489100000000004</v>
      </c>
      <c r="K69" s="144"/>
      <c r="L69" s="144"/>
      <c r="M69" s="144"/>
    </row>
    <row r="70" spans="1:13" ht="12.75" outlineLevel="3" x14ac:dyDescent="0.2">
      <c r="A70" s="81" t="s">
        <v>53</v>
      </c>
      <c r="B70" s="119">
        <v>7.4875390536599999</v>
      </c>
      <c r="C70" s="119">
        <v>7.7768646749599997</v>
      </c>
      <c r="D70" s="119">
        <v>7.4100912280899998</v>
      </c>
      <c r="E70" s="119">
        <v>7.31067799724</v>
      </c>
      <c r="F70" s="119">
        <v>7.2034859409300003</v>
      </c>
      <c r="G70" s="119">
        <v>6.8614343912300004</v>
      </c>
      <c r="H70" s="119">
        <v>6.8955996195599996</v>
      </c>
      <c r="I70" s="119">
        <v>7.0850871345200002</v>
      </c>
      <c r="J70" s="119">
        <v>7.4938464154500002</v>
      </c>
      <c r="K70" s="144"/>
      <c r="L70" s="144"/>
      <c r="M70" s="144"/>
    </row>
    <row r="71" spans="1:13" ht="12.75" outlineLevel="3" x14ac:dyDescent="0.2">
      <c r="A71" s="81" t="s">
        <v>124</v>
      </c>
      <c r="B71" s="119">
        <v>17.004691528479999</v>
      </c>
      <c r="C71" s="119">
        <v>16.969290158869999</v>
      </c>
      <c r="D71" s="119">
        <v>16.32671579861</v>
      </c>
      <c r="E71" s="119">
        <v>16.081530778920001</v>
      </c>
      <c r="F71" s="119">
        <v>15.89162768303</v>
      </c>
      <c r="G71" s="119">
        <v>15.83453788534</v>
      </c>
      <c r="H71" s="119">
        <v>15.86686211304</v>
      </c>
      <c r="I71" s="119">
        <v>16.209803187449999</v>
      </c>
      <c r="J71" s="119">
        <v>17.133262623949999</v>
      </c>
      <c r="K71" s="144"/>
      <c r="L71" s="144"/>
      <c r="M71" s="144"/>
    </row>
    <row r="72" spans="1:13" ht="12.75" outlineLevel="3" x14ac:dyDescent="0.2">
      <c r="A72" s="81" t="s">
        <v>136</v>
      </c>
      <c r="B72" s="119">
        <v>0.17323603973999999</v>
      </c>
      <c r="C72" s="119">
        <v>0.17287538674</v>
      </c>
      <c r="D72" s="119">
        <v>0.16632913230999999</v>
      </c>
      <c r="E72" s="119">
        <v>0.16383129917</v>
      </c>
      <c r="F72" s="119">
        <v>0.16189665306000001</v>
      </c>
      <c r="G72" s="119">
        <v>0.16131504825000001</v>
      </c>
      <c r="H72" s="119">
        <v>0.16164435274</v>
      </c>
      <c r="I72" s="119">
        <v>0.16513807994999999</v>
      </c>
      <c r="J72" s="119">
        <v>0.17454586341</v>
      </c>
      <c r="K72" s="144"/>
      <c r="L72" s="144"/>
      <c r="M72" s="144"/>
    </row>
    <row r="73" spans="1:13" ht="12.75" outlineLevel="3" x14ac:dyDescent="0.2">
      <c r="A73" s="81" t="s">
        <v>26</v>
      </c>
      <c r="B73" s="119">
        <v>15.727740788789999</v>
      </c>
      <c r="C73" s="119">
        <v>16.30643165879</v>
      </c>
      <c r="D73" s="119">
        <v>15.9158842826</v>
      </c>
      <c r="E73" s="119">
        <v>15.70800942046</v>
      </c>
      <c r="F73" s="119">
        <v>15.131317548809999</v>
      </c>
      <c r="G73" s="119">
        <v>15.1075380642</v>
      </c>
      <c r="H73" s="119">
        <v>15.049157067299999</v>
      </c>
      <c r="I73" s="119">
        <v>15.172049288209999</v>
      </c>
      <c r="J73" s="119">
        <v>15.98793942933</v>
      </c>
      <c r="K73" s="144"/>
      <c r="L73" s="144"/>
      <c r="M73" s="144"/>
    </row>
    <row r="74" spans="1:13" ht="12.75" outlineLevel="2" x14ac:dyDescent="0.2">
      <c r="A74" s="228" t="s">
        <v>218</v>
      </c>
      <c r="B74" s="236">
        <f t="shared" ref="B74:I74" si="13">SUM(B$75:B$75)</f>
        <v>1.71259423E-3</v>
      </c>
      <c r="C74" s="236">
        <f t="shared" si="13"/>
        <v>1.7787705E-3</v>
      </c>
      <c r="D74" s="236">
        <f t="shared" si="13"/>
        <v>1.6948799100000001E-3</v>
      </c>
      <c r="E74" s="236">
        <f t="shared" si="13"/>
        <v>1.6721415300000001E-3</v>
      </c>
      <c r="F74" s="236">
        <f t="shared" si="13"/>
        <v>1.6318764100000001E-3</v>
      </c>
      <c r="G74" s="236">
        <f t="shared" si="13"/>
        <v>1.5543881100000001E-3</v>
      </c>
      <c r="H74" s="236">
        <f t="shared" si="13"/>
        <v>1.56291733E-3</v>
      </c>
      <c r="I74" s="236">
        <f t="shared" si="13"/>
        <v>1.59833929E-3</v>
      </c>
      <c r="J74" s="236">
        <v>1.69055213E-3</v>
      </c>
      <c r="K74" s="144"/>
      <c r="L74" s="144"/>
      <c r="M74" s="144"/>
    </row>
    <row r="75" spans="1:13" ht="12.75" outlineLevel="3" x14ac:dyDescent="0.2">
      <c r="A75" s="81" t="s">
        <v>191</v>
      </c>
      <c r="B75" s="119">
        <v>1.71259423E-3</v>
      </c>
      <c r="C75" s="119">
        <v>1.7787705E-3</v>
      </c>
      <c r="D75" s="119">
        <v>1.6948799100000001E-3</v>
      </c>
      <c r="E75" s="119">
        <v>1.6721415300000001E-3</v>
      </c>
      <c r="F75" s="119">
        <v>1.6318764100000001E-3</v>
      </c>
      <c r="G75" s="119">
        <v>1.5543881100000001E-3</v>
      </c>
      <c r="H75" s="119">
        <v>1.56291733E-3</v>
      </c>
      <c r="I75" s="119">
        <v>1.59833929E-3</v>
      </c>
      <c r="J75" s="119">
        <v>1.69055213E-3</v>
      </c>
      <c r="K75" s="144"/>
      <c r="L75" s="144"/>
      <c r="M75" s="144"/>
    </row>
    <row r="76" spans="1:13" ht="12.75" outlineLevel="2" x14ac:dyDescent="0.2">
      <c r="A76" s="228" t="s">
        <v>58</v>
      </c>
      <c r="B76" s="236">
        <f t="shared" ref="B76:I76" si="14">SUM(B$77:B$82)</f>
        <v>574.45951549287997</v>
      </c>
      <c r="C76" s="236">
        <f t="shared" si="14"/>
        <v>573.26357179695003</v>
      </c>
      <c r="D76" s="236">
        <f t="shared" si="14"/>
        <v>551.55585924953004</v>
      </c>
      <c r="E76" s="236">
        <f t="shared" si="14"/>
        <v>543.27291760459002</v>
      </c>
      <c r="F76" s="236">
        <f t="shared" si="14"/>
        <v>536.85753275184004</v>
      </c>
      <c r="G76" s="236">
        <f t="shared" si="14"/>
        <v>534.92890161704997</v>
      </c>
      <c r="H76" s="236">
        <f t="shared" si="14"/>
        <v>536.02089203340995</v>
      </c>
      <c r="I76" s="236">
        <f t="shared" si="14"/>
        <v>547.60626911142003</v>
      </c>
      <c r="J76" s="236">
        <v>599.23965810209995</v>
      </c>
      <c r="K76" s="144"/>
      <c r="L76" s="144"/>
      <c r="M76" s="144"/>
    </row>
    <row r="77" spans="1:13" ht="12.75" outlineLevel="3" x14ac:dyDescent="0.2">
      <c r="A77" s="81" t="s">
        <v>120</v>
      </c>
      <c r="B77" s="119">
        <v>84.201668999999995</v>
      </c>
      <c r="C77" s="119">
        <v>84.026373000000007</v>
      </c>
      <c r="D77" s="119">
        <v>80.844555</v>
      </c>
      <c r="E77" s="119">
        <v>79.630478999999994</v>
      </c>
      <c r="F77" s="119">
        <v>78.690140999999997</v>
      </c>
      <c r="G77" s="119">
        <v>78.407450999999995</v>
      </c>
      <c r="H77" s="119">
        <v>78.567509999999999</v>
      </c>
      <c r="I77" s="119">
        <v>80.265642</v>
      </c>
      <c r="J77" s="119">
        <v>84.838311000000004</v>
      </c>
      <c r="K77" s="144"/>
      <c r="L77" s="144"/>
      <c r="M77" s="144"/>
    </row>
    <row r="78" spans="1:13" ht="12.75" outlineLevel="3" x14ac:dyDescent="0.2">
      <c r="A78" s="81" t="s">
        <v>169</v>
      </c>
      <c r="B78" s="119">
        <v>28.067222999999998</v>
      </c>
      <c r="C78" s="119">
        <v>28.008790999999999</v>
      </c>
      <c r="D78" s="119">
        <v>26.948184999999999</v>
      </c>
      <c r="E78" s="119">
        <v>26.543493000000002</v>
      </c>
      <c r="F78" s="119">
        <v>26.230046999999999</v>
      </c>
      <c r="G78" s="119">
        <v>26.135816999999999</v>
      </c>
      <c r="H78" s="119">
        <v>26.189170000000001</v>
      </c>
      <c r="I78" s="119">
        <v>26.755213999999999</v>
      </c>
      <c r="J78" s="119">
        <v>28.279437000000001</v>
      </c>
      <c r="K78" s="144"/>
      <c r="L78" s="144"/>
      <c r="M78" s="144"/>
    </row>
    <row r="79" spans="1:13" ht="12.75" outlineLevel="3" x14ac:dyDescent="0.2">
      <c r="A79" s="81" t="s">
        <v>204</v>
      </c>
      <c r="B79" s="119">
        <v>349.92173149287999</v>
      </c>
      <c r="C79" s="119">
        <v>349.19324379695001</v>
      </c>
      <c r="D79" s="119">
        <v>335.97037924953003</v>
      </c>
      <c r="E79" s="119">
        <v>330.92497360458998</v>
      </c>
      <c r="F79" s="119">
        <v>327.01715675183999</v>
      </c>
      <c r="G79" s="119">
        <v>325.84236561705001</v>
      </c>
      <c r="H79" s="119">
        <v>326.50753203340997</v>
      </c>
      <c r="I79" s="119">
        <v>333.56455711142002</v>
      </c>
      <c r="J79" s="119">
        <v>352.56746136531001</v>
      </c>
      <c r="K79" s="144"/>
      <c r="L79" s="144"/>
      <c r="M79" s="144"/>
    </row>
    <row r="80" spans="1:13" ht="12.75" outlineLevel="3" x14ac:dyDescent="0.2">
      <c r="A80" s="81" t="s">
        <v>180</v>
      </c>
      <c r="B80" s="119">
        <v>28.067222999999998</v>
      </c>
      <c r="C80" s="119">
        <v>28.008790999999999</v>
      </c>
      <c r="D80" s="119">
        <v>26.948184999999999</v>
      </c>
      <c r="E80" s="119">
        <v>26.543493000000002</v>
      </c>
      <c r="F80" s="119">
        <v>26.230046999999999</v>
      </c>
      <c r="G80" s="119">
        <v>26.135816999999999</v>
      </c>
      <c r="H80" s="119">
        <v>26.189170000000001</v>
      </c>
      <c r="I80" s="119">
        <v>26.755213999999999</v>
      </c>
      <c r="J80" s="119">
        <v>28.279437000000001</v>
      </c>
      <c r="K80" s="144"/>
      <c r="L80" s="144"/>
      <c r="M80" s="144"/>
    </row>
    <row r="81" spans="1:13" ht="12.75" outlineLevel="3" x14ac:dyDescent="0.2">
      <c r="A81" s="81" t="s">
        <v>219</v>
      </c>
      <c r="B81" s="119">
        <v>84.201668999999995</v>
      </c>
      <c r="C81" s="119">
        <v>84.026373000000007</v>
      </c>
      <c r="D81" s="119">
        <v>80.844555</v>
      </c>
      <c r="E81" s="119">
        <v>79.630478999999994</v>
      </c>
      <c r="F81" s="119">
        <v>78.690140999999997</v>
      </c>
      <c r="G81" s="119">
        <v>78.407450999999995</v>
      </c>
      <c r="H81" s="119">
        <v>78.567509999999999</v>
      </c>
      <c r="I81" s="119">
        <v>80.265642</v>
      </c>
      <c r="J81" s="119">
        <v>84.838311000000004</v>
      </c>
      <c r="K81" s="144"/>
      <c r="L81" s="144"/>
      <c r="M81" s="144"/>
    </row>
    <row r="82" spans="1:13" ht="12.75" outlineLevel="3" x14ac:dyDescent="0.2">
      <c r="A82" s="81" t="s">
        <v>24</v>
      </c>
      <c r="B82" s="119">
        <v>0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20.436700736790002</v>
      </c>
      <c r="K82" s="144"/>
      <c r="L82" s="144"/>
      <c r="M82" s="144"/>
    </row>
    <row r="83" spans="1:13" ht="12.75" outlineLevel="2" x14ac:dyDescent="0.2">
      <c r="A83" s="228" t="s">
        <v>182</v>
      </c>
      <c r="B83" s="236">
        <f t="shared" ref="B83:I83" si="15">SUM(B$84:B$84)</f>
        <v>49.084993404000002</v>
      </c>
      <c r="C83" s="236">
        <f t="shared" si="15"/>
        <v>50.117436859999998</v>
      </c>
      <c r="D83" s="236">
        <f t="shared" si="15"/>
        <v>47.847827612000003</v>
      </c>
      <c r="E83" s="236">
        <f t="shared" si="15"/>
        <v>47.389309603999997</v>
      </c>
      <c r="F83" s="236">
        <f t="shared" si="15"/>
        <v>46.320713828000002</v>
      </c>
      <c r="G83" s="236">
        <f t="shared" si="15"/>
        <v>45.467117520000002</v>
      </c>
      <c r="H83" s="236">
        <f t="shared" si="15"/>
        <v>45.235799159999999</v>
      </c>
      <c r="I83" s="236">
        <f t="shared" si="15"/>
        <v>46.157480700000001</v>
      </c>
      <c r="J83" s="236">
        <v>48.666226983999998</v>
      </c>
      <c r="K83" s="144"/>
      <c r="L83" s="144"/>
      <c r="M83" s="144"/>
    </row>
    <row r="84" spans="1:13" ht="12.75" outlineLevel="3" x14ac:dyDescent="0.2">
      <c r="A84" s="81" t="s">
        <v>148</v>
      </c>
      <c r="B84" s="119">
        <v>49.084993404000002</v>
      </c>
      <c r="C84" s="119">
        <v>50.117436859999998</v>
      </c>
      <c r="D84" s="119">
        <v>47.847827612000003</v>
      </c>
      <c r="E84" s="119">
        <v>47.389309603999997</v>
      </c>
      <c r="F84" s="119">
        <v>46.320713828000002</v>
      </c>
      <c r="G84" s="119">
        <v>45.467117520000002</v>
      </c>
      <c r="H84" s="119">
        <v>45.235799159999999</v>
      </c>
      <c r="I84" s="119">
        <v>46.157480700000001</v>
      </c>
      <c r="J84" s="119">
        <v>48.666226983999998</v>
      </c>
      <c r="K84" s="144"/>
      <c r="L84" s="144"/>
      <c r="M84" s="144"/>
    </row>
    <row r="85" spans="1:13" ht="15" outlineLevel="1" x14ac:dyDescent="0.25">
      <c r="A85" s="35" t="s">
        <v>14</v>
      </c>
      <c r="B85" s="244">
        <f t="shared" ref="B85:J85" si="16">B$86+B$92+B$94+B$102+B$103</f>
        <v>294.70120257766001</v>
      </c>
      <c r="C85" s="244">
        <f t="shared" si="16"/>
        <v>288.71175447735999</v>
      </c>
      <c r="D85" s="244">
        <f t="shared" si="16"/>
        <v>273.88561922308003</v>
      </c>
      <c r="E85" s="244">
        <f t="shared" si="16"/>
        <v>267.05560936817994</v>
      </c>
      <c r="F85" s="244">
        <f t="shared" si="16"/>
        <v>258.54303711708997</v>
      </c>
      <c r="G85" s="244">
        <f t="shared" si="16"/>
        <v>248.76490078803002</v>
      </c>
      <c r="H85" s="244">
        <f t="shared" si="16"/>
        <v>252.75599758858999</v>
      </c>
      <c r="I85" s="244">
        <f t="shared" si="16"/>
        <v>262.10417734250996</v>
      </c>
      <c r="J85" s="244">
        <f t="shared" si="16"/>
        <v>273.56904704038004</v>
      </c>
      <c r="K85" s="144"/>
      <c r="L85" s="144"/>
      <c r="M85" s="144"/>
    </row>
    <row r="86" spans="1:13" ht="12.75" outlineLevel="2" x14ac:dyDescent="0.2">
      <c r="A86" s="228" t="s">
        <v>179</v>
      </c>
      <c r="B86" s="236">
        <f t="shared" ref="B86:I86" si="17">SUM(B$87:B$91)</f>
        <v>229.71372478395</v>
      </c>
      <c r="C86" s="236">
        <f t="shared" si="17"/>
        <v>225.72223239196001</v>
      </c>
      <c r="D86" s="236">
        <f t="shared" si="17"/>
        <v>212.32426587342999</v>
      </c>
      <c r="E86" s="236">
        <f t="shared" si="17"/>
        <v>209.57626759555998</v>
      </c>
      <c r="F86" s="236">
        <f t="shared" si="17"/>
        <v>205.00130090812999</v>
      </c>
      <c r="G86" s="236">
        <f t="shared" si="17"/>
        <v>197.99597495078001</v>
      </c>
      <c r="H86" s="236">
        <f t="shared" si="17"/>
        <v>196.44525756471</v>
      </c>
      <c r="I86" s="236">
        <f t="shared" si="17"/>
        <v>202.29488091746998</v>
      </c>
      <c r="J86" s="236">
        <v>208.62481943015001</v>
      </c>
      <c r="K86" s="144"/>
      <c r="L86" s="144"/>
      <c r="M86" s="144"/>
    </row>
    <row r="87" spans="1:13" ht="12.75" outlineLevel="3" x14ac:dyDescent="0.2">
      <c r="A87" s="81" t="s">
        <v>66</v>
      </c>
      <c r="B87" s="119">
        <v>1.7725860336399999</v>
      </c>
      <c r="C87" s="119">
        <v>1.83975700106</v>
      </c>
      <c r="D87" s="119">
        <v>1.75329160983</v>
      </c>
      <c r="E87" s="119">
        <v>1.6659463451100001</v>
      </c>
      <c r="F87" s="119">
        <v>1.59583605</v>
      </c>
      <c r="G87" s="119">
        <v>1.5200591000000001</v>
      </c>
      <c r="H87" s="119">
        <v>1.5283999500000001</v>
      </c>
      <c r="I87" s="119">
        <v>3.1260791999999999</v>
      </c>
      <c r="J87" s="119">
        <v>3.3064317999999999</v>
      </c>
      <c r="K87" s="144"/>
      <c r="L87" s="144"/>
      <c r="M87" s="144"/>
    </row>
    <row r="88" spans="1:13" ht="12.75" outlineLevel="3" x14ac:dyDescent="0.2">
      <c r="A88" s="81" t="s">
        <v>56</v>
      </c>
      <c r="B88" s="119">
        <v>11.454118493439999</v>
      </c>
      <c r="C88" s="119">
        <v>3.1130133173700001</v>
      </c>
      <c r="D88" s="119">
        <v>3.4486306456500002</v>
      </c>
      <c r="E88" s="119">
        <v>3.66196369186</v>
      </c>
      <c r="F88" s="119">
        <v>3.8717797300000001</v>
      </c>
      <c r="G88" s="119">
        <v>4.1291475038999996</v>
      </c>
      <c r="H88" s="119">
        <v>4.2674315823400004</v>
      </c>
      <c r="I88" s="119">
        <v>4.6167623869499996</v>
      </c>
      <c r="J88" s="119">
        <v>5.27089011152</v>
      </c>
      <c r="K88" s="144"/>
      <c r="L88" s="144"/>
      <c r="M88" s="144"/>
    </row>
    <row r="89" spans="1:13" ht="12.75" outlineLevel="3" x14ac:dyDescent="0.2">
      <c r="A89" s="81" t="s">
        <v>97</v>
      </c>
      <c r="B89" s="119">
        <v>1.17233984</v>
      </c>
      <c r="C89" s="119">
        <v>1.2176401649999999</v>
      </c>
      <c r="D89" s="119">
        <v>1.1602136700000001</v>
      </c>
      <c r="E89" s="119">
        <v>1.6025076620000001</v>
      </c>
      <c r="F89" s="119">
        <v>1.563919329</v>
      </c>
      <c r="G89" s="119">
        <v>1.489657918</v>
      </c>
      <c r="H89" s="119">
        <v>1.497831951</v>
      </c>
      <c r="I89" s="119">
        <v>1.5317788080000001</v>
      </c>
      <c r="J89" s="119">
        <v>1.6201515820000001</v>
      </c>
      <c r="K89" s="144"/>
      <c r="L89" s="144"/>
      <c r="M89" s="144"/>
    </row>
    <row r="90" spans="1:13" ht="12.75" outlineLevel="3" x14ac:dyDescent="0.2">
      <c r="A90" s="81" t="s">
        <v>132</v>
      </c>
      <c r="B90" s="119">
        <v>12.620988166689999</v>
      </c>
      <c r="C90" s="119">
        <v>12.59471304925</v>
      </c>
      <c r="D90" s="119">
        <v>12.11779034922</v>
      </c>
      <c r="E90" s="119">
        <v>11.93581249757</v>
      </c>
      <c r="F90" s="119">
        <v>11.56010631463</v>
      </c>
      <c r="G90" s="119">
        <v>11.437033519730001</v>
      </c>
      <c r="H90" s="119">
        <v>11.863039281280001</v>
      </c>
      <c r="I90" s="119">
        <v>12.11944306218</v>
      </c>
      <c r="J90" s="119">
        <v>12.809877975639999</v>
      </c>
      <c r="K90" s="144"/>
      <c r="L90" s="144"/>
      <c r="M90" s="144"/>
    </row>
    <row r="91" spans="1:13" ht="12.75" outlineLevel="3" x14ac:dyDescent="0.2">
      <c r="A91" s="81" t="s">
        <v>148</v>
      </c>
      <c r="B91" s="119">
        <v>202.69369225017999</v>
      </c>
      <c r="C91" s="119">
        <v>206.95710885928</v>
      </c>
      <c r="D91" s="119">
        <v>193.84433959872999</v>
      </c>
      <c r="E91" s="119">
        <v>190.71003739902</v>
      </c>
      <c r="F91" s="119">
        <v>186.4096594845</v>
      </c>
      <c r="G91" s="119">
        <v>179.42007690915</v>
      </c>
      <c r="H91" s="119">
        <v>177.28855480009</v>
      </c>
      <c r="I91" s="119">
        <v>180.90081746033999</v>
      </c>
      <c r="J91" s="119">
        <v>185.61746796099001</v>
      </c>
      <c r="K91" s="144"/>
      <c r="L91" s="144"/>
      <c r="M91" s="144"/>
    </row>
    <row r="92" spans="1:13" ht="12.75" outlineLevel="2" x14ac:dyDescent="0.2">
      <c r="A92" s="228" t="s">
        <v>45</v>
      </c>
      <c r="B92" s="236">
        <f t="shared" ref="B92:I92" si="18">SUM(B$93:B$93)</f>
        <v>2.7359326455700002</v>
      </c>
      <c r="C92" s="236">
        <f t="shared" si="18"/>
        <v>2.0476776141799999</v>
      </c>
      <c r="D92" s="236">
        <f t="shared" si="18"/>
        <v>1.97013841716</v>
      </c>
      <c r="E92" s="236">
        <f t="shared" si="18"/>
        <v>1.94055203661</v>
      </c>
      <c r="F92" s="236">
        <f t="shared" si="18"/>
        <v>1.9176365042200001</v>
      </c>
      <c r="G92" s="236">
        <f t="shared" si="18"/>
        <v>1.9107475006400001</v>
      </c>
      <c r="H92" s="236">
        <f t="shared" si="18"/>
        <v>1.91464805256</v>
      </c>
      <c r="I92" s="236">
        <f t="shared" si="18"/>
        <v>1.30402041131</v>
      </c>
      <c r="J92" s="236">
        <v>1.3783094042299999</v>
      </c>
      <c r="K92" s="144"/>
      <c r="L92" s="144"/>
      <c r="M92" s="144"/>
    </row>
    <row r="93" spans="1:13" ht="12.75" outlineLevel="3" x14ac:dyDescent="0.2">
      <c r="A93" s="81" t="s">
        <v>28</v>
      </c>
      <c r="B93" s="119">
        <v>2.7359326455700002</v>
      </c>
      <c r="C93" s="119">
        <v>2.0476776141799999</v>
      </c>
      <c r="D93" s="119">
        <v>1.97013841716</v>
      </c>
      <c r="E93" s="119">
        <v>1.94055203661</v>
      </c>
      <c r="F93" s="119">
        <v>1.9176365042200001</v>
      </c>
      <c r="G93" s="119">
        <v>1.9107475006400001</v>
      </c>
      <c r="H93" s="119">
        <v>1.91464805256</v>
      </c>
      <c r="I93" s="119">
        <v>1.30402041131</v>
      </c>
      <c r="J93" s="119">
        <v>1.3783094042299999</v>
      </c>
      <c r="K93" s="144"/>
      <c r="L93" s="144"/>
      <c r="M93" s="144"/>
    </row>
    <row r="94" spans="1:13" ht="12.75" outlineLevel="2" x14ac:dyDescent="0.2">
      <c r="A94" s="228" t="s">
        <v>218</v>
      </c>
      <c r="B94" s="236">
        <f t="shared" ref="B94:I94" si="19">SUM(B$95:B$101)</f>
        <v>58.996130575340004</v>
      </c>
      <c r="C94" s="236">
        <f t="shared" si="19"/>
        <v>57.617956191099999</v>
      </c>
      <c r="D94" s="236">
        <f t="shared" si="19"/>
        <v>56.417851660280007</v>
      </c>
      <c r="E94" s="236">
        <f t="shared" si="19"/>
        <v>52.395836291769996</v>
      </c>
      <c r="F94" s="236">
        <f t="shared" si="19"/>
        <v>48.552017661720001</v>
      </c>
      <c r="G94" s="236">
        <f t="shared" si="19"/>
        <v>45.842708501680001</v>
      </c>
      <c r="H94" s="236">
        <f t="shared" si="19"/>
        <v>51.395963630959997</v>
      </c>
      <c r="I94" s="236">
        <f t="shared" si="19"/>
        <v>55.444019917029998</v>
      </c>
      <c r="J94" s="236">
        <v>60.338277056640003</v>
      </c>
      <c r="K94" s="144"/>
      <c r="L94" s="144"/>
      <c r="M94" s="144"/>
    </row>
    <row r="95" spans="1:13" ht="12.75" outlineLevel="3" x14ac:dyDescent="0.2">
      <c r="A95" s="81" t="s">
        <v>76</v>
      </c>
      <c r="B95" s="119">
        <v>0</v>
      </c>
      <c r="C95" s="119">
        <v>0</v>
      </c>
      <c r="D95" s="119">
        <v>1.52770860032</v>
      </c>
      <c r="E95" s="119">
        <v>1.5047663706700001</v>
      </c>
      <c r="F95" s="119">
        <v>1.48699693091</v>
      </c>
      <c r="G95" s="119">
        <v>1.48165497629</v>
      </c>
      <c r="H95" s="119">
        <v>1.48467958952</v>
      </c>
      <c r="I95" s="119">
        <v>1.51676895981</v>
      </c>
      <c r="J95" s="119">
        <v>1.6031780662399999</v>
      </c>
      <c r="K95" s="144"/>
      <c r="L95" s="144"/>
      <c r="M95" s="144"/>
    </row>
    <row r="96" spans="1:13" ht="12.75" outlineLevel="3" x14ac:dyDescent="0.2">
      <c r="A96" s="81" t="s">
        <v>176</v>
      </c>
      <c r="B96" s="119">
        <v>10.58962562764</v>
      </c>
      <c r="C96" s="119">
        <v>11.669923649339999</v>
      </c>
      <c r="D96" s="119">
        <v>10.700606137139999</v>
      </c>
      <c r="E96" s="119">
        <v>7.5422160492700003</v>
      </c>
      <c r="F96" s="119">
        <v>4.4183652208900002</v>
      </c>
      <c r="G96" s="119">
        <v>2.3666628915799999</v>
      </c>
      <c r="H96" s="119">
        <v>7.8257231620400001</v>
      </c>
      <c r="I96" s="119">
        <v>12.9370393356</v>
      </c>
      <c r="J96" s="119">
        <v>15.40853230978</v>
      </c>
      <c r="K96" s="144"/>
      <c r="L96" s="144"/>
      <c r="M96" s="144"/>
    </row>
    <row r="97" spans="1:13" ht="12.75" outlineLevel="3" x14ac:dyDescent="0.2">
      <c r="A97" s="81" t="s">
        <v>213</v>
      </c>
      <c r="B97" s="119">
        <v>1.0414123130299999</v>
      </c>
      <c r="C97" s="119">
        <v>1.11240578804</v>
      </c>
      <c r="D97" s="119">
        <v>1.0599423696500001</v>
      </c>
      <c r="E97" s="119">
        <v>1.0045934910400001</v>
      </c>
      <c r="F97" s="119">
        <v>0.98040291205999996</v>
      </c>
      <c r="G97" s="119">
        <v>0.93384929369000003</v>
      </c>
      <c r="H97" s="119">
        <v>0.93897350030000004</v>
      </c>
      <c r="I97" s="119">
        <v>0.96025439173000005</v>
      </c>
      <c r="J97" s="119">
        <v>1.01565426011</v>
      </c>
      <c r="K97" s="144"/>
      <c r="L97" s="144"/>
      <c r="M97" s="144"/>
    </row>
    <row r="98" spans="1:13" ht="12.75" outlineLevel="3" x14ac:dyDescent="0.2">
      <c r="A98" s="81" t="s">
        <v>129</v>
      </c>
      <c r="B98" s="119">
        <v>0.85413330630999995</v>
      </c>
      <c r="C98" s="119">
        <v>0.88713782859000001</v>
      </c>
      <c r="D98" s="119">
        <v>0.84529852536000005</v>
      </c>
      <c r="E98" s="119">
        <v>0.69496505258999997</v>
      </c>
      <c r="F98" s="119">
        <v>0.67823031645999998</v>
      </c>
      <c r="G98" s="119">
        <v>0.64602511293999998</v>
      </c>
      <c r="H98" s="119">
        <v>0.64956997415999995</v>
      </c>
      <c r="I98" s="119">
        <v>0.66429182530999997</v>
      </c>
      <c r="J98" s="119">
        <v>0.70261675254</v>
      </c>
      <c r="K98" s="144"/>
      <c r="L98" s="144"/>
      <c r="M98" s="144"/>
    </row>
    <row r="99" spans="1:13" ht="12.75" outlineLevel="3" x14ac:dyDescent="0.2">
      <c r="A99" s="81" t="s">
        <v>152</v>
      </c>
      <c r="B99" s="119">
        <v>1.29782839152</v>
      </c>
      <c r="C99" s="119">
        <v>1.2951264958399999</v>
      </c>
      <c r="D99" s="119">
        <v>1.2460840743999999</v>
      </c>
      <c r="E99" s="119">
        <v>1.2273711163200001</v>
      </c>
      <c r="F99" s="119">
        <v>1.0434312696600001</v>
      </c>
      <c r="G99" s="119">
        <v>1.03968280026</v>
      </c>
      <c r="H99" s="119">
        <v>1.0418051826000001</v>
      </c>
      <c r="I99" s="119">
        <v>1.06432241292</v>
      </c>
      <c r="J99" s="119">
        <v>1.1249560038599999</v>
      </c>
      <c r="K99" s="144"/>
      <c r="L99" s="144"/>
      <c r="M99" s="144"/>
    </row>
    <row r="100" spans="1:13" ht="12.75" outlineLevel="3" x14ac:dyDescent="0.2">
      <c r="A100" s="81" t="s">
        <v>123</v>
      </c>
      <c r="B100" s="119">
        <v>42.466577746150001</v>
      </c>
      <c r="C100" s="119">
        <v>39.912527175000001</v>
      </c>
      <c r="D100" s="119">
        <v>38.401163625000002</v>
      </c>
      <c r="E100" s="119">
        <v>37.824477524999999</v>
      </c>
      <c r="F100" s="119">
        <v>37.377816975000002</v>
      </c>
      <c r="G100" s="119">
        <v>37.243539224999999</v>
      </c>
      <c r="H100" s="119">
        <v>37.319567249999999</v>
      </c>
      <c r="I100" s="119">
        <v>36.119538900000002</v>
      </c>
      <c r="J100" s="119">
        <v>38.177239950000001</v>
      </c>
      <c r="K100" s="144"/>
      <c r="L100" s="144"/>
      <c r="M100" s="144"/>
    </row>
    <row r="101" spans="1:13" ht="12.75" outlineLevel="3" x14ac:dyDescent="0.2">
      <c r="A101" s="81" t="s">
        <v>105</v>
      </c>
      <c r="B101" s="119">
        <v>2.7465531906899998</v>
      </c>
      <c r="C101" s="119">
        <v>2.7408352542899999</v>
      </c>
      <c r="D101" s="119">
        <v>2.6370483284100001</v>
      </c>
      <c r="E101" s="119">
        <v>2.5974466868800001</v>
      </c>
      <c r="F101" s="119">
        <v>2.56677403674</v>
      </c>
      <c r="G101" s="119">
        <v>2.1312942019199999</v>
      </c>
      <c r="H101" s="119">
        <v>2.1356449723400002</v>
      </c>
      <c r="I101" s="119">
        <v>2.1818040916600001</v>
      </c>
      <c r="J101" s="119">
        <v>2.3060997141100001</v>
      </c>
      <c r="K101" s="144"/>
      <c r="L101" s="144"/>
      <c r="M101" s="144"/>
    </row>
    <row r="102" spans="1:13" ht="12.75" outlineLevel="2" x14ac:dyDescent="0.2">
      <c r="A102" s="228" t="s">
        <v>58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144"/>
      <c r="L102" s="144"/>
      <c r="M102" s="144"/>
    </row>
    <row r="103" spans="1:13" ht="12.75" outlineLevel="2" x14ac:dyDescent="0.2">
      <c r="A103" s="228" t="s">
        <v>182</v>
      </c>
      <c r="B103" s="236">
        <f t="shared" ref="B103:I103" si="20">SUM(B$104:B$104)</f>
        <v>3.2554145727999999</v>
      </c>
      <c r="C103" s="236">
        <f t="shared" si="20"/>
        <v>3.3238882801199998</v>
      </c>
      <c r="D103" s="236">
        <f t="shared" si="20"/>
        <v>3.17336327221</v>
      </c>
      <c r="E103" s="236">
        <f t="shared" si="20"/>
        <v>3.1429534442399998</v>
      </c>
      <c r="F103" s="236">
        <f t="shared" si="20"/>
        <v>3.07208204302</v>
      </c>
      <c r="G103" s="236">
        <f t="shared" si="20"/>
        <v>3.0154698349300002</v>
      </c>
      <c r="H103" s="236">
        <f t="shared" si="20"/>
        <v>3.0001283403599999</v>
      </c>
      <c r="I103" s="236">
        <f t="shared" si="20"/>
        <v>3.0612560967000002</v>
      </c>
      <c r="J103" s="236">
        <v>3.2276411493600001</v>
      </c>
      <c r="K103" s="144"/>
      <c r="L103" s="144"/>
      <c r="M103" s="144"/>
    </row>
    <row r="104" spans="1:13" ht="12.75" outlineLevel="3" x14ac:dyDescent="0.2">
      <c r="A104" s="81" t="s">
        <v>148</v>
      </c>
      <c r="B104" s="119">
        <v>3.2554145727999999</v>
      </c>
      <c r="C104" s="119">
        <v>3.3238882801199998</v>
      </c>
      <c r="D104" s="119">
        <v>3.17336327221</v>
      </c>
      <c r="E104" s="119">
        <v>3.1429534442399998</v>
      </c>
      <c r="F104" s="119">
        <v>3.07208204302</v>
      </c>
      <c r="G104" s="119">
        <v>3.0154698349300002</v>
      </c>
      <c r="H104" s="119">
        <v>3.0001283403599999</v>
      </c>
      <c r="I104" s="119">
        <v>3.0612560967000002</v>
      </c>
      <c r="J104" s="119">
        <v>3.2276411493600001</v>
      </c>
      <c r="K104" s="144"/>
      <c r="L104" s="144"/>
      <c r="M104" s="144"/>
    </row>
    <row r="105" spans="1:13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44"/>
      <c r="L105" s="144"/>
      <c r="M105" s="144"/>
    </row>
    <row r="106" spans="1:13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44"/>
      <c r="L106" s="144"/>
      <c r="M106" s="144"/>
    </row>
    <row r="107" spans="1:13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44"/>
      <c r="L107" s="144"/>
      <c r="M107" s="144"/>
    </row>
    <row r="108" spans="1:13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44"/>
      <c r="L108" s="144"/>
      <c r="M108" s="144"/>
    </row>
    <row r="109" spans="1:13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44"/>
      <c r="L109" s="144"/>
      <c r="M109" s="144"/>
    </row>
    <row r="110" spans="1:13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44"/>
      <c r="L110" s="144"/>
      <c r="M110" s="144"/>
    </row>
    <row r="111" spans="1:13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44"/>
      <c r="L111" s="144"/>
      <c r="M111" s="144"/>
    </row>
    <row r="112" spans="1:13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44"/>
      <c r="L112" s="144"/>
      <c r="M112" s="144"/>
    </row>
    <row r="113" spans="2:13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44"/>
      <c r="L113" s="144"/>
      <c r="M113" s="144"/>
    </row>
    <row r="114" spans="2:13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44"/>
      <c r="L114" s="144"/>
      <c r="M114" s="144"/>
    </row>
    <row r="115" spans="2:13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44"/>
      <c r="L115" s="144"/>
      <c r="M115" s="144"/>
    </row>
    <row r="116" spans="2:13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44"/>
      <c r="L116" s="144"/>
      <c r="M116" s="144"/>
    </row>
    <row r="117" spans="2:13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44"/>
      <c r="L117" s="144"/>
      <c r="M117" s="144"/>
    </row>
    <row r="118" spans="2:13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44"/>
      <c r="L118" s="144"/>
      <c r="M118" s="144"/>
    </row>
    <row r="119" spans="2:13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44"/>
      <c r="L119" s="144"/>
      <c r="M119" s="144"/>
    </row>
    <row r="120" spans="2:13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44"/>
      <c r="L120" s="144"/>
      <c r="M120" s="144"/>
    </row>
    <row r="121" spans="2:13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44"/>
      <c r="L121" s="144"/>
      <c r="M121" s="144"/>
    </row>
    <row r="122" spans="2:13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44"/>
      <c r="L122" s="144"/>
      <c r="M122" s="144"/>
    </row>
    <row r="123" spans="2:13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44"/>
      <c r="L123" s="144"/>
      <c r="M123" s="144"/>
    </row>
    <row r="124" spans="2:13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44"/>
      <c r="L124" s="144"/>
      <c r="M124" s="144"/>
    </row>
    <row r="125" spans="2:13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44"/>
      <c r="L125" s="144"/>
      <c r="M125" s="144"/>
    </row>
    <row r="126" spans="2:13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44"/>
      <c r="L126" s="144"/>
      <c r="M126" s="144"/>
    </row>
    <row r="127" spans="2:13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44"/>
      <c r="L127" s="144"/>
      <c r="M127" s="144"/>
    </row>
    <row r="128" spans="2:13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44"/>
      <c r="L128" s="144"/>
      <c r="M128" s="144"/>
    </row>
    <row r="129" spans="2:13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44"/>
      <c r="L129" s="144"/>
      <c r="M129" s="144"/>
    </row>
    <row r="130" spans="2:13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44"/>
      <c r="L130" s="144"/>
      <c r="M130" s="144"/>
    </row>
    <row r="131" spans="2:13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44"/>
      <c r="L131" s="144"/>
      <c r="M131" s="144"/>
    </row>
    <row r="132" spans="2:13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44"/>
      <c r="L132" s="144"/>
      <c r="M132" s="144"/>
    </row>
    <row r="133" spans="2:13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44"/>
      <c r="L133" s="144"/>
      <c r="M133" s="144"/>
    </row>
    <row r="134" spans="2:13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44"/>
      <c r="L134" s="144"/>
      <c r="M134" s="144"/>
    </row>
    <row r="135" spans="2:13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44"/>
      <c r="L135" s="144"/>
      <c r="M135" s="144"/>
    </row>
    <row r="136" spans="2:13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44"/>
      <c r="L136" s="144"/>
      <c r="M136" s="144"/>
    </row>
    <row r="137" spans="2:13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44"/>
      <c r="L137" s="144"/>
      <c r="M137" s="144"/>
    </row>
    <row r="138" spans="2:13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44"/>
      <c r="L138" s="144"/>
      <c r="M138" s="144"/>
    </row>
    <row r="139" spans="2:13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44"/>
      <c r="L139" s="144"/>
      <c r="M139" s="144"/>
    </row>
    <row r="140" spans="2:13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44"/>
      <c r="L140" s="144"/>
      <c r="M140" s="144"/>
    </row>
    <row r="141" spans="2:13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44"/>
      <c r="L141" s="144"/>
      <c r="M141" s="144"/>
    </row>
    <row r="142" spans="2:13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44"/>
      <c r="L142" s="144"/>
      <c r="M142" s="144"/>
    </row>
    <row r="143" spans="2:13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44"/>
      <c r="L143" s="144"/>
      <c r="M143" s="144"/>
    </row>
    <row r="144" spans="2:13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44"/>
      <c r="L144" s="144"/>
      <c r="M144" s="144"/>
    </row>
    <row r="145" spans="2:13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44"/>
      <c r="L145" s="144"/>
      <c r="M145" s="144"/>
    </row>
    <row r="146" spans="2:13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44"/>
      <c r="L146" s="144"/>
      <c r="M146" s="144"/>
    </row>
    <row r="147" spans="2:13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44"/>
      <c r="L147" s="144"/>
      <c r="M147" s="144"/>
    </row>
    <row r="148" spans="2:13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44"/>
      <c r="L148" s="144"/>
      <c r="M148" s="144"/>
    </row>
    <row r="149" spans="2:13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44"/>
      <c r="L149" s="144"/>
      <c r="M149" s="144"/>
    </row>
    <row r="150" spans="2:13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44"/>
      <c r="L150" s="144"/>
      <c r="M150" s="144"/>
    </row>
    <row r="151" spans="2:13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44"/>
      <c r="L151" s="144"/>
      <c r="M151" s="144"/>
    </row>
    <row r="152" spans="2:13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44"/>
      <c r="L152" s="144"/>
      <c r="M152" s="144"/>
    </row>
    <row r="153" spans="2:13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44"/>
      <c r="L153" s="144"/>
      <c r="M153" s="144"/>
    </row>
    <row r="154" spans="2:13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44"/>
      <c r="L154" s="144"/>
      <c r="M154" s="144"/>
    </row>
    <row r="155" spans="2:13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44"/>
      <c r="L155" s="144"/>
      <c r="M155" s="144"/>
    </row>
    <row r="156" spans="2:13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44"/>
      <c r="L156" s="144"/>
      <c r="M156" s="144"/>
    </row>
    <row r="157" spans="2:13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44"/>
      <c r="L157" s="144"/>
      <c r="M157" s="144"/>
    </row>
    <row r="158" spans="2:13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44"/>
      <c r="L158" s="144"/>
      <c r="M158" s="144"/>
    </row>
    <row r="159" spans="2:13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44"/>
      <c r="L159" s="144"/>
      <c r="M159" s="144"/>
    </row>
    <row r="160" spans="2:13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44"/>
      <c r="L160" s="144"/>
      <c r="M160" s="144"/>
    </row>
    <row r="161" spans="2:13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44"/>
      <c r="L161" s="144"/>
      <c r="M161" s="144"/>
    </row>
    <row r="162" spans="2:13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44"/>
      <c r="L162" s="144"/>
      <c r="M162" s="144"/>
    </row>
    <row r="163" spans="2:13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44"/>
      <c r="L163" s="144"/>
      <c r="M163" s="144"/>
    </row>
    <row r="164" spans="2:13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44"/>
      <c r="L164" s="144"/>
      <c r="M164" s="144"/>
    </row>
    <row r="165" spans="2:13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44"/>
      <c r="L165" s="144"/>
      <c r="M165" s="144"/>
    </row>
    <row r="166" spans="2:13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44"/>
      <c r="L166" s="144"/>
      <c r="M166" s="144"/>
    </row>
    <row r="167" spans="2:13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44"/>
      <c r="L167" s="144"/>
      <c r="M167" s="144"/>
    </row>
    <row r="168" spans="2:13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44"/>
      <c r="L168" s="144"/>
      <c r="M168" s="144"/>
    </row>
    <row r="169" spans="2:13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44"/>
      <c r="L169" s="144"/>
      <c r="M169" s="144"/>
    </row>
    <row r="170" spans="2:13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44"/>
      <c r="L170" s="144"/>
      <c r="M170" s="144"/>
    </row>
    <row r="171" spans="2:13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44"/>
      <c r="L171" s="144"/>
      <c r="M171" s="144"/>
    </row>
    <row r="172" spans="2:13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44"/>
      <c r="L172" s="144"/>
      <c r="M172" s="144"/>
    </row>
    <row r="173" spans="2:13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44"/>
      <c r="L173" s="144"/>
      <c r="M173" s="144"/>
    </row>
    <row r="174" spans="2:13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44"/>
      <c r="L174" s="144"/>
      <c r="M174" s="144"/>
    </row>
    <row r="175" spans="2:13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44"/>
      <c r="L175" s="144"/>
      <c r="M175" s="144"/>
    </row>
    <row r="176" spans="2:13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44"/>
      <c r="L176" s="144"/>
      <c r="M176" s="144"/>
    </row>
    <row r="177" spans="2:13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44"/>
      <c r="L177" s="144"/>
      <c r="M177" s="144"/>
    </row>
    <row r="178" spans="2:13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44"/>
      <c r="L178" s="144"/>
      <c r="M178" s="144"/>
    </row>
    <row r="179" spans="2:13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44"/>
      <c r="L179" s="144"/>
      <c r="M179" s="144"/>
    </row>
    <row r="180" spans="2:13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44"/>
      <c r="L180" s="144"/>
      <c r="M180" s="14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34" bestFit="1" customWidth="1"/>
    <col min="2" max="2" width="18" style="34" customWidth="1"/>
    <col min="3" max="3" width="19.85546875" style="34" customWidth="1"/>
    <col min="4" max="4" width="11.42578125" style="34" bestFit="1" customWidth="1"/>
    <col min="5" max="16384" width="9.140625" style="34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D5" s="169" t="str">
        <f>VALVAL</f>
        <v>млрд. одиниць</v>
      </c>
    </row>
    <row r="6" spans="1:19" s="175" customFormat="1" x14ac:dyDescent="0.2">
      <c r="A6" s="7"/>
      <c r="B6" s="235" t="s">
        <v>172</v>
      </c>
      <c r="C6" s="235" t="s">
        <v>175</v>
      </c>
      <c r="D6" s="235" t="s">
        <v>194</v>
      </c>
    </row>
    <row r="7" spans="1:19" s="253" customFormat="1" ht="15.75" x14ac:dyDescent="0.2">
      <c r="A7" s="246" t="s">
        <v>154</v>
      </c>
      <c r="B7" s="90">
        <f t="shared" ref="B7:D7" si="0">SUM(B$8+ B$9)</f>
        <v>74.848301704500003</v>
      </c>
      <c r="C7" s="90">
        <f t="shared" si="0"/>
        <v>2116.66783260696</v>
      </c>
      <c r="D7" s="168">
        <f t="shared" si="0"/>
        <v>1</v>
      </c>
    </row>
    <row r="8" spans="1:19" s="49" customFormat="1" ht="14.25" x14ac:dyDescent="0.2">
      <c r="A8" s="162" t="str">
        <f>SRATE_M!A7</f>
        <v>Борг, по якому сплата відсотків здійснюється за плаваючими процентними ставками</v>
      </c>
      <c r="B8" s="161">
        <f>SRATE_M!B7</f>
        <v>26.053216560349998</v>
      </c>
      <c r="C8" s="161">
        <f>SRATE_M!C7</f>
        <v>736.77029636267002</v>
      </c>
      <c r="D8" s="230">
        <f>SRATE_M!D7</f>
        <v>0.34808</v>
      </c>
    </row>
    <row r="9" spans="1:19" s="49" customFormat="1" ht="14.25" x14ac:dyDescent="0.2">
      <c r="A9" s="162" t="str">
        <f>SRATE_M!A8</f>
        <v>Борг, по якому сплата відсотків здійснюється за фіксованими процентними ставками</v>
      </c>
      <c r="B9" s="161">
        <f>SRATE_M!B8</f>
        <v>48.795085144150001</v>
      </c>
      <c r="C9" s="161">
        <f>SRATE_M!C8</f>
        <v>1379.89753624429</v>
      </c>
      <c r="D9" s="230">
        <f>SRATE_M!D8</f>
        <v>0.65192000000000005</v>
      </c>
    </row>
    <row r="10" spans="1:19" x14ac:dyDescent="0.2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x14ac:dyDescent="0.2">
      <c r="A11" s="176" t="s">
        <v>167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B12" s="25"/>
      <c r="C12" s="25"/>
      <c r="D12" s="169" t="str">
        <f>VALVAL</f>
        <v>млрд. одиниць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s="43" customFormat="1" x14ac:dyDescent="0.2">
      <c r="A13" s="98"/>
      <c r="B13" s="235" t="s">
        <v>172</v>
      </c>
      <c r="C13" s="235" t="s">
        <v>175</v>
      </c>
      <c r="D13" s="235" t="s">
        <v>194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</row>
    <row r="14" spans="1:19" s="125" customFormat="1" ht="15" x14ac:dyDescent="0.25">
      <c r="A14" s="14" t="s">
        <v>154</v>
      </c>
      <c r="B14" s="107">
        <f t="shared" ref="B14:C14" si="1">B$15+B$18</f>
        <v>74.848301704500003</v>
      </c>
      <c r="C14" s="107">
        <f t="shared" si="1"/>
        <v>2116.66783260696</v>
      </c>
      <c r="D14" s="182">
        <v>1.0000009999999999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9" s="22" customFormat="1" ht="15" x14ac:dyDescent="0.25">
      <c r="A15" s="178" t="s">
        <v>70</v>
      </c>
      <c r="B15" s="54">
        <f t="shared" ref="B15:C15" si="2">SUM(B$16:B$17)</f>
        <v>64.707211507500006</v>
      </c>
      <c r="C15" s="54">
        <f t="shared" si="2"/>
        <v>1829.8835112689999</v>
      </c>
      <c r="D15" s="100">
        <v>1.0928990000000001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9" s="151" customFormat="1" outlineLevel="1" x14ac:dyDescent="0.2">
      <c r="A16" s="48" t="s">
        <v>49</v>
      </c>
      <c r="B16" s="55">
        <v>17.094358768949999</v>
      </c>
      <c r="C16" s="55">
        <v>483.41884185894003</v>
      </c>
      <c r="D16" s="120">
        <v>0.22838700000000001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s="151" customFormat="1" outlineLevel="1" x14ac:dyDescent="0.2">
      <c r="A17" s="48" t="s">
        <v>110</v>
      </c>
      <c r="B17" s="55">
        <v>47.612852738550004</v>
      </c>
      <c r="C17" s="55">
        <v>1346.46466941006</v>
      </c>
      <c r="D17" s="120">
        <v>0.63612500000000005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s="22" customFormat="1" ht="15" x14ac:dyDescent="0.25">
      <c r="A18" s="178" t="s">
        <v>14</v>
      </c>
      <c r="B18" s="54">
        <f t="shared" ref="B18:C18" si="3">SUM(B$19:B$20)</f>
        <v>10.141090197</v>
      </c>
      <c r="C18" s="54">
        <f t="shared" si="3"/>
        <v>286.78432133796002</v>
      </c>
      <c r="D18" s="100">
        <v>0.25518299999999999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51" customFormat="1" outlineLevel="1" x14ac:dyDescent="0.2">
      <c r="A19" s="48" t="s">
        <v>49</v>
      </c>
      <c r="B19" s="55">
        <v>8.9588577913999998</v>
      </c>
      <c r="C19" s="55">
        <v>253.35145450373</v>
      </c>
      <c r="D19" s="120">
        <v>0.11969399999999999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s="151" customFormat="1" outlineLevel="1" x14ac:dyDescent="0.2">
      <c r="A20" s="48" t="s">
        <v>110</v>
      </c>
      <c r="B20" s="55">
        <v>1.1822324056</v>
      </c>
      <c r="C20" s="55">
        <v>33.432866834229998</v>
      </c>
      <c r="D20" s="120">
        <v>1.5795E-2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x14ac:dyDescent="0.2">
      <c r="B21" s="69"/>
      <c r="C21" s="69"/>
      <c r="D21" s="13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">
      <c r="B22" s="69"/>
      <c r="C22" s="69"/>
      <c r="D22" s="13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2">
      <c r="B23" s="69"/>
      <c r="C23" s="69"/>
      <c r="D23" s="13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">
      <c r="B24" s="69"/>
      <c r="C24" s="69"/>
      <c r="D24" s="1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2:17" x14ac:dyDescent="0.2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5" sqref="A25"/>
    </sheetView>
  </sheetViews>
  <sheetFormatPr defaultRowHeight="12.75" x14ac:dyDescent="0.2"/>
  <cols>
    <col min="1" max="1" width="66" style="34" bestFit="1" customWidth="1"/>
    <col min="2" max="2" width="18" style="78" customWidth="1"/>
    <col min="3" max="3" width="17.42578125" style="78" customWidth="1"/>
    <col min="4" max="4" width="11.42578125" style="138" bestFit="1" customWidth="1"/>
    <col min="5" max="16384" width="9.140625" style="3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217" customFormat="1" x14ac:dyDescent="0.2">
      <c r="A6" s="98"/>
      <c r="B6" s="215" t="str">
        <f>IF(REPORT_LANG="UKR","дол.США","USD")</f>
        <v>дол.США</v>
      </c>
      <c r="C6" s="215" t="str">
        <f>IF(REPORT_LANG="UKR","грн.","UAH")</f>
        <v>грн.</v>
      </c>
      <c r="D6" s="187" t="s">
        <v>194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1:19" s="50" customFormat="1" ht="24.75" customHeight="1" x14ac:dyDescent="0.2">
      <c r="A7" s="27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5">
        <f t="shared" ref="B7:D7" si="0">SUM(B8:B19)</f>
        <v>74.848301704500003</v>
      </c>
      <c r="C7" s="275">
        <f t="shared" si="0"/>
        <v>2116.66783260696</v>
      </c>
      <c r="D7" s="276">
        <f t="shared" si="0"/>
        <v>1.0000010000000001</v>
      </c>
    </row>
    <row r="8" spans="1:19" s="95" customFormat="1" x14ac:dyDescent="0.2">
      <c r="A8" s="83" t="s">
        <v>166</v>
      </c>
      <c r="B8" s="55">
        <v>8.7040937260700009</v>
      </c>
      <c r="C8" s="55">
        <v>246.1468701684</v>
      </c>
      <c r="D8" s="120">
        <v>0.11629</v>
      </c>
    </row>
    <row r="9" spans="1:19" s="95" customFormat="1" x14ac:dyDescent="0.2">
      <c r="A9" s="83" t="s">
        <v>184</v>
      </c>
      <c r="B9" s="55">
        <v>5.1335157416000001</v>
      </c>
      <c r="C9" s="55">
        <v>145.172935</v>
      </c>
      <c r="D9" s="120">
        <v>6.8585999999999994E-2</v>
      </c>
    </row>
    <row r="10" spans="1:19" s="95" customFormat="1" x14ac:dyDescent="0.2">
      <c r="A10" s="83" t="s">
        <v>119</v>
      </c>
      <c r="B10" s="55">
        <v>12.215607092679999</v>
      </c>
      <c r="C10" s="55">
        <v>345.45049119427</v>
      </c>
      <c r="D10" s="120">
        <v>0.16320499999999999</v>
      </c>
    </row>
    <row r="11" spans="1:19" x14ac:dyDescent="0.2">
      <c r="A11" s="192" t="s">
        <v>159</v>
      </c>
      <c r="B11" s="119">
        <v>48.795085144150001</v>
      </c>
      <c r="C11" s="119">
        <v>1379.89753624429</v>
      </c>
      <c r="D11" s="172">
        <v>0.65192000000000005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B12" s="69"/>
      <c r="C12" s="69"/>
      <c r="D12" s="13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B13" s="69"/>
      <c r="C13" s="69"/>
      <c r="D13" s="1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B14" s="69"/>
      <c r="C14" s="69"/>
      <c r="D14" s="13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x14ac:dyDescent="0.2"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x14ac:dyDescent="0.2"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x14ac:dyDescent="0.2"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x14ac:dyDescent="0.2">
      <c r="B20" s="69"/>
      <c r="C20" s="69"/>
      <c r="D20" s="13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x14ac:dyDescent="0.2">
      <c r="B21" s="69"/>
      <c r="C21" s="69"/>
      <c r="D21" s="13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x14ac:dyDescent="0.2">
      <c r="B22" s="69"/>
      <c r="C22" s="69"/>
      <c r="D22" s="13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x14ac:dyDescent="0.2">
      <c r="B23" s="69"/>
      <c r="C23" s="69"/>
      <c r="D23" s="13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17" x14ac:dyDescent="0.2">
      <c r="B24" s="69"/>
      <c r="C24" s="69"/>
      <c r="D24" s="1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2:17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2:17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2:17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2:17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69"/>
      <c r="C244" s="69"/>
      <c r="D244" s="131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69"/>
      <c r="C245" s="69"/>
      <c r="D245" s="131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34" bestFit="1" customWidth="1"/>
    <col min="2" max="2" width="17.7109375" style="78" customWidth="1"/>
    <col min="3" max="3" width="17.85546875" style="78" customWidth="1"/>
    <col min="4" max="4" width="11.42578125" style="138" bestFit="1" customWidth="1"/>
    <col min="5" max="16384" width="9.140625" style="3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A5" s="123"/>
      <c r="B5" s="209"/>
      <c r="C5" s="209"/>
      <c r="D5" s="169" t="str">
        <f>VALVAL</f>
        <v>млрд. одиниць</v>
      </c>
    </row>
    <row r="6" spans="1:19" s="175" customFormat="1" x14ac:dyDescent="0.2">
      <c r="A6" s="193"/>
      <c r="B6" s="135" t="s">
        <v>172</v>
      </c>
      <c r="C6" s="135" t="s">
        <v>175</v>
      </c>
      <c r="D6" s="187" t="s">
        <v>194</v>
      </c>
    </row>
    <row r="7" spans="1:19" s="253" customFormat="1" ht="15.75" x14ac:dyDescent="0.2">
      <c r="A7" s="246" t="s">
        <v>154</v>
      </c>
      <c r="B7" s="90">
        <f t="shared" ref="B7:D7" si="0">SUM(B8:B18)</f>
        <v>74.848301704500003</v>
      </c>
      <c r="C7" s="90">
        <f t="shared" si="0"/>
        <v>2116.66783260696</v>
      </c>
      <c r="D7" s="168">
        <f t="shared" si="0"/>
        <v>1.0000010000000001</v>
      </c>
    </row>
    <row r="8" spans="1:19" s="49" customFormat="1" x14ac:dyDescent="0.2">
      <c r="A8" s="195" t="s">
        <v>166</v>
      </c>
      <c r="B8" s="164">
        <v>8.7040937260700009</v>
      </c>
      <c r="C8" s="164">
        <v>246.1468701684</v>
      </c>
      <c r="D8" s="214">
        <v>0.11629</v>
      </c>
    </row>
    <row r="9" spans="1:19" s="49" customFormat="1" x14ac:dyDescent="0.2">
      <c r="A9" s="195" t="s">
        <v>184</v>
      </c>
      <c r="B9" s="164">
        <v>5.1335157416000001</v>
      </c>
      <c r="C9" s="164">
        <v>145.172935</v>
      </c>
      <c r="D9" s="214">
        <v>6.8585999999999994E-2</v>
      </c>
    </row>
    <row r="10" spans="1:19" s="49" customFormat="1" x14ac:dyDescent="0.2">
      <c r="A10" s="195" t="s">
        <v>119</v>
      </c>
      <c r="B10" s="164">
        <v>12.215607092679999</v>
      </c>
      <c r="C10" s="164">
        <v>345.45049119427</v>
      </c>
      <c r="D10" s="214">
        <v>0.16320499999999999</v>
      </c>
    </row>
    <row r="11" spans="1:19" x14ac:dyDescent="0.2">
      <c r="A11" s="192" t="s">
        <v>159</v>
      </c>
      <c r="B11" s="119">
        <v>48.795085144150001</v>
      </c>
      <c r="C11" s="119">
        <v>1379.89753624429</v>
      </c>
      <c r="D11" s="172">
        <v>0.65192000000000005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A12" s="181"/>
      <c r="B12" s="69"/>
      <c r="C12" s="69"/>
      <c r="D12" s="13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A13" s="181"/>
      <c r="B13" s="69"/>
      <c r="C13" s="69"/>
      <c r="D13" s="1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A14" s="181"/>
      <c r="B14" s="69"/>
      <c r="C14" s="69"/>
      <c r="D14" s="13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A15" s="181"/>
      <c r="B15" s="69"/>
      <c r="C15" s="6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A16" s="181"/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9" x14ac:dyDescent="0.2">
      <c r="A17" s="181"/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9" x14ac:dyDescent="0.2">
      <c r="A18" s="181"/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9" x14ac:dyDescent="0.2">
      <c r="A19" s="76" t="s">
        <v>167</v>
      </c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9" x14ac:dyDescent="0.2">
      <c r="B20" s="45" t="str">
        <f>"Державний борг України за станом на " &amp; TEXT(DREPORTDATE,"dd.MM.yyyy")</f>
        <v>Державний борг України за станом на 31.08.2018</v>
      </c>
      <c r="C20" s="69"/>
      <c r="D20" s="169" t="str">
        <f>VALVAL</f>
        <v>млрд. одиниць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9" s="43" customFormat="1" x14ac:dyDescent="0.2">
      <c r="A21" s="193"/>
      <c r="B21" s="135" t="s">
        <v>172</v>
      </c>
      <c r="C21" s="135" t="s">
        <v>175</v>
      </c>
      <c r="D21" s="187" t="s">
        <v>194</v>
      </c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</row>
    <row r="22" spans="1:19" s="125" customFormat="1" ht="15" x14ac:dyDescent="0.25">
      <c r="A22" s="14" t="s">
        <v>154</v>
      </c>
      <c r="B22" s="107">
        <f t="shared" ref="B22:C22" si="1">B$23+B$28</f>
        <v>74.848301704500003</v>
      </c>
      <c r="C22" s="107">
        <f t="shared" si="1"/>
        <v>2116.66783260696</v>
      </c>
      <c r="D22" s="182">
        <v>1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9" s="151" customFormat="1" ht="15" x14ac:dyDescent="0.25">
      <c r="A23" s="178" t="s">
        <v>70</v>
      </c>
      <c r="B23" s="54">
        <f t="shared" ref="B23:C23" si="2">SUM(B$24:B$27)</f>
        <v>64.707211507500006</v>
      </c>
      <c r="C23" s="54">
        <f t="shared" si="2"/>
        <v>1829.8835112689999</v>
      </c>
      <c r="D23" s="100">
        <v>0.86451199999999995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s="151" customFormat="1" outlineLevel="1" x14ac:dyDescent="0.2">
      <c r="A24" s="48" t="s">
        <v>166</v>
      </c>
      <c r="B24" s="55">
        <v>6.4230601470300002</v>
      </c>
      <c r="C24" s="55">
        <v>181.64052477502</v>
      </c>
      <c r="D24" s="120">
        <v>8.5814000000000001E-2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s="151" customFormat="1" outlineLevel="1" x14ac:dyDescent="0.2">
      <c r="A25" s="48" t="s">
        <v>184</v>
      </c>
      <c r="B25" s="204">
        <v>5.1335157416000001</v>
      </c>
      <c r="C25" s="204">
        <v>145.172935</v>
      </c>
      <c r="D25" s="128">
        <v>6.8585999999999994E-2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9" s="151" customFormat="1" outlineLevel="1" x14ac:dyDescent="0.2">
      <c r="A26" s="158" t="s">
        <v>119</v>
      </c>
      <c r="B26" s="119">
        <v>5.53778288032</v>
      </c>
      <c r="C26" s="119">
        <v>156.60538208392001</v>
      </c>
      <c r="D26" s="172">
        <v>7.3986999999999997E-2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s="151" customFormat="1" outlineLevel="1" x14ac:dyDescent="0.2">
      <c r="A27" s="158" t="s">
        <v>159</v>
      </c>
      <c r="B27" s="119">
        <v>47.612852738550004</v>
      </c>
      <c r="C27" s="119">
        <v>1346.46466941006</v>
      </c>
      <c r="D27" s="172">
        <v>0.63612500000000005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s="22" customFormat="1" ht="15" x14ac:dyDescent="0.25">
      <c r="A28" s="156" t="s">
        <v>14</v>
      </c>
      <c r="B28" s="88">
        <f t="shared" ref="B28:C28" si="3">SUM(B$29:B$31)</f>
        <v>10.141090197</v>
      </c>
      <c r="C28" s="88">
        <f t="shared" si="3"/>
        <v>286.78432133796002</v>
      </c>
      <c r="D28" s="136">
        <v>0.135488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9" s="151" customFormat="1" outlineLevel="1" x14ac:dyDescent="0.2">
      <c r="A29" s="158" t="s">
        <v>166</v>
      </c>
      <c r="B29" s="119">
        <v>2.2810335790399998</v>
      </c>
      <c r="C29" s="119">
        <v>64.506345393380002</v>
      </c>
      <c r="D29" s="172">
        <v>3.0474999999999999E-2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s="151" customFormat="1" outlineLevel="1" x14ac:dyDescent="0.2">
      <c r="A30" s="158" t="s">
        <v>119</v>
      </c>
      <c r="B30" s="119">
        <v>6.67782421236</v>
      </c>
      <c r="C30" s="119">
        <v>188.84510911034999</v>
      </c>
      <c r="D30" s="172">
        <v>8.9218000000000006E-2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s="151" customFormat="1" outlineLevel="1" x14ac:dyDescent="0.2">
      <c r="A31" s="158" t="s">
        <v>159</v>
      </c>
      <c r="B31" s="119">
        <v>1.1822324056</v>
      </c>
      <c r="C31" s="119">
        <v>33.432866834229998</v>
      </c>
      <c r="D31" s="172">
        <v>1.5795E-2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s="151" customFormat="1" x14ac:dyDescent="0.2">
      <c r="A32" s="181"/>
      <c r="B32" s="69"/>
      <c r="C32" s="69"/>
      <c r="D32" s="13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x14ac:dyDescent="0.2">
      <c r="A33" s="181"/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">
      <c r="A34" s="181"/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181"/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A36" s="181"/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A37" s="181"/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A38" s="181"/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2:17" x14ac:dyDescent="0.2"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2:17" x14ac:dyDescent="0.2"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2:17" x14ac:dyDescent="0.2"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2:17" x14ac:dyDescent="0.2"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34" bestFit="1" customWidth="1"/>
    <col min="2" max="2" width="17.42578125" style="78" customWidth="1"/>
    <col min="3" max="3" width="18.140625" style="78" customWidth="1"/>
    <col min="4" max="4" width="11.42578125" style="138" bestFit="1" customWidth="1"/>
    <col min="5" max="5" width="17.140625" style="78" customWidth="1"/>
    <col min="6" max="6" width="17.5703125" style="78" customWidth="1"/>
    <col min="7" max="7" width="11.42578125" style="138" bestFit="1" customWidth="1"/>
    <col min="8" max="8" width="16.140625" style="78" bestFit="1" customWidth="1"/>
    <col min="9" max="16384" width="9.140625" style="34"/>
  </cols>
  <sheetData>
    <row r="2" spans="1:19" ht="18.75" x14ac:dyDescent="0.3">
      <c r="A2" s="5" t="s">
        <v>209</v>
      </c>
      <c r="B2" s="3"/>
      <c r="C2" s="3"/>
      <c r="D2" s="3"/>
      <c r="E2" s="3"/>
      <c r="F2" s="3"/>
      <c r="G2" s="3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B4" s="209"/>
      <c r="C4" s="209"/>
      <c r="D4" s="9"/>
      <c r="E4" s="209"/>
      <c r="F4" s="209"/>
      <c r="G4" s="9"/>
      <c r="H4" s="169" t="str">
        <f>VALVAL</f>
        <v>млрд. одиниць</v>
      </c>
    </row>
    <row r="5" spans="1:19" s="180" customFormat="1" x14ac:dyDescent="0.2">
      <c r="A5" s="39"/>
      <c r="B5" s="291">
        <v>43100</v>
      </c>
      <c r="C5" s="292"/>
      <c r="D5" s="293"/>
      <c r="E5" s="291">
        <v>43343</v>
      </c>
      <c r="F5" s="292"/>
      <c r="G5" s="293"/>
      <c r="H5" s="188"/>
    </row>
    <row r="6" spans="1:19" s="61" customFormat="1" x14ac:dyDescent="0.2">
      <c r="A6" s="98"/>
      <c r="B6" s="135" t="s">
        <v>172</v>
      </c>
      <c r="C6" s="135" t="s">
        <v>175</v>
      </c>
      <c r="D6" s="187" t="s">
        <v>194</v>
      </c>
      <c r="E6" s="135" t="s">
        <v>172</v>
      </c>
      <c r="F6" s="135" t="s">
        <v>175</v>
      </c>
      <c r="G6" s="187" t="s">
        <v>194</v>
      </c>
      <c r="H6" s="135" t="s">
        <v>67</v>
      </c>
    </row>
    <row r="7" spans="1:19" s="253" customFormat="1" ht="15.75" x14ac:dyDescent="0.2">
      <c r="A7" s="246" t="s">
        <v>154</v>
      </c>
      <c r="B7" s="196">
        <f t="shared" ref="B7:H7" si="0">SUM(B8:B15)</f>
        <v>76.305753084309998</v>
      </c>
      <c r="C7" s="196">
        <f t="shared" si="0"/>
        <v>2141.6905879996102</v>
      </c>
      <c r="D7" s="13">
        <f t="shared" si="0"/>
        <v>1</v>
      </c>
      <c r="E7" s="196">
        <f t="shared" si="0"/>
        <v>74.848301704500003</v>
      </c>
      <c r="F7" s="196">
        <f t="shared" si="0"/>
        <v>2116.66783260696</v>
      </c>
      <c r="G7" s="13">
        <f t="shared" si="0"/>
        <v>1.0000010000000001</v>
      </c>
      <c r="H7" s="196">
        <f t="shared" si="0"/>
        <v>3.4694469519536142E-18</v>
      </c>
    </row>
    <row r="8" spans="1:19" s="49" customFormat="1" x14ac:dyDescent="0.2">
      <c r="A8" s="195" t="s">
        <v>166</v>
      </c>
      <c r="B8" s="164">
        <v>9.1683595608699999</v>
      </c>
      <c r="C8" s="164">
        <v>257.33039233912001</v>
      </c>
      <c r="D8" s="214">
        <v>0.120153</v>
      </c>
      <c r="E8" s="164">
        <v>8.7040937260700009</v>
      </c>
      <c r="F8" s="164">
        <v>246.1468701684</v>
      </c>
      <c r="G8" s="214">
        <v>0.11629</v>
      </c>
      <c r="H8" s="164">
        <v>-3.8630000000000001E-3</v>
      </c>
    </row>
    <row r="9" spans="1:19" s="49" customFormat="1" x14ac:dyDescent="0.2">
      <c r="A9" s="195" t="s">
        <v>184</v>
      </c>
      <c r="B9" s="164">
        <v>5.1723298382799996</v>
      </c>
      <c r="C9" s="164">
        <v>145.172935</v>
      </c>
      <c r="D9" s="214">
        <v>6.7783999999999997E-2</v>
      </c>
      <c r="E9" s="164">
        <v>5.1335157416000001</v>
      </c>
      <c r="F9" s="164">
        <v>145.172935</v>
      </c>
      <c r="G9" s="214">
        <v>6.8585999999999994E-2</v>
      </c>
      <c r="H9" s="164">
        <v>8.0099999999999995E-4</v>
      </c>
    </row>
    <row r="10" spans="1:19" s="49" customFormat="1" x14ac:dyDescent="0.2">
      <c r="A10" s="195" t="s">
        <v>119</v>
      </c>
      <c r="B10" s="164">
        <v>14.00143215376</v>
      </c>
      <c r="C10" s="164">
        <v>392.981318579</v>
      </c>
      <c r="D10" s="214">
        <v>0.18349099999999999</v>
      </c>
      <c r="E10" s="164">
        <v>12.215607092679999</v>
      </c>
      <c r="F10" s="164">
        <v>345.45049119427</v>
      </c>
      <c r="G10" s="214">
        <v>0.16320499999999999</v>
      </c>
      <c r="H10" s="164">
        <v>-2.0285999999999998E-2</v>
      </c>
    </row>
    <row r="11" spans="1:19" s="49" customFormat="1" x14ac:dyDescent="0.2">
      <c r="A11" s="195" t="s">
        <v>159</v>
      </c>
      <c r="B11" s="164">
        <v>47.963631531399997</v>
      </c>
      <c r="C11" s="164">
        <v>1346.2059420814901</v>
      </c>
      <c r="D11" s="214">
        <v>0.62857200000000002</v>
      </c>
      <c r="E11" s="164">
        <v>48.795085144150001</v>
      </c>
      <c r="F11" s="164">
        <v>1379.89753624429</v>
      </c>
      <c r="G11" s="214">
        <v>0.65192000000000005</v>
      </c>
      <c r="H11" s="164">
        <v>2.3348000000000001E-2</v>
      </c>
    </row>
    <row r="12" spans="1:19" s="49" customFormat="1" x14ac:dyDescent="0.2">
      <c r="A12" s="195"/>
      <c r="B12" s="164"/>
      <c r="C12" s="164"/>
      <c r="D12" s="214"/>
      <c r="E12" s="164"/>
      <c r="F12" s="164"/>
      <c r="G12" s="214"/>
      <c r="H12" s="164">
        <f t="shared" ref="H12:H13" si="1">G12-D12</f>
        <v>0</v>
      </c>
    </row>
    <row r="13" spans="1:19" s="49" customFormat="1" x14ac:dyDescent="0.2">
      <c r="A13" s="195"/>
      <c r="B13" s="164"/>
      <c r="C13" s="164"/>
      <c r="D13" s="214"/>
      <c r="E13" s="164"/>
      <c r="F13" s="164"/>
      <c r="G13" s="214"/>
      <c r="H13" s="38">
        <f t="shared" si="1"/>
        <v>0</v>
      </c>
    </row>
    <row r="14" spans="1:19" x14ac:dyDescent="0.2">
      <c r="B14" s="69"/>
      <c r="C14" s="69"/>
      <c r="D14" s="131"/>
      <c r="E14" s="69"/>
      <c r="F14" s="69"/>
      <c r="G14" s="131"/>
      <c r="H14" s="18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69"/>
      <c r="F15" s="69"/>
      <c r="G15" s="131"/>
      <c r="H15" s="18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69"/>
      <c r="F16" s="69"/>
      <c r="G16" s="131"/>
      <c r="H16" s="28"/>
      <c r="I16" s="25"/>
      <c r="J16" s="25"/>
      <c r="K16" s="25"/>
      <c r="L16" s="25"/>
      <c r="M16" s="25"/>
      <c r="N16" s="25"/>
      <c r="O16" s="25"/>
      <c r="P16" s="25"/>
      <c r="Q16" s="25"/>
    </row>
    <row r="17" spans="1:19" x14ac:dyDescent="0.2">
      <c r="B17" s="69"/>
      <c r="C17" s="69"/>
      <c r="D17" s="131"/>
      <c r="E17" s="69"/>
      <c r="F17" s="69"/>
      <c r="G17" s="131"/>
      <c r="H17" s="169" t="str">
        <f>VALVAL</f>
        <v>млрд. одиниць</v>
      </c>
      <c r="I17" s="25"/>
      <c r="J17" s="25"/>
      <c r="K17" s="25"/>
      <c r="L17" s="25"/>
      <c r="M17" s="25"/>
      <c r="N17" s="25"/>
      <c r="O17" s="25"/>
      <c r="P17" s="25"/>
      <c r="Q17" s="25"/>
    </row>
    <row r="18" spans="1:19" x14ac:dyDescent="0.2">
      <c r="A18" s="39"/>
      <c r="B18" s="291">
        <v>43100</v>
      </c>
      <c r="C18" s="292"/>
      <c r="D18" s="293"/>
      <c r="E18" s="291">
        <v>43343</v>
      </c>
      <c r="F18" s="292"/>
      <c r="G18" s="293"/>
      <c r="H18" s="188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</row>
    <row r="19" spans="1:19" s="160" customFormat="1" x14ac:dyDescent="0.2">
      <c r="A19" s="194"/>
      <c r="B19" s="229" t="s">
        <v>172</v>
      </c>
      <c r="C19" s="229" t="s">
        <v>175</v>
      </c>
      <c r="D19" s="47" t="s">
        <v>194</v>
      </c>
      <c r="E19" s="229" t="s">
        <v>172</v>
      </c>
      <c r="F19" s="229" t="s">
        <v>175</v>
      </c>
      <c r="G19" s="47" t="s">
        <v>194</v>
      </c>
      <c r="H19" s="229" t="s">
        <v>67</v>
      </c>
      <c r="I19" s="150"/>
      <c r="J19" s="150"/>
      <c r="K19" s="150"/>
      <c r="L19" s="150"/>
      <c r="M19" s="150"/>
      <c r="N19" s="150"/>
      <c r="O19" s="150"/>
      <c r="P19" s="150"/>
      <c r="Q19" s="150"/>
    </row>
    <row r="20" spans="1:19" s="125" customFormat="1" ht="15" x14ac:dyDescent="0.25">
      <c r="A20" s="14" t="s">
        <v>154</v>
      </c>
      <c r="B20" s="207">
        <f t="shared" ref="B20:G20" si="2">B$21+B$26</f>
        <v>76.305753084309998</v>
      </c>
      <c r="C20" s="207">
        <f t="shared" si="2"/>
        <v>2141.6905879996102</v>
      </c>
      <c r="D20" s="252">
        <f t="shared" si="2"/>
        <v>1</v>
      </c>
      <c r="E20" s="207">
        <f t="shared" si="2"/>
        <v>74.848301704500003</v>
      </c>
      <c r="F20" s="207">
        <f t="shared" si="2"/>
        <v>2116.66783260696</v>
      </c>
      <c r="G20" s="252">
        <f t="shared" si="2"/>
        <v>1</v>
      </c>
      <c r="H20" s="207">
        <v>0</v>
      </c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9" s="22" customFormat="1" ht="15" x14ac:dyDescent="0.25">
      <c r="A21" s="178" t="s">
        <v>70</v>
      </c>
      <c r="B21" s="152">
        <f t="shared" ref="B21:G21" si="3">SUM(B$22:B$25)</f>
        <v>65.332784469550006</v>
      </c>
      <c r="C21" s="152">
        <f t="shared" si="3"/>
        <v>1833.70983091682</v>
      </c>
      <c r="D21" s="222">
        <f t="shared" si="3"/>
        <v>0.8561970000000001</v>
      </c>
      <c r="E21" s="152">
        <f t="shared" si="3"/>
        <v>64.707211507500006</v>
      </c>
      <c r="F21" s="152">
        <f t="shared" si="3"/>
        <v>1829.8835112689999</v>
      </c>
      <c r="G21" s="222">
        <f t="shared" si="3"/>
        <v>0.86451200000000006</v>
      </c>
      <c r="H21" s="152">
        <v>8.3140000000000002E-3</v>
      </c>
      <c r="I21" s="15"/>
      <c r="J21" s="15"/>
      <c r="K21" s="15"/>
      <c r="L21" s="15"/>
      <c r="M21" s="15"/>
      <c r="N21" s="15"/>
      <c r="O21" s="15"/>
      <c r="P21" s="15"/>
      <c r="Q21" s="15"/>
    </row>
    <row r="22" spans="1:19" s="151" customFormat="1" outlineLevel="1" x14ac:dyDescent="0.2">
      <c r="A22" s="48" t="s">
        <v>166</v>
      </c>
      <c r="B22" s="55">
        <v>6.5707091792299996</v>
      </c>
      <c r="C22" s="55">
        <v>184.42155980163</v>
      </c>
      <c r="D22" s="120">
        <v>8.6110000000000006E-2</v>
      </c>
      <c r="E22" s="55">
        <v>6.4230601470300002</v>
      </c>
      <c r="F22" s="55">
        <v>181.64052477502</v>
      </c>
      <c r="G22" s="120">
        <v>8.5814000000000001E-2</v>
      </c>
      <c r="H22" s="55">
        <v>-2.9599999999999998E-4</v>
      </c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outlineLevel="1" x14ac:dyDescent="0.2">
      <c r="A23" s="158" t="s">
        <v>184</v>
      </c>
      <c r="B23" s="119">
        <v>5.1723298382799996</v>
      </c>
      <c r="C23" s="119">
        <v>145.172935</v>
      </c>
      <c r="D23" s="172">
        <v>6.7783999999999997E-2</v>
      </c>
      <c r="E23" s="119">
        <v>5.1335157416000001</v>
      </c>
      <c r="F23" s="119">
        <v>145.172935</v>
      </c>
      <c r="G23" s="172">
        <v>6.8585999999999994E-2</v>
      </c>
      <c r="H23" s="119">
        <v>8.0099999999999995E-4</v>
      </c>
      <c r="I23" s="25"/>
      <c r="J23" s="25"/>
      <c r="K23" s="25"/>
      <c r="L23" s="25"/>
      <c r="M23" s="25"/>
      <c r="N23" s="25"/>
      <c r="O23" s="25"/>
      <c r="P23" s="25"/>
      <c r="Q23" s="25"/>
    </row>
    <row r="24" spans="1:19" outlineLevel="1" x14ac:dyDescent="0.2">
      <c r="A24" s="158" t="s">
        <v>119</v>
      </c>
      <c r="B24" s="119">
        <v>6.6637234384099999</v>
      </c>
      <c r="C24" s="119">
        <v>187.03221175601999</v>
      </c>
      <c r="D24" s="172">
        <v>8.7329000000000004E-2</v>
      </c>
      <c r="E24" s="119">
        <v>5.53778288032</v>
      </c>
      <c r="F24" s="119">
        <v>156.60538208392001</v>
      </c>
      <c r="G24" s="172">
        <v>7.3986999999999997E-2</v>
      </c>
      <c r="H24" s="119">
        <v>-1.3342E-2</v>
      </c>
      <c r="I24" s="25"/>
      <c r="J24" s="25"/>
      <c r="K24" s="25"/>
      <c r="L24" s="25"/>
      <c r="M24" s="25"/>
      <c r="N24" s="25"/>
      <c r="O24" s="25"/>
      <c r="P24" s="25"/>
      <c r="Q24" s="25"/>
    </row>
    <row r="25" spans="1:19" outlineLevel="1" x14ac:dyDescent="0.2">
      <c r="A25" s="158" t="s">
        <v>159</v>
      </c>
      <c r="B25" s="119">
        <v>46.926022013630003</v>
      </c>
      <c r="C25" s="119">
        <v>1317.0831243591699</v>
      </c>
      <c r="D25" s="172">
        <v>0.61497400000000002</v>
      </c>
      <c r="E25" s="119">
        <v>47.612852738550004</v>
      </c>
      <c r="F25" s="119">
        <v>1346.46466941006</v>
      </c>
      <c r="G25" s="172">
        <v>0.63612500000000005</v>
      </c>
      <c r="H25" s="119">
        <v>2.1151E-2</v>
      </c>
      <c r="I25" s="25"/>
      <c r="J25" s="25"/>
      <c r="K25" s="25"/>
      <c r="L25" s="25"/>
      <c r="M25" s="25"/>
      <c r="N25" s="25"/>
      <c r="O25" s="25"/>
      <c r="P25" s="25"/>
      <c r="Q25" s="25"/>
    </row>
    <row r="26" spans="1:19" ht="15" x14ac:dyDescent="0.25">
      <c r="A26" s="156" t="s">
        <v>14</v>
      </c>
      <c r="B26" s="88">
        <f t="shared" ref="B26:G26" si="4">SUM(B$27:B$29)</f>
        <v>10.972968614759999</v>
      </c>
      <c r="C26" s="88">
        <f t="shared" si="4"/>
        <v>307.98075708279003</v>
      </c>
      <c r="D26" s="136">
        <f t="shared" si="4"/>
        <v>0.14380299999999999</v>
      </c>
      <c r="E26" s="88">
        <f t="shared" si="4"/>
        <v>10.141090197</v>
      </c>
      <c r="F26" s="88">
        <f t="shared" si="4"/>
        <v>286.78432133796002</v>
      </c>
      <c r="G26" s="136">
        <f t="shared" si="4"/>
        <v>0.135488</v>
      </c>
      <c r="H26" s="88">
        <v>-8.3140000000000002E-3</v>
      </c>
      <c r="I26" s="25"/>
      <c r="J26" s="25"/>
      <c r="K26" s="25"/>
      <c r="L26" s="25"/>
      <c r="M26" s="25"/>
      <c r="N26" s="25"/>
      <c r="O26" s="25"/>
      <c r="P26" s="25"/>
      <c r="Q26" s="25"/>
    </row>
    <row r="27" spans="1:19" outlineLevel="1" x14ac:dyDescent="0.2">
      <c r="A27" s="158" t="s">
        <v>166</v>
      </c>
      <c r="B27" s="119">
        <v>2.5976503816399998</v>
      </c>
      <c r="C27" s="119">
        <v>72.908832537489999</v>
      </c>
      <c r="D27" s="172">
        <v>3.4042999999999997E-2</v>
      </c>
      <c r="E27" s="119">
        <v>2.2810335790399998</v>
      </c>
      <c r="F27" s="119">
        <v>64.506345393380002</v>
      </c>
      <c r="G27" s="172">
        <v>3.0474999999999999E-2</v>
      </c>
      <c r="H27" s="119">
        <v>-3.5669999999999999E-3</v>
      </c>
      <c r="I27" s="25"/>
      <c r="J27" s="25"/>
      <c r="K27" s="25"/>
      <c r="L27" s="25"/>
      <c r="M27" s="25"/>
      <c r="N27" s="25"/>
      <c r="O27" s="25"/>
      <c r="P27" s="25"/>
      <c r="Q27" s="25"/>
    </row>
    <row r="28" spans="1:19" outlineLevel="1" x14ac:dyDescent="0.2">
      <c r="A28" s="158" t="s">
        <v>119</v>
      </c>
      <c r="B28" s="119">
        <v>7.3377087153499998</v>
      </c>
      <c r="C28" s="119">
        <v>205.94910682298001</v>
      </c>
      <c r="D28" s="172">
        <v>9.6161999999999997E-2</v>
      </c>
      <c r="E28" s="119">
        <v>6.67782421236</v>
      </c>
      <c r="F28" s="119">
        <v>188.84510911034999</v>
      </c>
      <c r="G28" s="172">
        <v>8.9218000000000006E-2</v>
      </c>
      <c r="H28" s="119">
        <v>-6.9439999999999997E-3</v>
      </c>
      <c r="I28" s="25"/>
      <c r="J28" s="25"/>
      <c r="K28" s="25"/>
      <c r="L28" s="25"/>
      <c r="M28" s="25"/>
      <c r="N28" s="25"/>
      <c r="O28" s="25"/>
      <c r="P28" s="25"/>
      <c r="Q28" s="25"/>
    </row>
    <row r="29" spans="1:19" outlineLevel="1" x14ac:dyDescent="0.2">
      <c r="A29" s="158" t="s">
        <v>159</v>
      </c>
      <c r="B29" s="119">
        <v>1.03760951777</v>
      </c>
      <c r="C29" s="119">
        <v>29.122817722320001</v>
      </c>
      <c r="D29" s="172">
        <v>1.3598000000000001E-2</v>
      </c>
      <c r="E29" s="119">
        <v>1.1822324056</v>
      </c>
      <c r="F29" s="119">
        <v>33.432866834229998</v>
      </c>
      <c r="G29" s="172">
        <v>1.5795E-2</v>
      </c>
      <c r="H29" s="119">
        <v>2.1970000000000002E-3</v>
      </c>
      <c r="I29" s="25"/>
      <c r="J29" s="25"/>
      <c r="K29" s="25"/>
      <c r="L29" s="25"/>
      <c r="M29" s="25"/>
      <c r="N29" s="25"/>
      <c r="O29" s="25"/>
      <c r="P29" s="25"/>
      <c r="Q29" s="25"/>
    </row>
    <row r="30" spans="1:19" x14ac:dyDescent="0.2">
      <c r="B30" s="69"/>
      <c r="C30" s="69"/>
      <c r="D30" s="131"/>
      <c r="E30" s="69"/>
      <c r="F30" s="69"/>
      <c r="G30" s="131"/>
      <c r="H30" s="69"/>
      <c r="I30" s="25"/>
      <c r="J30" s="25"/>
      <c r="K30" s="25"/>
      <c r="L30" s="25"/>
      <c r="M30" s="25"/>
      <c r="N30" s="25"/>
      <c r="O30" s="25"/>
      <c r="P30" s="25"/>
      <c r="Q30" s="25"/>
    </row>
    <row r="31" spans="1:19" x14ac:dyDescent="0.2">
      <c r="B31" s="69"/>
      <c r="C31" s="69"/>
      <c r="D31" s="131"/>
      <c r="E31" s="69"/>
      <c r="F31" s="69"/>
      <c r="G31" s="131"/>
      <c r="H31" s="69"/>
      <c r="I31" s="25"/>
      <c r="J31" s="25"/>
      <c r="K31" s="25"/>
      <c r="L31" s="25"/>
      <c r="M31" s="25"/>
      <c r="N31" s="25"/>
      <c r="O31" s="25"/>
      <c r="P31" s="25"/>
      <c r="Q31" s="25"/>
    </row>
    <row r="32" spans="1:19" x14ac:dyDescent="0.2">
      <c r="B32" s="69"/>
      <c r="C32" s="69"/>
      <c r="D32" s="131"/>
      <c r="E32" s="69"/>
      <c r="F32" s="69"/>
      <c r="G32" s="131"/>
      <c r="H32" s="69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69"/>
      <c r="F33" s="69"/>
      <c r="G33" s="131"/>
      <c r="H33" s="69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69"/>
      <c r="F34" s="69"/>
      <c r="G34" s="131"/>
      <c r="H34" s="69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69"/>
      <c r="F35" s="69"/>
      <c r="G35" s="131"/>
      <c r="H35" s="69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69"/>
      <c r="F36" s="69"/>
      <c r="G36" s="131"/>
      <c r="H36" s="69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69"/>
      <c r="F37" s="69"/>
      <c r="G37" s="131"/>
      <c r="H37" s="69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69"/>
      <c r="F38" s="69"/>
      <c r="G38" s="131"/>
      <c r="H38" s="69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69"/>
      <c r="F39" s="69"/>
      <c r="G39" s="131"/>
      <c r="H39" s="69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69"/>
      <c r="F40" s="69"/>
      <c r="G40" s="131"/>
      <c r="H40" s="69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69"/>
      <c r="F41" s="69"/>
      <c r="G41" s="131"/>
      <c r="H41" s="69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69"/>
      <c r="F42" s="69"/>
      <c r="G42" s="131"/>
      <c r="H42" s="69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69"/>
      <c r="F43" s="69"/>
      <c r="G43" s="131"/>
      <c r="H43" s="69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69"/>
      <c r="F44" s="69"/>
      <c r="G44" s="131"/>
      <c r="H44" s="69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69"/>
      <c r="F45" s="69"/>
      <c r="G45" s="131"/>
      <c r="H45" s="69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69"/>
      <c r="F46" s="69"/>
      <c r="G46" s="131"/>
      <c r="H46" s="69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69"/>
      <c r="F47" s="69"/>
      <c r="G47" s="131"/>
      <c r="H47" s="69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69"/>
      <c r="F48" s="69"/>
      <c r="G48" s="131"/>
      <c r="H48" s="69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69"/>
      <c r="F49" s="69"/>
      <c r="G49" s="131"/>
      <c r="H49" s="69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69"/>
      <c r="F50" s="69"/>
      <c r="G50" s="131"/>
      <c r="H50" s="69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69"/>
      <c r="F51" s="69"/>
      <c r="G51" s="131"/>
      <c r="H51" s="69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69"/>
      <c r="F52" s="69"/>
      <c r="G52" s="131"/>
      <c r="H52" s="69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69"/>
      <c r="F53" s="69"/>
      <c r="G53" s="131"/>
      <c r="H53" s="69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69"/>
      <c r="F54" s="69"/>
      <c r="G54" s="131"/>
      <c r="H54" s="69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69"/>
      <c r="F55" s="69"/>
      <c r="G55" s="131"/>
      <c r="H55" s="69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69"/>
      <c r="F56" s="69"/>
      <c r="G56" s="131"/>
      <c r="H56" s="69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69"/>
      <c r="F57" s="69"/>
      <c r="G57" s="131"/>
      <c r="H57" s="69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69"/>
      <c r="F58" s="69"/>
      <c r="G58" s="131"/>
      <c r="H58" s="69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69"/>
      <c r="F59" s="69"/>
      <c r="G59" s="131"/>
      <c r="H59" s="69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69"/>
      <c r="F60" s="69"/>
      <c r="G60" s="131"/>
      <c r="H60" s="69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69"/>
      <c r="F61" s="69"/>
      <c r="G61" s="131"/>
      <c r="H61" s="69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69"/>
      <c r="F62" s="69"/>
      <c r="G62" s="131"/>
      <c r="H62" s="69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69"/>
      <c r="F63" s="69"/>
      <c r="G63" s="131"/>
      <c r="H63" s="69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69"/>
      <c r="F64" s="69"/>
      <c r="G64" s="131"/>
      <c r="H64" s="69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69"/>
      <c r="F65" s="69"/>
      <c r="G65" s="131"/>
      <c r="H65" s="69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69"/>
      <c r="F66" s="69"/>
      <c r="G66" s="131"/>
      <c r="H66" s="69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69"/>
      <c r="F67" s="69"/>
      <c r="G67" s="131"/>
      <c r="H67" s="69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69"/>
      <c r="F68" s="69"/>
      <c r="G68" s="131"/>
      <c r="H68" s="69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69"/>
      <c r="F69" s="69"/>
      <c r="G69" s="131"/>
      <c r="H69" s="69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69"/>
      <c r="F70" s="69"/>
      <c r="G70" s="131"/>
      <c r="H70" s="69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69"/>
      <c r="F71" s="69"/>
      <c r="G71" s="131"/>
      <c r="H71" s="69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69"/>
      <c r="F72" s="69"/>
      <c r="G72" s="131"/>
      <c r="H72" s="69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69"/>
      <c r="F73" s="69"/>
      <c r="G73" s="131"/>
      <c r="H73" s="69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69"/>
      <c r="F74" s="69"/>
      <c r="G74" s="131"/>
      <c r="H74" s="69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69"/>
      <c r="F75" s="69"/>
      <c r="G75" s="131"/>
      <c r="H75" s="69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69"/>
      <c r="F76" s="69"/>
      <c r="G76" s="131"/>
      <c r="H76" s="69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69"/>
      <c r="F77" s="69"/>
      <c r="G77" s="131"/>
      <c r="H77" s="69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69"/>
      <c r="F78" s="69"/>
      <c r="G78" s="131"/>
      <c r="H78" s="69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69"/>
      <c r="F79" s="69"/>
      <c r="G79" s="131"/>
      <c r="H79" s="69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69"/>
      <c r="F80" s="69"/>
      <c r="G80" s="131"/>
      <c r="H80" s="69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69"/>
      <c r="F81" s="69"/>
      <c r="G81" s="131"/>
      <c r="H81" s="69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69"/>
      <c r="F82" s="69"/>
      <c r="G82" s="131"/>
      <c r="H82" s="69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69"/>
      <c r="F83" s="69"/>
      <c r="G83" s="131"/>
      <c r="H83" s="69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69"/>
      <c r="F84" s="69"/>
      <c r="G84" s="131"/>
      <c r="H84" s="69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69"/>
      <c r="F85" s="69"/>
      <c r="G85" s="131"/>
      <c r="H85" s="69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69"/>
      <c r="F86" s="69"/>
      <c r="G86" s="131"/>
      <c r="H86" s="69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69"/>
      <c r="F87" s="69"/>
      <c r="G87" s="131"/>
      <c r="H87" s="69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69"/>
      <c r="F88" s="69"/>
      <c r="G88" s="131"/>
      <c r="H88" s="69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69"/>
      <c r="F89" s="69"/>
      <c r="G89" s="131"/>
      <c r="H89" s="69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69"/>
      <c r="F90" s="69"/>
      <c r="G90" s="131"/>
      <c r="H90" s="69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69"/>
      <c r="F91" s="69"/>
      <c r="G91" s="131"/>
      <c r="H91" s="69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69"/>
      <c r="F92" s="69"/>
      <c r="G92" s="131"/>
      <c r="H92" s="69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69"/>
      <c r="F93" s="69"/>
      <c r="G93" s="131"/>
      <c r="H93" s="69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69"/>
      <c r="F94" s="69"/>
      <c r="G94" s="131"/>
      <c r="H94" s="69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69"/>
      <c r="F95" s="69"/>
      <c r="G95" s="131"/>
      <c r="H95" s="69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69"/>
      <c r="F96" s="69"/>
      <c r="G96" s="131"/>
      <c r="H96" s="69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69"/>
      <c r="F97" s="69"/>
      <c r="G97" s="131"/>
      <c r="H97" s="69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69"/>
      <c r="F98" s="69"/>
      <c r="G98" s="131"/>
      <c r="H98" s="69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69"/>
      <c r="F99" s="69"/>
      <c r="G99" s="131"/>
      <c r="H99" s="69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69"/>
      <c r="F100" s="69"/>
      <c r="G100" s="131"/>
      <c r="H100" s="69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69"/>
      <c r="F101" s="69"/>
      <c r="G101" s="131"/>
      <c r="H101" s="69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69"/>
      <c r="F102" s="69"/>
      <c r="G102" s="131"/>
      <c r="H102" s="69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69"/>
      <c r="F103" s="69"/>
      <c r="G103" s="131"/>
      <c r="H103" s="69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69"/>
      <c r="F104" s="69"/>
      <c r="G104" s="131"/>
      <c r="H104" s="69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69"/>
      <c r="F105" s="69"/>
      <c r="G105" s="131"/>
      <c r="H105" s="69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69"/>
      <c r="F106" s="69"/>
      <c r="G106" s="131"/>
      <c r="H106" s="69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69"/>
      <c r="F107" s="69"/>
      <c r="G107" s="131"/>
      <c r="H107" s="69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69"/>
      <c r="F108" s="69"/>
      <c r="G108" s="131"/>
      <c r="H108" s="69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69"/>
      <c r="F109" s="69"/>
      <c r="G109" s="131"/>
      <c r="H109" s="69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69"/>
      <c r="F110" s="69"/>
      <c r="G110" s="131"/>
      <c r="H110" s="69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69"/>
      <c r="F111" s="69"/>
      <c r="G111" s="131"/>
      <c r="H111" s="69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69"/>
      <c r="F112" s="69"/>
      <c r="G112" s="131"/>
      <c r="H112" s="69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69"/>
      <c r="F113" s="69"/>
      <c r="G113" s="131"/>
      <c r="H113" s="69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69"/>
      <c r="F114" s="69"/>
      <c r="G114" s="131"/>
      <c r="H114" s="69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69"/>
      <c r="F115" s="69"/>
      <c r="G115" s="131"/>
      <c r="H115" s="69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69"/>
      <c r="F116" s="69"/>
      <c r="G116" s="131"/>
      <c r="H116" s="69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69"/>
      <c r="F117" s="69"/>
      <c r="G117" s="131"/>
      <c r="H117" s="69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69"/>
      <c r="F118" s="69"/>
      <c r="G118" s="131"/>
      <c r="H118" s="69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69"/>
      <c r="F119" s="69"/>
      <c r="G119" s="131"/>
      <c r="H119" s="69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69"/>
      <c r="F120" s="69"/>
      <c r="G120" s="131"/>
      <c r="H120" s="69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69"/>
      <c r="F121" s="69"/>
      <c r="G121" s="131"/>
      <c r="H121" s="69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69"/>
      <c r="F122" s="69"/>
      <c r="G122" s="131"/>
      <c r="H122" s="69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69"/>
      <c r="F123" s="69"/>
      <c r="G123" s="131"/>
      <c r="H123" s="69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69"/>
      <c r="F124" s="69"/>
      <c r="G124" s="131"/>
      <c r="H124" s="69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69"/>
      <c r="F125" s="69"/>
      <c r="G125" s="131"/>
      <c r="H125" s="69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69"/>
      <c r="F126" s="69"/>
      <c r="G126" s="131"/>
      <c r="H126" s="69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69"/>
      <c r="F127" s="69"/>
      <c r="G127" s="131"/>
      <c r="H127" s="69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69"/>
      <c r="F128" s="69"/>
      <c r="G128" s="131"/>
      <c r="H128" s="69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69"/>
      <c r="F129" s="69"/>
      <c r="G129" s="131"/>
      <c r="H129" s="69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69"/>
      <c r="F130" s="69"/>
      <c r="G130" s="131"/>
      <c r="H130" s="69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69"/>
      <c r="F131" s="69"/>
      <c r="G131" s="131"/>
      <c r="H131" s="69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69"/>
      <c r="F132" s="69"/>
      <c r="G132" s="131"/>
      <c r="H132" s="69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69"/>
      <c r="F133" s="69"/>
      <c r="G133" s="131"/>
      <c r="H133" s="69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69"/>
      <c r="F134" s="69"/>
      <c r="G134" s="131"/>
      <c r="H134" s="69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69"/>
      <c r="F135" s="69"/>
      <c r="G135" s="131"/>
      <c r="H135" s="69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69"/>
      <c r="F136" s="69"/>
      <c r="G136" s="131"/>
      <c r="H136" s="69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69"/>
      <c r="F137" s="69"/>
      <c r="G137" s="131"/>
      <c r="H137" s="69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69"/>
      <c r="F138" s="69"/>
      <c r="G138" s="131"/>
      <c r="H138" s="69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69"/>
      <c r="F139" s="69"/>
      <c r="G139" s="131"/>
      <c r="H139" s="69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69"/>
      <c r="F140" s="69"/>
      <c r="G140" s="131"/>
      <c r="H140" s="69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69"/>
      <c r="F141" s="69"/>
      <c r="G141" s="131"/>
      <c r="H141" s="69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69"/>
      <c r="F142" s="69"/>
      <c r="G142" s="131"/>
      <c r="H142" s="69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69"/>
      <c r="F143" s="69"/>
      <c r="G143" s="131"/>
      <c r="H143" s="69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69"/>
      <c r="F144" s="69"/>
      <c r="G144" s="131"/>
      <c r="H144" s="69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69"/>
      <c r="F145" s="69"/>
      <c r="G145" s="131"/>
      <c r="H145" s="69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69"/>
      <c r="F146" s="69"/>
      <c r="G146" s="131"/>
      <c r="H146" s="69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69"/>
      <c r="F147" s="69"/>
      <c r="G147" s="131"/>
      <c r="H147" s="69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69"/>
      <c r="F148" s="69"/>
      <c r="G148" s="131"/>
      <c r="H148" s="69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69"/>
      <c r="F149" s="69"/>
      <c r="G149" s="131"/>
      <c r="H149" s="69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69"/>
      <c r="F150" s="69"/>
      <c r="G150" s="131"/>
      <c r="H150" s="69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69"/>
      <c r="F151" s="69"/>
      <c r="G151" s="131"/>
      <c r="H151" s="69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69"/>
      <c r="F152" s="69"/>
      <c r="G152" s="131"/>
      <c r="H152" s="69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69"/>
      <c r="F153" s="69"/>
      <c r="G153" s="131"/>
      <c r="H153" s="69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69"/>
      <c r="F154" s="69"/>
      <c r="G154" s="131"/>
      <c r="H154" s="69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69"/>
      <c r="F155" s="69"/>
      <c r="G155" s="131"/>
      <c r="H155" s="69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69"/>
      <c r="F156" s="69"/>
      <c r="G156" s="131"/>
      <c r="H156" s="69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69"/>
      <c r="F157" s="69"/>
      <c r="G157" s="131"/>
      <c r="H157" s="69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69"/>
      <c r="F158" s="69"/>
      <c r="G158" s="131"/>
      <c r="H158" s="69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69"/>
      <c r="F159" s="69"/>
      <c r="G159" s="131"/>
      <c r="H159" s="69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69"/>
      <c r="F160" s="69"/>
      <c r="G160" s="131"/>
      <c r="H160" s="69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69"/>
      <c r="F161" s="69"/>
      <c r="G161" s="131"/>
      <c r="H161" s="69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69"/>
      <c r="F162" s="69"/>
      <c r="G162" s="131"/>
      <c r="H162" s="69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69"/>
      <c r="F163" s="69"/>
      <c r="G163" s="131"/>
      <c r="H163" s="69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69"/>
      <c r="F164" s="69"/>
      <c r="G164" s="131"/>
      <c r="H164" s="69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69"/>
      <c r="F165" s="69"/>
      <c r="G165" s="131"/>
      <c r="H165" s="69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69"/>
      <c r="F166" s="69"/>
      <c r="G166" s="131"/>
      <c r="H166" s="69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69"/>
      <c r="F167" s="69"/>
      <c r="G167" s="131"/>
      <c r="H167" s="69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69"/>
      <c r="F168" s="69"/>
      <c r="G168" s="131"/>
      <c r="H168" s="69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69"/>
      <c r="F169" s="69"/>
      <c r="G169" s="131"/>
      <c r="H169" s="69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69"/>
      <c r="F170" s="69"/>
      <c r="G170" s="131"/>
      <c r="H170" s="69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69"/>
      <c r="F171" s="69"/>
      <c r="G171" s="131"/>
      <c r="H171" s="69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69"/>
      <c r="F172" s="69"/>
      <c r="G172" s="131"/>
      <c r="H172" s="69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69"/>
      <c r="F173" s="69"/>
      <c r="G173" s="131"/>
      <c r="H173" s="69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69"/>
      <c r="F174" s="69"/>
      <c r="G174" s="131"/>
      <c r="H174" s="69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69"/>
      <c r="F175" s="69"/>
      <c r="G175" s="131"/>
      <c r="H175" s="69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69"/>
      <c r="F176" s="69"/>
      <c r="G176" s="131"/>
      <c r="H176" s="69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69"/>
      <c r="F177" s="69"/>
      <c r="G177" s="131"/>
      <c r="H177" s="69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69"/>
      <c r="F178" s="69"/>
      <c r="G178" s="131"/>
      <c r="H178" s="69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69"/>
      <c r="F179" s="69"/>
      <c r="G179" s="131"/>
      <c r="H179" s="69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69"/>
      <c r="F180" s="69"/>
      <c r="G180" s="131"/>
      <c r="H180" s="69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69"/>
      <c r="F181" s="69"/>
      <c r="G181" s="131"/>
      <c r="H181" s="69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69"/>
      <c r="F182" s="69"/>
      <c r="G182" s="131"/>
      <c r="H182" s="69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69"/>
      <c r="F183" s="69"/>
      <c r="G183" s="131"/>
      <c r="H183" s="69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69"/>
      <c r="F184" s="69"/>
      <c r="G184" s="131"/>
      <c r="H184" s="69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69"/>
      <c r="F185" s="69"/>
      <c r="G185" s="131"/>
      <c r="H185" s="69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69"/>
      <c r="F186" s="69"/>
      <c r="G186" s="131"/>
      <c r="H186" s="69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69"/>
      <c r="F187" s="69"/>
      <c r="G187" s="131"/>
      <c r="H187" s="69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69"/>
      <c r="F188" s="69"/>
      <c r="G188" s="131"/>
      <c r="H188" s="69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69"/>
      <c r="F189" s="69"/>
      <c r="G189" s="131"/>
      <c r="H189" s="69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69"/>
      <c r="F190" s="69"/>
      <c r="G190" s="131"/>
      <c r="H190" s="69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69"/>
      <c r="F191" s="69"/>
      <c r="G191" s="131"/>
      <c r="H191" s="69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69"/>
      <c r="F192" s="69"/>
      <c r="G192" s="131"/>
      <c r="H192" s="69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69"/>
      <c r="F193" s="69"/>
      <c r="G193" s="131"/>
      <c r="H193" s="69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69"/>
      <c r="F194" s="69"/>
      <c r="G194" s="131"/>
      <c r="H194" s="69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69"/>
      <c r="F195" s="69"/>
      <c r="G195" s="131"/>
      <c r="H195" s="69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69"/>
      <c r="F196" s="69"/>
      <c r="G196" s="131"/>
      <c r="H196" s="69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69"/>
      <c r="F197" s="69"/>
      <c r="G197" s="131"/>
      <c r="H197" s="69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69"/>
      <c r="F198" s="69"/>
      <c r="G198" s="131"/>
      <c r="H198" s="69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69"/>
      <c r="F199" s="69"/>
      <c r="G199" s="131"/>
      <c r="H199" s="69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69"/>
      <c r="F200" s="69"/>
      <c r="G200" s="131"/>
      <c r="H200" s="69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69"/>
      <c r="F201" s="69"/>
      <c r="G201" s="131"/>
      <c r="H201" s="69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69"/>
      <c r="F202" s="69"/>
      <c r="G202" s="131"/>
      <c r="H202" s="69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69"/>
      <c r="F203" s="69"/>
      <c r="G203" s="131"/>
      <c r="H203" s="69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69"/>
      <c r="F204" s="69"/>
      <c r="G204" s="131"/>
      <c r="H204" s="69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69"/>
      <c r="F205" s="69"/>
      <c r="G205" s="131"/>
      <c r="H205" s="69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69"/>
      <c r="F206" s="69"/>
      <c r="G206" s="131"/>
      <c r="H206" s="69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69"/>
      <c r="F207" s="69"/>
      <c r="G207" s="131"/>
      <c r="H207" s="69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69"/>
      <c r="F208" s="69"/>
      <c r="G208" s="131"/>
      <c r="H208" s="69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69"/>
      <c r="F209" s="69"/>
      <c r="G209" s="131"/>
      <c r="H209" s="69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69"/>
      <c r="F210" s="69"/>
      <c r="G210" s="131"/>
      <c r="H210" s="69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69"/>
      <c r="F211" s="69"/>
      <c r="G211" s="131"/>
      <c r="H211" s="69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69"/>
      <c r="F212" s="69"/>
      <c r="G212" s="131"/>
      <c r="H212" s="69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69"/>
      <c r="F213" s="69"/>
      <c r="G213" s="131"/>
      <c r="H213" s="69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69"/>
      <c r="F214" s="69"/>
      <c r="G214" s="131"/>
      <c r="H214" s="69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69"/>
      <c r="F215" s="69"/>
      <c r="G215" s="131"/>
      <c r="H215" s="69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69"/>
      <c r="F216" s="69"/>
      <c r="G216" s="131"/>
      <c r="H216" s="69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69"/>
      <c r="F217" s="69"/>
      <c r="G217" s="131"/>
      <c r="H217" s="69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69"/>
      <c r="F218" s="69"/>
      <c r="G218" s="131"/>
      <c r="H218" s="69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69"/>
      <c r="F219" s="69"/>
      <c r="G219" s="131"/>
      <c r="H219" s="69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69"/>
      <c r="F220" s="69"/>
      <c r="G220" s="131"/>
      <c r="H220" s="69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69"/>
      <c r="F221" s="69"/>
      <c r="G221" s="131"/>
      <c r="H221" s="69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69"/>
      <c r="F222" s="69"/>
      <c r="G222" s="131"/>
      <c r="H222" s="69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69"/>
      <c r="F223" s="69"/>
      <c r="G223" s="131"/>
      <c r="H223" s="69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69"/>
      <c r="F224" s="69"/>
      <c r="G224" s="131"/>
      <c r="H224" s="69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69"/>
      <c r="F225" s="69"/>
      <c r="G225" s="131"/>
      <c r="H225" s="69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69"/>
      <c r="F226" s="69"/>
      <c r="G226" s="131"/>
      <c r="H226" s="69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69"/>
      <c r="F227" s="69"/>
      <c r="G227" s="131"/>
      <c r="H227" s="69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69"/>
      <c r="F228" s="69"/>
      <c r="G228" s="131"/>
      <c r="H228" s="69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69"/>
      <c r="F229" s="69"/>
      <c r="G229" s="131"/>
      <c r="H229" s="69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69"/>
      <c r="F230" s="69"/>
      <c r="G230" s="131"/>
      <c r="H230" s="69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69"/>
      <c r="F231" s="69"/>
      <c r="G231" s="131"/>
      <c r="H231" s="69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69"/>
      <c r="F232" s="69"/>
      <c r="G232" s="131"/>
      <c r="H232" s="69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69"/>
      <c r="F233" s="69"/>
      <c r="G233" s="131"/>
      <c r="H233" s="69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69"/>
      <c r="F234" s="69"/>
      <c r="G234" s="131"/>
      <c r="H234" s="69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69"/>
      <c r="F235" s="69"/>
      <c r="G235" s="131"/>
      <c r="H235" s="69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69"/>
      <c r="F236" s="69"/>
      <c r="G236" s="131"/>
      <c r="H236" s="69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69"/>
      <c r="F237" s="69"/>
      <c r="G237" s="131"/>
      <c r="H237" s="69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69"/>
      <c r="F238" s="69"/>
      <c r="G238" s="131"/>
      <c r="H238" s="69"/>
      <c r="I238" s="25"/>
      <c r="J238" s="25"/>
      <c r="K238" s="25"/>
      <c r="L238" s="25"/>
      <c r="M238" s="25"/>
      <c r="N238" s="25"/>
      <c r="O238" s="25"/>
      <c r="P238" s="25"/>
      <c r="Q238" s="2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0" sqref="A19:A20"/>
    </sheetView>
  </sheetViews>
  <sheetFormatPr defaultRowHeight="12.75" x14ac:dyDescent="0.2"/>
  <cols>
    <col min="1" max="1" width="66" style="34" bestFit="1" customWidth="1"/>
    <col min="2" max="2" width="17" style="78" customWidth="1"/>
    <col min="3" max="3" width="18.28515625" style="78" customWidth="1"/>
    <col min="4" max="4" width="11.42578125" style="138" bestFit="1" customWidth="1"/>
    <col min="5" max="16384" width="9.140625" style="3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175" customFormat="1" x14ac:dyDescent="0.2">
      <c r="A6" s="98"/>
      <c r="B6" s="215" t="str">
        <f>IF(REPORT_LANG="UKR","дол.США","USD")</f>
        <v>дол.США</v>
      </c>
      <c r="C6" s="215" t="str">
        <f>IF(REPORT_LANG="UKR","грн.","UAH")</f>
        <v>грн.</v>
      </c>
      <c r="D6" s="187" t="s">
        <v>194</v>
      </c>
    </row>
    <row r="7" spans="1:19" s="99" customFormat="1" ht="24" customHeight="1" x14ac:dyDescent="0.2">
      <c r="A7" s="27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8">
        <f t="shared" ref="B7:D7" si="0">SUM(B8:B26)</f>
        <v>74.848301704499988</v>
      </c>
      <c r="C7" s="278">
        <f t="shared" si="0"/>
        <v>2116.66783260696</v>
      </c>
      <c r="D7" s="276">
        <f t="shared" si="0"/>
        <v>0.99999899999999997</v>
      </c>
    </row>
    <row r="8" spans="1:19" s="49" customFormat="1" x14ac:dyDescent="0.2">
      <c r="A8" s="195" t="s">
        <v>122</v>
      </c>
      <c r="B8" s="164">
        <v>32.557152666039997</v>
      </c>
      <c r="C8" s="164">
        <v>920.69794771869999</v>
      </c>
      <c r="D8" s="214">
        <v>0.434975</v>
      </c>
    </row>
    <row r="9" spans="1:19" s="49" customFormat="1" x14ac:dyDescent="0.2">
      <c r="A9" s="195" t="s">
        <v>3</v>
      </c>
      <c r="B9" s="164">
        <v>6.5702959087600004</v>
      </c>
      <c r="C9" s="164">
        <v>185.80426922318</v>
      </c>
      <c r="D9" s="214">
        <v>8.7780999999999998E-2</v>
      </c>
    </row>
    <row r="10" spans="1:19" s="49" customFormat="1" x14ac:dyDescent="0.2">
      <c r="A10" s="195" t="s">
        <v>164</v>
      </c>
      <c r="B10" s="164">
        <v>0.30937355647999998</v>
      </c>
      <c r="C10" s="164">
        <v>8.7489100000000004</v>
      </c>
      <c r="D10" s="214">
        <v>4.1330000000000004E-3</v>
      </c>
    </row>
    <row r="11" spans="1:19" s="49" customFormat="1" x14ac:dyDescent="0.2">
      <c r="A11" s="195" t="s">
        <v>17</v>
      </c>
      <c r="B11" s="164">
        <v>12.215607092679999</v>
      </c>
      <c r="C11" s="164">
        <v>345.45049119427</v>
      </c>
      <c r="D11" s="214">
        <v>0.16320499999999999</v>
      </c>
    </row>
    <row r="12" spans="1:19" s="49" customFormat="1" x14ac:dyDescent="0.2">
      <c r="A12" s="195" t="s">
        <v>18</v>
      </c>
      <c r="B12" s="164">
        <v>22.630516832569999</v>
      </c>
      <c r="C12" s="164">
        <v>639.97827504147995</v>
      </c>
      <c r="D12" s="214">
        <v>0.30235200000000001</v>
      </c>
    </row>
    <row r="13" spans="1:19" x14ac:dyDescent="0.2">
      <c r="A13" s="192" t="s">
        <v>101</v>
      </c>
      <c r="B13" s="119">
        <v>0.56535564797000004</v>
      </c>
      <c r="C13" s="119">
        <v>15.98793942933</v>
      </c>
      <c r="D13" s="172">
        <v>7.5529999999999998E-3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B14" s="69"/>
      <c r="C14" s="69"/>
      <c r="D14" s="13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x14ac:dyDescent="0.2"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x14ac:dyDescent="0.2"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x14ac:dyDescent="0.2"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x14ac:dyDescent="0.2">
      <c r="B20" s="69"/>
      <c r="C20" s="69"/>
      <c r="D20" s="13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x14ac:dyDescent="0.2">
      <c r="B21" s="69"/>
      <c r="C21" s="69"/>
      <c r="D21" s="13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x14ac:dyDescent="0.2">
      <c r="B22" s="69"/>
      <c r="C22" s="69"/>
      <c r="D22" s="13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x14ac:dyDescent="0.2">
      <c r="B23" s="69"/>
      <c r="C23" s="69"/>
      <c r="D23" s="13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17" x14ac:dyDescent="0.2">
      <c r="B24" s="69"/>
      <c r="C24" s="69"/>
      <c r="D24" s="1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2:17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2:17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2:17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2:17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69"/>
      <c r="C244" s="69"/>
      <c r="D244" s="131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69"/>
      <c r="C245" s="69"/>
      <c r="D245" s="131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69"/>
      <c r="C246" s="69"/>
      <c r="D246" s="131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69"/>
      <c r="C247" s="69"/>
      <c r="D247" s="131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2:17" x14ac:dyDescent="0.2">
      <c r="B248" s="69"/>
      <c r="C248" s="69"/>
      <c r="D248" s="131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34" bestFit="1" customWidth="1"/>
    <col min="2" max="2" width="14.42578125" style="78" bestFit="1" customWidth="1"/>
    <col min="3" max="3" width="16" style="78" bestFit="1" customWidth="1"/>
    <col min="4" max="4" width="11.42578125" style="138" bestFit="1" customWidth="1"/>
    <col min="5" max="16384" width="9.140625" style="3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">
        <v>116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175" customFormat="1" x14ac:dyDescent="0.2">
      <c r="A6" s="98"/>
      <c r="B6" s="135" t="s">
        <v>172</v>
      </c>
      <c r="C6" s="135" t="s">
        <v>175</v>
      </c>
      <c r="D6" s="187" t="s">
        <v>194</v>
      </c>
    </row>
    <row r="7" spans="1:19" s="99" customFormat="1" ht="15.75" x14ac:dyDescent="0.2">
      <c r="A7" s="218" t="s">
        <v>154</v>
      </c>
      <c r="B7" s="67">
        <f t="shared" ref="B7:D7" si="0">SUM(B8:B18)</f>
        <v>74.848301704499988</v>
      </c>
      <c r="C7" s="67">
        <f t="shared" si="0"/>
        <v>2116.66783260696</v>
      </c>
      <c r="D7" s="147">
        <f t="shared" si="0"/>
        <v>0.99999899999999997</v>
      </c>
    </row>
    <row r="8" spans="1:19" s="49" customFormat="1" x14ac:dyDescent="0.2">
      <c r="A8" s="195" t="s">
        <v>122</v>
      </c>
      <c r="B8" s="164">
        <v>32.557152666039997</v>
      </c>
      <c r="C8" s="164">
        <v>920.69794771869999</v>
      </c>
      <c r="D8" s="214">
        <v>0.434975</v>
      </c>
    </row>
    <row r="9" spans="1:19" s="49" customFormat="1" x14ac:dyDescent="0.2">
      <c r="A9" s="195" t="s">
        <v>3</v>
      </c>
      <c r="B9" s="164">
        <v>6.5702959087600004</v>
      </c>
      <c r="C9" s="164">
        <v>185.80426922318</v>
      </c>
      <c r="D9" s="214">
        <v>8.7780999999999998E-2</v>
      </c>
    </row>
    <row r="10" spans="1:19" s="49" customFormat="1" x14ac:dyDescent="0.2">
      <c r="A10" s="195" t="s">
        <v>164</v>
      </c>
      <c r="B10" s="164">
        <v>0.30937355647999998</v>
      </c>
      <c r="C10" s="164">
        <v>8.7489100000000004</v>
      </c>
      <c r="D10" s="214">
        <v>4.1330000000000004E-3</v>
      </c>
    </row>
    <row r="11" spans="1:19" s="49" customFormat="1" x14ac:dyDescent="0.2">
      <c r="A11" s="195" t="s">
        <v>17</v>
      </c>
      <c r="B11" s="164">
        <v>12.215607092679999</v>
      </c>
      <c r="C11" s="164">
        <v>345.45049119427</v>
      </c>
      <c r="D11" s="214">
        <v>0.16320499999999999</v>
      </c>
    </row>
    <row r="12" spans="1:19" s="49" customFormat="1" x14ac:dyDescent="0.2">
      <c r="A12" s="195" t="s">
        <v>18</v>
      </c>
      <c r="B12" s="164">
        <v>22.630516832569999</v>
      </c>
      <c r="C12" s="164">
        <v>639.97827504147995</v>
      </c>
      <c r="D12" s="214">
        <v>0.30235200000000001</v>
      </c>
    </row>
    <row r="13" spans="1:19" x14ac:dyDescent="0.2">
      <c r="A13" s="192" t="s">
        <v>101</v>
      </c>
      <c r="B13" s="119">
        <v>0.56535564797000004</v>
      </c>
      <c r="C13" s="119">
        <v>15.98793942933</v>
      </c>
      <c r="D13" s="172">
        <v>7.5529999999999998E-3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B14" s="69"/>
      <c r="C14" s="69"/>
      <c r="D14" s="13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9" x14ac:dyDescent="0.2"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9" x14ac:dyDescent="0.2"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9" x14ac:dyDescent="0.2"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9" x14ac:dyDescent="0.2">
      <c r="A20" s="176" t="s">
        <v>167</v>
      </c>
      <c r="B20" s="69"/>
      <c r="C20" s="69"/>
      <c r="D20" s="13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9" x14ac:dyDescent="0.2">
      <c r="B21" s="45" t="str">
        <f>"Державний борг України за станом на " &amp; TEXT(DREPORTDATE,"dd.MM.yyyy")</f>
        <v>Державний борг України за станом на 31.08.2018</v>
      </c>
      <c r="C21" s="69"/>
      <c r="D21" s="169" t="str">
        <f>VALVAL</f>
        <v>млрд. одиниць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s="43" customFormat="1" x14ac:dyDescent="0.2">
      <c r="A22" s="98"/>
      <c r="B22" s="135" t="s">
        <v>172</v>
      </c>
      <c r="C22" s="135" t="s">
        <v>175</v>
      </c>
      <c r="D22" s="187" t="s">
        <v>194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</row>
    <row r="23" spans="1:19" s="219" customFormat="1" ht="15" x14ac:dyDescent="0.2">
      <c r="A23" s="86" t="s">
        <v>154</v>
      </c>
      <c r="B23" s="179">
        <f t="shared" ref="B23:C23" si="1">B$24+B$31</f>
        <v>74.848301704499988</v>
      </c>
      <c r="C23" s="179">
        <f t="shared" si="1"/>
        <v>2116.66783260696</v>
      </c>
      <c r="D23" s="21">
        <v>0.99999899999999997</v>
      </c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</row>
    <row r="24" spans="1:19" s="22" customFormat="1" ht="15" x14ac:dyDescent="0.25">
      <c r="A24" s="122" t="s">
        <v>70</v>
      </c>
      <c r="B24" s="243">
        <f t="shared" ref="B24:C24" si="2">SUM(B$25:B$30)</f>
        <v>64.707211507499991</v>
      </c>
      <c r="C24" s="243">
        <f t="shared" si="2"/>
        <v>1829.8835112689999</v>
      </c>
      <c r="D24" s="100">
        <v>0.86451100000000003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s="151" customFormat="1" outlineLevel="1" x14ac:dyDescent="0.2">
      <c r="A25" s="48" t="s">
        <v>122</v>
      </c>
      <c r="B25" s="55">
        <v>30.50226237819</v>
      </c>
      <c r="C25" s="55">
        <v>862.58680728154002</v>
      </c>
      <c r="D25" s="120">
        <v>0.40752100000000002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9" outlineLevel="1" x14ac:dyDescent="0.2">
      <c r="A26" s="48" t="s">
        <v>3</v>
      </c>
      <c r="B26" s="119">
        <v>5.6292305865300003</v>
      </c>
      <c r="C26" s="119">
        <v>159.19147173031001</v>
      </c>
      <c r="D26" s="172">
        <v>7.5208999999999998E-2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outlineLevel="1" x14ac:dyDescent="0.2">
      <c r="A27" s="158" t="s">
        <v>164</v>
      </c>
      <c r="B27" s="119">
        <v>0.30937355647999998</v>
      </c>
      <c r="C27" s="119">
        <v>8.7489100000000004</v>
      </c>
      <c r="D27" s="172">
        <v>4.1330000000000004E-3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outlineLevel="1" x14ac:dyDescent="0.2">
      <c r="A28" s="158" t="s">
        <v>17</v>
      </c>
      <c r="B28" s="119">
        <v>5.53778288032</v>
      </c>
      <c r="C28" s="119">
        <v>156.60538208392001</v>
      </c>
      <c r="D28" s="172">
        <v>7.3986999999999997E-2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outlineLevel="1" x14ac:dyDescent="0.2">
      <c r="A29" s="158" t="s">
        <v>18</v>
      </c>
      <c r="B29" s="119">
        <v>22.163206458009999</v>
      </c>
      <c r="C29" s="119">
        <v>626.76300074389997</v>
      </c>
      <c r="D29" s="172">
        <v>0.29610799999999998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9" outlineLevel="1" x14ac:dyDescent="0.2">
      <c r="A30" s="158" t="s">
        <v>101</v>
      </c>
      <c r="B30" s="119">
        <v>0.56535564797000004</v>
      </c>
      <c r="C30" s="119">
        <v>15.98793942933</v>
      </c>
      <c r="D30" s="172">
        <v>7.5529999999999998E-3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9" ht="15" x14ac:dyDescent="0.25">
      <c r="A31" s="156" t="s">
        <v>14</v>
      </c>
      <c r="B31" s="88">
        <f t="shared" ref="B31:C31" si="3">SUM(B$32:B$35)</f>
        <v>10.141090197</v>
      </c>
      <c r="C31" s="88">
        <f t="shared" si="3"/>
        <v>286.78432133795997</v>
      </c>
      <c r="D31" s="136">
        <v>0.135488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9" outlineLevel="1" x14ac:dyDescent="0.2">
      <c r="A32" s="158" t="s">
        <v>122</v>
      </c>
      <c r="B32" s="119">
        <v>2.0548902878500002</v>
      </c>
      <c r="C32" s="119">
        <v>58.111140437160003</v>
      </c>
      <c r="D32" s="172">
        <v>2.7453999999999999E-2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outlineLevel="1" x14ac:dyDescent="0.2">
      <c r="A33" s="158" t="s">
        <v>3</v>
      </c>
      <c r="B33" s="119">
        <v>0.94106532222999995</v>
      </c>
      <c r="C33" s="119">
        <v>26.612797492870001</v>
      </c>
      <c r="D33" s="172">
        <v>1.2573000000000001E-2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outlineLevel="1" x14ac:dyDescent="0.2">
      <c r="A34" s="158" t="s">
        <v>17</v>
      </c>
      <c r="B34" s="119">
        <v>6.67782421236</v>
      </c>
      <c r="C34" s="119">
        <v>188.84510911034999</v>
      </c>
      <c r="D34" s="172">
        <v>8.9218000000000006E-2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outlineLevel="1" x14ac:dyDescent="0.2">
      <c r="A35" s="158" t="s">
        <v>18</v>
      </c>
      <c r="B35" s="119">
        <v>0.46731037456000002</v>
      </c>
      <c r="C35" s="119">
        <v>13.215274297580001</v>
      </c>
      <c r="D35" s="172">
        <v>6.2430000000000003E-3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69"/>
      <c r="C244" s="69"/>
      <c r="D244" s="131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69"/>
      <c r="C245" s="69"/>
      <c r="D245" s="131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34" bestFit="1" customWidth="1"/>
    <col min="2" max="2" width="19" style="78" customWidth="1"/>
    <col min="3" max="3" width="19.42578125" style="78" customWidth="1"/>
    <col min="4" max="4" width="9.85546875" style="138" customWidth="1"/>
    <col min="5" max="5" width="18.42578125" style="78" customWidth="1"/>
    <col min="6" max="6" width="17.7109375" style="78" customWidth="1"/>
    <col min="7" max="7" width="9.140625" style="138" customWidth="1"/>
    <col min="8" max="8" width="16" style="78" bestFit="1" customWidth="1"/>
    <col min="9" max="16384" width="9.140625" style="34"/>
  </cols>
  <sheetData>
    <row r="2" spans="1:19" ht="18.75" x14ac:dyDescent="0.3">
      <c r="A2" s="5" t="s">
        <v>73</v>
      </c>
      <c r="B2" s="3"/>
      <c r="C2" s="3"/>
      <c r="D2" s="3"/>
      <c r="E2" s="3"/>
      <c r="F2" s="3"/>
      <c r="G2" s="3"/>
      <c r="H2" s="3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x14ac:dyDescent="0.2">
      <c r="B4" s="69"/>
      <c r="C4" s="69"/>
      <c r="D4" s="131"/>
      <c r="E4" s="69"/>
      <c r="F4" s="69"/>
      <c r="G4" s="131"/>
      <c r="H4" s="69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9"/>
      <c r="E5" s="209"/>
      <c r="F5" s="209"/>
      <c r="G5" s="9"/>
      <c r="H5" s="169" t="str">
        <f>VALVAL</f>
        <v>млрд. одиниць</v>
      </c>
    </row>
    <row r="6" spans="1:19" s="180" customFormat="1" x14ac:dyDescent="0.2">
      <c r="A6" s="39"/>
      <c r="B6" s="291">
        <v>43100</v>
      </c>
      <c r="C6" s="292"/>
      <c r="D6" s="293"/>
      <c r="E6" s="291">
        <v>43343</v>
      </c>
      <c r="F6" s="292"/>
      <c r="G6" s="293"/>
      <c r="H6" s="188"/>
    </row>
    <row r="7" spans="1:19" s="61" customFormat="1" x14ac:dyDescent="0.2">
      <c r="A7" s="98"/>
      <c r="B7" s="135" t="s">
        <v>172</v>
      </c>
      <c r="C7" s="135" t="s">
        <v>175</v>
      </c>
      <c r="D7" s="187" t="s">
        <v>194</v>
      </c>
      <c r="E7" s="135" t="s">
        <v>172</v>
      </c>
      <c r="F7" s="135" t="s">
        <v>175</v>
      </c>
      <c r="G7" s="187" t="s">
        <v>194</v>
      </c>
      <c r="H7" s="135" t="s">
        <v>67</v>
      </c>
    </row>
    <row r="8" spans="1:19" s="99" customFormat="1" ht="15.75" x14ac:dyDescent="0.2">
      <c r="A8" s="218" t="s">
        <v>154</v>
      </c>
      <c r="B8" s="67">
        <f t="shared" ref="B8:H8" si="0">SUM(B9:B18)</f>
        <v>76.305753084309998</v>
      </c>
      <c r="C8" s="67">
        <f t="shared" si="0"/>
        <v>2141.6905879996098</v>
      </c>
      <c r="D8" s="147">
        <f t="shared" si="0"/>
        <v>1</v>
      </c>
      <c r="E8" s="67">
        <f t="shared" si="0"/>
        <v>74.848301704499988</v>
      </c>
      <c r="F8" s="67">
        <f t="shared" si="0"/>
        <v>2116.66783260696</v>
      </c>
      <c r="G8" s="147">
        <f t="shared" si="0"/>
        <v>0.99999899999999997</v>
      </c>
      <c r="H8" s="159">
        <f t="shared" si="0"/>
        <v>2.2768245622195593E-18</v>
      </c>
    </row>
    <row r="9" spans="1:19" s="49" customFormat="1" x14ac:dyDescent="0.2">
      <c r="A9" s="195" t="s">
        <v>122</v>
      </c>
      <c r="B9" s="164">
        <v>32.592572770789999</v>
      </c>
      <c r="C9" s="164">
        <v>914.78300810149005</v>
      </c>
      <c r="D9" s="214">
        <v>0.42713099999999998</v>
      </c>
      <c r="E9" s="164">
        <v>32.557152666039997</v>
      </c>
      <c r="F9" s="164">
        <v>920.69794771869999</v>
      </c>
      <c r="G9" s="214">
        <v>0.434975</v>
      </c>
      <c r="H9" s="164">
        <v>7.8440000000000003E-3</v>
      </c>
    </row>
    <row r="10" spans="1:19" x14ac:dyDescent="0.2">
      <c r="A10" s="192" t="s">
        <v>3</v>
      </c>
      <c r="B10" s="119">
        <v>5.9027198102199998</v>
      </c>
      <c r="C10" s="119">
        <v>165.67295322006001</v>
      </c>
      <c r="D10" s="172">
        <v>7.7355999999999994E-2</v>
      </c>
      <c r="E10" s="119">
        <v>6.5702959087600004</v>
      </c>
      <c r="F10" s="119">
        <v>185.80426922318</v>
      </c>
      <c r="G10" s="172">
        <v>8.7780999999999998E-2</v>
      </c>
      <c r="H10" s="119">
        <v>1.0425E-2</v>
      </c>
      <c r="I10" s="25"/>
      <c r="J10" s="25"/>
      <c r="K10" s="25"/>
      <c r="L10" s="25"/>
      <c r="M10" s="25"/>
      <c r="N10" s="25"/>
      <c r="O10" s="25"/>
      <c r="P10" s="25"/>
      <c r="Q10" s="25"/>
    </row>
    <row r="11" spans="1:19" x14ac:dyDescent="0.2">
      <c r="A11" s="192" t="s">
        <v>164</v>
      </c>
      <c r="B11" s="119">
        <v>0.31720380743999999</v>
      </c>
      <c r="C11" s="119">
        <v>8.9030299999999993</v>
      </c>
      <c r="D11" s="172">
        <v>4.1570000000000001E-3</v>
      </c>
      <c r="E11" s="119">
        <v>0.30937355647999998</v>
      </c>
      <c r="F11" s="119">
        <v>8.7489100000000004</v>
      </c>
      <c r="G11" s="172">
        <v>4.1330000000000004E-3</v>
      </c>
      <c r="H11" s="119">
        <v>-2.4000000000000001E-5</v>
      </c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A12" s="192" t="s">
        <v>17</v>
      </c>
      <c r="B12" s="119">
        <v>14.00143215376</v>
      </c>
      <c r="C12" s="119">
        <v>392.981318579</v>
      </c>
      <c r="D12" s="172">
        <v>0.18349099999999999</v>
      </c>
      <c r="E12" s="119">
        <v>12.215607092679999</v>
      </c>
      <c r="F12" s="119">
        <v>345.45049119427</v>
      </c>
      <c r="G12" s="172">
        <v>0.16320499999999999</v>
      </c>
      <c r="H12" s="119">
        <v>-2.0285999999999998E-2</v>
      </c>
      <c r="I12" s="25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A13" s="192" t="s">
        <v>18</v>
      </c>
      <c r="B13" s="119">
        <v>22.931464837509999</v>
      </c>
      <c r="C13" s="119">
        <v>643.62253731026999</v>
      </c>
      <c r="D13" s="172">
        <v>0.30052099999999998</v>
      </c>
      <c r="E13" s="119">
        <v>22.630516832569999</v>
      </c>
      <c r="F13" s="119">
        <v>639.97827504147995</v>
      </c>
      <c r="G13" s="172">
        <v>0.30235200000000001</v>
      </c>
      <c r="H13" s="119">
        <v>1.8309999999999999E-3</v>
      </c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A14" s="192" t="s">
        <v>101</v>
      </c>
      <c r="B14" s="119">
        <v>0.56035970458999995</v>
      </c>
      <c r="C14" s="119">
        <v>15.727740788789999</v>
      </c>
      <c r="D14" s="172">
        <v>7.3439999999999998E-3</v>
      </c>
      <c r="E14" s="119">
        <v>0.56535564797000004</v>
      </c>
      <c r="F14" s="119">
        <v>15.98793942933</v>
      </c>
      <c r="G14" s="172">
        <v>7.5529999999999998E-3</v>
      </c>
      <c r="H14" s="119">
        <v>2.1000000000000001E-4</v>
      </c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69"/>
      <c r="F15" s="69"/>
      <c r="G15" s="131"/>
      <c r="H15" s="69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69"/>
      <c r="F16" s="69"/>
      <c r="G16" s="131"/>
      <c r="H16" s="69"/>
      <c r="I16" s="25"/>
      <c r="J16" s="25"/>
      <c r="K16" s="25"/>
      <c r="L16" s="25"/>
      <c r="M16" s="25"/>
      <c r="N16" s="25"/>
      <c r="O16" s="25"/>
      <c r="P16" s="25"/>
      <c r="Q16" s="25"/>
    </row>
    <row r="17" spans="1:19" x14ac:dyDescent="0.2">
      <c r="B17" s="69"/>
      <c r="C17" s="69"/>
      <c r="D17" s="131"/>
      <c r="E17" s="69"/>
      <c r="F17" s="69"/>
      <c r="G17" s="131"/>
      <c r="H17" s="69"/>
      <c r="I17" s="25"/>
      <c r="J17" s="25"/>
      <c r="K17" s="25"/>
      <c r="L17" s="25"/>
      <c r="M17" s="25"/>
      <c r="N17" s="25"/>
      <c r="O17" s="25"/>
      <c r="P17" s="25"/>
      <c r="Q17" s="25"/>
    </row>
    <row r="18" spans="1:19" x14ac:dyDescent="0.2">
      <c r="B18" s="69"/>
      <c r="C18" s="69"/>
      <c r="D18" s="131"/>
      <c r="E18" s="69"/>
      <c r="F18" s="69"/>
      <c r="G18" s="131"/>
      <c r="H18" s="69"/>
      <c r="I18" s="25"/>
      <c r="J18" s="25"/>
      <c r="K18" s="25"/>
      <c r="L18" s="25"/>
      <c r="M18" s="25"/>
      <c r="N18" s="25"/>
      <c r="O18" s="25"/>
      <c r="P18" s="25"/>
      <c r="Q18" s="25"/>
    </row>
    <row r="19" spans="1:19" x14ac:dyDescent="0.2">
      <c r="B19" s="69"/>
      <c r="C19" s="69"/>
      <c r="D19" s="131"/>
      <c r="E19" s="69"/>
      <c r="F19" s="69"/>
      <c r="G19" s="131"/>
      <c r="H19" s="69"/>
      <c r="I19" s="25"/>
      <c r="J19" s="25"/>
      <c r="K19" s="25"/>
      <c r="L19" s="25"/>
      <c r="M19" s="25"/>
      <c r="N19" s="25"/>
      <c r="O19" s="25"/>
      <c r="P19" s="25"/>
      <c r="Q19" s="25"/>
    </row>
    <row r="20" spans="1:19" x14ac:dyDescent="0.2">
      <c r="B20" s="69"/>
      <c r="C20" s="69"/>
      <c r="D20" s="131"/>
      <c r="E20" s="69"/>
      <c r="F20" s="69"/>
      <c r="G20" s="131"/>
      <c r="H20" s="69"/>
      <c r="I20" s="25"/>
      <c r="J20" s="25"/>
      <c r="K20" s="25"/>
      <c r="L20" s="25"/>
      <c r="M20" s="25"/>
      <c r="N20" s="25"/>
      <c r="O20" s="25"/>
      <c r="P20" s="25"/>
      <c r="Q20" s="25"/>
    </row>
    <row r="21" spans="1:19" x14ac:dyDescent="0.2">
      <c r="B21" s="69"/>
      <c r="C21" s="69"/>
      <c r="D21" s="131"/>
      <c r="E21" s="69"/>
      <c r="F21" s="69"/>
      <c r="G21" s="131"/>
      <c r="H21" s="169" t="str">
        <f>VALVAL</f>
        <v>млрд. одиниць</v>
      </c>
      <c r="I21" s="25"/>
      <c r="J21" s="25"/>
      <c r="K21" s="25"/>
      <c r="L21" s="25"/>
      <c r="M21" s="25"/>
      <c r="N21" s="25"/>
      <c r="O21" s="25"/>
      <c r="P21" s="25"/>
      <c r="Q21" s="25"/>
    </row>
    <row r="22" spans="1:19" x14ac:dyDescent="0.2">
      <c r="A22" s="39"/>
      <c r="B22" s="291">
        <v>43100</v>
      </c>
      <c r="C22" s="292"/>
      <c r="D22" s="293"/>
      <c r="E22" s="291">
        <v>43343</v>
      </c>
      <c r="F22" s="292"/>
      <c r="G22" s="293"/>
      <c r="H22" s="188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19" s="160" customFormat="1" x14ac:dyDescent="0.2">
      <c r="A23" s="194"/>
      <c r="B23" s="23" t="s">
        <v>172</v>
      </c>
      <c r="C23" s="23" t="s">
        <v>175</v>
      </c>
      <c r="D23" s="91" t="s">
        <v>194</v>
      </c>
      <c r="E23" s="23" t="s">
        <v>172</v>
      </c>
      <c r="F23" s="23" t="s">
        <v>175</v>
      </c>
      <c r="G23" s="91" t="s">
        <v>194</v>
      </c>
      <c r="H23" s="23" t="s">
        <v>67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9" s="219" customFormat="1" ht="15" x14ac:dyDescent="0.25">
      <c r="A24" s="86" t="s">
        <v>154</v>
      </c>
      <c r="B24" s="179">
        <f t="shared" ref="B24:G24" si="1">B$25+B$32</f>
        <v>76.305753084309998</v>
      </c>
      <c r="C24" s="179">
        <f t="shared" si="1"/>
        <v>2141.6905879996102</v>
      </c>
      <c r="D24" s="21">
        <f t="shared" si="1"/>
        <v>1</v>
      </c>
      <c r="E24" s="179">
        <f t="shared" si="1"/>
        <v>74.848301704499988</v>
      </c>
      <c r="F24" s="179">
        <f t="shared" si="1"/>
        <v>2116.66783260696</v>
      </c>
      <c r="G24" s="21">
        <f t="shared" si="1"/>
        <v>0.99999899999999986</v>
      </c>
      <c r="H24" s="189">
        <v>9.9999999999999995E-7</v>
      </c>
      <c r="I24" s="210"/>
      <c r="J24" s="210"/>
      <c r="K24" s="210"/>
      <c r="L24" s="210"/>
      <c r="M24" s="210"/>
      <c r="N24" s="210"/>
      <c r="O24" s="210"/>
      <c r="P24" s="210"/>
      <c r="Q24" s="210"/>
    </row>
    <row r="25" spans="1:19" s="22" customFormat="1" ht="15" x14ac:dyDescent="0.25">
      <c r="A25" s="122" t="s">
        <v>70</v>
      </c>
      <c r="B25" s="243">
        <f t="shared" ref="B25:G25" si="2">SUM(B$26:B$31)</f>
        <v>65.332784469549992</v>
      </c>
      <c r="C25" s="243">
        <f t="shared" si="2"/>
        <v>1833.70983091682</v>
      </c>
      <c r="D25" s="100">
        <f t="shared" si="2"/>
        <v>0.8561970000000001</v>
      </c>
      <c r="E25" s="243">
        <f t="shared" si="2"/>
        <v>64.707211507499991</v>
      </c>
      <c r="F25" s="243">
        <f t="shared" si="2"/>
        <v>1829.8835112689999</v>
      </c>
      <c r="G25" s="100">
        <f t="shared" si="2"/>
        <v>0.86451099999999992</v>
      </c>
      <c r="H25" s="112">
        <v>8.3149999999999995E-3</v>
      </c>
      <c r="I25" s="15"/>
      <c r="J25" s="15"/>
      <c r="K25" s="15"/>
      <c r="L25" s="15"/>
      <c r="M25" s="15"/>
      <c r="N25" s="15"/>
      <c r="O25" s="15"/>
      <c r="P25" s="15"/>
      <c r="Q25" s="15"/>
    </row>
    <row r="26" spans="1:19" s="151" customFormat="1" outlineLevel="1" x14ac:dyDescent="0.2">
      <c r="A26" s="48" t="s">
        <v>122</v>
      </c>
      <c r="B26" s="55">
        <v>30.05374186513</v>
      </c>
      <c r="C26" s="55">
        <v>843.52507491305005</v>
      </c>
      <c r="D26" s="120">
        <v>0.39385900000000001</v>
      </c>
      <c r="E26" s="55">
        <v>30.50226237819</v>
      </c>
      <c r="F26" s="55">
        <v>862.58680728154002</v>
      </c>
      <c r="G26" s="120">
        <v>0.40752100000000002</v>
      </c>
      <c r="H26" s="55">
        <v>1.3662000000000001E-2</v>
      </c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outlineLevel="1" x14ac:dyDescent="0.2">
      <c r="A27" s="158" t="s">
        <v>3</v>
      </c>
      <c r="B27" s="119">
        <v>5.2794247102299998</v>
      </c>
      <c r="C27" s="119">
        <v>148.17879065381999</v>
      </c>
      <c r="D27" s="172">
        <v>6.9188E-2</v>
      </c>
      <c r="E27" s="119">
        <v>5.6292305865300003</v>
      </c>
      <c r="F27" s="119">
        <v>159.19147173031001</v>
      </c>
      <c r="G27" s="172">
        <v>7.5208999999999998E-2</v>
      </c>
      <c r="H27" s="119">
        <v>6.0210000000000003E-3</v>
      </c>
      <c r="I27" s="25"/>
      <c r="J27" s="25"/>
      <c r="K27" s="25"/>
      <c r="L27" s="25"/>
      <c r="M27" s="25"/>
      <c r="N27" s="25"/>
      <c r="O27" s="25"/>
      <c r="P27" s="25"/>
      <c r="Q27" s="25"/>
    </row>
    <row r="28" spans="1:19" outlineLevel="1" x14ac:dyDescent="0.2">
      <c r="A28" s="158" t="s">
        <v>164</v>
      </c>
      <c r="B28" s="119">
        <v>0.31720380743999999</v>
      </c>
      <c r="C28" s="119">
        <v>8.9030299999999993</v>
      </c>
      <c r="D28" s="172">
        <v>4.1570000000000001E-3</v>
      </c>
      <c r="E28" s="119">
        <v>0.30937355647999998</v>
      </c>
      <c r="F28" s="119">
        <v>8.7489100000000004</v>
      </c>
      <c r="G28" s="172">
        <v>4.1330000000000004E-3</v>
      </c>
      <c r="H28" s="119">
        <v>-2.4000000000000001E-5</v>
      </c>
      <c r="I28" s="25"/>
      <c r="J28" s="25"/>
      <c r="K28" s="25"/>
      <c r="L28" s="25"/>
      <c r="M28" s="25"/>
      <c r="N28" s="25"/>
      <c r="O28" s="25"/>
      <c r="P28" s="25"/>
      <c r="Q28" s="25"/>
    </row>
    <row r="29" spans="1:19" outlineLevel="1" x14ac:dyDescent="0.2">
      <c r="A29" s="158" t="s">
        <v>17</v>
      </c>
      <c r="B29" s="119">
        <v>6.6637234384099999</v>
      </c>
      <c r="C29" s="119">
        <v>187.03221175601999</v>
      </c>
      <c r="D29" s="172">
        <v>8.7329000000000004E-2</v>
      </c>
      <c r="E29" s="119">
        <v>5.53778288032</v>
      </c>
      <c r="F29" s="119">
        <v>156.60538208392001</v>
      </c>
      <c r="G29" s="172">
        <v>7.3986999999999997E-2</v>
      </c>
      <c r="H29" s="119">
        <v>-1.3342E-2</v>
      </c>
      <c r="I29" s="25"/>
      <c r="J29" s="25"/>
      <c r="K29" s="25"/>
      <c r="L29" s="25"/>
      <c r="M29" s="25"/>
      <c r="N29" s="25"/>
      <c r="O29" s="25"/>
      <c r="P29" s="25"/>
      <c r="Q29" s="25"/>
    </row>
    <row r="30" spans="1:19" outlineLevel="1" x14ac:dyDescent="0.2">
      <c r="A30" s="158" t="s">
        <v>18</v>
      </c>
      <c r="B30" s="119">
        <v>22.458330943749999</v>
      </c>
      <c r="C30" s="119">
        <v>630.34298280513997</v>
      </c>
      <c r="D30" s="172">
        <v>0.29432000000000003</v>
      </c>
      <c r="E30" s="119">
        <v>22.163206458009999</v>
      </c>
      <c r="F30" s="119">
        <v>626.76300074389997</v>
      </c>
      <c r="G30" s="172">
        <v>0.29610799999999998</v>
      </c>
      <c r="H30" s="119">
        <v>1.7880000000000001E-3</v>
      </c>
      <c r="I30" s="25"/>
      <c r="J30" s="25"/>
      <c r="K30" s="25"/>
      <c r="L30" s="25"/>
      <c r="M30" s="25"/>
      <c r="N30" s="25"/>
      <c r="O30" s="25"/>
      <c r="P30" s="25"/>
      <c r="Q30" s="25"/>
    </row>
    <row r="31" spans="1:19" outlineLevel="1" x14ac:dyDescent="0.2">
      <c r="A31" s="158" t="s">
        <v>101</v>
      </c>
      <c r="B31" s="119">
        <v>0.56035970458999995</v>
      </c>
      <c r="C31" s="119">
        <v>15.727740788789999</v>
      </c>
      <c r="D31" s="172">
        <v>7.3439999999999998E-3</v>
      </c>
      <c r="E31" s="119">
        <v>0.56535564797000004</v>
      </c>
      <c r="F31" s="119">
        <v>15.98793942933</v>
      </c>
      <c r="G31" s="172">
        <v>7.5529999999999998E-3</v>
      </c>
      <c r="H31" s="119">
        <v>2.1000000000000001E-4</v>
      </c>
      <c r="I31" s="25"/>
      <c r="J31" s="25"/>
      <c r="K31" s="25"/>
      <c r="L31" s="25"/>
      <c r="M31" s="25"/>
      <c r="N31" s="25"/>
      <c r="O31" s="25"/>
      <c r="P31" s="25"/>
      <c r="Q31" s="25"/>
    </row>
    <row r="32" spans="1:19" s="169" customFormat="1" ht="15" x14ac:dyDescent="0.25">
      <c r="A32" s="203" t="s">
        <v>14</v>
      </c>
      <c r="B32" s="20">
        <f t="shared" ref="B32:G32" si="3">SUM(B$33:B$36)</f>
        <v>10.972968614759999</v>
      </c>
      <c r="C32" s="20">
        <f t="shared" si="3"/>
        <v>307.98075708279003</v>
      </c>
      <c r="D32" s="89">
        <f t="shared" si="3"/>
        <v>0.14380300000000001</v>
      </c>
      <c r="E32" s="20">
        <f t="shared" si="3"/>
        <v>10.141090197</v>
      </c>
      <c r="F32" s="20">
        <f t="shared" si="3"/>
        <v>286.78432133795997</v>
      </c>
      <c r="G32" s="89">
        <f t="shared" si="3"/>
        <v>0.135488</v>
      </c>
      <c r="H32" s="20">
        <v>-8.3140000000000002E-3</v>
      </c>
    </row>
    <row r="33" spans="1:17" outlineLevel="1" x14ac:dyDescent="0.2">
      <c r="A33" s="158" t="s">
        <v>122</v>
      </c>
      <c r="B33" s="119">
        <v>2.5388309056599998</v>
      </c>
      <c r="C33" s="119">
        <v>71.257933188440006</v>
      </c>
      <c r="D33" s="172">
        <v>3.3272000000000003E-2</v>
      </c>
      <c r="E33" s="119">
        <v>2.0548902878500002</v>
      </c>
      <c r="F33" s="119">
        <v>58.111140437160003</v>
      </c>
      <c r="G33" s="172">
        <v>2.7453999999999999E-2</v>
      </c>
      <c r="H33" s="119">
        <v>-5.8180000000000003E-3</v>
      </c>
      <c r="I33" s="25"/>
      <c r="J33" s="25"/>
      <c r="K33" s="25"/>
      <c r="L33" s="25"/>
      <c r="M33" s="25"/>
      <c r="N33" s="25"/>
      <c r="O33" s="25"/>
      <c r="P33" s="25"/>
      <c r="Q33" s="25"/>
    </row>
    <row r="34" spans="1:17" outlineLevel="1" x14ac:dyDescent="0.2">
      <c r="A34" s="158" t="s">
        <v>3</v>
      </c>
      <c r="B34" s="119">
        <v>0.62329509998999999</v>
      </c>
      <c r="C34" s="119">
        <v>17.49416256624</v>
      </c>
      <c r="D34" s="172">
        <v>8.1679999999999999E-3</v>
      </c>
      <c r="E34" s="119">
        <v>0.94106532222999995</v>
      </c>
      <c r="F34" s="119">
        <v>26.612797492870001</v>
      </c>
      <c r="G34" s="172">
        <v>1.2573000000000001E-2</v>
      </c>
      <c r="H34" s="119">
        <v>4.4050000000000001E-3</v>
      </c>
      <c r="I34" s="25"/>
      <c r="J34" s="25"/>
      <c r="K34" s="25"/>
      <c r="L34" s="25"/>
      <c r="M34" s="25"/>
      <c r="N34" s="25"/>
      <c r="O34" s="25"/>
      <c r="P34" s="25"/>
      <c r="Q34" s="25"/>
    </row>
    <row r="35" spans="1:17" outlineLevel="1" x14ac:dyDescent="0.2">
      <c r="A35" s="158" t="s">
        <v>17</v>
      </c>
      <c r="B35" s="119">
        <v>7.3377087153499998</v>
      </c>
      <c r="C35" s="119">
        <v>205.94910682298001</v>
      </c>
      <c r="D35" s="172">
        <v>9.6161999999999997E-2</v>
      </c>
      <c r="E35" s="119">
        <v>6.67782421236</v>
      </c>
      <c r="F35" s="119">
        <v>188.84510911034999</v>
      </c>
      <c r="G35" s="172">
        <v>8.9218000000000006E-2</v>
      </c>
      <c r="H35" s="119">
        <v>-6.9439999999999997E-3</v>
      </c>
      <c r="I35" s="25"/>
      <c r="J35" s="25"/>
      <c r="K35" s="25"/>
      <c r="L35" s="25"/>
      <c r="M35" s="25"/>
      <c r="N35" s="25"/>
      <c r="O35" s="25"/>
      <c r="P35" s="25"/>
      <c r="Q35" s="25"/>
    </row>
    <row r="36" spans="1:17" outlineLevel="1" x14ac:dyDescent="0.2">
      <c r="A36" s="158" t="s">
        <v>18</v>
      </c>
      <c r="B36" s="119">
        <v>0.47313389375999998</v>
      </c>
      <c r="C36" s="119">
        <v>13.279554505129999</v>
      </c>
      <c r="D36" s="172">
        <v>6.2009999999999999E-3</v>
      </c>
      <c r="E36" s="119">
        <v>0.46731037456000002</v>
      </c>
      <c r="F36" s="119">
        <v>13.215274297580001</v>
      </c>
      <c r="G36" s="172">
        <v>6.2430000000000003E-3</v>
      </c>
      <c r="H36" s="119">
        <v>4.3000000000000002E-5</v>
      </c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B37" s="69"/>
      <c r="C37" s="69"/>
      <c r="D37" s="131"/>
      <c r="E37" s="69"/>
      <c r="F37" s="69"/>
      <c r="G37" s="131"/>
      <c r="H37" s="69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B38" s="69"/>
      <c r="C38" s="69"/>
      <c r="D38" s="131"/>
      <c r="E38" s="69"/>
      <c r="F38" s="69"/>
      <c r="G38" s="131"/>
      <c r="H38" s="69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B39" s="69"/>
      <c r="C39" s="69"/>
      <c r="D39" s="131"/>
      <c r="E39" s="69"/>
      <c r="F39" s="69"/>
      <c r="G39" s="131"/>
      <c r="H39" s="69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">
      <c r="B40" s="69"/>
      <c r="C40" s="69"/>
      <c r="D40" s="131"/>
      <c r="E40" s="69"/>
      <c r="F40" s="69"/>
      <c r="G40" s="131"/>
      <c r="H40" s="69"/>
      <c r="I40" s="25"/>
      <c r="J40" s="25"/>
      <c r="K40" s="25"/>
      <c r="L40" s="25"/>
      <c r="M40" s="25"/>
      <c r="N40" s="25"/>
      <c r="O40" s="25"/>
      <c r="P40" s="25"/>
      <c r="Q40" s="25"/>
    </row>
    <row r="41" spans="1:17" x14ac:dyDescent="0.2">
      <c r="B41" s="69"/>
      <c r="C41" s="69"/>
      <c r="D41" s="131"/>
      <c r="E41" s="69"/>
      <c r="F41" s="69"/>
      <c r="G41" s="131"/>
      <c r="H41" s="69"/>
      <c r="I41" s="25"/>
      <c r="J41" s="25"/>
      <c r="K41" s="25"/>
      <c r="L41" s="25"/>
      <c r="M41" s="25"/>
      <c r="N41" s="25"/>
      <c r="O41" s="25"/>
      <c r="P41" s="25"/>
      <c r="Q41" s="25"/>
    </row>
    <row r="42" spans="1:17" x14ac:dyDescent="0.2">
      <c r="B42" s="69"/>
      <c r="C42" s="69"/>
      <c r="D42" s="131"/>
      <c r="E42" s="69"/>
      <c r="F42" s="69"/>
      <c r="G42" s="131"/>
      <c r="H42" s="69"/>
      <c r="I42" s="25"/>
      <c r="J42" s="25"/>
      <c r="K42" s="25"/>
      <c r="L42" s="25"/>
      <c r="M42" s="25"/>
      <c r="N42" s="25"/>
      <c r="O42" s="25"/>
      <c r="P42" s="25"/>
      <c r="Q42" s="25"/>
    </row>
    <row r="43" spans="1:17" x14ac:dyDescent="0.2">
      <c r="B43" s="69"/>
      <c r="C43" s="69"/>
      <c r="D43" s="131"/>
      <c r="E43" s="69"/>
      <c r="F43" s="69"/>
      <c r="G43" s="131"/>
      <c r="H43" s="69"/>
      <c r="I43" s="25"/>
      <c r="J43" s="25"/>
      <c r="K43" s="25"/>
      <c r="L43" s="25"/>
      <c r="M43" s="25"/>
      <c r="N43" s="25"/>
      <c r="O43" s="25"/>
      <c r="P43" s="25"/>
      <c r="Q43" s="25"/>
    </row>
    <row r="44" spans="1:17" x14ac:dyDescent="0.2">
      <c r="B44" s="69"/>
      <c r="C44" s="69"/>
      <c r="D44" s="131"/>
      <c r="E44" s="69"/>
      <c r="F44" s="69"/>
      <c r="G44" s="131"/>
      <c r="H44" s="69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B45" s="69"/>
      <c r="C45" s="69"/>
      <c r="D45" s="131"/>
      <c r="E45" s="69"/>
      <c r="F45" s="69"/>
      <c r="G45" s="131"/>
      <c r="H45" s="69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2">
      <c r="B46" s="69"/>
      <c r="C46" s="69"/>
      <c r="D46" s="131"/>
      <c r="E46" s="69"/>
      <c r="F46" s="69"/>
      <c r="G46" s="131"/>
      <c r="H46" s="69"/>
      <c r="I46" s="25"/>
      <c r="J46" s="25"/>
      <c r="K46" s="25"/>
      <c r="L46" s="25"/>
      <c r="M46" s="25"/>
      <c r="N46" s="25"/>
      <c r="O46" s="25"/>
      <c r="P46" s="25"/>
      <c r="Q46" s="25"/>
    </row>
    <row r="47" spans="1:17" x14ac:dyDescent="0.2">
      <c r="B47" s="69"/>
      <c r="C47" s="69"/>
      <c r="D47" s="131"/>
      <c r="E47" s="69"/>
      <c r="F47" s="69"/>
      <c r="G47" s="131"/>
      <c r="H47" s="69"/>
      <c r="I47" s="25"/>
      <c r="J47" s="25"/>
      <c r="K47" s="25"/>
      <c r="L47" s="25"/>
      <c r="M47" s="25"/>
      <c r="N47" s="25"/>
      <c r="O47" s="25"/>
      <c r="P47" s="25"/>
      <c r="Q47" s="25"/>
    </row>
    <row r="48" spans="1:17" x14ac:dyDescent="0.2">
      <c r="B48" s="69"/>
      <c r="C48" s="69"/>
      <c r="D48" s="131"/>
      <c r="E48" s="69"/>
      <c r="F48" s="69"/>
      <c r="G48" s="131"/>
      <c r="H48" s="69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69"/>
      <c r="F49" s="69"/>
      <c r="G49" s="131"/>
      <c r="H49" s="69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69"/>
      <c r="F50" s="69"/>
      <c r="G50" s="131"/>
      <c r="H50" s="69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69"/>
      <c r="F51" s="69"/>
      <c r="G51" s="131"/>
      <c r="H51" s="69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69"/>
      <c r="F52" s="69"/>
      <c r="G52" s="131"/>
      <c r="H52" s="69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69"/>
      <c r="F53" s="69"/>
      <c r="G53" s="131"/>
      <c r="H53" s="69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69"/>
      <c r="F54" s="69"/>
      <c r="G54" s="131"/>
      <c r="H54" s="69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69"/>
      <c r="F55" s="69"/>
      <c r="G55" s="131"/>
      <c r="H55" s="69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69"/>
      <c r="F56" s="69"/>
      <c r="G56" s="131"/>
      <c r="H56" s="69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69"/>
      <c r="F57" s="69"/>
      <c r="G57" s="131"/>
      <c r="H57" s="69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69"/>
      <c r="F58" s="69"/>
      <c r="G58" s="131"/>
      <c r="H58" s="69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69"/>
      <c r="F59" s="69"/>
      <c r="G59" s="131"/>
      <c r="H59" s="69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69"/>
      <c r="F60" s="69"/>
      <c r="G60" s="131"/>
      <c r="H60" s="69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69"/>
      <c r="F61" s="69"/>
      <c r="G61" s="131"/>
      <c r="H61" s="69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69"/>
      <c r="F62" s="69"/>
      <c r="G62" s="131"/>
      <c r="H62" s="69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69"/>
      <c r="F63" s="69"/>
      <c r="G63" s="131"/>
      <c r="H63" s="69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69"/>
      <c r="F64" s="69"/>
      <c r="G64" s="131"/>
      <c r="H64" s="69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69"/>
      <c r="F65" s="69"/>
      <c r="G65" s="131"/>
      <c r="H65" s="69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69"/>
      <c r="F66" s="69"/>
      <c r="G66" s="131"/>
      <c r="H66" s="69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69"/>
      <c r="F67" s="69"/>
      <c r="G67" s="131"/>
      <c r="H67" s="69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69"/>
      <c r="F68" s="69"/>
      <c r="G68" s="131"/>
      <c r="H68" s="69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69"/>
      <c r="F69" s="69"/>
      <c r="G69" s="131"/>
      <c r="H69" s="69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69"/>
      <c r="F70" s="69"/>
      <c r="G70" s="131"/>
      <c r="H70" s="69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69"/>
      <c r="F71" s="69"/>
      <c r="G71" s="131"/>
      <c r="H71" s="69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69"/>
      <c r="F72" s="69"/>
      <c r="G72" s="131"/>
      <c r="H72" s="69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69"/>
      <c r="F73" s="69"/>
      <c r="G73" s="131"/>
      <c r="H73" s="69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69"/>
      <c r="F74" s="69"/>
      <c r="G74" s="131"/>
      <c r="H74" s="69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69"/>
      <c r="F75" s="69"/>
      <c r="G75" s="131"/>
      <c r="H75" s="69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69"/>
      <c r="F76" s="69"/>
      <c r="G76" s="131"/>
      <c r="H76" s="69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69"/>
      <c r="F77" s="69"/>
      <c r="G77" s="131"/>
      <c r="H77" s="69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69"/>
      <c r="F78" s="69"/>
      <c r="G78" s="131"/>
      <c r="H78" s="69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69"/>
      <c r="F79" s="69"/>
      <c r="G79" s="131"/>
      <c r="H79" s="69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69"/>
      <c r="F80" s="69"/>
      <c r="G80" s="131"/>
      <c r="H80" s="69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69"/>
      <c r="F81" s="69"/>
      <c r="G81" s="131"/>
      <c r="H81" s="69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69"/>
      <c r="F82" s="69"/>
      <c r="G82" s="131"/>
      <c r="H82" s="69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69"/>
      <c r="F83" s="69"/>
      <c r="G83" s="131"/>
      <c r="H83" s="69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69"/>
      <c r="F84" s="69"/>
      <c r="G84" s="131"/>
      <c r="H84" s="69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69"/>
      <c r="F85" s="69"/>
      <c r="G85" s="131"/>
      <c r="H85" s="69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69"/>
      <c r="F86" s="69"/>
      <c r="G86" s="131"/>
      <c r="H86" s="69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69"/>
      <c r="F87" s="69"/>
      <c r="G87" s="131"/>
      <c r="H87" s="69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69"/>
      <c r="F88" s="69"/>
      <c r="G88" s="131"/>
      <c r="H88" s="69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69"/>
      <c r="F89" s="69"/>
      <c r="G89" s="131"/>
      <c r="H89" s="69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69"/>
      <c r="F90" s="69"/>
      <c r="G90" s="131"/>
      <c r="H90" s="69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69"/>
      <c r="F91" s="69"/>
      <c r="G91" s="131"/>
      <c r="H91" s="69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69"/>
      <c r="F92" s="69"/>
      <c r="G92" s="131"/>
      <c r="H92" s="69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69"/>
      <c r="F93" s="69"/>
      <c r="G93" s="131"/>
      <c r="H93" s="69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69"/>
      <c r="F94" s="69"/>
      <c r="G94" s="131"/>
      <c r="H94" s="69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69"/>
      <c r="F95" s="69"/>
      <c r="G95" s="131"/>
      <c r="H95" s="69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69"/>
      <c r="F96" s="69"/>
      <c r="G96" s="131"/>
      <c r="H96" s="69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69"/>
      <c r="F97" s="69"/>
      <c r="G97" s="131"/>
      <c r="H97" s="69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69"/>
      <c r="F98" s="69"/>
      <c r="G98" s="131"/>
      <c r="H98" s="69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69"/>
      <c r="F99" s="69"/>
      <c r="G99" s="131"/>
      <c r="H99" s="69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69"/>
      <c r="F100" s="69"/>
      <c r="G100" s="131"/>
      <c r="H100" s="69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69"/>
      <c r="F101" s="69"/>
      <c r="G101" s="131"/>
      <c r="H101" s="69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69"/>
      <c r="F102" s="69"/>
      <c r="G102" s="131"/>
      <c r="H102" s="69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69"/>
      <c r="F103" s="69"/>
      <c r="G103" s="131"/>
      <c r="H103" s="69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69"/>
      <c r="F104" s="69"/>
      <c r="G104" s="131"/>
      <c r="H104" s="69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69"/>
      <c r="F105" s="69"/>
      <c r="G105" s="131"/>
      <c r="H105" s="69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69"/>
      <c r="F106" s="69"/>
      <c r="G106" s="131"/>
      <c r="H106" s="69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69"/>
      <c r="F107" s="69"/>
      <c r="G107" s="131"/>
      <c r="H107" s="69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69"/>
      <c r="F108" s="69"/>
      <c r="G108" s="131"/>
      <c r="H108" s="69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69"/>
      <c r="F109" s="69"/>
      <c r="G109" s="131"/>
      <c r="H109" s="69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69"/>
      <c r="F110" s="69"/>
      <c r="G110" s="131"/>
      <c r="H110" s="69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69"/>
      <c r="F111" s="69"/>
      <c r="G111" s="131"/>
      <c r="H111" s="69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69"/>
      <c r="F112" s="69"/>
      <c r="G112" s="131"/>
      <c r="H112" s="69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69"/>
      <c r="F113" s="69"/>
      <c r="G113" s="131"/>
      <c r="H113" s="69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69"/>
      <c r="F114" s="69"/>
      <c r="G114" s="131"/>
      <c r="H114" s="69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69"/>
      <c r="F115" s="69"/>
      <c r="G115" s="131"/>
      <c r="H115" s="69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69"/>
      <c r="F116" s="69"/>
      <c r="G116" s="131"/>
      <c r="H116" s="69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69"/>
      <c r="F117" s="69"/>
      <c r="G117" s="131"/>
      <c r="H117" s="69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69"/>
      <c r="F118" s="69"/>
      <c r="G118" s="131"/>
      <c r="H118" s="69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69"/>
      <c r="F119" s="69"/>
      <c r="G119" s="131"/>
      <c r="H119" s="69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69"/>
      <c r="F120" s="69"/>
      <c r="G120" s="131"/>
      <c r="H120" s="69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69"/>
      <c r="F121" s="69"/>
      <c r="G121" s="131"/>
      <c r="H121" s="69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69"/>
      <c r="F122" s="69"/>
      <c r="G122" s="131"/>
      <c r="H122" s="69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69"/>
      <c r="F123" s="69"/>
      <c r="G123" s="131"/>
      <c r="H123" s="69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69"/>
      <c r="F124" s="69"/>
      <c r="G124" s="131"/>
      <c r="H124" s="69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69"/>
      <c r="F125" s="69"/>
      <c r="G125" s="131"/>
      <c r="H125" s="69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69"/>
      <c r="F126" s="69"/>
      <c r="G126" s="131"/>
      <c r="H126" s="69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69"/>
      <c r="F127" s="69"/>
      <c r="G127" s="131"/>
      <c r="H127" s="69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69"/>
      <c r="F128" s="69"/>
      <c r="G128" s="131"/>
      <c r="H128" s="69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69"/>
      <c r="F129" s="69"/>
      <c r="G129" s="131"/>
      <c r="H129" s="69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69"/>
      <c r="F130" s="69"/>
      <c r="G130" s="131"/>
      <c r="H130" s="69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69"/>
      <c r="F131" s="69"/>
      <c r="G131" s="131"/>
      <c r="H131" s="69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69"/>
      <c r="F132" s="69"/>
      <c r="G132" s="131"/>
      <c r="H132" s="69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69"/>
      <c r="F133" s="69"/>
      <c r="G133" s="131"/>
      <c r="H133" s="69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69"/>
      <c r="F134" s="69"/>
      <c r="G134" s="131"/>
      <c r="H134" s="69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69"/>
      <c r="F135" s="69"/>
      <c r="G135" s="131"/>
      <c r="H135" s="69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69"/>
      <c r="F136" s="69"/>
      <c r="G136" s="131"/>
      <c r="H136" s="69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69"/>
      <c r="F137" s="69"/>
      <c r="G137" s="131"/>
      <c r="H137" s="69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69"/>
      <c r="F138" s="69"/>
      <c r="G138" s="131"/>
      <c r="H138" s="69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69"/>
      <c r="F139" s="69"/>
      <c r="G139" s="131"/>
      <c r="H139" s="69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69"/>
      <c r="F140" s="69"/>
      <c r="G140" s="131"/>
      <c r="H140" s="69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69"/>
      <c r="F141" s="69"/>
      <c r="G141" s="131"/>
      <c r="H141" s="69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69"/>
      <c r="F142" s="69"/>
      <c r="G142" s="131"/>
      <c r="H142" s="69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69"/>
      <c r="F143" s="69"/>
      <c r="G143" s="131"/>
      <c r="H143" s="69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69"/>
      <c r="F144" s="69"/>
      <c r="G144" s="131"/>
      <c r="H144" s="69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69"/>
      <c r="F145" s="69"/>
      <c r="G145" s="131"/>
      <c r="H145" s="69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69"/>
      <c r="F146" s="69"/>
      <c r="G146" s="131"/>
      <c r="H146" s="69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69"/>
      <c r="F147" s="69"/>
      <c r="G147" s="131"/>
      <c r="H147" s="69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69"/>
      <c r="F148" s="69"/>
      <c r="G148" s="131"/>
      <c r="H148" s="69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69"/>
      <c r="F149" s="69"/>
      <c r="G149" s="131"/>
      <c r="H149" s="69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69"/>
      <c r="F150" s="69"/>
      <c r="G150" s="131"/>
      <c r="H150" s="69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69"/>
      <c r="F151" s="69"/>
      <c r="G151" s="131"/>
      <c r="H151" s="69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69"/>
      <c r="F152" s="69"/>
      <c r="G152" s="131"/>
      <c r="H152" s="69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69"/>
      <c r="F153" s="69"/>
      <c r="G153" s="131"/>
      <c r="H153" s="69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69"/>
      <c r="F154" s="69"/>
      <c r="G154" s="131"/>
      <c r="H154" s="69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69"/>
      <c r="F155" s="69"/>
      <c r="G155" s="131"/>
      <c r="H155" s="69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69"/>
      <c r="F156" s="69"/>
      <c r="G156" s="131"/>
      <c r="H156" s="69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69"/>
      <c r="F157" s="69"/>
      <c r="G157" s="131"/>
      <c r="H157" s="69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69"/>
      <c r="F158" s="69"/>
      <c r="G158" s="131"/>
      <c r="H158" s="69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69"/>
      <c r="F159" s="69"/>
      <c r="G159" s="131"/>
      <c r="H159" s="69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69"/>
      <c r="F160" s="69"/>
      <c r="G160" s="131"/>
      <c r="H160" s="69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69"/>
      <c r="F161" s="69"/>
      <c r="G161" s="131"/>
      <c r="H161" s="69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69"/>
      <c r="F162" s="69"/>
      <c r="G162" s="131"/>
      <c r="H162" s="69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69"/>
      <c r="F163" s="69"/>
      <c r="G163" s="131"/>
      <c r="H163" s="69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69"/>
      <c r="F164" s="69"/>
      <c r="G164" s="131"/>
      <c r="H164" s="69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69"/>
      <c r="F165" s="69"/>
      <c r="G165" s="131"/>
      <c r="H165" s="69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69"/>
      <c r="F166" s="69"/>
      <c r="G166" s="131"/>
      <c r="H166" s="69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69"/>
      <c r="F167" s="69"/>
      <c r="G167" s="131"/>
      <c r="H167" s="69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69"/>
      <c r="F168" s="69"/>
      <c r="G168" s="131"/>
      <c r="H168" s="69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69"/>
      <c r="F169" s="69"/>
      <c r="G169" s="131"/>
      <c r="H169" s="69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69"/>
      <c r="F170" s="69"/>
      <c r="G170" s="131"/>
      <c r="H170" s="69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69"/>
      <c r="F171" s="69"/>
      <c r="G171" s="131"/>
      <c r="H171" s="69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69"/>
      <c r="F172" s="69"/>
      <c r="G172" s="131"/>
      <c r="H172" s="69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69"/>
      <c r="F173" s="69"/>
      <c r="G173" s="131"/>
      <c r="H173" s="69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69"/>
      <c r="F174" s="69"/>
      <c r="G174" s="131"/>
      <c r="H174" s="69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69"/>
      <c r="F175" s="69"/>
      <c r="G175" s="131"/>
      <c r="H175" s="69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69"/>
      <c r="F176" s="69"/>
      <c r="G176" s="131"/>
      <c r="H176" s="69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69"/>
      <c r="F177" s="69"/>
      <c r="G177" s="131"/>
      <c r="H177" s="69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69"/>
      <c r="F178" s="69"/>
      <c r="G178" s="131"/>
      <c r="H178" s="69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69"/>
      <c r="F179" s="69"/>
      <c r="G179" s="131"/>
      <c r="H179" s="69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69"/>
      <c r="F180" s="69"/>
      <c r="G180" s="131"/>
      <c r="H180" s="69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69"/>
      <c r="F181" s="69"/>
      <c r="G181" s="131"/>
      <c r="H181" s="69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69"/>
      <c r="F182" s="69"/>
      <c r="G182" s="131"/>
      <c r="H182" s="69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69"/>
      <c r="F183" s="69"/>
      <c r="G183" s="131"/>
      <c r="H183" s="69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69"/>
      <c r="F184" s="69"/>
      <c r="G184" s="131"/>
      <c r="H184" s="69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69"/>
      <c r="F185" s="69"/>
      <c r="G185" s="131"/>
      <c r="H185" s="69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69"/>
      <c r="F186" s="69"/>
      <c r="G186" s="131"/>
      <c r="H186" s="69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69"/>
      <c r="F187" s="69"/>
      <c r="G187" s="131"/>
      <c r="H187" s="69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69"/>
      <c r="F188" s="69"/>
      <c r="G188" s="131"/>
      <c r="H188" s="69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69"/>
      <c r="F189" s="69"/>
      <c r="G189" s="131"/>
      <c r="H189" s="69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69"/>
      <c r="F190" s="69"/>
      <c r="G190" s="131"/>
      <c r="H190" s="69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69"/>
      <c r="F191" s="69"/>
      <c r="G191" s="131"/>
      <c r="H191" s="69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69"/>
      <c r="F192" s="69"/>
      <c r="G192" s="131"/>
      <c r="H192" s="69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69"/>
      <c r="F193" s="69"/>
      <c r="G193" s="131"/>
      <c r="H193" s="69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69"/>
      <c r="F194" s="69"/>
      <c r="G194" s="131"/>
      <c r="H194" s="69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69"/>
      <c r="F195" s="69"/>
      <c r="G195" s="131"/>
      <c r="H195" s="69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69"/>
      <c r="F196" s="69"/>
      <c r="G196" s="131"/>
      <c r="H196" s="69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69"/>
      <c r="F197" s="69"/>
      <c r="G197" s="131"/>
      <c r="H197" s="69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69"/>
      <c r="F198" s="69"/>
      <c r="G198" s="131"/>
      <c r="H198" s="69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69"/>
      <c r="F199" s="69"/>
      <c r="G199" s="131"/>
      <c r="H199" s="69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69"/>
      <c r="F200" s="69"/>
      <c r="G200" s="131"/>
      <c r="H200" s="69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69"/>
      <c r="F201" s="69"/>
      <c r="G201" s="131"/>
      <c r="H201" s="69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69"/>
      <c r="F202" s="69"/>
      <c r="G202" s="131"/>
      <c r="H202" s="69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69"/>
      <c r="F203" s="69"/>
      <c r="G203" s="131"/>
      <c r="H203" s="69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69"/>
      <c r="F204" s="69"/>
      <c r="G204" s="131"/>
      <c r="H204" s="69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69"/>
      <c r="F205" s="69"/>
      <c r="G205" s="131"/>
      <c r="H205" s="69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69"/>
      <c r="F206" s="69"/>
      <c r="G206" s="131"/>
      <c r="H206" s="69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69"/>
      <c r="F207" s="69"/>
      <c r="G207" s="131"/>
      <c r="H207" s="69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69"/>
      <c r="F208" s="69"/>
      <c r="G208" s="131"/>
      <c r="H208" s="69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69"/>
      <c r="F209" s="69"/>
      <c r="G209" s="131"/>
      <c r="H209" s="69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69"/>
      <c r="F210" s="69"/>
      <c r="G210" s="131"/>
      <c r="H210" s="69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69"/>
      <c r="F211" s="69"/>
      <c r="G211" s="131"/>
      <c r="H211" s="69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69"/>
      <c r="F212" s="69"/>
      <c r="G212" s="131"/>
      <c r="H212" s="69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69"/>
      <c r="F213" s="69"/>
      <c r="G213" s="131"/>
      <c r="H213" s="69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69"/>
      <c r="F214" s="69"/>
      <c r="G214" s="131"/>
      <c r="H214" s="69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69"/>
      <c r="F215" s="69"/>
      <c r="G215" s="131"/>
      <c r="H215" s="69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69"/>
      <c r="F216" s="69"/>
      <c r="G216" s="131"/>
      <c r="H216" s="69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69"/>
      <c r="F217" s="69"/>
      <c r="G217" s="131"/>
      <c r="H217" s="69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69"/>
      <c r="F218" s="69"/>
      <c r="G218" s="131"/>
      <c r="H218" s="69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69"/>
      <c r="F219" s="69"/>
      <c r="G219" s="131"/>
      <c r="H219" s="69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69"/>
      <c r="F220" s="69"/>
      <c r="G220" s="131"/>
      <c r="H220" s="69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69"/>
      <c r="F221" s="69"/>
      <c r="G221" s="131"/>
      <c r="H221" s="69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69"/>
      <c r="F222" s="69"/>
      <c r="G222" s="131"/>
      <c r="H222" s="69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69"/>
      <c r="F223" s="69"/>
      <c r="G223" s="131"/>
      <c r="H223" s="69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69"/>
      <c r="F224" s="69"/>
      <c r="G224" s="131"/>
      <c r="H224" s="69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69"/>
      <c r="F225" s="69"/>
      <c r="G225" s="131"/>
      <c r="H225" s="69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69"/>
      <c r="F226" s="69"/>
      <c r="G226" s="131"/>
      <c r="H226" s="69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69"/>
      <c r="F227" s="69"/>
      <c r="G227" s="131"/>
      <c r="H227" s="69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69"/>
      <c r="F228" s="69"/>
      <c r="G228" s="131"/>
      <c r="H228" s="69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69"/>
      <c r="F229" s="69"/>
      <c r="G229" s="131"/>
      <c r="H229" s="69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69"/>
      <c r="F230" s="69"/>
      <c r="G230" s="131"/>
      <c r="H230" s="69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69"/>
      <c r="F231" s="69"/>
      <c r="G231" s="131"/>
      <c r="H231" s="69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69"/>
      <c r="F232" s="69"/>
      <c r="G232" s="131"/>
      <c r="H232" s="69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69"/>
      <c r="F233" s="69"/>
      <c r="G233" s="131"/>
      <c r="H233" s="69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69"/>
      <c r="F234" s="69"/>
      <c r="G234" s="131"/>
      <c r="H234" s="69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69"/>
      <c r="F235" s="69"/>
      <c r="G235" s="131"/>
      <c r="H235" s="69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69"/>
      <c r="F236" s="69"/>
      <c r="G236" s="131"/>
      <c r="H236" s="69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69"/>
      <c r="F237" s="69"/>
      <c r="G237" s="131"/>
      <c r="H237" s="69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69"/>
      <c r="F238" s="69"/>
      <c r="G238" s="131"/>
      <c r="H238" s="69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69"/>
      <c r="F239" s="69"/>
      <c r="G239" s="131"/>
      <c r="H239" s="69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69"/>
      <c r="F240" s="69"/>
      <c r="G240" s="131"/>
      <c r="H240" s="69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69"/>
      <c r="F241" s="69"/>
      <c r="G241" s="131"/>
      <c r="H241" s="69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69"/>
      <c r="F242" s="69"/>
      <c r="G242" s="131"/>
      <c r="H242" s="69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69"/>
      <c r="F243" s="69"/>
      <c r="G243" s="131"/>
      <c r="H243" s="69"/>
      <c r="I243" s="25"/>
      <c r="J243" s="25"/>
      <c r="K243" s="25"/>
      <c r="L243" s="25"/>
      <c r="M243" s="25"/>
      <c r="N243" s="25"/>
      <c r="O243" s="25"/>
      <c r="P243" s="25"/>
      <c r="Q243" s="2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34" bestFit="1" customWidth="1"/>
    <col min="2" max="2" width="14.42578125" style="78" bestFit="1" customWidth="1"/>
    <col min="3" max="4" width="12.85546875" style="80" bestFit="1" customWidth="1"/>
    <col min="5" max="5" width="14.85546875" style="78" bestFit="1" customWidth="1"/>
    <col min="6" max="6" width="16" style="78" bestFit="1" customWidth="1"/>
    <col min="7" max="7" width="10.7109375" style="138" bestFit="1" customWidth="1"/>
    <col min="8" max="8" width="14.42578125" style="78" bestFit="1" customWidth="1"/>
    <col min="9" max="10" width="12.85546875" style="80" bestFit="1" customWidth="1"/>
    <col min="11" max="12" width="16" style="78" bestFit="1" customWidth="1"/>
    <col min="13" max="13" width="10.7109375" style="138" bestFit="1" customWidth="1"/>
    <col min="14" max="14" width="16.140625" style="78" bestFit="1" customWidth="1"/>
    <col min="15" max="16384" width="16.28515625" style="34"/>
  </cols>
  <sheetData>
    <row r="2" spans="1:19" s="19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/>
      <c r="P2" s="8"/>
      <c r="Q2" s="8"/>
      <c r="R2" s="8"/>
      <c r="S2" s="8"/>
    </row>
    <row r="3" spans="1:19" x14ac:dyDescent="0.2">
      <c r="A3" s="66"/>
    </row>
    <row r="4" spans="1:19" s="169" customFormat="1" x14ac:dyDescent="0.2">
      <c r="B4" s="209"/>
      <c r="C4" s="213"/>
      <c r="D4" s="213"/>
      <c r="E4" s="209"/>
      <c r="F4" s="209"/>
      <c r="G4" s="9"/>
      <c r="H4" s="209"/>
      <c r="I4" s="213"/>
      <c r="J4" s="213"/>
      <c r="K4" s="209"/>
      <c r="L4" s="209"/>
      <c r="M4" s="9"/>
      <c r="N4" s="169" t="str">
        <f>VALVAL</f>
        <v>млрд. одиниць</v>
      </c>
    </row>
    <row r="5" spans="1:19" s="180" customFormat="1" x14ac:dyDescent="0.2">
      <c r="A5" s="39"/>
      <c r="B5" s="291">
        <v>43100</v>
      </c>
      <c r="C5" s="292"/>
      <c r="D5" s="292"/>
      <c r="E5" s="292"/>
      <c r="F5" s="292"/>
      <c r="G5" s="293"/>
      <c r="H5" s="291">
        <v>43343</v>
      </c>
      <c r="I5" s="292"/>
      <c r="J5" s="292"/>
      <c r="K5" s="292"/>
      <c r="L5" s="292"/>
      <c r="M5" s="293"/>
      <c r="N5" s="188"/>
    </row>
    <row r="6" spans="1:19" s="61" customFormat="1" x14ac:dyDescent="0.2">
      <c r="A6" s="98"/>
      <c r="B6" s="135" t="s">
        <v>5</v>
      </c>
      <c r="C6" s="137" t="s">
        <v>183</v>
      </c>
      <c r="D6" s="137" t="s">
        <v>208</v>
      </c>
      <c r="E6" s="135" t="s">
        <v>172</v>
      </c>
      <c r="F6" s="135" t="s">
        <v>175</v>
      </c>
      <c r="G6" s="187" t="s">
        <v>194</v>
      </c>
      <c r="H6" s="135" t="s">
        <v>5</v>
      </c>
      <c r="I6" s="137" t="s">
        <v>183</v>
      </c>
      <c r="J6" s="137" t="s">
        <v>208</v>
      </c>
      <c r="K6" s="135" t="s">
        <v>172</v>
      </c>
      <c r="L6" s="135" t="s">
        <v>175</v>
      </c>
      <c r="M6" s="187" t="s">
        <v>194</v>
      </c>
      <c r="N6" s="135" t="s">
        <v>67</v>
      </c>
    </row>
    <row r="7" spans="1:19" s="99" customFormat="1" ht="15" x14ac:dyDescent="0.2">
      <c r="A7" s="86" t="s">
        <v>154</v>
      </c>
      <c r="B7" s="30"/>
      <c r="C7" s="37"/>
      <c r="D7" s="37"/>
      <c r="E7" s="30">
        <f t="shared" ref="E7:G7" si="0">SUM(E8:E23)</f>
        <v>76.305753084309998</v>
      </c>
      <c r="F7" s="30">
        <f t="shared" si="0"/>
        <v>2141.6905879996098</v>
      </c>
      <c r="G7" s="103">
        <f t="shared" si="0"/>
        <v>1</v>
      </c>
      <c r="H7" s="30"/>
      <c r="I7" s="37"/>
      <c r="J7" s="37"/>
      <c r="K7" s="30">
        <f t="shared" ref="K7:N7" si="1">SUM(K8:K23)</f>
        <v>74.848301704499988</v>
      </c>
      <c r="L7" s="30">
        <f t="shared" si="1"/>
        <v>2116.66783260696</v>
      </c>
      <c r="M7" s="103">
        <f t="shared" si="1"/>
        <v>0.99999899999999997</v>
      </c>
      <c r="N7" s="30">
        <f t="shared" si="1"/>
        <v>2.2768245622195593E-18</v>
      </c>
    </row>
    <row r="8" spans="1:19" s="49" customFormat="1" x14ac:dyDescent="0.2">
      <c r="A8" s="195" t="s">
        <v>122</v>
      </c>
      <c r="B8" s="164">
        <v>32.592572770789999</v>
      </c>
      <c r="C8" s="171">
        <v>1</v>
      </c>
      <c r="D8" s="171">
        <v>28.067222999999998</v>
      </c>
      <c r="E8" s="164">
        <v>32.592572770789999</v>
      </c>
      <c r="F8" s="164">
        <v>914.78300810149005</v>
      </c>
      <c r="G8" s="214">
        <v>0.42713099999999998</v>
      </c>
      <c r="H8" s="164">
        <v>32.557152666039997</v>
      </c>
      <c r="I8" s="171">
        <v>1</v>
      </c>
      <c r="J8" s="171">
        <v>28.279437000000001</v>
      </c>
      <c r="K8" s="164">
        <v>32.557152666039997</v>
      </c>
      <c r="L8" s="164">
        <v>920.69794771869999</v>
      </c>
      <c r="M8" s="214">
        <v>0.434975</v>
      </c>
      <c r="N8" s="164">
        <v>7.8440000000000003E-3</v>
      </c>
    </row>
    <row r="9" spans="1:19" x14ac:dyDescent="0.2">
      <c r="A9" s="192" t="s">
        <v>3</v>
      </c>
      <c r="B9" s="119">
        <v>4.9461369176899996</v>
      </c>
      <c r="C9" s="124">
        <v>1.1934</v>
      </c>
      <c r="D9" s="124">
        <v>33.495424</v>
      </c>
      <c r="E9" s="119">
        <v>5.9027198102199998</v>
      </c>
      <c r="F9" s="119">
        <v>165.67295322006001</v>
      </c>
      <c r="G9" s="172">
        <v>7.7355999999999994E-2</v>
      </c>
      <c r="H9" s="119">
        <v>5.6194798641599997</v>
      </c>
      <c r="I9" s="124">
        <v>1.1692</v>
      </c>
      <c r="J9" s="124">
        <v>33.064318</v>
      </c>
      <c r="K9" s="119">
        <v>6.5702959087600004</v>
      </c>
      <c r="L9" s="119">
        <v>185.80426922318</v>
      </c>
      <c r="M9" s="172">
        <v>8.7780999999999998E-2</v>
      </c>
      <c r="N9" s="119">
        <v>1.0425E-2</v>
      </c>
      <c r="O9" s="25"/>
      <c r="P9" s="25"/>
      <c r="Q9" s="25"/>
    </row>
    <row r="10" spans="1:19" x14ac:dyDescent="0.2">
      <c r="A10" s="192" t="s">
        <v>164</v>
      </c>
      <c r="B10" s="119">
        <v>0.4</v>
      </c>
      <c r="C10" s="124">
        <v>0.79300999999999999</v>
      </c>
      <c r="D10" s="124">
        <v>22.257574999999999</v>
      </c>
      <c r="E10" s="119">
        <v>0.31720380743999999</v>
      </c>
      <c r="F10" s="119">
        <v>8.9030299999999993</v>
      </c>
      <c r="G10" s="172">
        <v>4.1570000000000001E-3</v>
      </c>
      <c r="H10" s="119">
        <v>0.4</v>
      </c>
      <c r="I10" s="124">
        <v>0.77343399999999995</v>
      </c>
      <c r="J10" s="124">
        <v>21.872274999999998</v>
      </c>
      <c r="K10" s="119">
        <v>0.30937355647999998</v>
      </c>
      <c r="L10" s="119">
        <v>8.7489100000000004</v>
      </c>
      <c r="M10" s="172">
        <v>4.1330000000000004E-3</v>
      </c>
      <c r="N10" s="119">
        <v>-2.4000000000000001E-5</v>
      </c>
      <c r="O10" s="25"/>
      <c r="P10" s="25"/>
      <c r="Q10" s="25"/>
    </row>
    <row r="11" spans="1:19" x14ac:dyDescent="0.2">
      <c r="A11" s="192" t="s">
        <v>17</v>
      </c>
      <c r="B11" s="119">
        <v>9.8315396570000004</v>
      </c>
      <c r="C11" s="124">
        <v>1.424134</v>
      </c>
      <c r="D11" s="124">
        <v>39.971493000000002</v>
      </c>
      <c r="E11" s="119">
        <v>14.00143215376</v>
      </c>
      <c r="F11" s="119">
        <v>392.981318579</v>
      </c>
      <c r="G11" s="172">
        <v>0.18349099999999999</v>
      </c>
      <c r="H11" s="119">
        <v>8.7167884069999992</v>
      </c>
      <c r="I11" s="124">
        <v>1.401389</v>
      </c>
      <c r="J11" s="124">
        <v>39.630477999999997</v>
      </c>
      <c r="K11" s="119">
        <v>12.215607092679999</v>
      </c>
      <c r="L11" s="119">
        <v>345.45049119427</v>
      </c>
      <c r="M11" s="172">
        <v>0.16320499999999999</v>
      </c>
      <c r="N11" s="119">
        <v>-2.0285999999999998E-2</v>
      </c>
      <c r="O11" s="25"/>
      <c r="P11" s="25"/>
      <c r="Q11" s="25"/>
    </row>
    <row r="12" spans="1:19" x14ac:dyDescent="0.2">
      <c r="A12" s="192" t="s">
        <v>18</v>
      </c>
      <c r="B12" s="119">
        <v>643.62253731026999</v>
      </c>
      <c r="C12" s="124">
        <v>3.5629000000000001E-2</v>
      </c>
      <c r="D12" s="124">
        <v>1</v>
      </c>
      <c r="E12" s="119">
        <v>22.931464837509999</v>
      </c>
      <c r="F12" s="119">
        <v>643.62253731026999</v>
      </c>
      <c r="G12" s="172">
        <v>0.30052099999999998</v>
      </c>
      <c r="H12" s="119">
        <v>639.97827504147995</v>
      </c>
      <c r="I12" s="124">
        <v>3.5360999999999997E-2</v>
      </c>
      <c r="J12" s="124">
        <v>1</v>
      </c>
      <c r="K12" s="119">
        <v>22.630516832569999</v>
      </c>
      <c r="L12" s="119">
        <v>639.97827504147995</v>
      </c>
      <c r="M12" s="172">
        <v>0.30235200000000001</v>
      </c>
      <c r="N12" s="119">
        <v>1.8309999999999999E-3</v>
      </c>
      <c r="O12" s="25"/>
      <c r="P12" s="25"/>
      <c r="Q12" s="25"/>
    </row>
    <row r="13" spans="1:19" x14ac:dyDescent="0.2">
      <c r="A13" s="192" t="s">
        <v>101</v>
      </c>
      <c r="B13" s="119">
        <v>63.267029999999998</v>
      </c>
      <c r="C13" s="124">
        <v>8.8570000000000003E-3</v>
      </c>
      <c r="D13" s="124">
        <v>0.24859300000000001</v>
      </c>
      <c r="E13" s="119">
        <v>0.56035970458999995</v>
      </c>
      <c r="F13" s="119">
        <v>15.727740788789999</v>
      </c>
      <c r="G13" s="172">
        <v>7.3439999999999998E-3</v>
      </c>
      <c r="H13" s="119">
        <v>63.015001904999998</v>
      </c>
      <c r="I13" s="124">
        <v>8.9720000000000008E-3</v>
      </c>
      <c r="J13" s="124">
        <v>0.253716</v>
      </c>
      <c r="K13" s="119">
        <v>0.56535564797000004</v>
      </c>
      <c r="L13" s="119">
        <v>15.98793942933</v>
      </c>
      <c r="M13" s="172">
        <v>7.5529999999999998E-3</v>
      </c>
      <c r="N13" s="119">
        <v>2.1000000000000001E-4</v>
      </c>
      <c r="O13" s="25"/>
      <c r="P13" s="25"/>
      <c r="Q13" s="25"/>
    </row>
    <row r="14" spans="1:19" x14ac:dyDescent="0.2">
      <c r="B14" s="69"/>
      <c r="C14" s="74"/>
      <c r="D14" s="74"/>
      <c r="E14" s="69"/>
      <c r="F14" s="69"/>
      <c r="G14" s="131"/>
      <c r="H14" s="69"/>
      <c r="I14" s="74"/>
      <c r="J14" s="74"/>
      <c r="K14" s="69"/>
      <c r="L14" s="69"/>
      <c r="M14" s="131"/>
      <c r="N14" s="69"/>
      <c r="O14" s="25"/>
      <c r="P14" s="25"/>
      <c r="Q14" s="25"/>
    </row>
    <row r="15" spans="1:19" x14ac:dyDescent="0.2">
      <c r="B15" s="69"/>
      <c r="C15" s="74"/>
      <c r="D15" s="74"/>
      <c r="E15" s="69"/>
      <c r="F15" s="69"/>
      <c r="G15" s="131"/>
      <c r="H15" s="69"/>
      <c r="I15" s="74"/>
      <c r="J15" s="74"/>
      <c r="K15" s="69"/>
      <c r="L15" s="69"/>
      <c r="M15" s="131"/>
      <c r="N15" s="69"/>
      <c r="O15" s="25"/>
      <c r="P15" s="25"/>
      <c r="Q15" s="25"/>
    </row>
    <row r="16" spans="1:19" x14ac:dyDescent="0.2">
      <c r="B16" s="69"/>
      <c r="C16" s="74"/>
      <c r="D16" s="74"/>
      <c r="E16" s="69"/>
      <c r="F16" s="69"/>
      <c r="G16" s="131"/>
      <c r="H16" s="69"/>
      <c r="I16" s="74"/>
      <c r="J16" s="74"/>
      <c r="K16" s="69"/>
      <c r="L16" s="69"/>
      <c r="M16" s="131"/>
      <c r="N16" s="69"/>
      <c r="O16" s="25"/>
      <c r="P16" s="25"/>
      <c r="Q16" s="25"/>
    </row>
    <row r="17" spans="2:17" x14ac:dyDescent="0.2">
      <c r="B17" s="69"/>
      <c r="C17" s="74"/>
      <c r="D17" s="74"/>
      <c r="E17" s="69"/>
      <c r="F17" s="69"/>
      <c r="G17" s="131"/>
      <c r="H17" s="69"/>
      <c r="I17" s="74"/>
      <c r="J17" s="74"/>
      <c r="K17" s="69"/>
      <c r="L17" s="69"/>
      <c r="M17" s="131"/>
      <c r="N17" s="69"/>
      <c r="O17" s="25"/>
      <c r="P17" s="25"/>
      <c r="Q17" s="25"/>
    </row>
    <row r="18" spans="2:17" x14ac:dyDescent="0.2">
      <c r="B18" s="69"/>
      <c r="C18" s="74"/>
      <c r="D18" s="74"/>
      <c r="E18" s="69"/>
      <c r="F18" s="69"/>
      <c r="G18" s="131"/>
      <c r="H18" s="69"/>
      <c r="I18" s="74"/>
      <c r="J18" s="74"/>
      <c r="K18" s="69"/>
      <c r="L18" s="69"/>
      <c r="M18" s="131"/>
      <c r="N18" s="69"/>
      <c r="O18" s="25"/>
      <c r="P18" s="25"/>
      <c r="Q18" s="25"/>
    </row>
    <row r="19" spans="2:17" x14ac:dyDescent="0.2">
      <c r="B19" s="69"/>
      <c r="C19" s="74"/>
      <c r="D19" s="74"/>
      <c r="E19" s="69"/>
      <c r="F19" s="69"/>
      <c r="G19" s="131"/>
      <c r="H19" s="69"/>
      <c r="I19" s="74"/>
      <c r="J19" s="74"/>
      <c r="K19" s="69"/>
      <c r="L19" s="69"/>
      <c r="M19" s="131"/>
      <c r="N19" s="69"/>
      <c r="O19" s="25"/>
      <c r="P19" s="25"/>
      <c r="Q19" s="25"/>
    </row>
    <row r="20" spans="2:17" x14ac:dyDescent="0.2">
      <c r="B20" s="69"/>
      <c r="C20" s="74"/>
      <c r="D20" s="74"/>
      <c r="E20" s="69"/>
      <c r="F20" s="69"/>
      <c r="G20" s="131"/>
      <c r="H20" s="69"/>
      <c r="I20" s="74"/>
      <c r="J20" s="74"/>
      <c r="K20" s="69"/>
      <c r="L20" s="69"/>
      <c r="M20" s="131"/>
      <c r="N20" s="69"/>
      <c r="O20" s="25"/>
      <c r="P20" s="25"/>
      <c r="Q20" s="25"/>
    </row>
    <row r="21" spans="2:17" x14ac:dyDescent="0.2">
      <c r="B21" s="69"/>
      <c r="C21" s="74"/>
      <c r="D21" s="74"/>
      <c r="E21" s="69"/>
      <c r="F21" s="69"/>
      <c r="G21" s="131"/>
      <c r="H21" s="69"/>
      <c r="I21" s="74"/>
      <c r="J21" s="74"/>
      <c r="K21" s="69"/>
      <c r="L21" s="69"/>
      <c r="M21" s="131"/>
      <c r="N21" s="69"/>
      <c r="O21" s="25"/>
      <c r="P21" s="25"/>
      <c r="Q21" s="25"/>
    </row>
    <row r="22" spans="2:17" x14ac:dyDescent="0.2">
      <c r="B22" s="69"/>
      <c r="C22" s="74"/>
      <c r="D22" s="74"/>
      <c r="E22" s="69"/>
      <c r="F22" s="69"/>
      <c r="G22" s="131"/>
      <c r="H22" s="69"/>
      <c r="I22" s="74"/>
      <c r="J22" s="74"/>
      <c r="K22" s="69"/>
      <c r="L22" s="69"/>
      <c r="M22" s="131"/>
      <c r="N22" s="69"/>
      <c r="O22" s="25"/>
      <c r="P22" s="25"/>
      <c r="Q22" s="25"/>
    </row>
    <row r="23" spans="2:17" x14ac:dyDescent="0.2">
      <c r="B23" s="69"/>
      <c r="C23" s="74"/>
      <c r="D23" s="74"/>
      <c r="E23" s="69"/>
      <c r="F23" s="69"/>
      <c r="G23" s="131"/>
      <c r="H23" s="69"/>
      <c r="I23" s="74"/>
      <c r="J23" s="74"/>
      <c r="K23" s="69"/>
      <c r="L23" s="69"/>
      <c r="M23" s="131"/>
      <c r="N23" s="69"/>
      <c r="O23" s="25"/>
      <c r="P23" s="25"/>
      <c r="Q23" s="25"/>
    </row>
    <row r="24" spans="2:17" x14ac:dyDescent="0.2">
      <c r="B24" s="69"/>
      <c r="C24" s="74"/>
      <c r="D24" s="74"/>
      <c r="E24" s="69"/>
      <c r="F24" s="69"/>
      <c r="G24" s="131"/>
      <c r="H24" s="69"/>
      <c r="I24" s="74"/>
      <c r="J24" s="74"/>
      <c r="K24" s="69"/>
      <c r="L24" s="69"/>
      <c r="M24" s="131"/>
      <c r="N24" s="69"/>
      <c r="O24" s="25"/>
      <c r="P24" s="25"/>
      <c r="Q24" s="25"/>
    </row>
    <row r="25" spans="2:17" x14ac:dyDescent="0.2">
      <c r="B25" s="69"/>
      <c r="C25" s="74"/>
      <c r="D25" s="74"/>
      <c r="E25" s="69"/>
      <c r="F25" s="69"/>
      <c r="G25" s="131"/>
      <c r="H25" s="69"/>
      <c r="I25" s="74"/>
      <c r="J25" s="74"/>
      <c r="K25" s="69"/>
      <c r="L25" s="69"/>
      <c r="M25" s="131"/>
      <c r="N25" s="69"/>
      <c r="O25" s="25"/>
      <c r="P25" s="25"/>
      <c r="Q25" s="25"/>
    </row>
    <row r="26" spans="2:17" x14ac:dyDescent="0.2">
      <c r="B26" s="69"/>
      <c r="C26" s="74"/>
      <c r="D26" s="74"/>
      <c r="E26" s="69"/>
      <c r="F26" s="69"/>
      <c r="G26" s="131"/>
      <c r="H26" s="69"/>
      <c r="I26" s="74"/>
      <c r="J26" s="74"/>
      <c r="K26" s="69"/>
      <c r="L26" s="69"/>
      <c r="M26" s="131"/>
      <c r="N26" s="69"/>
      <c r="O26" s="25"/>
      <c r="P26" s="25"/>
      <c r="Q26" s="25"/>
    </row>
    <row r="27" spans="2:17" x14ac:dyDescent="0.2">
      <c r="B27" s="69"/>
      <c r="C27" s="74"/>
      <c r="D27" s="74"/>
      <c r="E27" s="69"/>
      <c r="F27" s="69"/>
      <c r="G27" s="131"/>
      <c r="H27" s="69"/>
      <c r="I27" s="74"/>
      <c r="J27" s="74"/>
      <c r="K27" s="69"/>
      <c r="L27" s="69"/>
      <c r="M27" s="131"/>
      <c r="N27" s="69"/>
      <c r="O27" s="25"/>
      <c r="P27" s="25"/>
      <c r="Q27" s="25"/>
    </row>
    <row r="28" spans="2:17" x14ac:dyDescent="0.2">
      <c r="B28" s="69"/>
      <c r="C28" s="74"/>
      <c r="D28" s="74"/>
      <c r="E28" s="69"/>
      <c r="F28" s="69"/>
      <c r="G28" s="131"/>
      <c r="H28" s="69"/>
      <c r="I28" s="74"/>
      <c r="J28" s="74"/>
      <c r="K28" s="69"/>
      <c r="L28" s="69"/>
      <c r="M28" s="131"/>
      <c r="N28" s="69"/>
      <c r="O28" s="25"/>
      <c r="P28" s="25"/>
      <c r="Q28" s="25"/>
    </row>
    <row r="29" spans="2:17" x14ac:dyDescent="0.2">
      <c r="B29" s="69"/>
      <c r="C29" s="74"/>
      <c r="D29" s="74"/>
      <c r="E29" s="69"/>
      <c r="F29" s="69"/>
      <c r="G29" s="131"/>
      <c r="H29" s="69"/>
      <c r="I29" s="74"/>
      <c r="J29" s="74"/>
      <c r="K29" s="69"/>
      <c r="L29" s="69"/>
      <c r="M29" s="131"/>
      <c r="N29" s="69"/>
      <c r="O29" s="25"/>
      <c r="P29" s="25"/>
      <c r="Q29" s="25"/>
    </row>
    <row r="30" spans="2:17" x14ac:dyDescent="0.2">
      <c r="B30" s="69"/>
      <c r="C30" s="74"/>
      <c r="D30" s="74"/>
      <c r="E30" s="69"/>
      <c r="F30" s="69"/>
      <c r="G30" s="131"/>
      <c r="H30" s="69"/>
      <c r="I30" s="74"/>
      <c r="J30" s="74"/>
      <c r="K30" s="69"/>
      <c r="L30" s="69"/>
      <c r="M30" s="131"/>
      <c r="N30" s="69"/>
      <c r="O30" s="25"/>
      <c r="P30" s="25"/>
      <c r="Q30" s="25"/>
    </row>
    <row r="31" spans="2:17" x14ac:dyDescent="0.2">
      <c r="B31" s="69"/>
      <c r="C31" s="74"/>
      <c r="D31" s="74"/>
      <c r="E31" s="69"/>
      <c r="F31" s="69"/>
      <c r="G31" s="131"/>
      <c r="H31" s="69"/>
      <c r="I31" s="74"/>
      <c r="J31" s="74"/>
      <c r="K31" s="69"/>
      <c r="L31" s="69"/>
      <c r="M31" s="131"/>
      <c r="N31" s="69"/>
      <c r="O31" s="25"/>
      <c r="P31" s="25"/>
      <c r="Q31" s="25"/>
    </row>
    <row r="32" spans="2:17" x14ac:dyDescent="0.2">
      <c r="B32" s="69"/>
      <c r="C32" s="74"/>
      <c r="D32" s="74"/>
      <c r="E32" s="69"/>
      <c r="F32" s="69"/>
      <c r="G32" s="131"/>
      <c r="H32" s="69"/>
      <c r="I32" s="74"/>
      <c r="J32" s="74"/>
      <c r="K32" s="69"/>
      <c r="L32" s="69"/>
      <c r="M32" s="131"/>
      <c r="N32" s="69"/>
      <c r="O32" s="25"/>
      <c r="P32" s="25"/>
      <c r="Q32" s="25"/>
    </row>
    <row r="33" spans="2:17" x14ac:dyDescent="0.2">
      <c r="B33" s="69"/>
      <c r="C33" s="74"/>
      <c r="D33" s="74"/>
      <c r="E33" s="69"/>
      <c r="F33" s="69"/>
      <c r="G33" s="131"/>
      <c r="H33" s="69"/>
      <c r="I33" s="74"/>
      <c r="J33" s="74"/>
      <c r="K33" s="69"/>
      <c r="L33" s="69"/>
      <c r="M33" s="131"/>
      <c r="N33" s="69"/>
      <c r="O33" s="25"/>
      <c r="P33" s="25"/>
      <c r="Q33" s="25"/>
    </row>
    <row r="34" spans="2:17" x14ac:dyDescent="0.2">
      <c r="B34" s="69"/>
      <c r="C34" s="74"/>
      <c r="D34" s="74"/>
      <c r="E34" s="69"/>
      <c r="F34" s="69"/>
      <c r="G34" s="131"/>
      <c r="H34" s="69"/>
      <c r="I34" s="74"/>
      <c r="J34" s="74"/>
      <c r="K34" s="69"/>
      <c r="L34" s="69"/>
      <c r="M34" s="131"/>
      <c r="N34" s="69"/>
      <c r="O34" s="25"/>
      <c r="P34" s="25"/>
      <c r="Q34" s="25"/>
    </row>
    <row r="35" spans="2:17" x14ac:dyDescent="0.2">
      <c r="B35" s="69"/>
      <c r="C35" s="74"/>
      <c r="D35" s="74"/>
      <c r="E35" s="69"/>
      <c r="F35" s="69"/>
      <c r="G35" s="131"/>
      <c r="H35" s="69"/>
      <c r="I35" s="74"/>
      <c r="J35" s="74"/>
      <c r="K35" s="69"/>
      <c r="L35" s="69"/>
      <c r="M35" s="131"/>
      <c r="N35" s="69"/>
      <c r="O35" s="25"/>
      <c r="P35" s="25"/>
      <c r="Q35" s="25"/>
    </row>
    <row r="36" spans="2:17" x14ac:dyDescent="0.2">
      <c r="B36" s="69"/>
      <c r="C36" s="74"/>
      <c r="D36" s="74"/>
      <c r="E36" s="69"/>
      <c r="F36" s="69"/>
      <c r="G36" s="131"/>
      <c r="H36" s="69"/>
      <c r="I36" s="74"/>
      <c r="J36" s="74"/>
      <c r="K36" s="69"/>
      <c r="L36" s="69"/>
      <c r="M36" s="131"/>
      <c r="N36" s="69"/>
      <c r="O36" s="25"/>
      <c r="P36" s="25"/>
      <c r="Q36" s="25"/>
    </row>
    <row r="37" spans="2:17" x14ac:dyDescent="0.2">
      <c r="B37" s="69"/>
      <c r="C37" s="74"/>
      <c r="D37" s="74"/>
      <c r="E37" s="69"/>
      <c r="F37" s="69"/>
      <c r="G37" s="131"/>
      <c r="H37" s="69"/>
      <c r="I37" s="74"/>
      <c r="J37" s="74"/>
      <c r="K37" s="69"/>
      <c r="L37" s="69"/>
      <c r="M37" s="131"/>
      <c r="N37" s="69"/>
      <c r="O37" s="25"/>
      <c r="P37" s="25"/>
      <c r="Q37" s="25"/>
    </row>
    <row r="38" spans="2:17" x14ac:dyDescent="0.2">
      <c r="B38" s="69"/>
      <c r="C38" s="74"/>
      <c r="D38" s="74"/>
      <c r="E38" s="69"/>
      <c r="F38" s="69"/>
      <c r="G38" s="131"/>
      <c r="H38" s="69"/>
      <c r="I38" s="74"/>
      <c r="J38" s="74"/>
      <c r="K38" s="69"/>
      <c r="L38" s="69"/>
      <c r="M38" s="131"/>
      <c r="N38" s="69"/>
      <c r="O38" s="25"/>
      <c r="P38" s="25"/>
      <c r="Q38" s="25"/>
    </row>
    <row r="39" spans="2:17" x14ac:dyDescent="0.2">
      <c r="B39" s="69"/>
      <c r="C39" s="74"/>
      <c r="D39" s="74"/>
      <c r="E39" s="69"/>
      <c r="F39" s="69"/>
      <c r="G39" s="131"/>
      <c r="H39" s="69"/>
      <c r="I39" s="74"/>
      <c r="J39" s="74"/>
      <c r="K39" s="69"/>
      <c r="L39" s="69"/>
      <c r="M39" s="131"/>
      <c r="N39" s="69"/>
      <c r="O39" s="25"/>
      <c r="P39" s="25"/>
      <c r="Q39" s="25"/>
    </row>
    <row r="40" spans="2:17" x14ac:dyDescent="0.2">
      <c r="B40" s="69"/>
      <c r="C40" s="74"/>
      <c r="D40" s="74"/>
      <c r="E40" s="69"/>
      <c r="F40" s="69"/>
      <c r="G40" s="131"/>
      <c r="H40" s="69"/>
      <c r="I40" s="74"/>
      <c r="J40" s="74"/>
      <c r="K40" s="69"/>
      <c r="L40" s="69"/>
      <c r="M40" s="131"/>
      <c r="N40" s="69"/>
      <c r="O40" s="25"/>
      <c r="P40" s="25"/>
      <c r="Q40" s="25"/>
    </row>
    <row r="41" spans="2:17" x14ac:dyDescent="0.2">
      <c r="B41" s="69"/>
      <c r="C41" s="74"/>
      <c r="D41" s="74"/>
      <c r="E41" s="69"/>
      <c r="F41" s="69"/>
      <c r="G41" s="131"/>
      <c r="H41" s="69"/>
      <c r="I41" s="74"/>
      <c r="J41" s="74"/>
      <c r="K41" s="69"/>
      <c r="L41" s="69"/>
      <c r="M41" s="131"/>
      <c r="N41" s="69"/>
      <c r="O41" s="25"/>
      <c r="P41" s="25"/>
      <c r="Q41" s="25"/>
    </row>
    <row r="42" spans="2:17" x14ac:dyDescent="0.2">
      <c r="B42" s="69"/>
      <c r="C42" s="74"/>
      <c r="D42" s="74"/>
      <c r="E42" s="69"/>
      <c r="F42" s="69"/>
      <c r="G42" s="131"/>
      <c r="H42" s="69"/>
      <c r="I42" s="74"/>
      <c r="J42" s="74"/>
      <c r="K42" s="69"/>
      <c r="L42" s="69"/>
      <c r="M42" s="131"/>
      <c r="N42" s="69"/>
      <c r="O42" s="25"/>
      <c r="P42" s="25"/>
      <c r="Q42" s="25"/>
    </row>
    <row r="43" spans="2:17" x14ac:dyDescent="0.2">
      <c r="B43" s="69"/>
      <c r="C43" s="74"/>
      <c r="D43" s="74"/>
      <c r="E43" s="69"/>
      <c r="F43" s="69"/>
      <c r="G43" s="131"/>
      <c r="H43" s="69"/>
      <c r="I43" s="74"/>
      <c r="J43" s="74"/>
      <c r="K43" s="69"/>
      <c r="L43" s="69"/>
      <c r="M43" s="131"/>
      <c r="N43" s="69"/>
      <c r="O43" s="25"/>
      <c r="P43" s="25"/>
      <c r="Q43" s="25"/>
    </row>
    <row r="44" spans="2:17" x14ac:dyDescent="0.2">
      <c r="B44" s="69"/>
      <c r="C44" s="74"/>
      <c r="D44" s="74"/>
      <c r="E44" s="69"/>
      <c r="F44" s="69"/>
      <c r="G44" s="131"/>
      <c r="H44" s="69"/>
      <c r="I44" s="74"/>
      <c r="J44" s="74"/>
      <c r="K44" s="69"/>
      <c r="L44" s="69"/>
      <c r="M44" s="131"/>
      <c r="N44" s="69"/>
      <c r="O44" s="25"/>
      <c r="P44" s="25"/>
      <c r="Q44" s="25"/>
    </row>
    <row r="45" spans="2:17" x14ac:dyDescent="0.2">
      <c r="B45" s="69"/>
      <c r="C45" s="74"/>
      <c r="D45" s="74"/>
      <c r="E45" s="69"/>
      <c r="F45" s="69"/>
      <c r="G45" s="131"/>
      <c r="H45" s="69"/>
      <c r="I45" s="74"/>
      <c r="J45" s="74"/>
      <c r="K45" s="69"/>
      <c r="L45" s="69"/>
      <c r="M45" s="131"/>
      <c r="N45" s="69"/>
      <c r="O45" s="25"/>
      <c r="P45" s="25"/>
      <c r="Q45" s="25"/>
    </row>
    <row r="46" spans="2:17" x14ac:dyDescent="0.2">
      <c r="B46" s="69"/>
      <c r="C46" s="74"/>
      <c r="D46" s="74"/>
      <c r="E46" s="69"/>
      <c r="F46" s="69"/>
      <c r="G46" s="131"/>
      <c r="H46" s="69"/>
      <c r="I46" s="74"/>
      <c r="J46" s="74"/>
      <c r="K46" s="69"/>
      <c r="L46" s="69"/>
      <c r="M46" s="131"/>
      <c r="N46" s="69"/>
      <c r="O46" s="25"/>
      <c r="P46" s="25"/>
      <c r="Q46" s="25"/>
    </row>
    <row r="47" spans="2:17" x14ac:dyDescent="0.2">
      <c r="B47" s="69"/>
      <c r="C47" s="74"/>
      <c r="D47" s="74"/>
      <c r="E47" s="69"/>
      <c r="F47" s="69"/>
      <c r="G47" s="131"/>
      <c r="H47" s="69"/>
      <c r="I47" s="74"/>
      <c r="J47" s="74"/>
      <c r="K47" s="69"/>
      <c r="L47" s="69"/>
      <c r="M47" s="131"/>
      <c r="N47" s="69"/>
      <c r="O47" s="25"/>
      <c r="P47" s="25"/>
      <c r="Q47" s="25"/>
    </row>
    <row r="48" spans="2:17" x14ac:dyDescent="0.2">
      <c r="B48" s="69"/>
      <c r="C48" s="74"/>
      <c r="D48" s="74"/>
      <c r="E48" s="69"/>
      <c r="F48" s="69"/>
      <c r="G48" s="131"/>
      <c r="H48" s="69"/>
      <c r="I48" s="74"/>
      <c r="J48" s="74"/>
      <c r="K48" s="69"/>
      <c r="L48" s="69"/>
      <c r="M48" s="131"/>
      <c r="N48" s="69"/>
      <c r="O48" s="25"/>
      <c r="P48" s="25"/>
      <c r="Q48" s="25"/>
    </row>
    <row r="49" spans="2:17" x14ac:dyDescent="0.2">
      <c r="B49" s="69"/>
      <c r="C49" s="74"/>
      <c r="D49" s="74"/>
      <c r="E49" s="69"/>
      <c r="F49" s="69"/>
      <c r="G49" s="131"/>
      <c r="H49" s="69"/>
      <c r="I49" s="74"/>
      <c r="J49" s="74"/>
      <c r="K49" s="69"/>
      <c r="L49" s="69"/>
      <c r="M49" s="131"/>
      <c r="N49" s="69"/>
      <c r="O49" s="25"/>
      <c r="P49" s="25"/>
      <c r="Q49" s="25"/>
    </row>
    <row r="50" spans="2:17" x14ac:dyDescent="0.2">
      <c r="B50" s="69"/>
      <c r="C50" s="74"/>
      <c r="D50" s="74"/>
      <c r="E50" s="69"/>
      <c r="F50" s="69"/>
      <c r="G50" s="131"/>
      <c r="H50" s="69"/>
      <c r="I50" s="74"/>
      <c r="J50" s="74"/>
      <c r="K50" s="69"/>
      <c r="L50" s="69"/>
      <c r="M50" s="131"/>
      <c r="N50" s="69"/>
      <c r="O50" s="25"/>
      <c r="P50" s="25"/>
      <c r="Q50" s="25"/>
    </row>
    <row r="51" spans="2:17" x14ac:dyDescent="0.2">
      <c r="B51" s="69"/>
      <c r="C51" s="74"/>
      <c r="D51" s="74"/>
      <c r="E51" s="69"/>
      <c r="F51" s="69"/>
      <c r="G51" s="131"/>
      <c r="H51" s="69"/>
      <c r="I51" s="74"/>
      <c r="J51" s="74"/>
      <c r="K51" s="69"/>
      <c r="L51" s="69"/>
      <c r="M51" s="131"/>
      <c r="N51" s="69"/>
      <c r="O51" s="25"/>
      <c r="P51" s="25"/>
      <c r="Q51" s="25"/>
    </row>
    <row r="52" spans="2:17" x14ac:dyDescent="0.2">
      <c r="B52" s="69"/>
      <c r="C52" s="74"/>
      <c r="D52" s="74"/>
      <c r="E52" s="69"/>
      <c r="F52" s="69"/>
      <c r="G52" s="131"/>
      <c r="H52" s="69"/>
      <c r="I52" s="74"/>
      <c r="J52" s="74"/>
      <c r="K52" s="69"/>
      <c r="L52" s="69"/>
      <c r="M52" s="131"/>
      <c r="N52" s="69"/>
      <c r="O52" s="25"/>
      <c r="P52" s="25"/>
      <c r="Q52" s="25"/>
    </row>
    <row r="53" spans="2:17" x14ac:dyDescent="0.2">
      <c r="B53" s="69"/>
      <c r="C53" s="74"/>
      <c r="D53" s="74"/>
      <c r="E53" s="69"/>
      <c r="F53" s="69"/>
      <c r="G53" s="131"/>
      <c r="H53" s="69"/>
      <c r="I53" s="74"/>
      <c r="J53" s="74"/>
      <c r="K53" s="69"/>
      <c r="L53" s="69"/>
      <c r="M53" s="131"/>
      <c r="N53" s="69"/>
      <c r="O53" s="25"/>
      <c r="P53" s="25"/>
      <c r="Q53" s="25"/>
    </row>
    <row r="54" spans="2:17" x14ac:dyDescent="0.2">
      <c r="B54" s="69"/>
      <c r="C54" s="74"/>
      <c r="D54" s="74"/>
      <c r="E54" s="69"/>
      <c r="F54" s="69"/>
      <c r="G54" s="131"/>
      <c r="H54" s="69"/>
      <c r="I54" s="74"/>
      <c r="J54" s="74"/>
      <c r="K54" s="69"/>
      <c r="L54" s="69"/>
      <c r="M54" s="131"/>
      <c r="N54" s="69"/>
      <c r="O54" s="25"/>
      <c r="P54" s="25"/>
      <c r="Q54" s="25"/>
    </row>
    <row r="55" spans="2:17" x14ac:dyDescent="0.2">
      <c r="B55" s="69"/>
      <c r="C55" s="74"/>
      <c r="D55" s="74"/>
      <c r="E55" s="69"/>
      <c r="F55" s="69"/>
      <c r="G55" s="131"/>
      <c r="H55" s="69"/>
      <c r="I55" s="74"/>
      <c r="J55" s="74"/>
      <c r="K55" s="69"/>
      <c r="L55" s="69"/>
      <c r="M55" s="131"/>
      <c r="N55" s="69"/>
      <c r="O55" s="25"/>
      <c r="P55" s="25"/>
      <c r="Q55" s="25"/>
    </row>
    <row r="56" spans="2:17" x14ac:dyDescent="0.2">
      <c r="B56" s="69"/>
      <c r="C56" s="74"/>
      <c r="D56" s="74"/>
      <c r="E56" s="69"/>
      <c r="F56" s="69"/>
      <c r="G56" s="131"/>
      <c r="H56" s="69"/>
      <c r="I56" s="74"/>
      <c r="J56" s="74"/>
      <c r="K56" s="69"/>
      <c r="L56" s="69"/>
      <c r="M56" s="131"/>
      <c r="N56" s="69"/>
      <c r="O56" s="25"/>
      <c r="P56" s="25"/>
      <c r="Q56" s="25"/>
    </row>
    <row r="57" spans="2:17" x14ac:dyDescent="0.2">
      <c r="B57" s="69"/>
      <c r="C57" s="74"/>
      <c r="D57" s="74"/>
      <c r="E57" s="69"/>
      <c r="F57" s="69"/>
      <c r="G57" s="131"/>
      <c r="H57" s="69"/>
      <c r="I57" s="74"/>
      <c r="J57" s="74"/>
      <c r="K57" s="69"/>
      <c r="L57" s="69"/>
      <c r="M57" s="131"/>
      <c r="N57" s="69"/>
      <c r="O57" s="25"/>
      <c r="P57" s="25"/>
      <c r="Q57" s="25"/>
    </row>
    <row r="58" spans="2:17" x14ac:dyDescent="0.2">
      <c r="B58" s="69"/>
      <c r="C58" s="74"/>
      <c r="D58" s="74"/>
      <c r="E58" s="69"/>
      <c r="F58" s="69"/>
      <c r="G58" s="131"/>
      <c r="H58" s="69"/>
      <c r="I58" s="74"/>
      <c r="J58" s="74"/>
      <c r="K58" s="69"/>
      <c r="L58" s="69"/>
      <c r="M58" s="131"/>
      <c r="N58" s="69"/>
      <c r="O58" s="25"/>
      <c r="P58" s="25"/>
      <c r="Q58" s="25"/>
    </row>
    <row r="59" spans="2:17" x14ac:dyDescent="0.2">
      <c r="B59" s="69"/>
      <c r="C59" s="74"/>
      <c r="D59" s="74"/>
      <c r="E59" s="69"/>
      <c r="F59" s="69"/>
      <c r="G59" s="131"/>
      <c r="H59" s="69"/>
      <c r="I59" s="74"/>
      <c r="J59" s="74"/>
      <c r="K59" s="69"/>
      <c r="L59" s="69"/>
      <c r="M59" s="131"/>
      <c r="N59" s="69"/>
      <c r="O59" s="25"/>
      <c r="P59" s="25"/>
      <c r="Q59" s="25"/>
    </row>
    <row r="60" spans="2:17" x14ac:dyDescent="0.2">
      <c r="B60" s="69"/>
      <c r="C60" s="74"/>
      <c r="D60" s="74"/>
      <c r="E60" s="69"/>
      <c r="F60" s="69"/>
      <c r="G60" s="131"/>
      <c r="H60" s="69"/>
      <c r="I60" s="74"/>
      <c r="J60" s="74"/>
      <c r="K60" s="69"/>
      <c r="L60" s="69"/>
      <c r="M60" s="131"/>
      <c r="N60" s="69"/>
      <c r="O60" s="25"/>
      <c r="P60" s="25"/>
      <c r="Q60" s="25"/>
    </row>
    <row r="61" spans="2:17" x14ac:dyDescent="0.2">
      <c r="B61" s="69"/>
      <c r="C61" s="74"/>
      <c r="D61" s="74"/>
      <c r="E61" s="69"/>
      <c r="F61" s="69"/>
      <c r="G61" s="131"/>
      <c r="H61" s="69"/>
      <c r="I61" s="74"/>
      <c r="J61" s="74"/>
      <c r="K61" s="69"/>
      <c r="L61" s="69"/>
      <c r="M61" s="131"/>
      <c r="N61" s="69"/>
      <c r="O61" s="25"/>
      <c r="P61" s="25"/>
      <c r="Q61" s="25"/>
    </row>
    <row r="62" spans="2:17" x14ac:dyDescent="0.2">
      <c r="B62" s="69"/>
      <c r="C62" s="74"/>
      <c r="D62" s="74"/>
      <c r="E62" s="69"/>
      <c r="F62" s="69"/>
      <c r="G62" s="131"/>
      <c r="H62" s="69"/>
      <c r="I62" s="74"/>
      <c r="J62" s="74"/>
      <c r="K62" s="69"/>
      <c r="L62" s="69"/>
      <c r="M62" s="131"/>
      <c r="N62" s="69"/>
      <c r="O62" s="25"/>
      <c r="P62" s="25"/>
      <c r="Q62" s="25"/>
    </row>
    <row r="63" spans="2:17" x14ac:dyDescent="0.2">
      <c r="B63" s="69"/>
      <c r="C63" s="74"/>
      <c r="D63" s="74"/>
      <c r="E63" s="69"/>
      <c r="F63" s="69"/>
      <c r="G63" s="131"/>
      <c r="H63" s="69"/>
      <c r="I63" s="74"/>
      <c r="J63" s="74"/>
      <c r="K63" s="69"/>
      <c r="L63" s="69"/>
      <c r="M63" s="131"/>
      <c r="N63" s="69"/>
      <c r="O63" s="25"/>
      <c r="P63" s="25"/>
      <c r="Q63" s="25"/>
    </row>
    <row r="64" spans="2:17" x14ac:dyDescent="0.2">
      <c r="B64" s="69"/>
      <c r="C64" s="74"/>
      <c r="D64" s="74"/>
      <c r="E64" s="69"/>
      <c r="F64" s="69"/>
      <c r="G64" s="131"/>
      <c r="H64" s="69"/>
      <c r="I64" s="74"/>
      <c r="J64" s="74"/>
      <c r="K64" s="69"/>
      <c r="L64" s="69"/>
      <c r="M64" s="131"/>
      <c r="N64" s="69"/>
      <c r="O64" s="25"/>
      <c r="P64" s="25"/>
      <c r="Q64" s="25"/>
    </row>
    <row r="65" spans="2:17" x14ac:dyDescent="0.2">
      <c r="B65" s="69"/>
      <c r="C65" s="74"/>
      <c r="D65" s="74"/>
      <c r="E65" s="69"/>
      <c r="F65" s="69"/>
      <c r="G65" s="131"/>
      <c r="H65" s="69"/>
      <c r="I65" s="74"/>
      <c r="J65" s="74"/>
      <c r="K65" s="69"/>
      <c r="L65" s="69"/>
      <c r="M65" s="131"/>
      <c r="N65" s="69"/>
      <c r="O65" s="25"/>
      <c r="P65" s="25"/>
      <c r="Q65" s="25"/>
    </row>
    <row r="66" spans="2:17" x14ac:dyDescent="0.2">
      <c r="B66" s="69"/>
      <c r="C66" s="74"/>
      <c r="D66" s="74"/>
      <c r="E66" s="69"/>
      <c r="F66" s="69"/>
      <c r="G66" s="131"/>
      <c r="H66" s="69"/>
      <c r="I66" s="74"/>
      <c r="J66" s="74"/>
      <c r="K66" s="69"/>
      <c r="L66" s="69"/>
      <c r="M66" s="131"/>
      <c r="N66" s="69"/>
      <c r="O66" s="25"/>
      <c r="P66" s="25"/>
      <c r="Q66" s="25"/>
    </row>
    <row r="67" spans="2:17" x14ac:dyDescent="0.2">
      <c r="B67" s="69"/>
      <c r="C67" s="74"/>
      <c r="D67" s="74"/>
      <c r="E67" s="69"/>
      <c r="F67" s="69"/>
      <c r="G67" s="131"/>
      <c r="H67" s="69"/>
      <c r="I67" s="74"/>
      <c r="J67" s="74"/>
      <c r="K67" s="69"/>
      <c r="L67" s="69"/>
      <c r="M67" s="131"/>
      <c r="N67" s="69"/>
      <c r="O67" s="25"/>
      <c r="P67" s="25"/>
      <c r="Q67" s="25"/>
    </row>
    <row r="68" spans="2:17" x14ac:dyDescent="0.2">
      <c r="B68" s="69"/>
      <c r="C68" s="74"/>
      <c r="D68" s="74"/>
      <c r="E68" s="69"/>
      <c r="F68" s="69"/>
      <c r="G68" s="131"/>
      <c r="H68" s="69"/>
      <c r="I68" s="74"/>
      <c r="J68" s="74"/>
      <c r="K68" s="69"/>
      <c r="L68" s="69"/>
      <c r="M68" s="131"/>
      <c r="N68" s="69"/>
      <c r="O68" s="25"/>
      <c r="P68" s="25"/>
      <c r="Q68" s="25"/>
    </row>
    <row r="69" spans="2:17" x14ac:dyDescent="0.2">
      <c r="B69" s="69"/>
      <c r="C69" s="74"/>
      <c r="D69" s="74"/>
      <c r="E69" s="69"/>
      <c r="F69" s="69"/>
      <c r="G69" s="131"/>
      <c r="H69" s="69"/>
      <c r="I69" s="74"/>
      <c r="J69" s="74"/>
      <c r="K69" s="69"/>
      <c r="L69" s="69"/>
      <c r="M69" s="131"/>
      <c r="N69" s="69"/>
      <c r="O69" s="25"/>
      <c r="P69" s="25"/>
      <c r="Q69" s="25"/>
    </row>
    <row r="70" spans="2:17" x14ac:dyDescent="0.2">
      <c r="B70" s="69"/>
      <c r="C70" s="74"/>
      <c r="D70" s="74"/>
      <c r="E70" s="69"/>
      <c r="F70" s="69"/>
      <c r="G70" s="131"/>
      <c r="H70" s="69"/>
      <c r="I70" s="74"/>
      <c r="J70" s="74"/>
      <c r="K70" s="69"/>
      <c r="L70" s="69"/>
      <c r="M70" s="131"/>
      <c r="N70" s="69"/>
      <c r="O70" s="25"/>
      <c r="P70" s="25"/>
      <c r="Q70" s="25"/>
    </row>
    <row r="71" spans="2:17" x14ac:dyDescent="0.2">
      <c r="B71" s="69"/>
      <c r="C71" s="74"/>
      <c r="D71" s="74"/>
      <c r="E71" s="69"/>
      <c r="F71" s="69"/>
      <c r="G71" s="131"/>
      <c r="H71" s="69"/>
      <c r="I71" s="74"/>
      <c r="J71" s="74"/>
      <c r="K71" s="69"/>
      <c r="L71" s="69"/>
      <c r="M71" s="131"/>
      <c r="N71" s="69"/>
      <c r="O71" s="25"/>
      <c r="P71" s="25"/>
      <c r="Q71" s="25"/>
    </row>
    <row r="72" spans="2:17" x14ac:dyDescent="0.2">
      <c r="B72" s="69"/>
      <c r="C72" s="74"/>
      <c r="D72" s="74"/>
      <c r="E72" s="69"/>
      <c r="F72" s="69"/>
      <c r="G72" s="131"/>
      <c r="H72" s="69"/>
      <c r="I72" s="74"/>
      <c r="J72" s="74"/>
      <c r="K72" s="69"/>
      <c r="L72" s="69"/>
      <c r="M72" s="131"/>
      <c r="N72" s="69"/>
      <c r="O72" s="25"/>
      <c r="P72" s="25"/>
      <c r="Q72" s="25"/>
    </row>
    <row r="73" spans="2:17" x14ac:dyDescent="0.2">
      <c r="B73" s="69"/>
      <c r="C73" s="74"/>
      <c r="D73" s="74"/>
      <c r="E73" s="69"/>
      <c r="F73" s="69"/>
      <c r="G73" s="131"/>
      <c r="H73" s="69"/>
      <c r="I73" s="74"/>
      <c r="J73" s="74"/>
      <c r="K73" s="69"/>
      <c r="L73" s="69"/>
      <c r="M73" s="131"/>
      <c r="N73" s="69"/>
      <c r="O73" s="25"/>
      <c r="P73" s="25"/>
      <c r="Q73" s="25"/>
    </row>
    <row r="74" spans="2:17" x14ac:dyDescent="0.2">
      <c r="B74" s="69"/>
      <c r="C74" s="74"/>
      <c r="D74" s="74"/>
      <c r="E74" s="69"/>
      <c r="F74" s="69"/>
      <c r="G74" s="131"/>
      <c r="H74" s="69"/>
      <c r="I74" s="74"/>
      <c r="J74" s="74"/>
      <c r="K74" s="69"/>
      <c r="L74" s="69"/>
      <c r="M74" s="131"/>
      <c r="N74" s="69"/>
      <c r="O74" s="25"/>
      <c r="P74" s="25"/>
      <c r="Q74" s="25"/>
    </row>
    <row r="75" spans="2:17" x14ac:dyDescent="0.2">
      <c r="B75" s="69"/>
      <c r="C75" s="74"/>
      <c r="D75" s="74"/>
      <c r="E75" s="69"/>
      <c r="F75" s="69"/>
      <c r="G75" s="131"/>
      <c r="H75" s="69"/>
      <c r="I75" s="74"/>
      <c r="J75" s="74"/>
      <c r="K75" s="69"/>
      <c r="L75" s="69"/>
      <c r="M75" s="131"/>
      <c r="N75" s="69"/>
      <c r="O75" s="25"/>
      <c r="P75" s="25"/>
      <c r="Q75" s="25"/>
    </row>
    <row r="76" spans="2:17" x14ac:dyDescent="0.2">
      <c r="B76" s="69"/>
      <c r="C76" s="74"/>
      <c r="D76" s="74"/>
      <c r="E76" s="69"/>
      <c r="F76" s="69"/>
      <c r="G76" s="131"/>
      <c r="H76" s="69"/>
      <c r="I76" s="74"/>
      <c r="J76" s="74"/>
      <c r="K76" s="69"/>
      <c r="L76" s="69"/>
      <c r="M76" s="131"/>
      <c r="N76" s="69"/>
      <c r="O76" s="25"/>
      <c r="P76" s="25"/>
      <c r="Q76" s="25"/>
    </row>
    <row r="77" spans="2:17" x14ac:dyDescent="0.2">
      <c r="B77" s="69"/>
      <c r="C77" s="74"/>
      <c r="D77" s="74"/>
      <c r="E77" s="69"/>
      <c r="F77" s="69"/>
      <c r="G77" s="131"/>
      <c r="H77" s="69"/>
      <c r="I77" s="74"/>
      <c r="J77" s="74"/>
      <c r="K77" s="69"/>
      <c r="L77" s="69"/>
      <c r="M77" s="131"/>
      <c r="N77" s="69"/>
      <c r="O77" s="25"/>
      <c r="P77" s="25"/>
      <c r="Q77" s="25"/>
    </row>
    <row r="78" spans="2:17" x14ac:dyDescent="0.2">
      <c r="B78" s="69"/>
      <c r="C78" s="74"/>
      <c r="D78" s="74"/>
      <c r="E78" s="69"/>
      <c r="F78" s="69"/>
      <c r="G78" s="131"/>
      <c r="H78" s="69"/>
      <c r="I78" s="74"/>
      <c r="J78" s="74"/>
      <c r="K78" s="69"/>
      <c r="L78" s="69"/>
      <c r="M78" s="131"/>
      <c r="N78" s="69"/>
      <c r="O78" s="25"/>
      <c r="P78" s="25"/>
      <c r="Q78" s="25"/>
    </row>
    <row r="79" spans="2:17" x14ac:dyDescent="0.2">
      <c r="B79" s="69"/>
      <c r="C79" s="74"/>
      <c r="D79" s="74"/>
      <c r="E79" s="69"/>
      <c r="F79" s="69"/>
      <c r="G79" s="131"/>
      <c r="H79" s="69"/>
      <c r="I79" s="74"/>
      <c r="J79" s="74"/>
      <c r="K79" s="69"/>
      <c r="L79" s="69"/>
      <c r="M79" s="131"/>
      <c r="N79" s="69"/>
      <c r="O79" s="25"/>
      <c r="P79" s="25"/>
      <c r="Q79" s="25"/>
    </row>
    <row r="80" spans="2:17" x14ac:dyDescent="0.2">
      <c r="B80" s="69"/>
      <c r="C80" s="74"/>
      <c r="D80" s="74"/>
      <c r="E80" s="69"/>
      <c r="F80" s="69"/>
      <c r="G80" s="131"/>
      <c r="H80" s="69"/>
      <c r="I80" s="74"/>
      <c r="J80" s="74"/>
      <c r="K80" s="69"/>
      <c r="L80" s="69"/>
      <c r="M80" s="131"/>
      <c r="N80" s="69"/>
      <c r="O80" s="25"/>
      <c r="P80" s="25"/>
      <c r="Q80" s="25"/>
    </row>
    <row r="81" spans="2:17" x14ac:dyDescent="0.2">
      <c r="B81" s="69"/>
      <c r="C81" s="74"/>
      <c r="D81" s="74"/>
      <c r="E81" s="69"/>
      <c r="F81" s="69"/>
      <c r="G81" s="131"/>
      <c r="H81" s="69"/>
      <c r="I81" s="74"/>
      <c r="J81" s="74"/>
      <c r="K81" s="69"/>
      <c r="L81" s="69"/>
      <c r="M81" s="131"/>
      <c r="N81" s="69"/>
      <c r="O81" s="25"/>
      <c r="P81" s="25"/>
      <c r="Q81" s="25"/>
    </row>
    <row r="82" spans="2:17" x14ac:dyDescent="0.2">
      <c r="B82" s="69"/>
      <c r="C82" s="74"/>
      <c r="D82" s="74"/>
      <c r="E82" s="69"/>
      <c r="F82" s="69"/>
      <c r="G82" s="131"/>
      <c r="H82" s="69"/>
      <c r="I82" s="74"/>
      <c r="J82" s="74"/>
      <c r="K82" s="69"/>
      <c r="L82" s="69"/>
      <c r="M82" s="131"/>
      <c r="N82" s="69"/>
      <c r="O82" s="25"/>
      <c r="P82" s="25"/>
      <c r="Q82" s="25"/>
    </row>
    <row r="83" spans="2:17" x14ac:dyDescent="0.2">
      <c r="B83" s="69"/>
      <c r="C83" s="74"/>
      <c r="D83" s="74"/>
      <c r="E83" s="69"/>
      <c r="F83" s="69"/>
      <c r="G83" s="131"/>
      <c r="H83" s="69"/>
      <c r="I83" s="74"/>
      <c r="J83" s="74"/>
      <c r="K83" s="69"/>
      <c r="L83" s="69"/>
      <c r="M83" s="131"/>
      <c r="N83" s="69"/>
      <c r="O83" s="25"/>
      <c r="P83" s="25"/>
      <c r="Q83" s="25"/>
    </row>
    <row r="84" spans="2:17" x14ac:dyDescent="0.2">
      <c r="B84" s="69"/>
      <c r="C84" s="74"/>
      <c r="D84" s="74"/>
      <c r="E84" s="69"/>
      <c r="F84" s="69"/>
      <c r="G84" s="131"/>
      <c r="H84" s="69"/>
      <c r="I84" s="74"/>
      <c r="J84" s="74"/>
      <c r="K84" s="69"/>
      <c r="L84" s="69"/>
      <c r="M84" s="131"/>
      <c r="N84" s="69"/>
      <c r="O84" s="25"/>
      <c r="P84" s="25"/>
      <c r="Q84" s="25"/>
    </row>
    <row r="85" spans="2:17" x14ac:dyDescent="0.2">
      <c r="B85" s="69"/>
      <c r="C85" s="74"/>
      <c r="D85" s="74"/>
      <c r="E85" s="69"/>
      <c r="F85" s="69"/>
      <c r="G85" s="131"/>
      <c r="H85" s="69"/>
      <c r="I85" s="74"/>
      <c r="J85" s="74"/>
      <c r="K85" s="69"/>
      <c r="L85" s="69"/>
      <c r="M85" s="131"/>
      <c r="N85" s="69"/>
      <c r="O85" s="25"/>
      <c r="P85" s="25"/>
      <c r="Q85" s="25"/>
    </row>
    <row r="86" spans="2:17" x14ac:dyDescent="0.2">
      <c r="B86" s="69"/>
      <c r="C86" s="74"/>
      <c r="D86" s="74"/>
      <c r="E86" s="69"/>
      <c r="F86" s="69"/>
      <c r="G86" s="131"/>
      <c r="H86" s="69"/>
      <c r="I86" s="74"/>
      <c r="J86" s="74"/>
      <c r="K86" s="69"/>
      <c r="L86" s="69"/>
      <c r="M86" s="131"/>
      <c r="N86" s="69"/>
      <c r="O86" s="25"/>
      <c r="P86" s="25"/>
      <c r="Q86" s="25"/>
    </row>
    <row r="87" spans="2:17" x14ac:dyDescent="0.2">
      <c r="B87" s="69"/>
      <c r="C87" s="74"/>
      <c r="D87" s="74"/>
      <c r="E87" s="69"/>
      <c r="F87" s="69"/>
      <c r="G87" s="131"/>
      <c r="H87" s="69"/>
      <c r="I87" s="74"/>
      <c r="J87" s="74"/>
      <c r="K87" s="69"/>
      <c r="L87" s="69"/>
      <c r="M87" s="131"/>
      <c r="N87" s="69"/>
      <c r="O87" s="25"/>
      <c r="P87" s="25"/>
      <c r="Q87" s="25"/>
    </row>
    <row r="88" spans="2:17" x14ac:dyDescent="0.2">
      <c r="B88" s="69"/>
      <c r="C88" s="74"/>
      <c r="D88" s="74"/>
      <c r="E88" s="69"/>
      <c r="F88" s="69"/>
      <c r="G88" s="131"/>
      <c r="H88" s="69"/>
      <c r="I88" s="74"/>
      <c r="J88" s="74"/>
      <c r="K88" s="69"/>
      <c r="L88" s="69"/>
      <c r="M88" s="131"/>
      <c r="N88" s="69"/>
      <c r="O88" s="25"/>
      <c r="P88" s="25"/>
      <c r="Q88" s="25"/>
    </row>
    <row r="89" spans="2:17" x14ac:dyDescent="0.2">
      <c r="B89" s="69"/>
      <c r="C89" s="74"/>
      <c r="D89" s="74"/>
      <c r="E89" s="69"/>
      <c r="F89" s="69"/>
      <c r="G89" s="131"/>
      <c r="H89" s="69"/>
      <c r="I89" s="74"/>
      <c r="J89" s="74"/>
      <c r="K89" s="69"/>
      <c r="L89" s="69"/>
      <c r="M89" s="131"/>
      <c r="N89" s="69"/>
      <c r="O89" s="25"/>
      <c r="P89" s="25"/>
      <c r="Q89" s="25"/>
    </row>
    <row r="90" spans="2:17" x14ac:dyDescent="0.2">
      <c r="B90" s="69"/>
      <c r="C90" s="74"/>
      <c r="D90" s="74"/>
      <c r="E90" s="69"/>
      <c r="F90" s="69"/>
      <c r="G90" s="131"/>
      <c r="H90" s="69"/>
      <c r="I90" s="74"/>
      <c r="J90" s="74"/>
      <c r="K90" s="69"/>
      <c r="L90" s="69"/>
      <c r="M90" s="131"/>
      <c r="N90" s="69"/>
      <c r="O90" s="25"/>
      <c r="P90" s="25"/>
      <c r="Q90" s="25"/>
    </row>
    <row r="91" spans="2:17" x14ac:dyDescent="0.2">
      <c r="B91" s="69"/>
      <c r="C91" s="74"/>
      <c r="D91" s="74"/>
      <c r="E91" s="69"/>
      <c r="F91" s="69"/>
      <c r="G91" s="131"/>
      <c r="H91" s="69"/>
      <c r="I91" s="74"/>
      <c r="J91" s="74"/>
      <c r="K91" s="69"/>
      <c r="L91" s="69"/>
      <c r="M91" s="131"/>
      <c r="N91" s="69"/>
      <c r="O91" s="25"/>
      <c r="P91" s="25"/>
      <c r="Q91" s="25"/>
    </row>
    <row r="92" spans="2:17" x14ac:dyDescent="0.2">
      <c r="B92" s="69"/>
      <c r="C92" s="74"/>
      <c r="D92" s="74"/>
      <c r="E92" s="69"/>
      <c r="F92" s="69"/>
      <c r="G92" s="131"/>
      <c r="H92" s="69"/>
      <c r="I92" s="74"/>
      <c r="J92" s="74"/>
      <c r="K92" s="69"/>
      <c r="L92" s="69"/>
      <c r="M92" s="131"/>
      <c r="N92" s="69"/>
      <c r="O92" s="25"/>
      <c r="P92" s="25"/>
      <c r="Q92" s="25"/>
    </row>
    <row r="93" spans="2:17" x14ac:dyDescent="0.2">
      <c r="B93" s="69"/>
      <c r="C93" s="74"/>
      <c r="D93" s="74"/>
      <c r="E93" s="69"/>
      <c r="F93" s="69"/>
      <c r="G93" s="131"/>
      <c r="H93" s="69"/>
      <c r="I93" s="74"/>
      <c r="J93" s="74"/>
      <c r="K93" s="69"/>
      <c r="L93" s="69"/>
      <c r="M93" s="131"/>
      <c r="N93" s="69"/>
      <c r="O93" s="25"/>
      <c r="P93" s="25"/>
      <c r="Q93" s="25"/>
    </row>
    <row r="94" spans="2:17" x14ac:dyDescent="0.2">
      <c r="B94" s="69"/>
      <c r="C94" s="74"/>
      <c r="D94" s="74"/>
      <c r="E94" s="69"/>
      <c r="F94" s="69"/>
      <c r="G94" s="131"/>
      <c r="H94" s="69"/>
      <c r="I94" s="74"/>
      <c r="J94" s="74"/>
      <c r="K94" s="69"/>
      <c r="L94" s="69"/>
      <c r="M94" s="131"/>
      <c r="N94" s="69"/>
      <c r="O94" s="25"/>
      <c r="P94" s="25"/>
      <c r="Q94" s="25"/>
    </row>
    <row r="95" spans="2:17" x14ac:dyDescent="0.2">
      <c r="B95" s="69"/>
      <c r="C95" s="74"/>
      <c r="D95" s="74"/>
      <c r="E95" s="69"/>
      <c r="F95" s="69"/>
      <c r="G95" s="131"/>
      <c r="H95" s="69"/>
      <c r="I95" s="74"/>
      <c r="J95" s="74"/>
      <c r="K95" s="69"/>
      <c r="L95" s="69"/>
      <c r="M95" s="131"/>
      <c r="N95" s="69"/>
      <c r="O95" s="25"/>
      <c r="P95" s="25"/>
      <c r="Q95" s="25"/>
    </row>
    <row r="96" spans="2:17" x14ac:dyDescent="0.2">
      <c r="B96" s="69"/>
      <c r="C96" s="74"/>
      <c r="D96" s="74"/>
      <c r="E96" s="69"/>
      <c r="F96" s="69"/>
      <c r="G96" s="131"/>
      <c r="H96" s="69"/>
      <c r="I96" s="74"/>
      <c r="J96" s="74"/>
      <c r="K96" s="69"/>
      <c r="L96" s="69"/>
      <c r="M96" s="131"/>
      <c r="N96" s="69"/>
      <c r="O96" s="25"/>
      <c r="P96" s="25"/>
      <c r="Q96" s="25"/>
    </row>
    <row r="97" spans="2:17" x14ac:dyDescent="0.2">
      <c r="B97" s="69"/>
      <c r="C97" s="74"/>
      <c r="D97" s="74"/>
      <c r="E97" s="69"/>
      <c r="F97" s="69"/>
      <c r="G97" s="131"/>
      <c r="H97" s="69"/>
      <c r="I97" s="74"/>
      <c r="J97" s="74"/>
      <c r="K97" s="69"/>
      <c r="L97" s="69"/>
      <c r="M97" s="131"/>
      <c r="N97" s="69"/>
      <c r="O97" s="25"/>
      <c r="P97" s="25"/>
      <c r="Q97" s="25"/>
    </row>
    <row r="98" spans="2:17" x14ac:dyDescent="0.2">
      <c r="B98" s="69"/>
      <c r="C98" s="74"/>
      <c r="D98" s="74"/>
      <c r="E98" s="69"/>
      <c r="F98" s="69"/>
      <c r="G98" s="131"/>
      <c r="H98" s="69"/>
      <c r="I98" s="74"/>
      <c r="J98" s="74"/>
      <c r="K98" s="69"/>
      <c r="L98" s="69"/>
      <c r="M98" s="131"/>
      <c r="N98" s="69"/>
      <c r="O98" s="25"/>
      <c r="P98" s="25"/>
      <c r="Q98" s="25"/>
    </row>
    <row r="99" spans="2:17" x14ac:dyDescent="0.2">
      <c r="B99" s="69"/>
      <c r="C99" s="74"/>
      <c r="D99" s="74"/>
      <c r="E99" s="69"/>
      <c r="F99" s="69"/>
      <c r="G99" s="131"/>
      <c r="H99" s="69"/>
      <c r="I99" s="74"/>
      <c r="J99" s="74"/>
      <c r="K99" s="69"/>
      <c r="L99" s="69"/>
      <c r="M99" s="131"/>
      <c r="N99" s="69"/>
      <c r="O99" s="25"/>
      <c r="P99" s="25"/>
      <c r="Q99" s="25"/>
    </row>
    <row r="100" spans="2:17" x14ac:dyDescent="0.2">
      <c r="B100" s="69"/>
      <c r="C100" s="74"/>
      <c r="D100" s="74"/>
      <c r="E100" s="69"/>
      <c r="F100" s="69"/>
      <c r="G100" s="131"/>
      <c r="H100" s="69"/>
      <c r="I100" s="74"/>
      <c r="J100" s="74"/>
      <c r="K100" s="69"/>
      <c r="L100" s="69"/>
      <c r="M100" s="131"/>
      <c r="N100" s="69"/>
      <c r="O100" s="25"/>
      <c r="P100" s="25"/>
      <c r="Q100" s="25"/>
    </row>
    <row r="101" spans="2:17" x14ac:dyDescent="0.2">
      <c r="B101" s="69"/>
      <c r="C101" s="74"/>
      <c r="D101" s="74"/>
      <c r="E101" s="69"/>
      <c r="F101" s="69"/>
      <c r="G101" s="131"/>
      <c r="H101" s="69"/>
      <c r="I101" s="74"/>
      <c r="J101" s="74"/>
      <c r="K101" s="69"/>
      <c r="L101" s="69"/>
      <c r="M101" s="131"/>
      <c r="N101" s="69"/>
      <c r="O101" s="25"/>
      <c r="P101" s="25"/>
      <c r="Q101" s="25"/>
    </row>
    <row r="102" spans="2:17" x14ac:dyDescent="0.2">
      <c r="B102" s="69"/>
      <c r="C102" s="74"/>
      <c r="D102" s="74"/>
      <c r="E102" s="69"/>
      <c r="F102" s="69"/>
      <c r="G102" s="131"/>
      <c r="H102" s="69"/>
      <c r="I102" s="74"/>
      <c r="J102" s="74"/>
      <c r="K102" s="69"/>
      <c r="L102" s="69"/>
      <c r="M102" s="131"/>
      <c r="N102" s="69"/>
      <c r="O102" s="25"/>
      <c r="P102" s="25"/>
      <c r="Q102" s="25"/>
    </row>
    <row r="103" spans="2:17" x14ac:dyDescent="0.2">
      <c r="B103" s="69"/>
      <c r="C103" s="74"/>
      <c r="D103" s="74"/>
      <c r="E103" s="69"/>
      <c r="F103" s="69"/>
      <c r="G103" s="131"/>
      <c r="H103" s="69"/>
      <c r="I103" s="74"/>
      <c r="J103" s="74"/>
      <c r="K103" s="69"/>
      <c r="L103" s="69"/>
      <c r="M103" s="131"/>
      <c r="N103" s="69"/>
      <c r="O103" s="25"/>
      <c r="P103" s="25"/>
      <c r="Q103" s="25"/>
    </row>
    <row r="104" spans="2:17" x14ac:dyDescent="0.2">
      <c r="B104" s="69"/>
      <c r="C104" s="74"/>
      <c r="D104" s="74"/>
      <c r="E104" s="69"/>
      <c r="F104" s="69"/>
      <c r="G104" s="131"/>
      <c r="H104" s="69"/>
      <c r="I104" s="74"/>
      <c r="J104" s="74"/>
      <c r="K104" s="69"/>
      <c r="L104" s="69"/>
      <c r="M104" s="131"/>
      <c r="N104" s="69"/>
      <c r="O104" s="25"/>
      <c r="P104" s="25"/>
      <c r="Q104" s="25"/>
    </row>
    <row r="105" spans="2:17" x14ac:dyDescent="0.2">
      <c r="B105" s="69"/>
      <c r="C105" s="74"/>
      <c r="D105" s="74"/>
      <c r="E105" s="69"/>
      <c r="F105" s="69"/>
      <c r="G105" s="131"/>
      <c r="H105" s="69"/>
      <c r="I105" s="74"/>
      <c r="J105" s="74"/>
      <c r="K105" s="69"/>
      <c r="L105" s="69"/>
      <c r="M105" s="131"/>
      <c r="N105" s="69"/>
      <c r="O105" s="25"/>
      <c r="P105" s="25"/>
      <c r="Q105" s="25"/>
    </row>
    <row r="106" spans="2:17" x14ac:dyDescent="0.2">
      <c r="B106" s="69"/>
      <c r="C106" s="74"/>
      <c r="D106" s="74"/>
      <c r="E106" s="69"/>
      <c r="F106" s="69"/>
      <c r="G106" s="131"/>
      <c r="H106" s="69"/>
      <c r="I106" s="74"/>
      <c r="J106" s="74"/>
      <c r="K106" s="69"/>
      <c r="L106" s="69"/>
      <c r="M106" s="131"/>
      <c r="N106" s="69"/>
      <c r="O106" s="25"/>
      <c r="P106" s="25"/>
      <c r="Q106" s="25"/>
    </row>
    <row r="107" spans="2:17" x14ac:dyDescent="0.2">
      <c r="B107" s="69"/>
      <c r="C107" s="74"/>
      <c r="D107" s="74"/>
      <c r="E107" s="69"/>
      <c r="F107" s="69"/>
      <c r="G107" s="131"/>
      <c r="H107" s="69"/>
      <c r="I107" s="74"/>
      <c r="J107" s="74"/>
      <c r="K107" s="69"/>
      <c r="L107" s="69"/>
      <c r="M107" s="131"/>
      <c r="N107" s="69"/>
      <c r="O107" s="25"/>
      <c r="P107" s="25"/>
      <c r="Q107" s="25"/>
    </row>
    <row r="108" spans="2:17" x14ac:dyDescent="0.2">
      <c r="B108" s="69"/>
      <c r="C108" s="74"/>
      <c r="D108" s="74"/>
      <c r="E108" s="69"/>
      <c r="F108" s="69"/>
      <c r="G108" s="131"/>
      <c r="H108" s="69"/>
      <c r="I108" s="74"/>
      <c r="J108" s="74"/>
      <c r="K108" s="69"/>
      <c r="L108" s="69"/>
      <c r="M108" s="131"/>
      <c r="N108" s="69"/>
      <c r="O108" s="25"/>
      <c r="P108" s="25"/>
      <c r="Q108" s="25"/>
    </row>
    <row r="109" spans="2:17" x14ac:dyDescent="0.2">
      <c r="B109" s="69"/>
      <c r="C109" s="74"/>
      <c r="D109" s="74"/>
      <c r="E109" s="69"/>
      <c r="F109" s="69"/>
      <c r="G109" s="131"/>
      <c r="H109" s="69"/>
      <c r="I109" s="74"/>
      <c r="J109" s="74"/>
      <c r="K109" s="69"/>
      <c r="L109" s="69"/>
      <c r="M109" s="131"/>
      <c r="N109" s="69"/>
      <c r="O109" s="25"/>
      <c r="P109" s="25"/>
      <c r="Q109" s="25"/>
    </row>
    <row r="110" spans="2:17" x14ac:dyDescent="0.2">
      <c r="B110" s="69"/>
      <c r="C110" s="74"/>
      <c r="D110" s="74"/>
      <c r="E110" s="69"/>
      <c r="F110" s="69"/>
      <c r="G110" s="131"/>
      <c r="H110" s="69"/>
      <c r="I110" s="74"/>
      <c r="J110" s="74"/>
      <c r="K110" s="69"/>
      <c r="L110" s="69"/>
      <c r="M110" s="131"/>
      <c r="N110" s="69"/>
      <c r="O110" s="25"/>
      <c r="P110" s="25"/>
      <c r="Q110" s="25"/>
    </row>
    <row r="111" spans="2:17" x14ac:dyDescent="0.2">
      <c r="B111" s="69"/>
      <c r="C111" s="74"/>
      <c r="D111" s="74"/>
      <c r="E111" s="69"/>
      <c r="F111" s="69"/>
      <c r="G111" s="131"/>
      <c r="H111" s="69"/>
      <c r="I111" s="74"/>
      <c r="J111" s="74"/>
      <c r="K111" s="69"/>
      <c r="L111" s="69"/>
      <c r="M111" s="131"/>
      <c r="N111" s="69"/>
      <c r="O111" s="25"/>
      <c r="P111" s="25"/>
      <c r="Q111" s="25"/>
    </row>
    <row r="112" spans="2:17" x14ac:dyDescent="0.2">
      <c r="B112" s="69"/>
      <c r="C112" s="74"/>
      <c r="D112" s="74"/>
      <c r="E112" s="69"/>
      <c r="F112" s="69"/>
      <c r="G112" s="131"/>
      <c r="H112" s="69"/>
      <c r="I112" s="74"/>
      <c r="J112" s="74"/>
      <c r="K112" s="69"/>
      <c r="L112" s="69"/>
      <c r="M112" s="131"/>
      <c r="N112" s="69"/>
      <c r="O112" s="25"/>
      <c r="P112" s="25"/>
      <c r="Q112" s="25"/>
    </row>
    <row r="113" spans="2:17" x14ac:dyDescent="0.2">
      <c r="B113" s="69"/>
      <c r="C113" s="74"/>
      <c r="D113" s="74"/>
      <c r="E113" s="69"/>
      <c r="F113" s="69"/>
      <c r="G113" s="131"/>
      <c r="H113" s="69"/>
      <c r="I113" s="74"/>
      <c r="J113" s="74"/>
      <c r="K113" s="69"/>
      <c r="L113" s="69"/>
      <c r="M113" s="131"/>
      <c r="N113" s="69"/>
      <c r="O113" s="25"/>
      <c r="P113" s="25"/>
      <c r="Q113" s="25"/>
    </row>
    <row r="114" spans="2:17" x14ac:dyDescent="0.2">
      <c r="B114" s="69"/>
      <c r="C114" s="74"/>
      <c r="D114" s="74"/>
      <c r="E114" s="69"/>
      <c r="F114" s="69"/>
      <c r="G114" s="131"/>
      <c r="H114" s="69"/>
      <c r="I114" s="74"/>
      <c r="J114" s="74"/>
      <c r="K114" s="69"/>
      <c r="L114" s="69"/>
      <c r="M114" s="131"/>
      <c r="N114" s="69"/>
      <c r="O114" s="25"/>
      <c r="P114" s="25"/>
      <c r="Q114" s="25"/>
    </row>
    <row r="115" spans="2:17" x14ac:dyDescent="0.2">
      <c r="B115" s="69"/>
      <c r="C115" s="74"/>
      <c r="D115" s="74"/>
      <c r="E115" s="69"/>
      <c r="F115" s="69"/>
      <c r="G115" s="131"/>
      <c r="H115" s="69"/>
      <c r="I115" s="74"/>
      <c r="J115" s="74"/>
      <c r="K115" s="69"/>
      <c r="L115" s="69"/>
      <c r="M115" s="131"/>
      <c r="N115" s="69"/>
      <c r="O115" s="25"/>
      <c r="P115" s="25"/>
      <c r="Q115" s="25"/>
    </row>
    <row r="116" spans="2:17" x14ac:dyDescent="0.2">
      <c r="B116" s="69"/>
      <c r="C116" s="74"/>
      <c r="D116" s="74"/>
      <c r="E116" s="69"/>
      <c r="F116" s="69"/>
      <c r="G116" s="131"/>
      <c r="H116" s="69"/>
      <c r="I116" s="74"/>
      <c r="J116" s="74"/>
      <c r="K116" s="69"/>
      <c r="L116" s="69"/>
      <c r="M116" s="131"/>
      <c r="N116" s="69"/>
      <c r="O116" s="25"/>
      <c r="P116" s="25"/>
      <c r="Q116" s="25"/>
    </row>
    <row r="117" spans="2:17" x14ac:dyDescent="0.2">
      <c r="B117" s="69"/>
      <c r="C117" s="74"/>
      <c r="D117" s="74"/>
      <c r="E117" s="69"/>
      <c r="F117" s="69"/>
      <c r="G117" s="131"/>
      <c r="H117" s="69"/>
      <c r="I117" s="74"/>
      <c r="J117" s="74"/>
      <c r="K117" s="69"/>
      <c r="L117" s="69"/>
      <c r="M117" s="131"/>
      <c r="N117" s="69"/>
      <c r="O117" s="25"/>
      <c r="P117" s="25"/>
      <c r="Q117" s="25"/>
    </row>
    <row r="118" spans="2:17" x14ac:dyDescent="0.2">
      <c r="B118" s="69"/>
      <c r="C118" s="74"/>
      <c r="D118" s="74"/>
      <c r="E118" s="69"/>
      <c r="F118" s="69"/>
      <c r="G118" s="131"/>
      <c r="H118" s="69"/>
      <c r="I118" s="74"/>
      <c r="J118" s="74"/>
      <c r="K118" s="69"/>
      <c r="L118" s="69"/>
      <c r="M118" s="131"/>
      <c r="N118" s="69"/>
      <c r="O118" s="25"/>
      <c r="P118" s="25"/>
      <c r="Q118" s="25"/>
    </row>
    <row r="119" spans="2:17" x14ac:dyDescent="0.2">
      <c r="B119" s="69"/>
      <c r="C119" s="74"/>
      <c r="D119" s="74"/>
      <c r="E119" s="69"/>
      <c r="F119" s="69"/>
      <c r="G119" s="131"/>
      <c r="H119" s="69"/>
      <c r="I119" s="74"/>
      <c r="J119" s="74"/>
      <c r="K119" s="69"/>
      <c r="L119" s="69"/>
      <c r="M119" s="131"/>
      <c r="N119" s="69"/>
      <c r="O119" s="25"/>
      <c r="P119" s="25"/>
      <c r="Q119" s="25"/>
    </row>
    <row r="120" spans="2:17" x14ac:dyDescent="0.2">
      <c r="B120" s="69"/>
      <c r="C120" s="74"/>
      <c r="D120" s="74"/>
      <c r="E120" s="69"/>
      <c r="F120" s="69"/>
      <c r="G120" s="131"/>
      <c r="H120" s="69"/>
      <c r="I120" s="74"/>
      <c r="J120" s="74"/>
      <c r="K120" s="69"/>
      <c r="L120" s="69"/>
      <c r="M120" s="131"/>
      <c r="N120" s="69"/>
      <c r="O120" s="25"/>
      <c r="P120" s="25"/>
      <c r="Q120" s="25"/>
    </row>
    <row r="121" spans="2:17" x14ac:dyDescent="0.2">
      <c r="B121" s="69"/>
      <c r="C121" s="74"/>
      <c r="D121" s="74"/>
      <c r="E121" s="69"/>
      <c r="F121" s="69"/>
      <c r="G121" s="131"/>
      <c r="H121" s="69"/>
      <c r="I121" s="74"/>
      <c r="J121" s="74"/>
      <c r="K121" s="69"/>
      <c r="L121" s="69"/>
      <c r="M121" s="131"/>
      <c r="N121" s="69"/>
      <c r="O121" s="25"/>
      <c r="P121" s="25"/>
      <c r="Q121" s="25"/>
    </row>
    <row r="122" spans="2:17" x14ac:dyDescent="0.2">
      <c r="B122" s="69"/>
      <c r="C122" s="74"/>
      <c r="D122" s="74"/>
      <c r="E122" s="69"/>
      <c r="F122" s="69"/>
      <c r="G122" s="131"/>
      <c r="H122" s="69"/>
      <c r="I122" s="74"/>
      <c r="J122" s="74"/>
      <c r="K122" s="69"/>
      <c r="L122" s="69"/>
      <c r="M122" s="131"/>
      <c r="N122" s="69"/>
      <c r="O122" s="25"/>
      <c r="P122" s="25"/>
      <c r="Q122" s="25"/>
    </row>
    <row r="123" spans="2:17" x14ac:dyDescent="0.2">
      <c r="B123" s="69"/>
      <c r="C123" s="74"/>
      <c r="D123" s="74"/>
      <c r="E123" s="69"/>
      <c r="F123" s="69"/>
      <c r="G123" s="131"/>
      <c r="H123" s="69"/>
      <c r="I123" s="74"/>
      <c r="J123" s="74"/>
      <c r="K123" s="69"/>
      <c r="L123" s="69"/>
      <c r="M123" s="131"/>
      <c r="N123" s="69"/>
      <c r="O123" s="25"/>
      <c r="P123" s="25"/>
      <c r="Q123" s="25"/>
    </row>
    <row r="124" spans="2:17" x14ac:dyDescent="0.2">
      <c r="B124" s="69"/>
      <c r="C124" s="74"/>
      <c r="D124" s="74"/>
      <c r="E124" s="69"/>
      <c r="F124" s="69"/>
      <c r="G124" s="131"/>
      <c r="H124" s="69"/>
      <c r="I124" s="74"/>
      <c r="J124" s="74"/>
      <c r="K124" s="69"/>
      <c r="L124" s="69"/>
      <c r="M124" s="131"/>
      <c r="N124" s="69"/>
      <c r="O124" s="25"/>
      <c r="P124" s="25"/>
      <c r="Q124" s="25"/>
    </row>
    <row r="125" spans="2:17" x14ac:dyDescent="0.2">
      <c r="B125" s="69"/>
      <c r="C125" s="74"/>
      <c r="D125" s="74"/>
      <c r="E125" s="69"/>
      <c r="F125" s="69"/>
      <c r="G125" s="131"/>
      <c r="H125" s="69"/>
      <c r="I125" s="74"/>
      <c r="J125" s="74"/>
      <c r="K125" s="69"/>
      <c r="L125" s="69"/>
      <c r="M125" s="131"/>
      <c r="N125" s="69"/>
      <c r="O125" s="25"/>
      <c r="P125" s="25"/>
      <c r="Q125" s="25"/>
    </row>
    <row r="126" spans="2:17" x14ac:dyDescent="0.2">
      <c r="B126" s="69"/>
      <c r="C126" s="74"/>
      <c r="D126" s="74"/>
      <c r="E126" s="69"/>
      <c r="F126" s="69"/>
      <c r="G126" s="131"/>
      <c r="H126" s="69"/>
      <c r="I126" s="74"/>
      <c r="J126" s="74"/>
      <c r="K126" s="69"/>
      <c r="L126" s="69"/>
      <c r="M126" s="131"/>
      <c r="N126" s="69"/>
      <c r="O126" s="25"/>
      <c r="P126" s="25"/>
      <c r="Q126" s="25"/>
    </row>
    <row r="127" spans="2:17" x14ac:dyDescent="0.2">
      <c r="B127" s="69"/>
      <c r="C127" s="74"/>
      <c r="D127" s="74"/>
      <c r="E127" s="69"/>
      <c r="F127" s="69"/>
      <c r="G127" s="131"/>
      <c r="H127" s="69"/>
      <c r="I127" s="74"/>
      <c r="J127" s="74"/>
      <c r="K127" s="69"/>
      <c r="L127" s="69"/>
      <c r="M127" s="131"/>
      <c r="N127" s="69"/>
      <c r="O127" s="25"/>
      <c r="P127" s="25"/>
      <c r="Q127" s="25"/>
    </row>
    <row r="128" spans="2:17" x14ac:dyDescent="0.2">
      <c r="B128" s="69"/>
      <c r="C128" s="74"/>
      <c r="D128" s="74"/>
      <c r="E128" s="69"/>
      <c r="F128" s="69"/>
      <c r="G128" s="131"/>
      <c r="H128" s="69"/>
      <c r="I128" s="74"/>
      <c r="J128" s="74"/>
      <c r="K128" s="69"/>
      <c r="L128" s="69"/>
      <c r="M128" s="131"/>
      <c r="N128" s="69"/>
      <c r="O128" s="25"/>
      <c r="P128" s="25"/>
      <c r="Q128" s="25"/>
    </row>
    <row r="129" spans="2:17" x14ac:dyDescent="0.2">
      <c r="B129" s="69"/>
      <c r="C129" s="74"/>
      <c r="D129" s="74"/>
      <c r="E129" s="69"/>
      <c r="F129" s="69"/>
      <c r="G129" s="131"/>
      <c r="H129" s="69"/>
      <c r="I129" s="74"/>
      <c r="J129" s="74"/>
      <c r="K129" s="69"/>
      <c r="L129" s="69"/>
      <c r="M129" s="131"/>
      <c r="N129" s="69"/>
      <c r="O129" s="25"/>
      <c r="P129" s="25"/>
      <c r="Q129" s="25"/>
    </row>
    <row r="130" spans="2:17" x14ac:dyDescent="0.2">
      <c r="B130" s="69"/>
      <c r="C130" s="74"/>
      <c r="D130" s="74"/>
      <c r="E130" s="69"/>
      <c r="F130" s="69"/>
      <c r="G130" s="131"/>
      <c r="H130" s="69"/>
      <c r="I130" s="74"/>
      <c r="J130" s="74"/>
      <c r="K130" s="69"/>
      <c r="L130" s="69"/>
      <c r="M130" s="131"/>
      <c r="N130" s="69"/>
      <c r="O130" s="25"/>
      <c r="P130" s="25"/>
      <c r="Q130" s="25"/>
    </row>
    <row r="131" spans="2:17" x14ac:dyDescent="0.2">
      <c r="B131" s="69"/>
      <c r="C131" s="74"/>
      <c r="D131" s="74"/>
      <c r="E131" s="69"/>
      <c r="F131" s="69"/>
      <c r="G131" s="131"/>
      <c r="H131" s="69"/>
      <c r="I131" s="74"/>
      <c r="J131" s="74"/>
      <c r="K131" s="69"/>
      <c r="L131" s="69"/>
      <c r="M131" s="131"/>
      <c r="N131" s="69"/>
      <c r="O131" s="25"/>
      <c r="P131" s="25"/>
      <c r="Q131" s="25"/>
    </row>
    <row r="132" spans="2:17" x14ac:dyDescent="0.2">
      <c r="B132" s="69"/>
      <c r="C132" s="74"/>
      <c r="D132" s="74"/>
      <c r="E132" s="69"/>
      <c r="F132" s="69"/>
      <c r="G132" s="131"/>
      <c r="H132" s="69"/>
      <c r="I132" s="74"/>
      <c r="J132" s="74"/>
      <c r="K132" s="69"/>
      <c r="L132" s="69"/>
      <c r="M132" s="131"/>
      <c r="N132" s="69"/>
      <c r="O132" s="25"/>
      <c r="P132" s="25"/>
      <c r="Q132" s="25"/>
    </row>
    <row r="133" spans="2:17" x14ac:dyDescent="0.2">
      <c r="B133" s="69"/>
      <c r="C133" s="74"/>
      <c r="D133" s="74"/>
      <c r="E133" s="69"/>
      <c r="F133" s="69"/>
      <c r="G133" s="131"/>
      <c r="H133" s="69"/>
      <c r="I133" s="74"/>
      <c r="J133" s="74"/>
      <c r="K133" s="69"/>
      <c r="L133" s="69"/>
      <c r="M133" s="131"/>
      <c r="N133" s="69"/>
      <c r="O133" s="25"/>
      <c r="P133" s="25"/>
      <c r="Q133" s="25"/>
    </row>
    <row r="134" spans="2:17" x14ac:dyDescent="0.2">
      <c r="B134" s="69"/>
      <c r="C134" s="74"/>
      <c r="D134" s="74"/>
      <c r="E134" s="69"/>
      <c r="F134" s="69"/>
      <c r="G134" s="131"/>
      <c r="H134" s="69"/>
      <c r="I134" s="74"/>
      <c r="J134" s="74"/>
      <c r="K134" s="69"/>
      <c r="L134" s="69"/>
      <c r="M134" s="131"/>
      <c r="N134" s="69"/>
      <c r="O134" s="25"/>
      <c r="P134" s="25"/>
      <c r="Q134" s="25"/>
    </row>
    <row r="135" spans="2:17" x14ac:dyDescent="0.2">
      <c r="B135" s="69"/>
      <c r="C135" s="74"/>
      <c r="D135" s="74"/>
      <c r="E135" s="69"/>
      <c r="F135" s="69"/>
      <c r="G135" s="131"/>
      <c r="H135" s="69"/>
      <c r="I135" s="74"/>
      <c r="J135" s="74"/>
      <c r="K135" s="69"/>
      <c r="L135" s="69"/>
      <c r="M135" s="131"/>
      <c r="N135" s="69"/>
      <c r="O135" s="25"/>
      <c r="P135" s="25"/>
      <c r="Q135" s="25"/>
    </row>
    <row r="136" spans="2:17" x14ac:dyDescent="0.2">
      <c r="B136" s="69"/>
      <c r="C136" s="74"/>
      <c r="D136" s="74"/>
      <c r="E136" s="69"/>
      <c r="F136" s="69"/>
      <c r="G136" s="131"/>
      <c r="H136" s="69"/>
      <c r="I136" s="74"/>
      <c r="J136" s="74"/>
      <c r="K136" s="69"/>
      <c r="L136" s="69"/>
      <c r="M136" s="131"/>
      <c r="N136" s="69"/>
      <c r="O136" s="25"/>
      <c r="P136" s="25"/>
      <c r="Q136" s="25"/>
    </row>
    <row r="137" spans="2:17" x14ac:dyDescent="0.2">
      <c r="B137" s="69"/>
      <c r="C137" s="74"/>
      <c r="D137" s="74"/>
      <c r="E137" s="69"/>
      <c r="F137" s="69"/>
      <c r="G137" s="131"/>
      <c r="H137" s="69"/>
      <c r="I137" s="74"/>
      <c r="J137" s="74"/>
      <c r="K137" s="69"/>
      <c r="L137" s="69"/>
      <c r="M137" s="131"/>
      <c r="N137" s="69"/>
      <c r="O137" s="25"/>
      <c r="P137" s="25"/>
      <c r="Q137" s="25"/>
    </row>
    <row r="138" spans="2:17" x14ac:dyDescent="0.2">
      <c r="B138" s="69"/>
      <c r="C138" s="74"/>
      <c r="D138" s="74"/>
      <c r="E138" s="69"/>
      <c r="F138" s="69"/>
      <c r="G138" s="131"/>
      <c r="H138" s="69"/>
      <c r="I138" s="74"/>
      <c r="J138" s="74"/>
      <c r="K138" s="69"/>
      <c r="L138" s="69"/>
      <c r="M138" s="131"/>
      <c r="N138" s="69"/>
      <c r="O138" s="25"/>
      <c r="P138" s="25"/>
      <c r="Q138" s="25"/>
    </row>
    <row r="139" spans="2:17" x14ac:dyDescent="0.2">
      <c r="B139" s="69"/>
      <c r="C139" s="74"/>
      <c r="D139" s="74"/>
      <c r="E139" s="69"/>
      <c r="F139" s="69"/>
      <c r="G139" s="131"/>
      <c r="H139" s="69"/>
      <c r="I139" s="74"/>
      <c r="J139" s="74"/>
      <c r="K139" s="69"/>
      <c r="L139" s="69"/>
      <c r="M139" s="131"/>
      <c r="N139" s="69"/>
      <c r="O139" s="25"/>
      <c r="P139" s="25"/>
      <c r="Q139" s="25"/>
    </row>
    <row r="140" spans="2:17" x14ac:dyDescent="0.2">
      <c r="B140" s="69"/>
      <c r="C140" s="74"/>
      <c r="D140" s="74"/>
      <c r="E140" s="69"/>
      <c r="F140" s="69"/>
      <c r="G140" s="131"/>
      <c r="H140" s="69"/>
      <c r="I140" s="74"/>
      <c r="J140" s="74"/>
      <c r="K140" s="69"/>
      <c r="L140" s="69"/>
      <c r="M140" s="131"/>
      <c r="N140" s="69"/>
      <c r="O140" s="25"/>
      <c r="P140" s="25"/>
      <c r="Q140" s="25"/>
    </row>
    <row r="141" spans="2:17" x14ac:dyDescent="0.2">
      <c r="B141" s="69"/>
      <c r="C141" s="74"/>
      <c r="D141" s="74"/>
      <c r="E141" s="69"/>
      <c r="F141" s="69"/>
      <c r="G141" s="131"/>
      <c r="H141" s="69"/>
      <c r="I141" s="74"/>
      <c r="J141" s="74"/>
      <c r="K141" s="69"/>
      <c r="L141" s="69"/>
      <c r="M141" s="131"/>
      <c r="N141" s="69"/>
      <c r="O141" s="25"/>
      <c r="P141" s="25"/>
      <c r="Q141" s="25"/>
    </row>
    <row r="142" spans="2:17" x14ac:dyDescent="0.2">
      <c r="B142" s="69"/>
      <c r="C142" s="74"/>
      <c r="D142" s="74"/>
      <c r="E142" s="69"/>
      <c r="F142" s="69"/>
      <c r="G142" s="131"/>
      <c r="H142" s="69"/>
      <c r="I142" s="74"/>
      <c r="J142" s="74"/>
      <c r="K142" s="69"/>
      <c r="L142" s="69"/>
      <c r="M142" s="131"/>
      <c r="N142" s="69"/>
      <c r="O142" s="25"/>
      <c r="P142" s="25"/>
      <c r="Q142" s="25"/>
    </row>
    <row r="143" spans="2:17" x14ac:dyDescent="0.2">
      <c r="B143" s="69"/>
      <c r="C143" s="74"/>
      <c r="D143" s="74"/>
      <c r="E143" s="69"/>
      <c r="F143" s="69"/>
      <c r="G143" s="131"/>
      <c r="H143" s="69"/>
      <c r="I143" s="74"/>
      <c r="J143" s="74"/>
      <c r="K143" s="69"/>
      <c r="L143" s="69"/>
      <c r="M143" s="131"/>
      <c r="N143" s="69"/>
      <c r="O143" s="25"/>
      <c r="P143" s="25"/>
      <c r="Q143" s="25"/>
    </row>
    <row r="144" spans="2:17" x14ac:dyDescent="0.2">
      <c r="B144" s="69"/>
      <c r="C144" s="74"/>
      <c r="D144" s="74"/>
      <c r="E144" s="69"/>
      <c r="F144" s="69"/>
      <c r="G144" s="131"/>
      <c r="H144" s="69"/>
      <c r="I144" s="74"/>
      <c r="J144" s="74"/>
      <c r="K144" s="69"/>
      <c r="L144" s="69"/>
      <c r="M144" s="131"/>
      <c r="N144" s="69"/>
      <c r="O144" s="25"/>
      <c r="P144" s="25"/>
      <c r="Q144" s="25"/>
    </row>
    <row r="145" spans="2:17" x14ac:dyDescent="0.2">
      <c r="B145" s="69"/>
      <c r="C145" s="74"/>
      <c r="D145" s="74"/>
      <c r="E145" s="69"/>
      <c r="F145" s="69"/>
      <c r="G145" s="131"/>
      <c r="H145" s="69"/>
      <c r="I145" s="74"/>
      <c r="J145" s="74"/>
      <c r="K145" s="69"/>
      <c r="L145" s="69"/>
      <c r="M145" s="131"/>
      <c r="N145" s="69"/>
      <c r="O145" s="25"/>
      <c r="P145" s="25"/>
      <c r="Q145" s="25"/>
    </row>
    <row r="146" spans="2:17" x14ac:dyDescent="0.2">
      <c r="B146" s="69"/>
      <c r="C146" s="74"/>
      <c r="D146" s="74"/>
      <c r="E146" s="69"/>
      <c r="F146" s="69"/>
      <c r="G146" s="131"/>
      <c r="H146" s="69"/>
      <c r="I146" s="74"/>
      <c r="J146" s="74"/>
      <c r="K146" s="69"/>
      <c r="L146" s="69"/>
      <c r="M146" s="131"/>
      <c r="N146" s="69"/>
      <c r="O146" s="25"/>
      <c r="P146" s="25"/>
      <c r="Q146" s="25"/>
    </row>
    <row r="147" spans="2:17" x14ac:dyDescent="0.2">
      <c r="B147" s="69"/>
      <c r="C147" s="74"/>
      <c r="D147" s="74"/>
      <c r="E147" s="69"/>
      <c r="F147" s="69"/>
      <c r="G147" s="131"/>
      <c r="H147" s="69"/>
      <c r="I147" s="74"/>
      <c r="J147" s="74"/>
      <c r="K147" s="69"/>
      <c r="L147" s="69"/>
      <c r="M147" s="131"/>
      <c r="N147" s="69"/>
      <c r="O147" s="25"/>
      <c r="P147" s="25"/>
      <c r="Q147" s="25"/>
    </row>
    <row r="148" spans="2:17" x14ac:dyDescent="0.2">
      <c r="B148" s="69"/>
      <c r="C148" s="74"/>
      <c r="D148" s="74"/>
      <c r="E148" s="69"/>
      <c r="F148" s="69"/>
      <c r="G148" s="131"/>
      <c r="H148" s="69"/>
      <c r="I148" s="74"/>
      <c r="J148" s="74"/>
      <c r="K148" s="69"/>
      <c r="L148" s="69"/>
      <c r="M148" s="131"/>
      <c r="N148" s="69"/>
      <c r="O148" s="25"/>
      <c r="P148" s="25"/>
      <c r="Q148" s="25"/>
    </row>
    <row r="149" spans="2:17" x14ac:dyDescent="0.2">
      <c r="B149" s="69"/>
      <c r="C149" s="74"/>
      <c r="D149" s="74"/>
      <c r="E149" s="69"/>
      <c r="F149" s="69"/>
      <c r="G149" s="131"/>
      <c r="H149" s="69"/>
      <c r="I149" s="74"/>
      <c r="J149" s="74"/>
      <c r="K149" s="69"/>
      <c r="L149" s="69"/>
      <c r="M149" s="131"/>
      <c r="N149" s="69"/>
      <c r="O149" s="25"/>
      <c r="P149" s="25"/>
      <c r="Q149" s="25"/>
    </row>
    <row r="150" spans="2:17" x14ac:dyDescent="0.2">
      <c r="B150" s="69"/>
      <c r="C150" s="74"/>
      <c r="D150" s="74"/>
      <c r="E150" s="69"/>
      <c r="F150" s="69"/>
      <c r="G150" s="131"/>
      <c r="H150" s="69"/>
      <c r="I150" s="74"/>
      <c r="J150" s="74"/>
      <c r="K150" s="69"/>
      <c r="L150" s="69"/>
      <c r="M150" s="131"/>
      <c r="N150" s="69"/>
      <c r="O150" s="25"/>
      <c r="P150" s="25"/>
      <c r="Q150" s="25"/>
    </row>
    <row r="151" spans="2:17" x14ac:dyDescent="0.2">
      <c r="B151" s="69"/>
      <c r="C151" s="74"/>
      <c r="D151" s="74"/>
      <c r="E151" s="69"/>
      <c r="F151" s="69"/>
      <c r="G151" s="131"/>
      <c r="H151" s="69"/>
      <c r="I151" s="74"/>
      <c r="J151" s="74"/>
      <c r="K151" s="69"/>
      <c r="L151" s="69"/>
      <c r="M151" s="131"/>
      <c r="N151" s="69"/>
      <c r="O151" s="25"/>
      <c r="P151" s="25"/>
      <c r="Q151" s="25"/>
    </row>
    <row r="152" spans="2:17" x14ac:dyDescent="0.2">
      <c r="B152" s="69"/>
      <c r="C152" s="74"/>
      <c r="D152" s="74"/>
      <c r="E152" s="69"/>
      <c r="F152" s="69"/>
      <c r="G152" s="131"/>
      <c r="H152" s="69"/>
      <c r="I152" s="74"/>
      <c r="J152" s="74"/>
      <c r="K152" s="69"/>
      <c r="L152" s="69"/>
      <c r="M152" s="131"/>
      <c r="N152" s="69"/>
      <c r="O152" s="25"/>
      <c r="P152" s="25"/>
      <c r="Q152" s="25"/>
    </row>
    <row r="153" spans="2:17" x14ac:dyDescent="0.2">
      <c r="B153" s="69"/>
      <c r="C153" s="74"/>
      <c r="D153" s="74"/>
      <c r="E153" s="69"/>
      <c r="F153" s="69"/>
      <c r="G153" s="131"/>
      <c r="H153" s="69"/>
      <c r="I153" s="74"/>
      <c r="J153" s="74"/>
      <c r="K153" s="69"/>
      <c r="L153" s="69"/>
      <c r="M153" s="131"/>
      <c r="N153" s="69"/>
      <c r="O153" s="25"/>
      <c r="P153" s="25"/>
      <c r="Q153" s="25"/>
    </row>
    <row r="154" spans="2:17" x14ac:dyDescent="0.2">
      <c r="B154" s="69"/>
      <c r="C154" s="74"/>
      <c r="D154" s="74"/>
      <c r="E154" s="69"/>
      <c r="F154" s="69"/>
      <c r="G154" s="131"/>
      <c r="H154" s="69"/>
      <c r="I154" s="74"/>
      <c r="J154" s="74"/>
      <c r="K154" s="69"/>
      <c r="L154" s="69"/>
      <c r="M154" s="131"/>
      <c r="N154" s="69"/>
      <c r="O154" s="25"/>
      <c r="P154" s="25"/>
      <c r="Q154" s="25"/>
    </row>
    <row r="155" spans="2:17" x14ac:dyDescent="0.2">
      <c r="B155" s="69"/>
      <c r="C155" s="74"/>
      <c r="D155" s="74"/>
      <c r="E155" s="69"/>
      <c r="F155" s="69"/>
      <c r="G155" s="131"/>
      <c r="H155" s="69"/>
      <c r="I155" s="74"/>
      <c r="J155" s="74"/>
      <c r="K155" s="69"/>
      <c r="L155" s="69"/>
      <c r="M155" s="131"/>
      <c r="N155" s="69"/>
      <c r="O155" s="25"/>
      <c r="P155" s="25"/>
      <c r="Q155" s="25"/>
    </row>
    <row r="156" spans="2:17" x14ac:dyDescent="0.2">
      <c r="B156" s="69"/>
      <c r="C156" s="74"/>
      <c r="D156" s="74"/>
      <c r="E156" s="69"/>
      <c r="F156" s="69"/>
      <c r="G156" s="131"/>
      <c r="H156" s="69"/>
      <c r="I156" s="74"/>
      <c r="J156" s="74"/>
      <c r="K156" s="69"/>
      <c r="L156" s="69"/>
      <c r="M156" s="131"/>
      <c r="N156" s="69"/>
      <c r="O156" s="25"/>
      <c r="P156" s="25"/>
      <c r="Q156" s="25"/>
    </row>
    <row r="157" spans="2:17" x14ac:dyDescent="0.2">
      <c r="B157" s="69"/>
      <c r="C157" s="74"/>
      <c r="D157" s="74"/>
      <c r="E157" s="69"/>
      <c r="F157" s="69"/>
      <c r="G157" s="131"/>
      <c r="H157" s="69"/>
      <c r="I157" s="74"/>
      <c r="J157" s="74"/>
      <c r="K157" s="69"/>
      <c r="L157" s="69"/>
      <c r="M157" s="131"/>
      <c r="N157" s="69"/>
      <c r="O157" s="25"/>
      <c r="P157" s="25"/>
      <c r="Q157" s="25"/>
    </row>
    <row r="158" spans="2:17" x14ac:dyDescent="0.2">
      <c r="B158" s="69"/>
      <c r="C158" s="74"/>
      <c r="D158" s="74"/>
      <c r="E158" s="69"/>
      <c r="F158" s="69"/>
      <c r="G158" s="131"/>
      <c r="H158" s="69"/>
      <c r="I158" s="74"/>
      <c r="J158" s="74"/>
      <c r="K158" s="69"/>
      <c r="L158" s="69"/>
      <c r="M158" s="131"/>
      <c r="N158" s="69"/>
      <c r="O158" s="25"/>
      <c r="P158" s="25"/>
      <c r="Q158" s="25"/>
    </row>
    <row r="159" spans="2:17" x14ac:dyDescent="0.2">
      <c r="B159" s="69"/>
      <c r="C159" s="74"/>
      <c r="D159" s="74"/>
      <c r="E159" s="69"/>
      <c r="F159" s="69"/>
      <c r="G159" s="131"/>
      <c r="H159" s="69"/>
      <c r="I159" s="74"/>
      <c r="J159" s="74"/>
      <c r="K159" s="69"/>
      <c r="L159" s="69"/>
      <c r="M159" s="131"/>
      <c r="N159" s="69"/>
      <c r="O159" s="25"/>
      <c r="P159" s="25"/>
      <c r="Q159" s="25"/>
    </row>
    <row r="160" spans="2:17" x14ac:dyDescent="0.2">
      <c r="B160" s="69"/>
      <c r="C160" s="74"/>
      <c r="D160" s="74"/>
      <c r="E160" s="69"/>
      <c r="F160" s="69"/>
      <c r="G160" s="131"/>
      <c r="H160" s="69"/>
      <c r="I160" s="74"/>
      <c r="J160" s="74"/>
      <c r="K160" s="69"/>
      <c r="L160" s="69"/>
      <c r="M160" s="131"/>
      <c r="N160" s="69"/>
      <c r="O160" s="25"/>
      <c r="P160" s="25"/>
      <c r="Q160" s="25"/>
    </row>
    <row r="161" spans="2:17" x14ac:dyDescent="0.2">
      <c r="B161" s="69"/>
      <c r="C161" s="74"/>
      <c r="D161" s="74"/>
      <c r="E161" s="69"/>
      <c r="F161" s="69"/>
      <c r="G161" s="131"/>
      <c r="H161" s="69"/>
      <c r="I161" s="74"/>
      <c r="J161" s="74"/>
      <c r="K161" s="69"/>
      <c r="L161" s="69"/>
      <c r="M161" s="131"/>
      <c r="N161" s="69"/>
      <c r="O161" s="25"/>
      <c r="P161" s="25"/>
      <c r="Q161" s="25"/>
    </row>
    <row r="162" spans="2:17" x14ac:dyDescent="0.2">
      <c r="B162" s="69"/>
      <c r="C162" s="74"/>
      <c r="D162" s="74"/>
      <c r="E162" s="69"/>
      <c r="F162" s="69"/>
      <c r="G162" s="131"/>
      <c r="H162" s="69"/>
      <c r="I162" s="74"/>
      <c r="J162" s="74"/>
      <c r="K162" s="69"/>
      <c r="L162" s="69"/>
      <c r="M162" s="131"/>
      <c r="N162" s="69"/>
      <c r="O162" s="25"/>
      <c r="P162" s="25"/>
      <c r="Q162" s="25"/>
    </row>
    <row r="163" spans="2:17" x14ac:dyDescent="0.2">
      <c r="B163" s="69"/>
      <c r="C163" s="74"/>
      <c r="D163" s="74"/>
      <c r="E163" s="69"/>
      <c r="F163" s="69"/>
      <c r="G163" s="131"/>
      <c r="H163" s="69"/>
      <c r="I163" s="74"/>
      <c r="J163" s="74"/>
      <c r="K163" s="69"/>
      <c r="L163" s="69"/>
      <c r="M163" s="131"/>
      <c r="N163" s="69"/>
      <c r="O163" s="25"/>
      <c r="P163" s="25"/>
      <c r="Q163" s="25"/>
    </row>
    <row r="164" spans="2:17" x14ac:dyDescent="0.2">
      <c r="B164" s="69"/>
      <c r="C164" s="74"/>
      <c r="D164" s="74"/>
      <c r="E164" s="69"/>
      <c r="F164" s="69"/>
      <c r="G164" s="131"/>
      <c r="H164" s="69"/>
      <c r="I164" s="74"/>
      <c r="J164" s="74"/>
      <c r="K164" s="69"/>
      <c r="L164" s="69"/>
      <c r="M164" s="131"/>
      <c r="N164" s="69"/>
      <c r="O164" s="25"/>
      <c r="P164" s="25"/>
      <c r="Q164" s="25"/>
    </row>
    <row r="165" spans="2:17" x14ac:dyDescent="0.2">
      <c r="B165" s="69"/>
      <c r="C165" s="74"/>
      <c r="D165" s="74"/>
      <c r="E165" s="69"/>
      <c r="F165" s="69"/>
      <c r="G165" s="131"/>
      <c r="H165" s="69"/>
      <c r="I165" s="74"/>
      <c r="J165" s="74"/>
      <c r="K165" s="69"/>
      <c r="L165" s="69"/>
      <c r="M165" s="131"/>
      <c r="N165" s="69"/>
      <c r="O165" s="25"/>
      <c r="P165" s="25"/>
      <c r="Q165" s="25"/>
    </row>
    <row r="166" spans="2:17" x14ac:dyDescent="0.2">
      <c r="B166" s="69"/>
      <c r="C166" s="74"/>
      <c r="D166" s="74"/>
      <c r="E166" s="69"/>
      <c r="F166" s="69"/>
      <c r="G166" s="131"/>
      <c r="H166" s="69"/>
      <c r="I166" s="74"/>
      <c r="J166" s="74"/>
      <c r="K166" s="69"/>
      <c r="L166" s="69"/>
      <c r="M166" s="131"/>
      <c r="N166" s="69"/>
      <c r="O166" s="25"/>
      <c r="P166" s="25"/>
      <c r="Q166" s="25"/>
    </row>
    <row r="167" spans="2:17" x14ac:dyDescent="0.2">
      <c r="B167" s="69"/>
      <c r="C167" s="74"/>
      <c r="D167" s="74"/>
      <c r="E167" s="69"/>
      <c r="F167" s="69"/>
      <c r="G167" s="131"/>
      <c r="H167" s="69"/>
      <c r="I167" s="74"/>
      <c r="J167" s="74"/>
      <c r="K167" s="69"/>
      <c r="L167" s="69"/>
      <c r="M167" s="131"/>
      <c r="N167" s="69"/>
      <c r="O167" s="25"/>
      <c r="P167" s="25"/>
      <c r="Q167" s="25"/>
    </row>
    <row r="168" spans="2:17" x14ac:dyDescent="0.2">
      <c r="B168" s="69"/>
      <c r="C168" s="74"/>
      <c r="D168" s="74"/>
      <c r="E168" s="69"/>
      <c r="F168" s="69"/>
      <c r="G168" s="131"/>
      <c r="H168" s="69"/>
      <c r="I168" s="74"/>
      <c r="J168" s="74"/>
      <c r="K168" s="69"/>
      <c r="L168" s="69"/>
      <c r="M168" s="131"/>
      <c r="N168" s="69"/>
      <c r="O168" s="25"/>
      <c r="P168" s="25"/>
      <c r="Q168" s="25"/>
    </row>
    <row r="169" spans="2:17" x14ac:dyDescent="0.2">
      <c r="B169" s="69"/>
      <c r="C169" s="74"/>
      <c r="D169" s="74"/>
      <c r="E169" s="69"/>
      <c r="F169" s="69"/>
      <c r="G169" s="131"/>
      <c r="H169" s="69"/>
      <c r="I169" s="74"/>
      <c r="J169" s="74"/>
      <c r="K169" s="69"/>
      <c r="L169" s="69"/>
      <c r="M169" s="131"/>
      <c r="N169" s="69"/>
      <c r="O169" s="25"/>
      <c r="P169" s="25"/>
      <c r="Q169" s="25"/>
    </row>
    <row r="170" spans="2:17" x14ac:dyDescent="0.2">
      <c r="B170" s="69"/>
      <c r="C170" s="74"/>
      <c r="D170" s="74"/>
      <c r="E170" s="69"/>
      <c r="F170" s="69"/>
      <c r="G170" s="131"/>
      <c r="H170" s="69"/>
      <c r="I170" s="74"/>
      <c r="J170" s="74"/>
      <c r="K170" s="69"/>
      <c r="L170" s="69"/>
      <c r="M170" s="131"/>
      <c r="N170" s="69"/>
      <c r="O170" s="25"/>
      <c r="P170" s="25"/>
      <c r="Q170" s="25"/>
    </row>
    <row r="171" spans="2:17" x14ac:dyDescent="0.2">
      <c r="B171" s="69"/>
      <c r="C171" s="74"/>
      <c r="D171" s="74"/>
      <c r="E171" s="69"/>
      <c r="F171" s="69"/>
      <c r="G171" s="131"/>
      <c r="H171" s="69"/>
      <c r="I171" s="74"/>
      <c r="J171" s="74"/>
      <c r="K171" s="69"/>
      <c r="L171" s="69"/>
      <c r="M171" s="131"/>
      <c r="N171" s="69"/>
      <c r="O171" s="25"/>
      <c r="P171" s="25"/>
      <c r="Q171" s="25"/>
    </row>
    <row r="172" spans="2:17" x14ac:dyDescent="0.2">
      <c r="B172" s="69"/>
      <c r="C172" s="74"/>
      <c r="D172" s="74"/>
      <c r="E172" s="69"/>
      <c r="F172" s="69"/>
      <c r="G172" s="131"/>
      <c r="H172" s="69"/>
      <c r="I172" s="74"/>
      <c r="J172" s="74"/>
      <c r="K172" s="69"/>
      <c r="L172" s="69"/>
      <c r="M172" s="131"/>
      <c r="N172" s="69"/>
      <c r="O172" s="25"/>
      <c r="P172" s="25"/>
      <c r="Q172" s="25"/>
    </row>
    <row r="173" spans="2:17" x14ac:dyDescent="0.2">
      <c r="B173" s="69"/>
      <c r="C173" s="74"/>
      <c r="D173" s="74"/>
      <c r="E173" s="69"/>
      <c r="F173" s="69"/>
      <c r="G173" s="131"/>
      <c r="H173" s="69"/>
      <c r="I173" s="74"/>
      <c r="J173" s="74"/>
      <c r="K173" s="69"/>
      <c r="L173" s="69"/>
      <c r="M173" s="131"/>
      <c r="N173" s="69"/>
      <c r="O173" s="25"/>
      <c r="P173" s="25"/>
      <c r="Q173" s="25"/>
    </row>
    <row r="174" spans="2:17" x14ac:dyDescent="0.2">
      <c r="B174" s="69"/>
      <c r="C174" s="74"/>
      <c r="D174" s="74"/>
      <c r="E174" s="69"/>
      <c r="F174" s="69"/>
      <c r="G174" s="131"/>
      <c r="H174" s="69"/>
      <c r="I174" s="74"/>
      <c r="J174" s="74"/>
      <c r="K174" s="69"/>
      <c r="L174" s="69"/>
      <c r="M174" s="131"/>
      <c r="N174" s="69"/>
      <c r="O174" s="25"/>
      <c r="P174" s="25"/>
      <c r="Q174" s="25"/>
    </row>
    <row r="175" spans="2:17" x14ac:dyDescent="0.2">
      <c r="B175" s="69"/>
      <c r="C175" s="74"/>
      <c r="D175" s="74"/>
      <c r="E175" s="69"/>
      <c r="F175" s="69"/>
      <c r="G175" s="131"/>
      <c r="H175" s="69"/>
      <c r="I175" s="74"/>
      <c r="J175" s="74"/>
      <c r="K175" s="69"/>
      <c r="L175" s="69"/>
      <c r="M175" s="131"/>
      <c r="N175" s="69"/>
      <c r="O175" s="25"/>
      <c r="P175" s="25"/>
      <c r="Q175" s="25"/>
    </row>
    <row r="176" spans="2:17" x14ac:dyDescent="0.2">
      <c r="B176" s="69"/>
      <c r="C176" s="74"/>
      <c r="D176" s="74"/>
      <c r="E176" s="69"/>
      <c r="F176" s="69"/>
      <c r="G176" s="131"/>
      <c r="H176" s="69"/>
      <c r="I176" s="74"/>
      <c r="J176" s="74"/>
      <c r="K176" s="69"/>
      <c r="L176" s="69"/>
      <c r="M176" s="131"/>
      <c r="N176" s="69"/>
      <c r="O176" s="25"/>
      <c r="P176" s="25"/>
      <c r="Q176" s="25"/>
    </row>
    <row r="177" spans="2:17" x14ac:dyDescent="0.2">
      <c r="B177" s="69"/>
      <c r="C177" s="74"/>
      <c r="D177" s="74"/>
      <c r="E177" s="69"/>
      <c r="F177" s="69"/>
      <c r="G177" s="131"/>
      <c r="H177" s="69"/>
      <c r="I177" s="74"/>
      <c r="J177" s="74"/>
      <c r="K177" s="69"/>
      <c r="L177" s="69"/>
      <c r="M177" s="131"/>
      <c r="N177" s="69"/>
      <c r="O177" s="25"/>
      <c r="P177" s="25"/>
      <c r="Q177" s="25"/>
    </row>
    <row r="178" spans="2:17" x14ac:dyDescent="0.2">
      <c r="B178" s="69"/>
      <c r="C178" s="74"/>
      <c r="D178" s="74"/>
      <c r="E178" s="69"/>
      <c r="F178" s="69"/>
      <c r="G178" s="131"/>
      <c r="H178" s="69"/>
      <c r="I178" s="74"/>
      <c r="J178" s="74"/>
      <c r="K178" s="69"/>
      <c r="L178" s="69"/>
      <c r="M178" s="131"/>
      <c r="N178" s="69"/>
      <c r="O178" s="25"/>
      <c r="P178" s="25"/>
      <c r="Q178" s="25"/>
    </row>
    <row r="179" spans="2:17" x14ac:dyDescent="0.2">
      <c r="B179" s="69"/>
      <c r="C179" s="74"/>
      <c r="D179" s="74"/>
      <c r="E179" s="69"/>
      <c r="F179" s="69"/>
      <c r="G179" s="131"/>
      <c r="H179" s="69"/>
      <c r="I179" s="74"/>
      <c r="J179" s="74"/>
      <c r="K179" s="69"/>
      <c r="L179" s="69"/>
      <c r="M179" s="131"/>
      <c r="N179" s="69"/>
      <c r="O179" s="25"/>
      <c r="P179" s="25"/>
      <c r="Q179" s="25"/>
    </row>
    <row r="180" spans="2:17" x14ac:dyDescent="0.2">
      <c r="B180" s="69"/>
      <c r="C180" s="74"/>
      <c r="D180" s="74"/>
      <c r="E180" s="69"/>
      <c r="F180" s="69"/>
      <c r="G180" s="131"/>
      <c r="H180" s="69"/>
      <c r="I180" s="74"/>
      <c r="J180" s="74"/>
      <c r="K180" s="69"/>
      <c r="L180" s="69"/>
      <c r="M180" s="131"/>
      <c r="N180" s="69"/>
      <c r="O180" s="25"/>
      <c r="P180" s="25"/>
      <c r="Q180" s="25"/>
    </row>
    <row r="181" spans="2:17" x14ac:dyDescent="0.2">
      <c r="B181" s="69"/>
      <c r="C181" s="74"/>
      <c r="D181" s="74"/>
      <c r="E181" s="69"/>
      <c r="F181" s="69"/>
      <c r="G181" s="131"/>
      <c r="H181" s="69"/>
      <c r="I181" s="74"/>
      <c r="J181" s="74"/>
      <c r="K181" s="69"/>
      <c r="L181" s="69"/>
      <c r="M181" s="131"/>
      <c r="N181" s="69"/>
      <c r="O181" s="25"/>
      <c r="P181" s="25"/>
      <c r="Q181" s="25"/>
    </row>
    <row r="182" spans="2:17" x14ac:dyDescent="0.2">
      <c r="B182" s="69"/>
      <c r="C182" s="74"/>
      <c r="D182" s="74"/>
      <c r="E182" s="69"/>
      <c r="F182" s="69"/>
      <c r="G182" s="131"/>
      <c r="H182" s="69"/>
      <c r="I182" s="74"/>
      <c r="J182" s="74"/>
      <c r="K182" s="69"/>
      <c r="L182" s="69"/>
      <c r="M182" s="131"/>
      <c r="N182" s="69"/>
      <c r="O182" s="25"/>
      <c r="P182" s="25"/>
      <c r="Q182" s="25"/>
    </row>
    <row r="183" spans="2:17" x14ac:dyDescent="0.2">
      <c r="B183" s="69"/>
      <c r="C183" s="74"/>
      <c r="D183" s="74"/>
      <c r="E183" s="69"/>
      <c r="F183" s="69"/>
      <c r="G183" s="131"/>
      <c r="H183" s="69"/>
      <c r="I183" s="74"/>
      <c r="J183" s="74"/>
      <c r="K183" s="69"/>
      <c r="L183" s="69"/>
      <c r="M183" s="131"/>
      <c r="N183" s="69"/>
      <c r="O183" s="25"/>
      <c r="P183" s="25"/>
      <c r="Q183" s="25"/>
    </row>
    <row r="184" spans="2:17" x14ac:dyDescent="0.2">
      <c r="B184" s="69"/>
      <c r="C184" s="74"/>
      <c r="D184" s="74"/>
      <c r="E184" s="69"/>
      <c r="F184" s="69"/>
      <c r="G184" s="131"/>
      <c r="H184" s="69"/>
      <c r="I184" s="74"/>
      <c r="J184" s="74"/>
      <c r="K184" s="69"/>
      <c r="L184" s="69"/>
      <c r="M184" s="131"/>
      <c r="N184" s="69"/>
      <c r="O184" s="25"/>
      <c r="P184" s="25"/>
      <c r="Q184" s="25"/>
    </row>
    <row r="185" spans="2:17" x14ac:dyDescent="0.2">
      <c r="B185" s="69"/>
      <c r="C185" s="74"/>
      <c r="D185" s="74"/>
      <c r="E185" s="69"/>
      <c r="F185" s="69"/>
      <c r="G185" s="131"/>
      <c r="H185" s="69"/>
      <c r="I185" s="74"/>
      <c r="J185" s="74"/>
      <c r="K185" s="69"/>
      <c r="L185" s="69"/>
      <c r="M185" s="131"/>
      <c r="N185" s="69"/>
      <c r="O185" s="25"/>
      <c r="P185" s="25"/>
      <c r="Q185" s="25"/>
    </row>
    <row r="186" spans="2:17" x14ac:dyDescent="0.2">
      <c r="B186" s="69"/>
      <c r="C186" s="74"/>
      <c r="D186" s="74"/>
      <c r="E186" s="69"/>
      <c r="F186" s="69"/>
      <c r="G186" s="131"/>
      <c r="H186" s="69"/>
      <c r="I186" s="74"/>
      <c r="J186" s="74"/>
      <c r="K186" s="69"/>
      <c r="L186" s="69"/>
      <c r="M186" s="131"/>
      <c r="N186" s="69"/>
      <c r="O186" s="25"/>
      <c r="P186" s="25"/>
      <c r="Q186" s="25"/>
    </row>
    <row r="187" spans="2:17" x14ac:dyDescent="0.2">
      <c r="B187" s="69"/>
      <c r="C187" s="74"/>
      <c r="D187" s="74"/>
      <c r="E187" s="69"/>
      <c r="F187" s="69"/>
      <c r="G187" s="131"/>
      <c r="H187" s="69"/>
      <c r="I187" s="74"/>
      <c r="J187" s="74"/>
      <c r="K187" s="69"/>
      <c r="L187" s="69"/>
      <c r="M187" s="131"/>
      <c r="N187" s="69"/>
      <c r="O187" s="25"/>
      <c r="P187" s="25"/>
      <c r="Q187" s="25"/>
    </row>
    <row r="188" spans="2:17" x14ac:dyDescent="0.2">
      <c r="B188" s="69"/>
      <c r="C188" s="74"/>
      <c r="D188" s="74"/>
      <c r="E188" s="69"/>
      <c r="F188" s="69"/>
      <c r="G188" s="131"/>
      <c r="H188" s="69"/>
      <c r="I188" s="74"/>
      <c r="J188" s="74"/>
      <c r="K188" s="69"/>
      <c r="L188" s="69"/>
      <c r="M188" s="131"/>
      <c r="N188" s="69"/>
      <c r="O188" s="25"/>
      <c r="P188" s="25"/>
      <c r="Q188" s="25"/>
    </row>
    <row r="189" spans="2:17" x14ac:dyDescent="0.2">
      <c r="B189" s="69"/>
      <c r="C189" s="74"/>
      <c r="D189" s="74"/>
      <c r="E189" s="69"/>
      <c r="F189" s="69"/>
      <c r="G189" s="131"/>
      <c r="H189" s="69"/>
      <c r="I189" s="74"/>
      <c r="J189" s="74"/>
      <c r="K189" s="69"/>
      <c r="L189" s="69"/>
      <c r="M189" s="131"/>
      <c r="N189" s="69"/>
      <c r="O189" s="25"/>
      <c r="P189" s="25"/>
      <c r="Q189" s="25"/>
    </row>
    <row r="190" spans="2:17" x14ac:dyDescent="0.2">
      <c r="B190" s="69"/>
      <c r="C190" s="74"/>
      <c r="D190" s="74"/>
      <c r="E190" s="69"/>
      <c r="F190" s="69"/>
      <c r="G190" s="131"/>
      <c r="H190" s="69"/>
      <c r="I190" s="74"/>
      <c r="J190" s="74"/>
      <c r="K190" s="69"/>
      <c r="L190" s="69"/>
      <c r="M190" s="131"/>
      <c r="N190" s="69"/>
      <c r="O190" s="25"/>
      <c r="P190" s="25"/>
      <c r="Q190" s="25"/>
    </row>
    <row r="191" spans="2:17" x14ac:dyDescent="0.2">
      <c r="B191" s="69"/>
      <c r="C191" s="74"/>
      <c r="D191" s="74"/>
      <c r="E191" s="69"/>
      <c r="F191" s="69"/>
      <c r="G191" s="131"/>
      <c r="H191" s="69"/>
      <c r="I191" s="74"/>
      <c r="J191" s="74"/>
      <c r="K191" s="69"/>
      <c r="L191" s="69"/>
      <c r="M191" s="131"/>
      <c r="N191" s="69"/>
      <c r="O191" s="25"/>
      <c r="P191" s="25"/>
      <c r="Q191" s="25"/>
    </row>
    <row r="192" spans="2:17" x14ac:dyDescent="0.2">
      <c r="B192" s="69"/>
      <c r="C192" s="74"/>
      <c r="D192" s="74"/>
      <c r="E192" s="69"/>
      <c r="F192" s="69"/>
      <c r="G192" s="131"/>
      <c r="H192" s="69"/>
      <c r="I192" s="74"/>
      <c r="J192" s="74"/>
      <c r="K192" s="69"/>
      <c r="L192" s="69"/>
      <c r="M192" s="131"/>
      <c r="N192" s="69"/>
      <c r="O192" s="25"/>
      <c r="P192" s="25"/>
      <c r="Q192" s="25"/>
    </row>
    <row r="193" spans="2:17" x14ac:dyDescent="0.2">
      <c r="B193" s="69"/>
      <c r="C193" s="74"/>
      <c r="D193" s="74"/>
      <c r="E193" s="69"/>
      <c r="F193" s="69"/>
      <c r="G193" s="131"/>
      <c r="H193" s="69"/>
      <c r="I193" s="74"/>
      <c r="J193" s="74"/>
      <c r="K193" s="69"/>
      <c r="L193" s="69"/>
      <c r="M193" s="131"/>
      <c r="N193" s="69"/>
      <c r="O193" s="25"/>
      <c r="P193" s="25"/>
      <c r="Q193" s="25"/>
    </row>
    <row r="194" spans="2:17" x14ac:dyDescent="0.2">
      <c r="B194" s="69"/>
      <c r="C194" s="74"/>
      <c r="D194" s="74"/>
      <c r="E194" s="69"/>
      <c r="F194" s="69"/>
      <c r="G194" s="131"/>
      <c r="H194" s="69"/>
      <c r="I194" s="74"/>
      <c r="J194" s="74"/>
      <c r="K194" s="69"/>
      <c r="L194" s="69"/>
      <c r="M194" s="131"/>
      <c r="N194" s="69"/>
      <c r="O194" s="25"/>
      <c r="P194" s="25"/>
      <c r="Q194" s="25"/>
    </row>
    <row r="195" spans="2:17" x14ac:dyDescent="0.2">
      <c r="B195" s="69"/>
      <c r="C195" s="74"/>
      <c r="D195" s="74"/>
      <c r="E195" s="69"/>
      <c r="F195" s="69"/>
      <c r="G195" s="131"/>
      <c r="H195" s="69"/>
      <c r="I195" s="74"/>
      <c r="J195" s="74"/>
      <c r="K195" s="69"/>
      <c r="L195" s="69"/>
      <c r="M195" s="131"/>
      <c r="N195" s="69"/>
      <c r="O195" s="25"/>
      <c r="P195" s="25"/>
      <c r="Q195" s="25"/>
    </row>
    <row r="196" spans="2:17" x14ac:dyDescent="0.2">
      <c r="B196" s="69"/>
      <c r="C196" s="74"/>
      <c r="D196" s="74"/>
      <c r="E196" s="69"/>
      <c r="F196" s="69"/>
      <c r="G196" s="131"/>
      <c r="H196" s="69"/>
      <c r="I196" s="74"/>
      <c r="J196" s="74"/>
      <c r="K196" s="69"/>
      <c r="L196" s="69"/>
      <c r="M196" s="131"/>
      <c r="N196" s="69"/>
      <c r="O196" s="25"/>
      <c r="P196" s="25"/>
      <c r="Q196" s="25"/>
    </row>
    <row r="197" spans="2:17" x14ac:dyDescent="0.2">
      <c r="B197" s="69"/>
      <c r="C197" s="74"/>
      <c r="D197" s="74"/>
      <c r="E197" s="69"/>
      <c r="F197" s="69"/>
      <c r="G197" s="131"/>
      <c r="H197" s="69"/>
      <c r="I197" s="74"/>
      <c r="J197" s="74"/>
      <c r="K197" s="69"/>
      <c r="L197" s="69"/>
      <c r="M197" s="131"/>
      <c r="N197" s="69"/>
      <c r="O197" s="25"/>
      <c r="P197" s="25"/>
      <c r="Q197" s="25"/>
    </row>
    <row r="198" spans="2:17" x14ac:dyDescent="0.2">
      <c r="B198" s="69"/>
      <c r="C198" s="74"/>
      <c r="D198" s="74"/>
      <c r="E198" s="69"/>
      <c r="F198" s="69"/>
      <c r="G198" s="131"/>
      <c r="H198" s="69"/>
      <c r="I198" s="74"/>
      <c r="J198" s="74"/>
      <c r="K198" s="69"/>
      <c r="L198" s="69"/>
      <c r="M198" s="131"/>
      <c r="N198" s="69"/>
      <c r="O198" s="25"/>
      <c r="P198" s="25"/>
      <c r="Q198" s="25"/>
    </row>
    <row r="199" spans="2:17" x14ac:dyDescent="0.2">
      <c r="B199" s="69"/>
      <c r="C199" s="74"/>
      <c r="D199" s="74"/>
      <c r="E199" s="69"/>
      <c r="F199" s="69"/>
      <c r="G199" s="131"/>
      <c r="H199" s="69"/>
      <c r="I199" s="74"/>
      <c r="J199" s="74"/>
      <c r="K199" s="69"/>
      <c r="L199" s="69"/>
      <c r="M199" s="131"/>
      <c r="N199" s="69"/>
      <c r="O199" s="25"/>
      <c r="P199" s="25"/>
      <c r="Q199" s="25"/>
    </row>
    <row r="200" spans="2:17" x14ac:dyDescent="0.2">
      <c r="B200" s="69"/>
      <c r="C200" s="74"/>
      <c r="D200" s="74"/>
      <c r="E200" s="69"/>
      <c r="F200" s="69"/>
      <c r="G200" s="131"/>
      <c r="H200" s="69"/>
      <c r="I200" s="74"/>
      <c r="J200" s="74"/>
      <c r="K200" s="69"/>
      <c r="L200" s="69"/>
      <c r="M200" s="131"/>
      <c r="N200" s="69"/>
      <c r="O200" s="25"/>
      <c r="P200" s="25"/>
      <c r="Q200" s="25"/>
    </row>
    <row r="201" spans="2:17" x14ac:dyDescent="0.2">
      <c r="B201" s="69"/>
      <c r="C201" s="74"/>
      <c r="D201" s="74"/>
      <c r="E201" s="69"/>
      <c r="F201" s="69"/>
      <c r="G201" s="131"/>
      <c r="H201" s="69"/>
      <c r="I201" s="74"/>
      <c r="J201" s="74"/>
      <c r="K201" s="69"/>
      <c r="L201" s="69"/>
      <c r="M201" s="131"/>
      <c r="N201" s="69"/>
      <c r="O201" s="25"/>
      <c r="P201" s="25"/>
      <c r="Q201" s="25"/>
    </row>
    <row r="202" spans="2:17" x14ac:dyDescent="0.2">
      <c r="B202" s="69"/>
      <c r="C202" s="74"/>
      <c r="D202" s="74"/>
      <c r="E202" s="69"/>
      <c r="F202" s="69"/>
      <c r="G202" s="131"/>
      <c r="H202" s="69"/>
      <c r="I202" s="74"/>
      <c r="J202" s="74"/>
      <c r="K202" s="69"/>
      <c r="L202" s="69"/>
      <c r="M202" s="131"/>
      <c r="N202" s="69"/>
      <c r="O202" s="25"/>
      <c r="P202" s="25"/>
      <c r="Q202" s="25"/>
    </row>
    <row r="203" spans="2:17" x14ac:dyDescent="0.2">
      <c r="B203" s="69"/>
      <c r="C203" s="74"/>
      <c r="D203" s="74"/>
      <c r="E203" s="69"/>
      <c r="F203" s="69"/>
      <c r="G203" s="131"/>
      <c r="H203" s="69"/>
      <c r="I203" s="74"/>
      <c r="J203" s="74"/>
      <c r="K203" s="69"/>
      <c r="L203" s="69"/>
      <c r="M203" s="131"/>
      <c r="N203" s="69"/>
      <c r="O203" s="25"/>
      <c r="P203" s="25"/>
      <c r="Q203" s="25"/>
    </row>
    <row r="204" spans="2:17" x14ac:dyDescent="0.2">
      <c r="B204" s="69"/>
      <c r="C204" s="74"/>
      <c r="D204" s="74"/>
      <c r="E204" s="69"/>
      <c r="F204" s="69"/>
      <c r="G204" s="131"/>
      <c r="H204" s="69"/>
      <c r="I204" s="74"/>
      <c r="J204" s="74"/>
      <c r="K204" s="69"/>
      <c r="L204" s="69"/>
      <c r="M204" s="131"/>
      <c r="N204" s="69"/>
      <c r="O204" s="25"/>
      <c r="P204" s="25"/>
      <c r="Q204" s="25"/>
    </row>
    <row r="205" spans="2:17" x14ac:dyDescent="0.2">
      <c r="B205" s="69"/>
      <c r="C205" s="74"/>
      <c r="D205" s="74"/>
      <c r="E205" s="69"/>
      <c r="F205" s="69"/>
      <c r="G205" s="131"/>
      <c r="H205" s="69"/>
      <c r="I205" s="74"/>
      <c r="J205" s="74"/>
      <c r="K205" s="69"/>
      <c r="L205" s="69"/>
      <c r="M205" s="131"/>
      <c r="N205" s="69"/>
      <c r="O205" s="25"/>
      <c r="P205" s="25"/>
      <c r="Q205" s="25"/>
    </row>
    <row r="206" spans="2:17" x14ac:dyDescent="0.2">
      <c r="B206" s="69"/>
      <c r="C206" s="74"/>
      <c r="D206" s="74"/>
      <c r="E206" s="69"/>
      <c r="F206" s="69"/>
      <c r="G206" s="131"/>
      <c r="H206" s="69"/>
      <c r="I206" s="74"/>
      <c r="J206" s="74"/>
      <c r="K206" s="69"/>
      <c r="L206" s="69"/>
      <c r="M206" s="131"/>
      <c r="N206" s="69"/>
      <c r="O206" s="25"/>
      <c r="P206" s="25"/>
      <c r="Q206" s="25"/>
    </row>
    <row r="207" spans="2:17" x14ac:dyDescent="0.2">
      <c r="B207" s="69"/>
      <c r="C207" s="74"/>
      <c r="D207" s="74"/>
      <c r="E207" s="69"/>
      <c r="F207" s="69"/>
      <c r="G207" s="131"/>
      <c r="H207" s="69"/>
      <c r="I207" s="74"/>
      <c r="J207" s="74"/>
      <c r="K207" s="69"/>
      <c r="L207" s="69"/>
      <c r="M207" s="131"/>
      <c r="N207" s="69"/>
      <c r="O207" s="25"/>
      <c r="P207" s="25"/>
      <c r="Q207" s="25"/>
    </row>
    <row r="208" spans="2:17" x14ac:dyDescent="0.2">
      <c r="B208" s="69"/>
      <c r="C208" s="74"/>
      <c r="D208" s="74"/>
      <c r="E208" s="69"/>
      <c r="F208" s="69"/>
      <c r="G208" s="131"/>
      <c r="H208" s="69"/>
      <c r="I208" s="74"/>
      <c r="J208" s="74"/>
      <c r="K208" s="69"/>
      <c r="L208" s="69"/>
      <c r="M208" s="131"/>
      <c r="N208" s="69"/>
      <c r="O208" s="25"/>
      <c r="P208" s="25"/>
      <c r="Q208" s="25"/>
    </row>
    <row r="209" spans="2:17" x14ac:dyDescent="0.2">
      <c r="B209" s="69"/>
      <c r="C209" s="74"/>
      <c r="D209" s="74"/>
      <c r="E209" s="69"/>
      <c r="F209" s="69"/>
      <c r="G209" s="131"/>
      <c r="H209" s="69"/>
      <c r="I209" s="74"/>
      <c r="J209" s="74"/>
      <c r="K209" s="69"/>
      <c r="L209" s="69"/>
      <c r="M209" s="131"/>
      <c r="N209" s="69"/>
      <c r="O209" s="25"/>
      <c r="P209" s="25"/>
      <c r="Q209" s="25"/>
    </row>
    <row r="210" spans="2:17" x14ac:dyDescent="0.2">
      <c r="B210" s="69"/>
      <c r="C210" s="74"/>
      <c r="D210" s="74"/>
      <c r="E210" s="69"/>
      <c r="F210" s="69"/>
      <c r="G210" s="131"/>
      <c r="H210" s="69"/>
      <c r="I210" s="74"/>
      <c r="J210" s="74"/>
      <c r="K210" s="69"/>
      <c r="L210" s="69"/>
      <c r="M210" s="131"/>
      <c r="N210" s="69"/>
      <c r="O210" s="25"/>
      <c r="P210" s="25"/>
      <c r="Q210" s="25"/>
    </row>
    <row r="211" spans="2:17" x14ac:dyDescent="0.2">
      <c r="B211" s="69"/>
      <c r="C211" s="74"/>
      <c r="D211" s="74"/>
      <c r="E211" s="69"/>
      <c r="F211" s="69"/>
      <c r="G211" s="131"/>
      <c r="H211" s="69"/>
      <c r="I211" s="74"/>
      <c r="J211" s="74"/>
      <c r="K211" s="69"/>
      <c r="L211" s="69"/>
      <c r="M211" s="131"/>
      <c r="N211" s="69"/>
      <c r="O211" s="25"/>
      <c r="P211" s="25"/>
      <c r="Q211" s="25"/>
    </row>
    <row r="212" spans="2:17" x14ac:dyDescent="0.2">
      <c r="B212" s="69"/>
      <c r="C212" s="74"/>
      <c r="D212" s="74"/>
      <c r="E212" s="69"/>
      <c r="F212" s="69"/>
      <c r="G212" s="131"/>
      <c r="H212" s="69"/>
      <c r="I212" s="74"/>
      <c r="J212" s="74"/>
      <c r="K212" s="69"/>
      <c r="L212" s="69"/>
      <c r="M212" s="131"/>
      <c r="N212" s="69"/>
      <c r="O212" s="25"/>
      <c r="P212" s="25"/>
      <c r="Q212" s="25"/>
    </row>
    <row r="213" spans="2:17" x14ac:dyDescent="0.2">
      <c r="B213" s="69"/>
      <c r="C213" s="74"/>
      <c r="D213" s="74"/>
      <c r="E213" s="69"/>
      <c r="F213" s="69"/>
      <c r="G213" s="131"/>
      <c r="H213" s="69"/>
      <c r="I213" s="74"/>
      <c r="J213" s="74"/>
      <c r="K213" s="69"/>
      <c r="L213" s="69"/>
      <c r="M213" s="131"/>
      <c r="N213" s="69"/>
      <c r="O213" s="25"/>
      <c r="P213" s="25"/>
      <c r="Q213" s="25"/>
    </row>
    <row r="214" spans="2:17" x14ac:dyDescent="0.2">
      <c r="B214" s="69"/>
      <c r="C214" s="74"/>
      <c r="D214" s="74"/>
      <c r="E214" s="69"/>
      <c r="F214" s="69"/>
      <c r="G214" s="131"/>
      <c r="H214" s="69"/>
      <c r="I214" s="74"/>
      <c r="J214" s="74"/>
      <c r="K214" s="69"/>
      <c r="L214" s="69"/>
      <c r="M214" s="131"/>
      <c r="N214" s="69"/>
      <c r="O214" s="25"/>
      <c r="P214" s="25"/>
      <c r="Q214" s="25"/>
    </row>
    <row r="215" spans="2:17" x14ac:dyDescent="0.2">
      <c r="B215" s="69"/>
      <c r="C215" s="74"/>
      <c r="D215" s="74"/>
      <c r="E215" s="69"/>
      <c r="F215" s="69"/>
      <c r="G215" s="131"/>
      <c r="H215" s="69"/>
      <c r="I215" s="74"/>
      <c r="J215" s="74"/>
      <c r="K215" s="69"/>
      <c r="L215" s="69"/>
      <c r="M215" s="131"/>
      <c r="N215" s="69"/>
      <c r="O215" s="25"/>
      <c r="P215" s="25"/>
      <c r="Q215" s="25"/>
    </row>
    <row r="216" spans="2:17" x14ac:dyDescent="0.2">
      <c r="B216" s="69"/>
      <c r="C216" s="74"/>
      <c r="D216" s="74"/>
      <c r="E216" s="69"/>
      <c r="F216" s="69"/>
      <c r="G216" s="131"/>
      <c r="H216" s="69"/>
      <c r="I216" s="74"/>
      <c r="J216" s="74"/>
      <c r="K216" s="69"/>
      <c r="L216" s="69"/>
      <c r="M216" s="131"/>
      <c r="N216" s="69"/>
      <c r="O216" s="25"/>
      <c r="P216" s="25"/>
      <c r="Q216" s="25"/>
    </row>
    <row r="217" spans="2:17" x14ac:dyDescent="0.2">
      <c r="B217" s="69"/>
      <c r="C217" s="74"/>
      <c r="D217" s="74"/>
      <c r="E217" s="69"/>
      <c r="F217" s="69"/>
      <c r="G217" s="131"/>
      <c r="H217" s="69"/>
      <c r="I217" s="74"/>
      <c r="J217" s="74"/>
      <c r="K217" s="69"/>
      <c r="L217" s="69"/>
      <c r="M217" s="131"/>
      <c r="N217" s="69"/>
      <c r="O217" s="25"/>
      <c r="P217" s="25"/>
      <c r="Q217" s="25"/>
    </row>
    <row r="218" spans="2:17" x14ac:dyDescent="0.2">
      <c r="B218" s="69"/>
      <c r="C218" s="74"/>
      <c r="D218" s="74"/>
      <c r="E218" s="69"/>
      <c r="F218" s="69"/>
      <c r="G218" s="131"/>
      <c r="H218" s="69"/>
      <c r="I218" s="74"/>
      <c r="J218" s="74"/>
      <c r="K218" s="69"/>
      <c r="L218" s="69"/>
      <c r="M218" s="131"/>
      <c r="N218" s="69"/>
      <c r="O218" s="25"/>
      <c r="P218" s="25"/>
      <c r="Q218" s="25"/>
    </row>
    <row r="219" spans="2:17" x14ac:dyDescent="0.2">
      <c r="B219" s="69"/>
      <c r="C219" s="74"/>
      <c r="D219" s="74"/>
      <c r="E219" s="69"/>
      <c r="F219" s="69"/>
      <c r="G219" s="131"/>
      <c r="H219" s="69"/>
      <c r="I219" s="74"/>
      <c r="J219" s="74"/>
      <c r="K219" s="69"/>
      <c r="L219" s="69"/>
      <c r="M219" s="131"/>
      <c r="N219" s="69"/>
      <c r="O219" s="25"/>
      <c r="P219" s="25"/>
      <c r="Q219" s="25"/>
    </row>
    <row r="220" spans="2:17" x14ac:dyDescent="0.2">
      <c r="B220" s="69"/>
      <c r="C220" s="74"/>
      <c r="D220" s="74"/>
      <c r="E220" s="69"/>
      <c r="F220" s="69"/>
      <c r="G220" s="131"/>
      <c r="H220" s="69"/>
      <c r="I220" s="74"/>
      <c r="J220" s="74"/>
      <c r="K220" s="69"/>
      <c r="L220" s="69"/>
      <c r="M220" s="131"/>
      <c r="N220" s="69"/>
      <c r="O220" s="25"/>
      <c r="P220" s="25"/>
      <c r="Q220" s="25"/>
    </row>
    <row r="221" spans="2:17" x14ac:dyDescent="0.2">
      <c r="B221" s="69"/>
      <c r="C221" s="74"/>
      <c r="D221" s="74"/>
      <c r="E221" s="69"/>
      <c r="F221" s="69"/>
      <c r="G221" s="131"/>
      <c r="H221" s="69"/>
      <c r="I221" s="74"/>
      <c r="J221" s="74"/>
      <c r="K221" s="69"/>
      <c r="L221" s="69"/>
      <c r="M221" s="131"/>
      <c r="N221" s="69"/>
      <c r="O221" s="25"/>
      <c r="P221" s="25"/>
      <c r="Q221" s="25"/>
    </row>
    <row r="222" spans="2:17" x14ac:dyDescent="0.2">
      <c r="B222" s="69"/>
      <c r="C222" s="74"/>
      <c r="D222" s="74"/>
      <c r="E222" s="69"/>
      <c r="F222" s="69"/>
      <c r="G222" s="131"/>
      <c r="H222" s="69"/>
      <c r="I222" s="74"/>
      <c r="J222" s="74"/>
      <c r="K222" s="69"/>
      <c r="L222" s="69"/>
      <c r="M222" s="131"/>
      <c r="N222" s="69"/>
      <c r="O222" s="25"/>
      <c r="P222" s="25"/>
      <c r="Q222" s="25"/>
    </row>
    <row r="223" spans="2:17" x14ac:dyDescent="0.2">
      <c r="B223" s="69"/>
      <c r="C223" s="74"/>
      <c r="D223" s="74"/>
      <c r="E223" s="69"/>
      <c r="F223" s="69"/>
      <c r="G223" s="131"/>
      <c r="H223" s="69"/>
      <c r="I223" s="74"/>
      <c r="J223" s="74"/>
      <c r="K223" s="69"/>
      <c r="L223" s="69"/>
      <c r="M223" s="131"/>
      <c r="N223" s="69"/>
      <c r="O223" s="25"/>
      <c r="P223" s="25"/>
      <c r="Q223" s="25"/>
    </row>
    <row r="224" spans="2:17" x14ac:dyDescent="0.2">
      <c r="B224" s="69"/>
      <c r="C224" s="74"/>
      <c r="D224" s="74"/>
      <c r="E224" s="69"/>
      <c r="F224" s="69"/>
      <c r="G224" s="131"/>
      <c r="H224" s="69"/>
      <c r="I224" s="74"/>
      <c r="J224" s="74"/>
      <c r="K224" s="69"/>
      <c r="L224" s="69"/>
      <c r="M224" s="131"/>
      <c r="N224" s="69"/>
      <c r="O224" s="25"/>
      <c r="P224" s="25"/>
      <c r="Q224" s="25"/>
    </row>
    <row r="225" spans="2:17" x14ac:dyDescent="0.2">
      <c r="B225" s="69"/>
      <c r="C225" s="74"/>
      <c r="D225" s="74"/>
      <c r="E225" s="69"/>
      <c r="F225" s="69"/>
      <c r="G225" s="131"/>
      <c r="H225" s="69"/>
      <c r="I225" s="74"/>
      <c r="J225" s="74"/>
      <c r="K225" s="69"/>
      <c r="L225" s="69"/>
      <c r="M225" s="131"/>
      <c r="N225" s="69"/>
      <c r="O225" s="25"/>
      <c r="P225" s="25"/>
      <c r="Q225" s="25"/>
    </row>
    <row r="226" spans="2:17" x14ac:dyDescent="0.2">
      <c r="B226" s="69"/>
      <c r="C226" s="74"/>
      <c r="D226" s="74"/>
      <c r="E226" s="69"/>
      <c r="F226" s="69"/>
      <c r="G226" s="131"/>
      <c r="H226" s="69"/>
      <c r="I226" s="74"/>
      <c r="J226" s="74"/>
      <c r="K226" s="69"/>
      <c r="L226" s="69"/>
      <c r="M226" s="131"/>
      <c r="N226" s="69"/>
      <c r="O226" s="25"/>
      <c r="P226" s="25"/>
      <c r="Q226" s="25"/>
    </row>
    <row r="227" spans="2:17" x14ac:dyDescent="0.2">
      <c r="B227" s="69"/>
      <c r="C227" s="74"/>
      <c r="D227" s="74"/>
      <c r="E227" s="69"/>
      <c r="F227" s="69"/>
      <c r="G227" s="131"/>
      <c r="H227" s="69"/>
      <c r="I227" s="74"/>
      <c r="J227" s="74"/>
      <c r="K227" s="69"/>
      <c r="L227" s="69"/>
      <c r="M227" s="131"/>
      <c r="N227" s="69"/>
      <c r="O227" s="25"/>
      <c r="P227" s="25"/>
      <c r="Q227" s="25"/>
    </row>
    <row r="228" spans="2:17" x14ac:dyDescent="0.2">
      <c r="B228" s="69"/>
      <c r="C228" s="74"/>
      <c r="D228" s="74"/>
      <c r="E228" s="69"/>
      <c r="F228" s="69"/>
      <c r="G228" s="131"/>
      <c r="H228" s="69"/>
      <c r="I228" s="74"/>
      <c r="J228" s="74"/>
      <c r="K228" s="69"/>
      <c r="L228" s="69"/>
      <c r="M228" s="131"/>
      <c r="N228" s="69"/>
      <c r="O228" s="25"/>
      <c r="P228" s="25"/>
      <c r="Q228" s="25"/>
    </row>
    <row r="229" spans="2:17" x14ac:dyDescent="0.2">
      <c r="B229" s="69"/>
      <c r="C229" s="74"/>
      <c r="D229" s="74"/>
      <c r="E229" s="69"/>
      <c r="F229" s="69"/>
      <c r="G229" s="131"/>
      <c r="H229" s="69"/>
      <c r="I229" s="74"/>
      <c r="J229" s="74"/>
      <c r="K229" s="69"/>
      <c r="L229" s="69"/>
      <c r="M229" s="131"/>
      <c r="N229" s="69"/>
      <c r="O229" s="25"/>
      <c r="P229" s="25"/>
      <c r="Q229" s="25"/>
    </row>
    <row r="230" spans="2:17" x14ac:dyDescent="0.2">
      <c r="B230" s="69"/>
      <c r="C230" s="74"/>
      <c r="D230" s="74"/>
      <c r="E230" s="69"/>
      <c r="F230" s="69"/>
      <c r="G230" s="131"/>
      <c r="H230" s="69"/>
      <c r="I230" s="74"/>
      <c r="J230" s="74"/>
      <c r="K230" s="69"/>
      <c r="L230" s="69"/>
      <c r="M230" s="131"/>
      <c r="N230" s="69"/>
      <c r="O230" s="25"/>
      <c r="P230" s="25"/>
      <c r="Q230" s="25"/>
    </row>
    <row r="231" spans="2:17" x14ac:dyDescent="0.2">
      <c r="B231" s="69"/>
      <c r="C231" s="74"/>
      <c r="D231" s="74"/>
      <c r="E231" s="69"/>
      <c r="F231" s="69"/>
      <c r="G231" s="131"/>
      <c r="H231" s="69"/>
      <c r="I231" s="74"/>
      <c r="J231" s="74"/>
      <c r="K231" s="69"/>
      <c r="L231" s="69"/>
      <c r="M231" s="131"/>
      <c r="N231" s="69"/>
      <c r="O231" s="25"/>
      <c r="P231" s="25"/>
      <c r="Q231" s="25"/>
    </row>
    <row r="232" spans="2:17" x14ac:dyDescent="0.2">
      <c r="B232" s="69"/>
      <c r="C232" s="74"/>
      <c r="D232" s="74"/>
      <c r="E232" s="69"/>
      <c r="F232" s="69"/>
      <c r="G232" s="131"/>
      <c r="H232" s="69"/>
      <c r="I232" s="74"/>
      <c r="J232" s="74"/>
      <c r="K232" s="69"/>
      <c r="L232" s="69"/>
      <c r="M232" s="131"/>
      <c r="N232" s="69"/>
      <c r="O232" s="25"/>
      <c r="P232" s="25"/>
      <c r="Q232" s="25"/>
    </row>
    <row r="233" spans="2:17" x14ac:dyDescent="0.2">
      <c r="B233" s="69"/>
      <c r="C233" s="74"/>
      <c r="D233" s="74"/>
      <c r="E233" s="69"/>
      <c r="F233" s="69"/>
      <c r="G233" s="131"/>
      <c r="H233" s="69"/>
      <c r="I233" s="74"/>
      <c r="J233" s="74"/>
      <c r="K233" s="69"/>
      <c r="L233" s="69"/>
      <c r="M233" s="131"/>
      <c r="N233" s="69"/>
      <c r="O233" s="25"/>
      <c r="P233" s="25"/>
      <c r="Q233" s="25"/>
    </row>
    <row r="234" spans="2:17" x14ac:dyDescent="0.2">
      <c r="B234" s="69"/>
      <c r="C234" s="74"/>
      <c r="D234" s="74"/>
      <c r="E234" s="69"/>
      <c r="F234" s="69"/>
      <c r="G234" s="131"/>
      <c r="H234" s="69"/>
      <c r="I234" s="74"/>
      <c r="J234" s="74"/>
      <c r="K234" s="69"/>
      <c r="L234" s="69"/>
      <c r="M234" s="131"/>
      <c r="N234" s="69"/>
      <c r="O234" s="25"/>
      <c r="P234" s="25"/>
      <c r="Q234" s="25"/>
    </row>
    <row r="235" spans="2:17" x14ac:dyDescent="0.2">
      <c r="B235" s="69"/>
      <c r="C235" s="74"/>
      <c r="D235" s="74"/>
      <c r="E235" s="69"/>
      <c r="F235" s="69"/>
      <c r="G235" s="131"/>
      <c r="H235" s="69"/>
      <c r="I235" s="74"/>
      <c r="J235" s="74"/>
      <c r="K235" s="69"/>
      <c r="L235" s="69"/>
      <c r="M235" s="131"/>
      <c r="N235" s="69"/>
      <c r="O235" s="25"/>
      <c r="P235" s="25"/>
      <c r="Q235" s="25"/>
    </row>
    <row r="236" spans="2:17" x14ac:dyDescent="0.2">
      <c r="B236" s="69"/>
      <c r="C236" s="74"/>
      <c r="D236" s="74"/>
      <c r="E236" s="69"/>
      <c r="F236" s="69"/>
      <c r="G236" s="131"/>
      <c r="H236" s="69"/>
      <c r="I236" s="74"/>
      <c r="J236" s="74"/>
      <c r="K236" s="69"/>
      <c r="L236" s="69"/>
      <c r="M236" s="131"/>
      <c r="N236" s="69"/>
      <c r="O236" s="25"/>
      <c r="P236" s="25"/>
      <c r="Q236" s="25"/>
    </row>
    <row r="237" spans="2:17" x14ac:dyDescent="0.2">
      <c r="B237" s="69"/>
      <c r="C237" s="74"/>
      <c r="D237" s="74"/>
      <c r="E237" s="69"/>
      <c r="F237" s="69"/>
      <c r="G237" s="131"/>
      <c r="H237" s="69"/>
      <c r="I237" s="74"/>
      <c r="J237" s="74"/>
      <c r="K237" s="69"/>
      <c r="L237" s="69"/>
      <c r="M237" s="131"/>
      <c r="N237" s="69"/>
      <c r="O237" s="25"/>
      <c r="P237" s="25"/>
      <c r="Q237" s="25"/>
    </row>
    <row r="238" spans="2:17" x14ac:dyDescent="0.2">
      <c r="B238" s="69"/>
      <c r="C238" s="74"/>
      <c r="D238" s="74"/>
      <c r="E238" s="69"/>
      <c r="F238" s="69"/>
      <c r="G238" s="131"/>
      <c r="H238" s="69"/>
      <c r="I238" s="74"/>
      <c r="J238" s="74"/>
      <c r="K238" s="69"/>
      <c r="L238" s="69"/>
      <c r="M238" s="131"/>
      <c r="N238" s="69"/>
      <c r="O238" s="25"/>
      <c r="P238" s="25"/>
      <c r="Q238" s="25"/>
    </row>
    <row r="239" spans="2:17" x14ac:dyDescent="0.2">
      <c r="B239" s="69"/>
      <c r="C239" s="74"/>
      <c r="D239" s="74"/>
      <c r="E239" s="69"/>
      <c r="F239" s="69"/>
      <c r="G239" s="131"/>
      <c r="H239" s="69"/>
      <c r="I239" s="74"/>
      <c r="J239" s="74"/>
      <c r="K239" s="69"/>
      <c r="L239" s="69"/>
      <c r="M239" s="131"/>
      <c r="N239" s="69"/>
      <c r="O239" s="25"/>
      <c r="P239" s="25"/>
      <c r="Q239" s="25"/>
    </row>
    <row r="240" spans="2:17" x14ac:dyDescent="0.2">
      <c r="B240" s="69"/>
      <c r="C240" s="74"/>
      <c r="D240" s="74"/>
      <c r="E240" s="69"/>
      <c r="F240" s="69"/>
      <c r="G240" s="131"/>
      <c r="H240" s="69"/>
      <c r="I240" s="74"/>
      <c r="J240" s="74"/>
      <c r="K240" s="69"/>
      <c r="L240" s="69"/>
      <c r="M240" s="131"/>
      <c r="N240" s="69"/>
      <c r="O240" s="25"/>
      <c r="P240" s="25"/>
      <c r="Q240" s="25"/>
    </row>
    <row r="241" spans="2:17" x14ac:dyDescent="0.2">
      <c r="B241" s="69"/>
      <c r="C241" s="74"/>
      <c r="D241" s="74"/>
      <c r="E241" s="69"/>
      <c r="F241" s="69"/>
      <c r="G241" s="131"/>
      <c r="H241" s="69"/>
      <c r="I241" s="74"/>
      <c r="J241" s="74"/>
      <c r="K241" s="69"/>
      <c r="L241" s="69"/>
      <c r="M241" s="131"/>
      <c r="N241" s="69"/>
      <c r="O241" s="25"/>
      <c r="P241" s="25"/>
      <c r="Q241" s="25"/>
    </row>
    <row r="242" spans="2:17" x14ac:dyDescent="0.2">
      <c r="B242" s="69"/>
      <c r="C242" s="74"/>
      <c r="D242" s="74"/>
      <c r="E242" s="69"/>
      <c r="F242" s="69"/>
      <c r="G242" s="131"/>
      <c r="H242" s="69"/>
      <c r="I242" s="74"/>
      <c r="J242" s="74"/>
      <c r="K242" s="69"/>
      <c r="L242" s="69"/>
      <c r="M242" s="131"/>
      <c r="N242" s="69"/>
      <c r="O242" s="25"/>
      <c r="P242" s="25"/>
      <c r="Q242" s="25"/>
    </row>
    <row r="243" spans="2:17" x14ac:dyDescent="0.2">
      <c r="B243" s="69"/>
      <c r="C243" s="74"/>
      <c r="D243" s="74"/>
      <c r="E243" s="69"/>
      <c r="F243" s="69"/>
      <c r="G243" s="131"/>
      <c r="H243" s="69"/>
      <c r="I243" s="74"/>
      <c r="J243" s="74"/>
      <c r="K243" s="69"/>
      <c r="L243" s="69"/>
      <c r="M243" s="131"/>
      <c r="N243" s="69"/>
      <c r="O243" s="25"/>
      <c r="P243" s="25"/>
      <c r="Q243" s="2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34" bestFit="1" customWidth="1"/>
    <col min="2" max="2" width="12.7109375" style="78" bestFit="1" customWidth="1"/>
    <col min="3" max="4" width="12.42578125" style="80" bestFit="1" customWidth="1"/>
    <col min="5" max="5" width="13.42578125" style="78" bestFit="1" customWidth="1"/>
    <col min="6" max="6" width="14.42578125" style="78" bestFit="1" customWidth="1"/>
    <col min="7" max="7" width="10.7109375" style="138" bestFit="1" customWidth="1"/>
    <col min="8" max="8" width="12.7109375" style="78" bestFit="1" customWidth="1"/>
    <col min="9" max="10" width="12.42578125" style="80" bestFit="1" customWidth="1"/>
    <col min="11" max="12" width="14.42578125" style="78" bestFit="1" customWidth="1"/>
    <col min="13" max="13" width="10.7109375" style="138" bestFit="1" customWidth="1"/>
    <col min="14" max="14" width="16.140625" style="78" bestFit="1" customWidth="1"/>
    <col min="15" max="16384" width="9.140625" style="34"/>
  </cols>
  <sheetData>
    <row r="2" spans="1:19" ht="18.75" x14ac:dyDescent="0.3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B4" s="209"/>
      <c r="C4" s="213"/>
      <c r="D4" s="213"/>
      <c r="E4" s="209"/>
      <c r="F4" s="209"/>
      <c r="G4" s="9"/>
      <c r="H4" s="209"/>
      <c r="I4" s="213"/>
      <c r="J4" s="213"/>
      <c r="K4" s="209"/>
      <c r="L4" s="209"/>
      <c r="M4" s="9"/>
      <c r="N4" s="169" t="str">
        <f>VALVAL</f>
        <v>млрд. одиниць</v>
      </c>
    </row>
    <row r="5" spans="1:19" s="180" customFormat="1" x14ac:dyDescent="0.2">
      <c r="A5" s="39"/>
      <c r="B5" s="294">
        <v>43100</v>
      </c>
      <c r="C5" s="295"/>
      <c r="D5" s="295"/>
      <c r="E5" s="295"/>
      <c r="F5" s="295"/>
      <c r="G5" s="296"/>
      <c r="H5" s="294">
        <v>43343</v>
      </c>
      <c r="I5" s="295"/>
      <c r="J5" s="295"/>
      <c r="K5" s="295"/>
      <c r="L5" s="295"/>
      <c r="M5" s="296"/>
      <c r="N5" s="188"/>
    </row>
    <row r="6" spans="1:19" s="61" customFormat="1" x14ac:dyDescent="0.2">
      <c r="A6" s="98"/>
      <c r="B6" s="135" t="s">
        <v>5</v>
      </c>
      <c r="C6" s="137" t="s">
        <v>183</v>
      </c>
      <c r="D6" s="137" t="s">
        <v>208</v>
      </c>
      <c r="E6" s="135" t="s">
        <v>172</v>
      </c>
      <c r="F6" s="135" t="s">
        <v>175</v>
      </c>
      <c r="G6" s="187" t="s">
        <v>194</v>
      </c>
      <c r="H6" s="135" t="s">
        <v>5</v>
      </c>
      <c r="I6" s="137" t="s">
        <v>183</v>
      </c>
      <c r="J6" s="137" t="s">
        <v>208</v>
      </c>
      <c r="K6" s="135" t="s">
        <v>172</v>
      </c>
      <c r="L6" s="135" t="s">
        <v>175</v>
      </c>
      <c r="M6" s="187" t="s">
        <v>194</v>
      </c>
      <c r="N6" s="135" t="s">
        <v>67</v>
      </c>
    </row>
    <row r="7" spans="1:19" s="99" customFormat="1" ht="15" x14ac:dyDescent="0.2">
      <c r="A7" s="86" t="s">
        <v>154</v>
      </c>
      <c r="B7" s="30"/>
      <c r="C7" s="37"/>
      <c r="D7" s="37"/>
      <c r="E7" s="30">
        <f t="shared" ref="E7:G7" si="0">SUM(E8:E24)</f>
        <v>76.305753084309998</v>
      </c>
      <c r="F7" s="30">
        <f t="shared" si="0"/>
        <v>2141.6905879996098</v>
      </c>
      <c r="G7" s="103">
        <f t="shared" si="0"/>
        <v>1</v>
      </c>
      <c r="H7" s="30"/>
      <c r="I7" s="37"/>
      <c r="J7" s="37"/>
      <c r="K7" s="30">
        <f t="shared" ref="K7:N7" si="1">SUM(K8:K24)</f>
        <v>74.848301704499988</v>
      </c>
      <c r="L7" s="30">
        <f t="shared" si="1"/>
        <v>2116.66783260696</v>
      </c>
      <c r="M7" s="103">
        <f t="shared" si="1"/>
        <v>0.99999899999999997</v>
      </c>
      <c r="N7" s="30">
        <f t="shared" si="1"/>
        <v>2.2768245622195593E-18</v>
      </c>
    </row>
    <row r="8" spans="1:19" s="49" customFormat="1" x14ac:dyDescent="0.2">
      <c r="A8" s="195" t="s">
        <v>122</v>
      </c>
      <c r="B8" s="164">
        <v>32.592572770789999</v>
      </c>
      <c r="C8" s="171">
        <v>1</v>
      </c>
      <c r="D8" s="171">
        <v>28.067222999999998</v>
      </c>
      <c r="E8" s="164">
        <v>32.592572770789999</v>
      </c>
      <c r="F8" s="164">
        <v>914.78300810149005</v>
      </c>
      <c r="G8" s="214">
        <v>0.42713099999999998</v>
      </c>
      <c r="H8" s="164">
        <v>32.557152666039997</v>
      </c>
      <c r="I8" s="171">
        <v>1</v>
      </c>
      <c r="J8" s="171">
        <v>28.279437000000001</v>
      </c>
      <c r="K8" s="164">
        <v>32.557152666039997</v>
      </c>
      <c r="L8" s="164">
        <v>920.69794771869999</v>
      </c>
      <c r="M8" s="214">
        <v>0.434975</v>
      </c>
      <c r="N8" s="164">
        <v>7.8440000000000003E-3</v>
      </c>
    </row>
    <row r="9" spans="1:19" x14ac:dyDescent="0.2">
      <c r="A9" s="192" t="s">
        <v>3</v>
      </c>
      <c r="B9" s="119">
        <v>4.9461369176899996</v>
      </c>
      <c r="C9" s="124">
        <v>1.1934</v>
      </c>
      <c r="D9" s="124">
        <v>33.495424</v>
      </c>
      <c r="E9" s="119">
        <v>5.9027198102199998</v>
      </c>
      <c r="F9" s="119">
        <v>165.67295322006001</v>
      </c>
      <c r="G9" s="172">
        <v>7.7355999999999994E-2</v>
      </c>
      <c r="H9" s="119">
        <v>5.6194798641599997</v>
      </c>
      <c r="I9" s="124">
        <v>1.1692</v>
      </c>
      <c r="J9" s="124">
        <v>33.064318</v>
      </c>
      <c r="K9" s="119">
        <v>6.5702959087600004</v>
      </c>
      <c r="L9" s="119">
        <v>185.80426922318</v>
      </c>
      <c r="M9" s="172">
        <v>8.7780999999999998E-2</v>
      </c>
      <c r="N9" s="119">
        <v>1.0425E-2</v>
      </c>
      <c r="O9" s="25"/>
      <c r="P9" s="25"/>
      <c r="Q9" s="25"/>
    </row>
    <row r="10" spans="1:19" x14ac:dyDescent="0.2">
      <c r="A10" s="192" t="s">
        <v>164</v>
      </c>
      <c r="B10" s="119">
        <v>0.4</v>
      </c>
      <c r="C10" s="124">
        <v>0.79300999999999999</v>
      </c>
      <c r="D10" s="124">
        <v>22.257574999999999</v>
      </c>
      <c r="E10" s="119">
        <v>0.31720380743999999</v>
      </c>
      <c r="F10" s="119">
        <v>8.9030299999999993</v>
      </c>
      <c r="G10" s="172">
        <v>4.1570000000000001E-3</v>
      </c>
      <c r="H10" s="119">
        <v>0.4</v>
      </c>
      <c r="I10" s="124">
        <v>0.77343399999999995</v>
      </c>
      <c r="J10" s="124">
        <v>21.872274999999998</v>
      </c>
      <c r="K10" s="119">
        <v>0.30937355647999998</v>
      </c>
      <c r="L10" s="119">
        <v>8.7489100000000004</v>
      </c>
      <c r="M10" s="172">
        <v>4.1330000000000004E-3</v>
      </c>
      <c r="N10" s="119">
        <v>-2.4000000000000001E-5</v>
      </c>
      <c r="O10" s="25"/>
      <c r="P10" s="25"/>
      <c r="Q10" s="25"/>
    </row>
    <row r="11" spans="1:19" x14ac:dyDescent="0.2">
      <c r="A11" s="192" t="s">
        <v>17</v>
      </c>
      <c r="B11" s="119">
        <v>9.8315396570000004</v>
      </c>
      <c r="C11" s="124">
        <v>1.424134</v>
      </c>
      <c r="D11" s="124">
        <v>39.971493000000002</v>
      </c>
      <c r="E11" s="119">
        <v>14.00143215376</v>
      </c>
      <c r="F11" s="119">
        <v>392.981318579</v>
      </c>
      <c r="G11" s="172">
        <v>0.18349099999999999</v>
      </c>
      <c r="H11" s="119">
        <v>8.7167884069999992</v>
      </c>
      <c r="I11" s="124">
        <v>1.401389</v>
      </c>
      <c r="J11" s="124">
        <v>39.630477999999997</v>
      </c>
      <c r="K11" s="119">
        <v>12.215607092679999</v>
      </c>
      <c r="L11" s="119">
        <v>345.45049119427</v>
      </c>
      <c r="M11" s="172">
        <v>0.16320499999999999</v>
      </c>
      <c r="N11" s="119">
        <v>-2.0285999999999998E-2</v>
      </c>
      <c r="O11" s="25"/>
      <c r="P11" s="25"/>
      <c r="Q11" s="25"/>
    </row>
    <row r="12" spans="1:19" x14ac:dyDescent="0.2">
      <c r="A12" s="192" t="s">
        <v>18</v>
      </c>
      <c r="B12" s="119">
        <v>643.62253731026999</v>
      </c>
      <c r="C12" s="124">
        <v>3.5629000000000001E-2</v>
      </c>
      <c r="D12" s="124">
        <v>1</v>
      </c>
      <c r="E12" s="119">
        <v>22.931464837509999</v>
      </c>
      <c r="F12" s="119">
        <v>643.62253731026999</v>
      </c>
      <c r="G12" s="172">
        <v>0.30052099999999998</v>
      </c>
      <c r="H12" s="119">
        <v>639.97827504147995</v>
      </c>
      <c r="I12" s="124">
        <v>3.5360999999999997E-2</v>
      </c>
      <c r="J12" s="124">
        <v>1</v>
      </c>
      <c r="K12" s="119">
        <v>22.630516832569999</v>
      </c>
      <c r="L12" s="119">
        <v>639.97827504147995</v>
      </c>
      <c r="M12" s="172">
        <v>0.30235200000000001</v>
      </c>
      <c r="N12" s="119">
        <v>1.8309999999999999E-3</v>
      </c>
      <c r="O12" s="25"/>
      <c r="P12" s="25"/>
      <c r="Q12" s="25"/>
    </row>
    <row r="13" spans="1:19" x14ac:dyDescent="0.2">
      <c r="A13" s="192" t="s">
        <v>101</v>
      </c>
      <c r="B13" s="119">
        <v>63.267029999999998</v>
      </c>
      <c r="C13" s="124">
        <v>8.8570000000000003E-3</v>
      </c>
      <c r="D13" s="124">
        <v>0.24859300000000001</v>
      </c>
      <c r="E13" s="119">
        <v>0.56035970458999995</v>
      </c>
      <c r="F13" s="119">
        <v>15.727740788789999</v>
      </c>
      <c r="G13" s="172">
        <v>7.3439999999999998E-3</v>
      </c>
      <c r="H13" s="119">
        <v>63.015001904999998</v>
      </c>
      <c r="I13" s="124">
        <v>8.9720000000000008E-3</v>
      </c>
      <c r="J13" s="124">
        <v>0.253716</v>
      </c>
      <c r="K13" s="119">
        <v>0.56535564797000004</v>
      </c>
      <c r="L13" s="119">
        <v>15.98793942933</v>
      </c>
      <c r="M13" s="172">
        <v>7.5529999999999998E-3</v>
      </c>
      <c r="N13" s="119">
        <v>2.1000000000000001E-4</v>
      </c>
      <c r="O13" s="25"/>
      <c r="P13" s="25"/>
      <c r="Q13" s="25"/>
    </row>
    <row r="14" spans="1:19" x14ac:dyDescent="0.2">
      <c r="B14" s="69"/>
      <c r="C14" s="74"/>
      <c r="D14" s="74"/>
      <c r="E14" s="69"/>
      <c r="F14" s="69"/>
      <c r="G14" s="131"/>
      <c r="H14" s="69"/>
      <c r="I14" s="74"/>
      <c r="J14" s="74"/>
      <c r="K14" s="69"/>
      <c r="L14" s="69"/>
      <c r="M14" s="131"/>
      <c r="N14" s="69"/>
      <c r="O14" s="25"/>
      <c r="P14" s="25"/>
      <c r="Q14" s="25"/>
    </row>
    <row r="15" spans="1:19" x14ac:dyDescent="0.2">
      <c r="B15" s="69"/>
      <c r="C15" s="74"/>
      <c r="D15" s="74"/>
      <c r="E15" s="69"/>
      <c r="F15" s="69"/>
      <c r="G15" s="131"/>
      <c r="H15" s="69"/>
      <c r="I15" s="74"/>
      <c r="J15" s="74"/>
      <c r="K15" s="69"/>
      <c r="L15" s="69"/>
      <c r="M15" s="131"/>
      <c r="N15" s="69"/>
      <c r="O15" s="25"/>
      <c r="P15" s="25"/>
      <c r="Q15" s="25"/>
    </row>
    <row r="16" spans="1:19" x14ac:dyDescent="0.2">
      <c r="B16" s="69"/>
      <c r="C16" s="74"/>
      <c r="D16" s="74"/>
      <c r="E16" s="69"/>
      <c r="F16" s="69"/>
      <c r="G16" s="131"/>
      <c r="H16" s="69"/>
      <c r="I16" s="74"/>
      <c r="J16" s="74"/>
      <c r="K16" s="69"/>
      <c r="L16" s="69"/>
      <c r="M16" s="131"/>
      <c r="N16" s="69"/>
      <c r="O16" s="25"/>
      <c r="P16" s="25"/>
      <c r="Q16" s="25"/>
    </row>
    <row r="17" spans="1:19" x14ac:dyDescent="0.2">
      <c r="B17" s="69"/>
      <c r="C17" s="74"/>
      <c r="D17" s="74"/>
      <c r="E17" s="69"/>
      <c r="F17" s="69"/>
      <c r="G17" s="131"/>
      <c r="H17" s="69"/>
      <c r="I17" s="74"/>
      <c r="J17" s="74"/>
      <c r="K17" s="69"/>
      <c r="L17" s="69"/>
      <c r="M17" s="131"/>
      <c r="N17" s="69"/>
      <c r="O17" s="25"/>
      <c r="P17" s="25"/>
      <c r="Q17" s="25"/>
    </row>
    <row r="18" spans="1:19" x14ac:dyDescent="0.2">
      <c r="B18" s="69"/>
      <c r="C18" s="74"/>
      <c r="D18" s="74"/>
      <c r="E18" s="69"/>
      <c r="F18" s="69"/>
      <c r="G18" s="131"/>
      <c r="H18" s="69"/>
      <c r="I18" s="74"/>
      <c r="J18" s="74"/>
      <c r="K18" s="69"/>
      <c r="L18" s="69"/>
      <c r="M18" s="131"/>
      <c r="N18" s="69"/>
      <c r="O18" s="25"/>
      <c r="P18" s="25"/>
      <c r="Q18" s="25"/>
    </row>
    <row r="19" spans="1:19" x14ac:dyDescent="0.2">
      <c r="B19" s="69"/>
      <c r="C19" s="74"/>
      <c r="D19" s="74"/>
      <c r="E19" s="69"/>
      <c r="F19" s="69"/>
      <c r="G19" s="131"/>
      <c r="H19" s="69"/>
      <c r="I19" s="74"/>
      <c r="J19" s="74"/>
      <c r="K19" s="69"/>
      <c r="L19" s="69"/>
      <c r="M19" s="131"/>
      <c r="N19" s="69"/>
      <c r="O19" s="25"/>
      <c r="P19" s="25"/>
      <c r="Q19" s="25"/>
    </row>
    <row r="20" spans="1:19" x14ac:dyDescent="0.2">
      <c r="B20" s="69"/>
      <c r="C20" s="74"/>
      <c r="D20" s="74"/>
      <c r="E20" s="69"/>
      <c r="F20" s="69"/>
      <c r="G20" s="131"/>
      <c r="H20" s="69"/>
      <c r="I20" s="74"/>
      <c r="J20" s="74"/>
      <c r="K20" s="69"/>
      <c r="L20" s="69"/>
      <c r="M20" s="131"/>
      <c r="N20" s="69"/>
      <c r="O20" s="25"/>
      <c r="P20" s="25"/>
      <c r="Q20" s="25"/>
    </row>
    <row r="21" spans="1:19" x14ac:dyDescent="0.2">
      <c r="B21" s="69"/>
      <c r="C21" s="74"/>
      <c r="D21" s="74"/>
      <c r="E21" s="69"/>
      <c r="F21" s="69"/>
      <c r="G21" s="131"/>
      <c r="H21" s="69"/>
      <c r="I21" s="74"/>
      <c r="J21" s="74"/>
      <c r="K21" s="69"/>
      <c r="L21" s="69"/>
      <c r="M21" s="131"/>
      <c r="N21" s="69"/>
      <c r="O21" s="25"/>
      <c r="P21" s="25"/>
      <c r="Q21" s="25"/>
    </row>
    <row r="22" spans="1:19" x14ac:dyDescent="0.2">
      <c r="B22" s="69"/>
      <c r="C22" s="74"/>
      <c r="D22" s="74"/>
      <c r="E22" s="69"/>
      <c r="F22" s="69"/>
      <c r="G22" s="131"/>
      <c r="H22" s="69"/>
      <c r="I22" s="74"/>
      <c r="J22" s="74"/>
      <c r="K22" s="69"/>
      <c r="L22" s="69"/>
      <c r="M22" s="131"/>
      <c r="N22" s="69"/>
      <c r="O22" s="25"/>
      <c r="P22" s="25"/>
      <c r="Q22" s="25"/>
    </row>
    <row r="23" spans="1:19" x14ac:dyDescent="0.2">
      <c r="B23" s="69"/>
      <c r="C23" s="74"/>
      <c r="D23" s="74"/>
      <c r="E23" s="69"/>
      <c r="F23" s="69"/>
      <c r="G23" s="131"/>
      <c r="H23" s="69"/>
      <c r="I23" s="74"/>
      <c r="J23" s="74"/>
      <c r="K23" s="69"/>
      <c r="L23" s="69"/>
      <c r="M23" s="131"/>
      <c r="N23" s="169" t="str">
        <f>VALVAL</f>
        <v>млрд. одиниць</v>
      </c>
      <c r="O23" s="25"/>
      <c r="P23" s="25"/>
      <c r="Q23" s="25"/>
    </row>
    <row r="24" spans="1:19" x14ac:dyDescent="0.2">
      <c r="A24" s="39"/>
      <c r="B24" s="291">
        <v>43100</v>
      </c>
      <c r="C24" s="292"/>
      <c r="D24" s="292"/>
      <c r="E24" s="292"/>
      <c r="F24" s="292"/>
      <c r="G24" s="293"/>
      <c r="H24" s="291">
        <v>43343</v>
      </c>
      <c r="I24" s="292"/>
      <c r="J24" s="292"/>
      <c r="K24" s="292"/>
      <c r="L24" s="292"/>
      <c r="M24" s="293"/>
      <c r="N24" s="188"/>
      <c r="O24" s="180"/>
      <c r="P24" s="180"/>
      <c r="Q24" s="180"/>
      <c r="R24" s="180"/>
      <c r="S24" s="180"/>
    </row>
    <row r="25" spans="1:19" s="160" customFormat="1" x14ac:dyDescent="0.2">
      <c r="A25" s="194"/>
      <c r="B25" s="229" t="s">
        <v>5</v>
      </c>
      <c r="C25" s="233" t="s">
        <v>183</v>
      </c>
      <c r="D25" s="233" t="s">
        <v>208</v>
      </c>
      <c r="E25" s="229" t="s">
        <v>172</v>
      </c>
      <c r="F25" s="229" t="s">
        <v>175</v>
      </c>
      <c r="G25" s="47" t="s">
        <v>194</v>
      </c>
      <c r="H25" s="229" t="s">
        <v>5</v>
      </c>
      <c r="I25" s="233" t="s">
        <v>183</v>
      </c>
      <c r="J25" s="233" t="s">
        <v>208</v>
      </c>
      <c r="K25" s="229" t="s">
        <v>172</v>
      </c>
      <c r="L25" s="229" t="s">
        <v>175</v>
      </c>
      <c r="M25" s="47" t="s">
        <v>194</v>
      </c>
      <c r="N25" s="229" t="s">
        <v>67</v>
      </c>
      <c r="O25" s="150"/>
      <c r="P25" s="150"/>
      <c r="Q25" s="150"/>
    </row>
    <row r="26" spans="1:19" s="219" customFormat="1" ht="15" x14ac:dyDescent="0.25">
      <c r="A26" s="241" t="s">
        <v>154</v>
      </c>
      <c r="B26" s="189">
        <f t="shared" ref="B26:M26" si="2">B$27+B$34</f>
        <v>754.65981665574998</v>
      </c>
      <c r="C26" s="197">
        <f t="shared" si="2"/>
        <v>8.108193</v>
      </c>
      <c r="D26" s="197">
        <f t="shared" si="2"/>
        <v>227.57444800000002</v>
      </c>
      <c r="E26" s="189">
        <f t="shared" si="2"/>
        <v>76.305753084309998</v>
      </c>
      <c r="F26" s="189">
        <f t="shared" si="2"/>
        <v>2141.6905879996102</v>
      </c>
      <c r="G26" s="234">
        <f t="shared" si="2"/>
        <v>1</v>
      </c>
      <c r="H26" s="189">
        <f t="shared" si="2"/>
        <v>750.28669788367995</v>
      </c>
      <c r="I26" s="197">
        <f t="shared" si="2"/>
        <v>7.9943059999999999</v>
      </c>
      <c r="J26" s="197">
        <f t="shared" si="2"/>
        <v>226.074457</v>
      </c>
      <c r="K26" s="189">
        <f t="shared" si="2"/>
        <v>74.848301704499988</v>
      </c>
      <c r="L26" s="189">
        <f t="shared" si="2"/>
        <v>2116.66783260696</v>
      </c>
      <c r="M26" s="234">
        <f t="shared" si="2"/>
        <v>0.99999899999999986</v>
      </c>
      <c r="N26" s="189">
        <v>9.9999999999999995E-7</v>
      </c>
      <c r="O26" s="210"/>
      <c r="P26" s="210"/>
      <c r="Q26" s="210"/>
    </row>
    <row r="27" spans="1:19" s="22" customFormat="1" ht="15" x14ac:dyDescent="0.25">
      <c r="A27" s="122" t="s">
        <v>70</v>
      </c>
      <c r="B27" s="112">
        <f t="shared" ref="B27:M27" si="3">SUM(B$28:B$33)</f>
        <v>733.16674643741999</v>
      </c>
      <c r="C27" s="117">
        <f t="shared" si="3"/>
        <v>4.4550299999999998</v>
      </c>
      <c r="D27" s="117">
        <f t="shared" si="3"/>
        <v>125.04030800000001</v>
      </c>
      <c r="E27" s="112">
        <f t="shared" si="3"/>
        <v>65.332784469549992</v>
      </c>
      <c r="F27" s="112">
        <f t="shared" si="3"/>
        <v>1833.70983091682</v>
      </c>
      <c r="G27" s="163">
        <f t="shared" si="3"/>
        <v>0.8561970000000001</v>
      </c>
      <c r="H27" s="112">
        <f t="shared" si="3"/>
        <v>729.44650521724998</v>
      </c>
      <c r="I27" s="117">
        <f t="shared" si="3"/>
        <v>4.3883559999999999</v>
      </c>
      <c r="J27" s="117">
        <f t="shared" si="3"/>
        <v>124.100224</v>
      </c>
      <c r="K27" s="112">
        <f t="shared" si="3"/>
        <v>64.707211507499991</v>
      </c>
      <c r="L27" s="112">
        <f t="shared" si="3"/>
        <v>1829.8835112689999</v>
      </c>
      <c r="M27" s="163">
        <f t="shared" si="3"/>
        <v>0.86451099999999992</v>
      </c>
      <c r="N27" s="112">
        <v>8.3149999999999995E-3</v>
      </c>
      <c r="O27" s="15"/>
      <c r="P27" s="15"/>
      <c r="Q27" s="15"/>
    </row>
    <row r="28" spans="1:19" s="151" customFormat="1" outlineLevel="1" x14ac:dyDescent="0.2">
      <c r="A28" s="48" t="s">
        <v>122</v>
      </c>
      <c r="B28" s="55">
        <v>30.05374186513</v>
      </c>
      <c r="C28" s="62">
        <v>1</v>
      </c>
      <c r="D28" s="62">
        <v>28.067222999999998</v>
      </c>
      <c r="E28" s="55">
        <v>30.05374186513</v>
      </c>
      <c r="F28" s="55">
        <v>843.52507491305005</v>
      </c>
      <c r="G28" s="120">
        <v>0.39385900000000001</v>
      </c>
      <c r="H28" s="55">
        <v>30.50226237819</v>
      </c>
      <c r="I28" s="62">
        <v>1</v>
      </c>
      <c r="J28" s="62">
        <v>28.279437000000001</v>
      </c>
      <c r="K28" s="55">
        <v>30.50226237819</v>
      </c>
      <c r="L28" s="55">
        <v>862.58680728154002</v>
      </c>
      <c r="M28" s="120">
        <v>0.40752100000000002</v>
      </c>
      <c r="N28" s="55">
        <v>1.3662000000000001E-2</v>
      </c>
      <c r="O28" s="141"/>
      <c r="P28" s="141"/>
      <c r="Q28" s="141"/>
    </row>
    <row r="29" spans="1:19" outlineLevel="1" x14ac:dyDescent="0.2">
      <c r="A29" s="158" t="s">
        <v>3</v>
      </c>
      <c r="B29" s="119">
        <v>4.4238517671500004</v>
      </c>
      <c r="C29" s="124">
        <v>1.1934</v>
      </c>
      <c r="D29" s="124">
        <v>33.495424</v>
      </c>
      <c r="E29" s="119">
        <v>5.2794247102299998</v>
      </c>
      <c r="F29" s="119">
        <v>148.17879065381999</v>
      </c>
      <c r="G29" s="172">
        <v>6.9188E-2</v>
      </c>
      <c r="H29" s="119">
        <v>4.8146001901600002</v>
      </c>
      <c r="I29" s="124">
        <v>1.1692</v>
      </c>
      <c r="J29" s="124">
        <v>33.064318</v>
      </c>
      <c r="K29" s="119">
        <v>5.6292305865300003</v>
      </c>
      <c r="L29" s="119">
        <v>159.19147173031001</v>
      </c>
      <c r="M29" s="172">
        <v>7.5208999999999998E-2</v>
      </c>
      <c r="N29" s="119">
        <v>6.0210000000000003E-3</v>
      </c>
      <c r="O29" s="25"/>
      <c r="P29" s="25"/>
      <c r="Q29" s="25"/>
    </row>
    <row r="30" spans="1:19" outlineLevel="1" x14ac:dyDescent="0.2">
      <c r="A30" s="158" t="s">
        <v>164</v>
      </c>
      <c r="B30" s="119">
        <v>0.4</v>
      </c>
      <c r="C30" s="124">
        <v>0.79300999999999999</v>
      </c>
      <c r="D30" s="124">
        <v>22.257574999999999</v>
      </c>
      <c r="E30" s="119">
        <v>0.31720380743999999</v>
      </c>
      <c r="F30" s="119">
        <v>8.9030299999999993</v>
      </c>
      <c r="G30" s="172">
        <v>4.1570000000000001E-3</v>
      </c>
      <c r="H30" s="119">
        <v>0.4</v>
      </c>
      <c r="I30" s="124">
        <v>0.77343399999999995</v>
      </c>
      <c r="J30" s="124">
        <v>21.872274999999998</v>
      </c>
      <c r="K30" s="119">
        <v>0.30937355647999998</v>
      </c>
      <c r="L30" s="119">
        <v>8.7489100000000004</v>
      </c>
      <c r="M30" s="172">
        <v>4.1330000000000004E-3</v>
      </c>
      <c r="N30" s="119">
        <v>-2.4000000000000001E-5</v>
      </c>
      <c r="O30" s="25"/>
      <c r="P30" s="25"/>
      <c r="Q30" s="25"/>
    </row>
    <row r="31" spans="1:19" outlineLevel="1" x14ac:dyDescent="0.2">
      <c r="A31" s="158" t="s">
        <v>17</v>
      </c>
      <c r="B31" s="119">
        <v>4.6791400000000003</v>
      </c>
      <c r="C31" s="124">
        <v>1.424134</v>
      </c>
      <c r="D31" s="124">
        <v>39.971493000000002</v>
      </c>
      <c r="E31" s="119">
        <v>6.6637234384099999</v>
      </c>
      <c r="F31" s="119">
        <v>187.03221175601999</v>
      </c>
      <c r="G31" s="172">
        <v>8.7329000000000004E-2</v>
      </c>
      <c r="H31" s="119">
        <v>3.9516399999999998</v>
      </c>
      <c r="I31" s="124">
        <v>1.401389</v>
      </c>
      <c r="J31" s="124">
        <v>39.630477999999997</v>
      </c>
      <c r="K31" s="119">
        <v>5.53778288032</v>
      </c>
      <c r="L31" s="119">
        <v>156.60538208392001</v>
      </c>
      <c r="M31" s="172">
        <v>7.3986999999999997E-2</v>
      </c>
      <c r="N31" s="119">
        <v>-1.3342E-2</v>
      </c>
      <c r="O31" s="25"/>
      <c r="P31" s="25"/>
      <c r="Q31" s="25"/>
    </row>
    <row r="32" spans="1:19" outlineLevel="1" x14ac:dyDescent="0.2">
      <c r="A32" s="158" t="s">
        <v>18</v>
      </c>
      <c r="B32" s="119">
        <v>630.34298280513997</v>
      </c>
      <c r="C32" s="124">
        <v>3.5629000000000001E-2</v>
      </c>
      <c r="D32" s="124">
        <v>1</v>
      </c>
      <c r="E32" s="119">
        <v>22.458330943749999</v>
      </c>
      <c r="F32" s="119">
        <v>630.34298280513997</v>
      </c>
      <c r="G32" s="172">
        <v>0.29432000000000003</v>
      </c>
      <c r="H32" s="119">
        <v>626.76300074389997</v>
      </c>
      <c r="I32" s="124">
        <v>3.5360999999999997E-2</v>
      </c>
      <c r="J32" s="124">
        <v>1</v>
      </c>
      <c r="K32" s="119">
        <v>22.163206458009999</v>
      </c>
      <c r="L32" s="119">
        <v>626.76300074389997</v>
      </c>
      <c r="M32" s="172">
        <v>0.29610799999999998</v>
      </c>
      <c r="N32" s="119">
        <v>1.7880000000000001E-3</v>
      </c>
      <c r="O32" s="25"/>
      <c r="P32" s="25"/>
      <c r="Q32" s="25"/>
    </row>
    <row r="33" spans="1:17" outlineLevel="1" x14ac:dyDescent="0.2">
      <c r="A33" s="158" t="s">
        <v>101</v>
      </c>
      <c r="B33" s="119">
        <v>63.267029999999998</v>
      </c>
      <c r="C33" s="124">
        <v>8.8570000000000003E-3</v>
      </c>
      <c r="D33" s="124">
        <v>0.24859300000000001</v>
      </c>
      <c r="E33" s="119">
        <v>0.56035970458999995</v>
      </c>
      <c r="F33" s="119">
        <v>15.727740788789999</v>
      </c>
      <c r="G33" s="172">
        <v>7.3439999999999998E-3</v>
      </c>
      <c r="H33" s="119">
        <v>63.015001904999998</v>
      </c>
      <c r="I33" s="124">
        <v>8.9720000000000008E-3</v>
      </c>
      <c r="J33" s="124">
        <v>0.253716</v>
      </c>
      <c r="K33" s="119">
        <v>0.56535564797000004</v>
      </c>
      <c r="L33" s="119">
        <v>15.98793942933</v>
      </c>
      <c r="M33" s="172">
        <v>7.5529999999999998E-3</v>
      </c>
      <c r="N33" s="119">
        <v>2.1000000000000001E-4</v>
      </c>
      <c r="O33" s="25"/>
      <c r="P33" s="25"/>
      <c r="Q33" s="25"/>
    </row>
    <row r="34" spans="1:17" ht="15" x14ac:dyDescent="0.25">
      <c r="A34" s="156" t="s">
        <v>14</v>
      </c>
      <c r="B34" s="88">
        <f t="shared" ref="B34:M34" si="4">SUM(B$35:B$38)</f>
        <v>21.493070218329997</v>
      </c>
      <c r="C34" s="94">
        <f t="shared" si="4"/>
        <v>3.6531630000000002</v>
      </c>
      <c r="D34" s="94">
        <f t="shared" si="4"/>
        <v>102.53414000000001</v>
      </c>
      <c r="E34" s="88">
        <f t="shared" si="4"/>
        <v>10.972968614759999</v>
      </c>
      <c r="F34" s="88">
        <f t="shared" si="4"/>
        <v>307.98075708279003</v>
      </c>
      <c r="G34" s="136">
        <f t="shared" si="4"/>
        <v>0.14380300000000001</v>
      </c>
      <c r="H34" s="88">
        <f t="shared" si="4"/>
        <v>20.840192666429999</v>
      </c>
      <c r="I34" s="94">
        <f t="shared" si="4"/>
        <v>3.60595</v>
      </c>
      <c r="J34" s="94">
        <f t="shared" si="4"/>
        <v>101.974233</v>
      </c>
      <c r="K34" s="88">
        <f t="shared" si="4"/>
        <v>10.141090197</v>
      </c>
      <c r="L34" s="88">
        <f t="shared" si="4"/>
        <v>286.78432133795997</v>
      </c>
      <c r="M34" s="136">
        <f t="shared" si="4"/>
        <v>0.135488</v>
      </c>
      <c r="N34" s="88">
        <v>-8.3140000000000002E-3</v>
      </c>
      <c r="O34" s="25"/>
      <c r="P34" s="25"/>
      <c r="Q34" s="25"/>
    </row>
    <row r="35" spans="1:17" outlineLevel="1" x14ac:dyDescent="0.2">
      <c r="A35" s="158" t="s">
        <v>122</v>
      </c>
      <c r="B35" s="119">
        <v>2.5388309056599998</v>
      </c>
      <c r="C35" s="124">
        <v>1</v>
      </c>
      <c r="D35" s="124">
        <v>28.067222999999998</v>
      </c>
      <c r="E35" s="119">
        <v>2.5388309056599998</v>
      </c>
      <c r="F35" s="119">
        <v>71.257933188440006</v>
      </c>
      <c r="G35" s="172">
        <v>3.3272000000000003E-2</v>
      </c>
      <c r="H35" s="119">
        <v>2.0548902878500002</v>
      </c>
      <c r="I35" s="124">
        <v>1</v>
      </c>
      <c r="J35" s="124">
        <v>28.279437000000001</v>
      </c>
      <c r="K35" s="119">
        <v>2.0548902878500002</v>
      </c>
      <c r="L35" s="119">
        <v>58.111140437160003</v>
      </c>
      <c r="M35" s="172">
        <v>2.7453999999999999E-2</v>
      </c>
      <c r="N35" s="119">
        <v>-5.8180000000000003E-3</v>
      </c>
      <c r="O35" s="25"/>
      <c r="P35" s="25"/>
      <c r="Q35" s="25"/>
    </row>
    <row r="36" spans="1:17" outlineLevel="1" x14ac:dyDescent="0.2">
      <c r="A36" s="158" t="s">
        <v>3</v>
      </c>
      <c r="B36" s="119">
        <v>0.52228515054000002</v>
      </c>
      <c r="C36" s="124">
        <v>1.1934</v>
      </c>
      <c r="D36" s="124">
        <v>33.495424</v>
      </c>
      <c r="E36" s="119">
        <v>0.62329509998999999</v>
      </c>
      <c r="F36" s="119">
        <v>17.49416256624</v>
      </c>
      <c r="G36" s="172">
        <v>8.1679999999999999E-3</v>
      </c>
      <c r="H36" s="119">
        <v>0.80487967400000004</v>
      </c>
      <c r="I36" s="124">
        <v>1.1692</v>
      </c>
      <c r="J36" s="124">
        <v>33.064318</v>
      </c>
      <c r="K36" s="119">
        <v>0.94106532222999995</v>
      </c>
      <c r="L36" s="119">
        <v>26.612797492870001</v>
      </c>
      <c r="M36" s="172">
        <v>1.2573000000000001E-2</v>
      </c>
      <c r="N36" s="119">
        <v>4.4050000000000001E-3</v>
      </c>
      <c r="O36" s="25"/>
      <c r="P36" s="25"/>
      <c r="Q36" s="25"/>
    </row>
    <row r="37" spans="1:17" outlineLevel="1" x14ac:dyDescent="0.2">
      <c r="A37" s="158" t="s">
        <v>17</v>
      </c>
      <c r="B37" s="119">
        <v>5.1523996570000001</v>
      </c>
      <c r="C37" s="124">
        <v>1.424134</v>
      </c>
      <c r="D37" s="124">
        <v>39.971493000000002</v>
      </c>
      <c r="E37" s="119">
        <v>7.3377087153499998</v>
      </c>
      <c r="F37" s="119">
        <v>205.94910682298001</v>
      </c>
      <c r="G37" s="172">
        <v>9.6161999999999997E-2</v>
      </c>
      <c r="H37" s="119">
        <v>4.7651484069999999</v>
      </c>
      <c r="I37" s="124">
        <v>1.401389</v>
      </c>
      <c r="J37" s="124">
        <v>39.630477999999997</v>
      </c>
      <c r="K37" s="119">
        <v>6.67782421236</v>
      </c>
      <c r="L37" s="119">
        <v>188.84510911034999</v>
      </c>
      <c r="M37" s="172">
        <v>8.9218000000000006E-2</v>
      </c>
      <c r="N37" s="119">
        <v>-6.9439999999999997E-3</v>
      </c>
      <c r="O37" s="25"/>
      <c r="P37" s="25"/>
      <c r="Q37" s="25"/>
    </row>
    <row r="38" spans="1:17" outlineLevel="1" x14ac:dyDescent="0.2">
      <c r="A38" s="158" t="s">
        <v>18</v>
      </c>
      <c r="B38" s="119">
        <v>13.279554505129999</v>
      </c>
      <c r="C38" s="124">
        <v>3.5629000000000001E-2</v>
      </c>
      <c r="D38" s="124">
        <v>1</v>
      </c>
      <c r="E38" s="119">
        <v>0.47313389375999998</v>
      </c>
      <c r="F38" s="119">
        <v>13.279554505129999</v>
      </c>
      <c r="G38" s="172">
        <v>6.2009999999999999E-3</v>
      </c>
      <c r="H38" s="119">
        <v>13.215274297580001</v>
      </c>
      <c r="I38" s="124">
        <v>3.5360999999999997E-2</v>
      </c>
      <c r="J38" s="124">
        <v>1</v>
      </c>
      <c r="K38" s="119">
        <v>0.46731037456000002</v>
      </c>
      <c r="L38" s="119">
        <v>13.215274297580001</v>
      </c>
      <c r="M38" s="172">
        <v>6.2430000000000003E-3</v>
      </c>
      <c r="N38" s="119">
        <v>4.3000000000000002E-5</v>
      </c>
      <c r="O38" s="25"/>
      <c r="P38" s="25"/>
      <c r="Q38" s="25"/>
    </row>
    <row r="39" spans="1:17" x14ac:dyDescent="0.2">
      <c r="B39" s="69"/>
      <c r="C39" s="74"/>
      <c r="D39" s="74"/>
      <c r="E39" s="69"/>
      <c r="F39" s="69"/>
      <c r="G39" s="131"/>
      <c r="H39" s="69"/>
      <c r="I39" s="74"/>
      <c r="J39" s="74"/>
      <c r="K39" s="69"/>
      <c r="L39" s="69"/>
      <c r="M39" s="131"/>
      <c r="N39" s="69"/>
      <c r="O39" s="25"/>
      <c r="P39" s="25"/>
      <c r="Q39" s="25"/>
    </row>
    <row r="40" spans="1:17" x14ac:dyDescent="0.2">
      <c r="B40" s="69"/>
      <c r="C40" s="74"/>
      <c r="D40" s="74"/>
      <c r="E40" s="69"/>
      <c r="F40" s="69"/>
      <c r="G40" s="131"/>
      <c r="H40" s="69"/>
      <c r="I40" s="74"/>
      <c r="J40" s="74"/>
      <c r="K40" s="69"/>
      <c r="L40" s="69"/>
      <c r="M40" s="131"/>
      <c r="N40" s="69"/>
      <c r="O40" s="25"/>
      <c r="P40" s="25"/>
      <c r="Q40" s="25"/>
    </row>
    <row r="41" spans="1:17" x14ac:dyDescent="0.2">
      <c r="B41" s="69"/>
      <c r="C41" s="74"/>
      <c r="D41" s="74"/>
      <c r="E41" s="69"/>
      <c r="F41" s="69"/>
      <c r="G41" s="131"/>
      <c r="H41" s="69"/>
      <c r="I41" s="74"/>
      <c r="J41" s="74"/>
      <c r="K41" s="69"/>
      <c r="L41" s="69"/>
      <c r="M41" s="131"/>
      <c r="N41" s="69"/>
      <c r="O41" s="25"/>
      <c r="P41" s="25"/>
      <c r="Q41" s="25"/>
    </row>
    <row r="42" spans="1:17" x14ac:dyDescent="0.2">
      <c r="B42" s="69"/>
      <c r="C42" s="74"/>
      <c r="D42" s="74"/>
      <c r="E42" s="69"/>
      <c r="F42" s="69"/>
      <c r="G42" s="131"/>
      <c r="H42" s="69"/>
      <c r="I42" s="74"/>
      <c r="J42" s="74"/>
      <c r="K42" s="69"/>
      <c r="L42" s="69"/>
      <c r="M42" s="131"/>
      <c r="N42" s="69"/>
      <c r="O42" s="25"/>
      <c r="P42" s="25"/>
      <c r="Q42" s="25"/>
    </row>
    <row r="43" spans="1:17" x14ac:dyDescent="0.2">
      <c r="B43" s="69"/>
      <c r="C43" s="74"/>
      <c r="D43" s="74"/>
      <c r="E43" s="69"/>
      <c r="F43" s="69"/>
      <c r="G43" s="131"/>
      <c r="H43" s="69"/>
      <c r="I43" s="74"/>
      <c r="J43" s="74"/>
      <c r="K43" s="69"/>
      <c r="L43" s="69"/>
      <c r="M43" s="131"/>
      <c r="N43" s="69"/>
      <c r="O43" s="25"/>
      <c r="P43" s="25"/>
      <c r="Q43" s="25"/>
    </row>
    <row r="44" spans="1:17" x14ac:dyDescent="0.2">
      <c r="B44" s="69"/>
      <c r="C44" s="74"/>
      <c r="D44" s="74"/>
      <c r="E44" s="69"/>
      <c r="F44" s="69"/>
      <c r="G44" s="131"/>
      <c r="H44" s="69"/>
      <c r="I44" s="74"/>
      <c r="J44" s="74"/>
      <c r="K44" s="69"/>
      <c r="L44" s="69"/>
      <c r="M44" s="131"/>
      <c r="N44" s="69"/>
      <c r="O44" s="25"/>
      <c r="P44" s="25"/>
      <c r="Q44" s="25"/>
    </row>
    <row r="45" spans="1:17" x14ac:dyDescent="0.2">
      <c r="B45" s="69"/>
      <c r="C45" s="74"/>
      <c r="D45" s="74"/>
      <c r="E45" s="69"/>
      <c r="F45" s="69"/>
      <c r="G45" s="131"/>
      <c r="H45" s="69"/>
      <c r="I45" s="74"/>
      <c r="J45" s="74"/>
      <c r="K45" s="69"/>
      <c r="L45" s="69"/>
      <c r="M45" s="131"/>
      <c r="N45" s="69"/>
      <c r="O45" s="25"/>
      <c r="P45" s="25"/>
      <c r="Q45" s="25"/>
    </row>
    <row r="46" spans="1:17" x14ac:dyDescent="0.2">
      <c r="B46" s="69"/>
      <c r="C46" s="74"/>
      <c r="D46" s="74"/>
      <c r="E46" s="69"/>
      <c r="F46" s="69"/>
      <c r="G46" s="131"/>
      <c r="H46" s="69"/>
      <c r="I46" s="74"/>
      <c r="J46" s="74"/>
      <c r="K46" s="69"/>
      <c r="L46" s="69"/>
      <c r="M46" s="131"/>
      <c r="N46" s="69"/>
      <c r="O46" s="25"/>
      <c r="P46" s="25"/>
      <c r="Q46" s="25"/>
    </row>
    <row r="47" spans="1:17" x14ac:dyDescent="0.2">
      <c r="B47" s="69"/>
      <c r="C47" s="74"/>
      <c r="D47" s="74"/>
      <c r="E47" s="69"/>
      <c r="F47" s="69"/>
      <c r="G47" s="131"/>
      <c r="H47" s="69"/>
      <c r="I47" s="74"/>
      <c r="J47" s="74"/>
      <c r="K47" s="69"/>
      <c r="L47" s="69"/>
      <c r="M47" s="131"/>
      <c r="N47" s="69"/>
      <c r="O47" s="25"/>
      <c r="P47" s="25"/>
      <c r="Q47" s="25"/>
    </row>
    <row r="48" spans="1:17" x14ac:dyDescent="0.2">
      <c r="B48" s="69"/>
      <c r="C48" s="74"/>
      <c r="D48" s="74"/>
      <c r="E48" s="69"/>
      <c r="F48" s="69"/>
      <c r="G48" s="131"/>
      <c r="H48" s="69"/>
      <c r="I48" s="74"/>
      <c r="J48" s="74"/>
      <c r="K48" s="69"/>
      <c r="L48" s="69"/>
      <c r="M48" s="131"/>
      <c r="N48" s="69"/>
      <c r="O48" s="25"/>
      <c r="P48" s="25"/>
      <c r="Q48" s="25"/>
    </row>
    <row r="49" spans="2:17" x14ac:dyDescent="0.2">
      <c r="B49" s="69"/>
      <c r="C49" s="74"/>
      <c r="D49" s="74"/>
      <c r="E49" s="69"/>
      <c r="F49" s="69"/>
      <c r="G49" s="131"/>
      <c r="H49" s="69"/>
      <c r="I49" s="74"/>
      <c r="J49" s="74"/>
      <c r="K49" s="69"/>
      <c r="L49" s="69"/>
      <c r="M49" s="131"/>
      <c r="N49" s="69"/>
      <c r="O49" s="25"/>
      <c r="P49" s="25"/>
      <c r="Q49" s="25"/>
    </row>
    <row r="50" spans="2:17" x14ac:dyDescent="0.2">
      <c r="B50" s="69"/>
      <c r="C50" s="74"/>
      <c r="D50" s="74"/>
      <c r="E50" s="69"/>
      <c r="F50" s="69"/>
      <c r="G50" s="131"/>
      <c r="H50" s="69"/>
      <c r="I50" s="74"/>
      <c r="J50" s="74"/>
      <c r="K50" s="69"/>
      <c r="L50" s="69"/>
      <c r="M50" s="131"/>
      <c r="N50" s="69"/>
      <c r="O50" s="25"/>
      <c r="P50" s="25"/>
      <c r="Q50" s="25"/>
    </row>
    <row r="51" spans="2:17" x14ac:dyDescent="0.2">
      <c r="B51" s="69"/>
      <c r="C51" s="74"/>
      <c r="D51" s="74"/>
      <c r="E51" s="69"/>
      <c r="F51" s="69"/>
      <c r="G51" s="131"/>
      <c r="H51" s="69"/>
      <c r="I51" s="74"/>
      <c r="J51" s="74"/>
      <c r="K51" s="69"/>
      <c r="L51" s="69"/>
      <c r="M51" s="131"/>
      <c r="N51" s="69"/>
      <c r="O51" s="25"/>
      <c r="P51" s="25"/>
      <c r="Q51" s="25"/>
    </row>
    <row r="52" spans="2:17" x14ac:dyDescent="0.2">
      <c r="B52" s="69"/>
      <c r="C52" s="74"/>
      <c r="D52" s="74"/>
      <c r="E52" s="69"/>
      <c r="F52" s="69"/>
      <c r="G52" s="131"/>
      <c r="H52" s="69"/>
      <c r="I52" s="74"/>
      <c r="J52" s="74"/>
      <c r="K52" s="69"/>
      <c r="L52" s="69"/>
      <c r="M52" s="131"/>
      <c r="N52" s="69"/>
      <c r="O52" s="25"/>
      <c r="P52" s="25"/>
      <c r="Q52" s="25"/>
    </row>
    <row r="53" spans="2:17" x14ac:dyDescent="0.2">
      <c r="B53" s="69"/>
      <c r="C53" s="74"/>
      <c r="D53" s="74"/>
      <c r="E53" s="69"/>
      <c r="F53" s="69"/>
      <c r="G53" s="131"/>
      <c r="H53" s="69"/>
      <c r="I53" s="74"/>
      <c r="J53" s="74"/>
      <c r="K53" s="69"/>
      <c r="L53" s="69"/>
      <c r="M53" s="131"/>
      <c r="N53" s="69"/>
      <c r="O53" s="25"/>
      <c r="P53" s="25"/>
      <c r="Q53" s="25"/>
    </row>
    <row r="54" spans="2:17" x14ac:dyDescent="0.2">
      <c r="B54" s="69"/>
      <c r="C54" s="74"/>
      <c r="D54" s="74"/>
      <c r="E54" s="69"/>
      <c r="F54" s="69"/>
      <c r="G54" s="131"/>
      <c r="H54" s="69"/>
      <c r="I54" s="74"/>
      <c r="J54" s="74"/>
      <c r="K54" s="69"/>
      <c r="L54" s="69"/>
      <c r="M54" s="131"/>
      <c r="N54" s="69"/>
      <c r="O54" s="25"/>
      <c r="P54" s="25"/>
      <c r="Q54" s="25"/>
    </row>
    <row r="55" spans="2:17" x14ac:dyDescent="0.2">
      <c r="B55" s="69"/>
      <c r="C55" s="74"/>
      <c r="D55" s="74"/>
      <c r="E55" s="69"/>
      <c r="F55" s="69"/>
      <c r="G55" s="131"/>
      <c r="H55" s="69"/>
      <c r="I55" s="74"/>
      <c r="J55" s="74"/>
      <c r="K55" s="69"/>
      <c r="L55" s="69"/>
      <c r="M55" s="131"/>
      <c r="N55" s="69"/>
      <c r="O55" s="25"/>
      <c r="P55" s="25"/>
      <c r="Q55" s="25"/>
    </row>
    <row r="56" spans="2:17" x14ac:dyDescent="0.2">
      <c r="B56" s="69"/>
      <c r="C56" s="74"/>
      <c r="D56" s="74"/>
      <c r="E56" s="69"/>
      <c r="F56" s="69"/>
      <c r="G56" s="131"/>
      <c r="H56" s="69"/>
      <c r="I56" s="74"/>
      <c r="J56" s="74"/>
      <c r="K56" s="69"/>
      <c r="L56" s="69"/>
      <c r="M56" s="131"/>
      <c r="N56" s="69"/>
      <c r="O56" s="25"/>
      <c r="P56" s="25"/>
      <c r="Q56" s="25"/>
    </row>
    <row r="57" spans="2:17" x14ac:dyDescent="0.2">
      <c r="B57" s="69"/>
      <c r="C57" s="74"/>
      <c r="D57" s="74"/>
      <c r="E57" s="69"/>
      <c r="F57" s="69"/>
      <c r="G57" s="131"/>
      <c r="H57" s="69"/>
      <c r="I57" s="74"/>
      <c r="J57" s="74"/>
      <c r="K57" s="69"/>
      <c r="L57" s="69"/>
      <c r="M57" s="131"/>
      <c r="N57" s="69"/>
      <c r="O57" s="25"/>
      <c r="P57" s="25"/>
      <c r="Q57" s="25"/>
    </row>
    <row r="58" spans="2:17" x14ac:dyDescent="0.2">
      <c r="B58" s="69"/>
      <c r="C58" s="74"/>
      <c r="D58" s="74"/>
      <c r="E58" s="69"/>
      <c r="F58" s="69"/>
      <c r="G58" s="131"/>
      <c r="H58" s="69"/>
      <c r="I58" s="74"/>
      <c r="J58" s="74"/>
      <c r="K58" s="69"/>
      <c r="L58" s="69"/>
      <c r="M58" s="131"/>
      <c r="N58" s="69"/>
      <c r="O58" s="25"/>
      <c r="P58" s="25"/>
      <c r="Q58" s="25"/>
    </row>
    <row r="59" spans="2:17" x14ac:dyDescent="0.2">
      <c r="B59" s="69"/>
      <c r="C59" s="74"/>
      <c r="D59" s="74"/>
      <c r="E59" s="69"/>
      <c r="F59" s="69"/>
      <c r="G59" s="131"/>
      <c r="H59" s="69"/>
      <c r="I59" s="74"/>
      <c r="J59" s="74"/>
      <c r="K59" s="69"/>
      <c r="L59" s="69"/>
      <c r="M59" s="131"/>
      <c r="N59" s="69"/>
      <c r="O59" s="25"/>
      <c r="P59" s="25"/>
      <c r="Q59" s="25"/>
    </row>
    <row r="60" spans="2:17" x14ac:dyDescent="0.2">
      <c r="B60" s="69"/>
      <c r="C60" s="74"/>
      <c r="D60" s="74"/>
      <c r="E60" s="69"/>
      <c r="F60" s="69"/>
      <c r="G60" s="131"/>
      <c r="H60" s="69"/>
      <c r="I60" s="74"/>
      <c r="J60" s="74"/>
      <c r="K60" s="69"/>
      <c r="L60" s="69"/>
      <c r="M60" s="131"/>
      <c r="N60" s="69"/>
      <c r="O60" s="25"/>
      <c r="P60" s="25"/>
      <c r="Q60" s="25"/>
    </row>
    <row r="61" spans="2:17" x14ac:dyDescent="0.2">
      <c r="B61" s="69"/>
      <c r="C61" s="74"/>
      <c r="D61" s="74"/>
      <c r="E61" s="69"/>
      <c r="F61" s="69"/>
      <c r="G61" s="131"/>
      <c r="H61" s="69"/>
      <c r="I61" s="74"/>
      <c r="J61" s="74"/>
      <c r="K61" s="69"/>
      <c r="L61" s="69"/>
      <c r="M61" s="131"/>
      <c r="N61" s="69"/>
      <c r="O61" s="25"/>
      <c r="P61" s="25"/>
      <c r="Q61" s="25"/>
    </row>
    <row r="62" spans="2:17" x14ac:dyDescent="0.2">
      <c r="B62" s="69"/>
      <c r="C62" s="74"/>
      <c r="D62" s="74"/>
      <c r="E62" s="69"/>
      <c r="F62" s="69"/>
      <c r="G62" s="131"/>
      <c r="H62" s="69"/>
      <c r="I62" s="74"/>
      <c r="J62" s="74"/>
      <c r="K62" s="69"/>
      <c r="L62" s="69"/>
      <c r="M62" s="131"/>
      <c r="N62" s="69"/>
      <c r="O62" s="25"/>
      <c r="P62" s="25"/>
      <c r="Q62" s="25"/>
    </row>
    <row r="63" spans="2:17" x14ac:dyDescent="0.2">
      <c r="B63" s="69"/>
      <c r="C63" s="74"/>
      <c r="D63" s="74"/>
      <c r="E63" s="69"/>
      <c r="F63" s="69"/>
      <c r="G63" s="131"/>
      <c r="H63" s="69"/>
      <c r="I63" s="74"/>
      <c r="J63" s="74"/>
      <c r="K63" s="69"/>
      <c r="L63" s="69"/>
      <c r="M63" s="131"/>
      <c r="N63" s="69"/>
      <c r="O63" s="25"/>
      <c r="P63" s="25"/>
      <c r="Q63" s="25"/>
    </row>
    <row r="64" spans="2:17" x14ac:dyDescent="0.2">
      <c r="B64" s="69"/>
      <c r="C64" s="74"/>
      <c r="D64" s="74"/>
      <c r="E64" s="69"/>
      <c r="F64" s="69"/>
      <c r="G64" s="131"/>
      <c r="H64" s="69"/>
      <c r="I64" s="74"/>
      <c r="J64" s="74"/>
      <c r="K64" s="69"/>
      <c r="L64" s="69"/>
      <c r="M64" s="131"/>
      <c r="N64" s="69"/>
      <c r="O64" s="25"/>
      <c r="P64" s="25"/>
      <c r="Q64" s="25"/>
    </row>
    <row r="65" spans="2:17" x14ac:dyDescent="0.2">
      <c r="B65" s="69"/>
      <c r="C65" s="74"/>
      <c r="D65" s="74"/>
      <c r="E65" s="69"/>
      <c r="F65" s="69"/>
      <c r="G65" s="131"/>
      <c r="H65" s="69"/>
      <c r="I65" s="74"/>
      <c r="J65" s="74"/>
      <c r="K65" s="69"/>
      <c r="L65" s="69"/>
      <c r="M65" s="131"/>
      <c r="N65" s="69"/>
      <c r="O65" s="25"/>
      <c r="P65" s="25"/>
      <c r="Q65" s="25"/>
    </row>
    <row r="66" spans="2:17" x14ac:dyDescent="0.2">
      <c r="B66" s="69"/>
      <c r="C66" s="74"/>
      <c r="D66" s="74"/>
      <c r="E66" s="69"/>
      <c r="F66" s="69"/>
      <c r="G66" s="131"/>
      <c r="H66" s="69"/>
      <c r="I66" s="74"/>
      <c r="J66" s="74"/>
      <c r="K66" s="69"/>
      <c r="L66" s="69"/>
      <c r="M66" s="131"/>
      <c r="N66" s="69"/>
      <c r="O66" s="25"/>
      <c r="P66" s="25"/>
      <c r="Q66" s="25"/>
    </row>
    <row r="67" spans="2:17" x14ac:dyDescent="0.2">
      <c r="B67" s="69"/>
      <c r="C67" s="74"/>
      <c r="D67" s="74"/>
      <c r="E67" s="69"/>
      <c r="F67" s="69"/>
      <c r="G67" s="131"/>
      <c r="H67" s="69"/>
      <c r="I67" s="74"/>
      <c r="J67" s="74"/>
      <c r="K67" s="69"/>
      <c r="L67" s="69"/>
      <c r="M67" s="131"/>
      <c r="N67" s="69"/>
      <c r="O67" s="25"/>
      <c r="P67" s="25"/>
      <c r="Q67" s="25"/>
    </row>
    <row r="68" spans="2:17" x14ac:dyDescent="0.2">
      <c r="B68" s="69"/>
      <c r="C68" s="74"/>
      <c r="D68" s="74"/>
      <c r="E68" s="69"/>
      <c r="F68" s="69"/>
      <c r="G68" s="131"/>
      <c r="H68" s="69"/>
      <c r="I68" s="74"/>
      <c r="J68" s="74"/>
      <c r="K68" s="69"/>
      <c r="L68" s="69"/>
      <c r="M68" s="131"/>
      <c r="N68" s="69"/>
      <c r="O68" s="25"/>
      <c r="P68" s="25"/>
      <c r="Q68" s="25"/>
    </row>
    <row r="69" spans="2:17" x14ac:dyDescent="0.2">
      <c r="B69" s="69"/>
      <c r="C69" s="74"/>
      <c r="D69" s="74"/>
      <c r="E69" s="69"/>
      <c r="F69" s="69"/>
      <c r="G69" s="131"/>
      <c r="H69" s="69"/>
      <c r="I69" s="74"/>
      <c r="J69" s="74"/>
      <c r="K69" s="69"/>
      <c r="L69" s="69"/>
      <c r="M69" s="131"/>
      <c r="N69" s="69"/>
      <c r="O69" s="25"/>
      <c r="P69" s="25"/>
      <c r="Q69" s="25"/>
    </row>
    <row r="70" spans="2:17" x14ac:dyDescent="0.2">
      <c r="B70" s="69"/>
      <c r="C70" s="74"/>
      <c r="D70" s="74"/>
      <c r="E70" s="69"/>
      <c r="F70" s="69"/>
      <c r="G70" s="131"/>
      <c r="H70" s="69"/>
      <c r="I70" s="74"/>
      <c r="J70" s="74"/>
      <c r="K70" s="69"/>
      <c r="L70" s="69"/>
      <c r="M70" s="131"/>
      <c r="N70" s="69"/>
      <c r="O70" s="25"/>
      <c r="P70" s="25"/>
      <c r="Q70" s="25"/>
    </row>
    <row r="71" spans="2:17" x14ac:dyDescent="0.2">
      <c r="B71" s="69"/>
      <c r="C71" s="74"/>
      <c r="D71" s="74"/>
      <c r="E71" s="69"/>
      <c r="F71" s="69"/>
      <c r="G71" s="131"/>
      <c r="H71" s="69"/>
      <c r="I71" s="74"/>
      <c r="J71" s="74"/>
      <c r="K71" s="69"/>
      <c r="L71" s="69"/>
      <c r="M71" s="131"/>
      <c r="N71" s="69"/>
      <c r="O71" s="25"/>
      <c r="P71" s="25"/>
      <c r="Q71" s="25"/>
    </row>
    <row r="72" spans="2:17" x14ac:dyDescent="0.2">
      <c r="B72" s="69"/>
      <c r="C72" s="74"/>
      <c r="D72" s="74"/>
      <c r="E72" s="69"/>
      <c r="F72" s="69"/>
      <c r="G72" s="131"/>
      <c r="H72" s="69"/>
      <c r="I72" s="74"/>
      <c r="J72" s="74"/>
      <c r="K72" s="69"/>
      <c r="L72" s="69"/>
      <c r="M72" s="131"/>
      <c r="N72" s="69"/>
      <c r="O72" s="25"/>
      <c r="P72" s="25"/>
      <c r="Q72" s="25"/>
    </row>
    <row r="73" spans="2:17" x14ac:dyDescent="0.2">
      <c r="B73" s="69"/>
      <c r="C73" s="74"/>
      <c r="D73" s="74"/>
      <c r="E73" s="69"/>
      <c r="F73" s="69"/>
      <c r="G73" s="131"/>
      <c r="H73" s="69"/>
      <c r="I73" s="74"/>
      <c r="J73" s="74"/>
      <c r="K73" s="69"/>
      <c r="L73" s="69"/>
      <c r="M73" s="131"/>
      <c r="N73" s="69"/>
      <c r="O73" s="25"/>
      <c r="P73" s="25"/>
      <c r="Q73" s="25"/>
    </row>
    <row r="74" spans="2:17" x14ac:dyDescent="0.2">
      <c r="B74" s="69"/>
      <c r="C74" s="74"/>
      <c r="D74" s="74"/>
      <c r="E74" s="69"/>
      <c r="F74" s="69"/>
      <c r="G74" s="131"/>
      <c r="H74" s="69"/>
      <c r="I74" s="74"/>
      <c r="J74" s="74"/>
      <c r="K74" s="69"/>
      <c r="L74" s="69"/>
      <c r="M74" s="131"/>
      <c r="N74" s="69"/>
      <c r="O74" s="25"/>
      <c r="P74" s="25"/>
      <c r="Q74" s="25"/>
    </row>
    <row r="75" spans="2:17" x14ac:dyDescent="0.2">
      <c r="B75" s="69"/>
      <c r="C75" s="74"/>
      <c r="D75" s="74"/>
      <c r="E75" s="69"/>
      <c r="F75" s="69"/>
      <c r="G75" s="131"/>
      <c r="H75" s="69"/>
      <c r="I75" s="74"/>
      <c r="J75" s="74"/>
      <c r="K75" s="69"/>
      <c r="L75" s="69"/>
      <c r="M75" s="131"/>
      <c r="N75" s="69"/>
      <c r="O75" s="25"/>
      <c r="P75" s="25"/>
      <c r="Q75" s="25"/>
    </row>
    <row r="76" spans="2:17" x14ac:dyDescent="0.2">
      <c r="B76" s="69"/>
      <c r="C76" s="74"/>
      <c r="D76" s="74"/>
      <c r="E76" s="69"/>
      <c r="F76" s="69"/>
      <c r="G76" s="131"/>
      <c r="H76" s="69"/>
      <c r="I76" s="74"/>
      <c r="J76" s="74"/>
      <c r="K76" s="69"/>
      <c r="L76" s="69"/>
      <c r="M76" s="131"/>
      <c r="N76" s="69"/>
      <c r="O76" s="25"/>
      <c r="P76" s="25"/>
      <c r="Q76" s="25"/>
    </row>
    <row r="77" spans="2:17" x14ac:dyDescent="0.2">
      <c r="B77" s="69"/>
      <c r="C77" s="74"/>
      <c r="D77" s="74"/>
      <c r="E77" s="69"/>
      <c r="F77" s="69"/>
      <c r="G77" s="131"/>
      <c r="H77" s="69"/>
      <c r="I77" s="74"/>
      <c r="J77" s="74"/>
      <c r="K77" s="69"/>
      <c r="L77" s="69"/>
      <c r="M77" s="131"/>
      <c r="N77" s="69"/>
      <c r="O77" s="25"/>
      <c r="P77" s="25"/>
      <c r="Q77" s="25"/>
    </row>
    <row r="78" spans="2:17" x14ac:dyDescent="0.2">
      <c r="B78" s="69"/>
      <c r="C78" s="74"/>
      <c r="D78" s="74"/>
      <c r="E78" s="69"/>
      <c r="F78" s="69"/>
      <c r="G78" s="131"/>
      <c r="H78" s="69"/>
      <c r="I78" s="74"/>
      <c r="J78" s="74"/>
      <c r="K78" s="69"/>
      <c r="L78" s="69"/>
      <c r="M78" s="131"/>
      <c r="N78" s="69"/>
      <c r="O78" s="25"/>
      <c r="P78" s="25"/>
      <c r="Q78" s="25"/>
    </row>
    <row r="79" spans="2:17" x14ac:dyDescent="0.2">
      <c r="B79" s="69"/>
      <c r="C79" s="74"/>
      <c r="D79" s="74"/>
      <c r="E79" s="69"/>
      <c r="F79" s="69"/>
      <c r="G79" s="131"/>
      <c r="H79" s="69"/>
      <c r="I79" s="74"/>
      <c r="J79" s="74"/>
      <c r="K79" s="69"/>
      <c r="L79" s="69"/>
      <c r="M79" s="131"/>
      <c r="N79" s="69"/>
      <c r="O79" s="25"/>
      <c r="P79" s="25"/>
      <c r="Q79" s="25"/>
    </row>
    <row r="80" spans="2:17" x14ac:dyDescent="0.2">
      <c r="B80" s="69"/>
      <c r="C80" s="74"/>
      <c r="D80" s="74"/>
      <c r="E80" s="69"/>
      <c r="F80" s="69"/>
      <c r="G80" s="131"/>
      <c r="H80" s="69"/>
      <c r="I80" s="74"/>
      <c r="J80" s="74"/>
      <c r="K80" s="69"/>
      <c r="L80" s="69"/>
      <c r="M80" s="131"/>
      <c r="N80" s="69"/>
      <c r="O80" s="25"/>
      <c r="P80" s="25"/>
      <c r="Q80" s="25"/>
    </row>
    <row r="81" spans="2:17" x14ac:dyDescent="0.2">
      <c r="B81" s="69"/>
      <c r="C81" s="74"/>
      <c r="D81" s="74"/>
      <c r="E81" s="69"/>
      <c r="F81" s="69"/>
      <c r="G81" s="131"/>
      <c r="H81" s="69"/>
      <c r="I81" s="74"/>
      <c r="J81" s="74"/>
      <c r="K81" s="69"/>
      <c r="L81" s="69"/>
      <c r="M81" s="131"/>
      <c r="N81" s="69"/>
      <c r="O81" s="25"/>
      <c r="P81" s="25"/>
      <c r="Q81" s="25"/>
    </row>
    <row r="82" spans="2:17" x14ac:dyDescent="0.2">
      <c r="B82" s="69"/>
      <c r="C82" s="74"/>
      <c r="D82" s="74"/>
      <c r="E82" s="69"/>
      <c r="F82" s="69"/>
      <c r="G82" s="131"/>
      <c r="H82" s="69"/>
      <c r="I82" s="74"/>
      <c r="J82" s="74"/>
      <c r="K82" s="69"/>
      <c r="L82" s="69"/>
      <c r="M82" s="131"/>
      <c r="N82" s="69"/>
      <c r="O82" s="25"/>
      <c r="P82" s="25"/>
      <c r="Q82" s="25"/>
    </row>
    <row r="83" spans="2:17" x14ac:dyDescent="0.2">
      <c r="B83" s="69"/>
      <c r="C83" s="74"/>
      <c r="D83" s="74"/>
      <c r="E83" s="69"/>
      <c r="F83" s="69"/>
      <c r="G83" s="131"/>
      <c r="H83" s="69"/>
      <c r="I83" s="74"/>
      <c r="J83" s="74"/>
      <c r="K83" s="69"/>
      <c r="L83" s="69"/>
      <c r="M83" s="131"/>
      <c r="N83" s="69"/>
      <c r="O83" s="25"/>
      <c r="P83" s="25"/>
      <c r="Q83" s="25"/>
    </row>
    <row r="84" spans="2:17" x14ac:dyDescent="0.2">
      <c r="B84" s="69"/>
      <c r="C84" s="74"/>
      <c r="D84" s="74"/>
      <c r="E84" s="69"/>
      <c r="F84" s="69"/>
      <c r="G84" s="131"/>
      <c r="H84" s="69"/>
      <c r="I84" s="74"/>
      <c r="J84" s="74"/>
      <c r="K84" s="69"/>
      <c r="L84" s="69"/>
      <c r="M84" s="131"/>
      <c r="N84" s="69"/>
      <c r="O84" s="25"/>
      <c r="P84" s="25"/>
      <c r="Q84" s="25"/>
    </row>
    <row r="85" spans="2:17" x14ac:dyDescent="0.2">
      <c r="B85" s="69"/>
      <c r="C85" s="74"/>
      <c r="D85" s="74"/>
      <c r="E85" s="69"/>
      <c r="F85" s="69"/>
      <c r="G85" s="131"/>
      <c r="H85" s="69"/>
      <c r="I85" s="74"/>
      <c r="J85" s="74"/>
      <c r="K85" s="69"/>
      <c r="L85" s="69"/>
      <c r="M85" s="131"/>
      <c r="N85" s="69"/>
      <c r="O85" s="25"/>
      <c r="P85" s="25"/>
      <c r="Q85" s="25"/>
    </row>
    <row r="86" spans="2:17" x14ac:dyDescent="0.2">
      <c r="B86" s="69"/>
      <c r="C86" s="74"/>
      <c r="D86" s="74"/>
      <c r="E86" s="69"/>
      <c r="F86" s="69"/>
      <c r="G86" s="131"/>
      <c r="H86" s="69"/>
      <c r="I86" s="74"/>
      <c r="J86" s="74"/>
      <c r="K86" s="69"/>
      <c r="L86" s="69"/>
      <c r="M86" s="131"/>
      <c r="N86" s="69"/>
      <c r="O86" s="25"/>
      <c r="P86" s="25"/>
      <c r="Q86" s="25"/>
    </row>
    <row r="87" spans="2:17" x14ac:dyDescent="0.2">
      <c r="B87" s="69"/>
      <c r="C87" s="74"/>
      <c r="D87" s="74"/>
      <c r="E87" s="69"/>
      <c r="F87" s="69"/>
      <c r="G87" s="131"/>
      <c r="H87" s="69"/>
      <c r="I87" s="74"/>
      <c r="J87" s="74"/>
      <c r="K87" s="69"/>
      <c r="L87" s="69"/>
      <c r="M87" s="131"/>
      <c r="N87" s="69"/>
      <c r="O87" s="25"/>
      <c r="P87" s="25"/>
      <c r="Q87" s="25"/>
    </row>
    <row r="88" spans="2:17" x14ac:dyDescent="0.2">
      <c r="B88" s="69"/>
      <c r="C88" s="74"/>
      <c r="D88" s="74"/>
      <c r="E88" s="69"/>
      <c r="F88" s="69"/>
      <c r="G88" s="131"/>
      <c r="H88" s="69"/>
      <c r="I88" s="74"/>
      <c r="J88" s="74"/>
      <c r="K88" s="69"/>
      <c r="L88" s="69"/>
      <c r="M88" s="131"/>
      <c r="N88" s="69"/>
      <c r="O88" s="25"/>
      <c r="P88" s="25"/>
      <c r="Q88" s="25"/>
    </row>
    <row r="89" spans="2:17" x14ac:dyDescent="0.2">
      <c r="B89" s="69"/>
      <c r="C89" s="74"/>
      <c r="D89" s="74"/>
      <c r="E89" s="69"/>
      <c r="F89" s="69"/>
      <c r="G89" s="131"/>
      <c r="H89" s="69"/>
      <c r="I89" s="74"/>
      <c r="J89" s="74"/>
      <c r="K89" s="69"/>
      <c r="L89" s="69"/>
      <c r="M89" s="131"/>
      <c r="N89" s="69"/>
      <c r="O89" s="25"/>
      <c r="P89" s="25"/>
      <c r="Q89" s="25"/>
    </row>
    <row r="90" spans="2:17" x14ac:dyDescent="0.2">
      <c r="B90" s="69"/>
      <c r="C90" s="74"/>
      <c r="D90" s="74"/>
      <c r="E90" s="69"/>
      <c r="F90" s="69"/>
      <c r="G90" s="131"/>
      <c r="H90" s="69"/>
      <c r="I90" s="74"/>
      <c r="J90" s="74"/>
      <c r="K90" s="69"/>
      <c r="L90" s="69"/>
      <c r="M90" s="131"/>
      <c r="N90" s="69"/>
      <c r="O90" s="25"/>
      <c r="P90" s="25"/>
      <c r="Q90" s="25"/>
    </row>
    <row r="91" spans="2:17" x14ac:dyDescent="0.2">
      <c r="B91" s="69"/>
      <c r="C91" s="74"/>
      <c r="D91" s="74"/>
      <c r="E91" s="69"/>
      <c r="F91" s="69"/>
      <c r="G91" s="131"/>
      <c r="H91" s="69"/>
      <c r="I91" s="74"/>
      <c r="J91" s="74"/>
      <c r="K91" s="69"/>
      <c r="L91" s="69"/>
      <c r="M91" s="131"/>
      <c r="N91" s="69"/>
      <c r="O91" s="25"/>
      <c r="P91" s="25"/>
      <c r="Q91" s="25"/>
    </row>
    <row r="92" spans="2:17" x14ac:dyDescent="0.2">
      <c r="B92" s="69"/>
      <c r="C92" s="74"/>
      <c r="D92" s="74"/>
      <c r="E92" s="69"/>
      <c r="F92" s="69"/>
      <c r="G92" s="131"/>
      <c r="H92" s="69"/>
      <c r="I92" s="74"/>
      <c r="J92" s="74"/>
      <c r="K92" s="69"/>
      <c r="L92" s="69"/>
      <c r="M92" s="131"/>
      <c r="N92" s="69"/>
      <c r="O92" s="25"/>
      <c r="P92" s="25"/>
      <c r="Q92" s="25"/>
    </row>
    <row r="93" spans="2:17" x14ac:dyDescent="0.2">
      <c r="B93" s="69"/>
      <c r="C93" s="74"/>
      <c r="D93" s="74"/>
      <c r="E93" s="69"/>
      <c r="F93" s="69"/>
      <c r="G93" s="131"/>
      <c r="H93" s="69"/>
      <c r="I93" s="74"/>
      <c r="J93" s="74"/>
      <c r="K93" s="69"/>
      <c r="L93" s="69"/>
      <c r="M93" s="131"/>
      <c r="N93" s="69"/>
      <c r="O93" s="25"/>
      <c r="P93" s="25"/>
      <c r="Q93" s="25"/>
    </row>
    <row r="94" spans="2:17" x14ac:dyDescent="0.2">
      <c r="B94" s="69"/>
      <c r="C94" s="74"/>
      <c r="D94" s="74"/>
      <c r="E94" s="69"/>
      <c r="F94" s="69"/>
      <c r="G94" s="131"/>
      <c r="H94" s="69"/>
      <c r="I94" s="74"/>
      <c r="J94" s="74"/>
      <c r="K94" s="69"/>
      <c r="L94" s="69"/>
      <c r="M94" s="131"/>
      <c r="N94" s="69"/>
      <c r="O94" s="25"/>
      <c r="P94" s="25"/>
      <c r="Q94" s="25"/>
    </row>
    <row r="95" spans="2:17" x14ac:dyDescent="0.2">
      <c r="B95" s="69"/>
      <c r="C95" s="74"/>
      <c r="D95" s="74"/>
      <c r="E95" s="69"/>
      <c r="F95" s="69"/>
      <c r="G95" s="131"/>
      <c r="H95" s="69"/>
      <c r="I95" s="74"/>
      <c r="J95" s="74"/>
      <c r="K95" s="69"/>
      <c r="L95" s="69"/>
      <c r="M95" s="131"/>
      <c r="N95" s="69"/>
      <c r="O95" s="25"/>
      <c r="P95" s="25"/>
      <c r="Q95" s="25"/>
    </row>
    <row r="96" spans="2:17" x14ac:dyDescent="0.2">
      <c r="B96" s="69"/>
      <c r="C96" s="74"/>
      <c r="D96" s="74"/>
      <c r="E96" s="69"/>
      <c r="F96" s="69"/>
      <c r="G96" s="131"/>
      <c r="H96" s="69"/>
      <c r="I96" s="74"/>
      <c r="J96" s="74"/>
      <c r="K96" s="69"/>
      <c r="L96" s="69"/>
      <c r="M96" s="131"/>
      <c r="N96" s="69"/>
      <c r="O96" s="25"/>
      <c r="P96" s="25"/>
      <c r="Q96" s="25"/>
    </row>
    <row r="97" spans="2:17" x14ac:dyDescent="0.2">
      <c r="B97" s="69"/>
      <c r="C97" s="74"/>
      <c r="D97" s="74"/>
      <c r="E97" s="69"/>
      <c r="F97" s="69"/>
      <c r="G97" s="131"/>
      <c r="H97" s="69"/>
      <c r="I97" s="74"/>
      <c r="J97" s="74"/>
      <c r="K97" s="69"/>
      <c r="L97" s="69"/>
      <c r="M97" s="131"/>
      <c r="N97" s="69"/>
      <c r="O97" s="25"/>
      <c r="P97" s="25"/>
      <c r="Q97" s="25"/>
    </row>
    <row r="98" spans="2:17" x14ac:dyDescent="0.2">
      <c r="B98" s="69"/>
      <c r="C98" s="74"/>
      <c r="D98" s="74"/>
      <c r="E98" s="69"/>
      <c r="F98" s="69"/>
      <c r="G98" s="131"/>
      <c r="H98" s="69"/>
      <c r="I98" s="74"/>
      <c r="J98" s="74"/>
      <c r="K98" s="69"/>
      <c r="L98" s="69"/>
      <c r="M98" s="131"/>
      <c r="N98" s="69"/>
      <c r="O98" s="25"/>
      <c r="P98" s="25"/>
      <c r="Q98" s="25"/>
    </row>
    <row r="99" spans="2:17" x14ac:dyDescent="0.2">
      <c r="B99" s="69"/>
      <c r="C99" s="74"/>
      <c r="D99" s="74"/>
      <c r="E99" s="69"/>
      <c r="F99" s="69"/>
      <c r="G99" s="131"/>
      <c r="H99" s="69"/>
      <c r="I99" s="74"/>
      <c r="J99" s="74"/>
      <c r="K99" s="69"/>
      <c r="L99" s="69"/>
      <c r="M99" s="131"/>
      <c r="N99" s="69"/>
      <c r="O99" s="25"/>
      <c r="P99" s="25"/>
      <c r="Q99" s="25"/>
    </row>
    <row r="100" spans="2:17" x14ac:dyDescent="0.2">
      <c r="B100" s="69"/>
      <c r="C100" s="74"/>
      <c r="D100" s="74"/>
      <c r="E100" s="69"/>
      <c r="F100" s="69"/>
      <c r="G100" s="131"/>
      <c r="H100" s="69"/>
      <c r="I100" s="74"/>
      <c r="J100" s="74"/>
      <c r="K100" s="69"/>
      <c r="L100" s="69"/>
      <c r="M100" s="131"/>
      <c r="N100" s="69"/>
      <c r="O100" s="25"/>
      <c r="P100" s="25"/>
      <c r="Q100" s="25"/>
    </row>
    <row r="101" spans="2:17" x14ac:dyDescent="0.2">
      <c r="B101" s="69"/>
      <c r="C101" s="74"/>
      <c r="D101" s="74"/>
      <c r="E101" s="69"/>
      <c r="F101" s="69"/>
      <c r="G101" s="131"/>
      <c r="H101" s="69"/>
      <c r="I101" s="74"/>
      <c r="J101" s="74"/>
      <c r="K101" s="69"/>
      <c r="L101" s="69"/>
      <c r="M101" s="131"/>
      <c r="N101" s="69"/>
      <c r="O101" s="25"/>
      <c r="P101" s="25"/>
      <c r="Q101" s="25"/>
    </row>
    <row r="102" spans="2:17" x14ac:dyDescent="0.2">
      <c r="B102" s="69"/>
      <c r="C102" s="74"/>
      <c r="D102" s="74"/>
      <c r="E102" s="69"/>
      <c r="F102" s="69"/>
      <c r="G102" s="131"/>
      <c r="H102" s="69"/>
      <c r="I102" s="74"/>
      <c r="J102" s="74"/>
      <c r="K102" s="69"/>
      <c r="L102" s="69"/>
      <c r="M102" s="131"/>
      <c r="N102" s="69"/>
      <c r="O102" s="25"/>
      <c r="P102" s="25"/>
      <c r="Q102" s="25"/>
    </row>
    <row r="103" spans="2:17" x14ac:dyDescent="0.2">
      <c r="B103" s="69"/>
      <c r="C103" s="74"/>
      <c r="D103" s="74"/>
      <c r="E103" s="69"/>
      <c r="F103" s="69"/>
      <c r="G103" s="131"/>
      <c r="H103" s="69"/>
      <c r="I103" s="74"/>
      <c r="J103" s="74"/>
      <c r="K103" s="69"/>
      <c r="L103" s="69"/>
      <c r="M103" s="131"/>
      <c r="N103" s="69"/>
      <c r="O103" s="25"/>
      <c r="P103" s="25"/>
      <c r="Q103" s="25"/>
    </row>
    <row r="104" spans="2:17" x14ac:dyDescent="0.2">
      <c r="B104" s="69"/>
      <c r="C104" s="74"/>
      <c r="D104" s="74"/>
      <c r="E104" s="69"/>
      <c r="F104" s="69"/>
      <c r="G104" s="131"/>
      <c r="H104" s="69"/>
      <c r="I104" s="74"/>
      <c r="J104" s="74"/>
      <c r="K104" s="69"/>
      <c r="L104" s="69"/>
      <c r="M104" s="131"/>
      <c r="N104" s="69"/>
      <c r="O104" s="25"/>
      <c r="P104" s="25"/>
      <c r="Q104" s="25"/>
    </row>
    <row r="105" spans="2:17" x14ac:dyDescent="0.2">
      <c r="B105" s="69"/>
      <c r="C105" s="74"/>
      <c r="D105" s="74"/>
      <c r="E105" s="69"/>
      <c r="F105" s="69"/>
      <c r="G105" s="131"/>
      <c r="H105" s="69"/>
      <c r="I105" s="74"/>
      <c r="J105" s="74"/>
      <c r="K105" s="69"/>
      <c r="L105" s="69"/>
      <c r="M105" s="131"/>
      <c r="N105" s="69"/>
      <c r="O105" s="25"/>
      <c r="P105" s="25"/>
      <c r="Q105" s="25"/>
    </row>
    <row r="106" spans="2:17" x14ac:dyDescent="0.2">
      <c r="B106" s="69"/>
      <c r="C106" s="74"/>
      <c r="D106" s="74"/>
      <c r="E106" s="69"/>
      <c r="F106" s="69"/>
      <c r="G106" s="131"/>
      <c r="H106" s="69"/>
      <c r="I106" s="74"/>
      <c r="J106" s="74"/>
      <c r="K106" s="69"/>
      <c r="L106" s="69"/>
      <c r="M106" s="131"/>
      <c r="N106" s="69"/>
      <c r="O106" s="25"/>
      <c r="P106" s="25"/>
      <c r="Q106" s="25"/>
    </row>
    <row r="107" spans="2:17" x14ac:dyDescent="0.2">
      <c r="B107" s="69"/>
      <c r="C107" s="74"/>
      <c r="D107" s="74"/>
      <c r="E107" s="69"/>
      <c r="F107" s="69"/>
      <c r="G107" s="131"/>
      <c r="H107" s="69"/>
      <c r="I107" s="74"/>
      <c r="J107" s="74"/>
      <c r="K107" s="69"/>
      <c r="L107" s="69"/>
      <c r="M107" s="131"/>
      <c r="N107" s="69"/>
      <c r="O107" s="25"/>
      <c r="P107" s="25"/>
      <c r="Q107" s="25"/>
    </row>
    <row r="108" spans="2:17" x14ac:dyDescent="0.2">
      <c r="B108" s="69"/>
      <c r="C108" s="74"/>
      <c r="D108" s="74"/>
      <c r="E108" s="69"/>
      <c r="F108" s="69"/>
      <c r="G108" s="131"/>
      <c r="H108" s="69"/>
      <c r="I108" s="74"/>
      <c r="J108" s="74"/>
      <c r="K108" s="69"/>
      <c r="L108" s="69"/>
      <c r="M108" s="131"/>
      <c r="N108" s="69"/>
      <c r="O108" s="25"/>
      <c r="P108" s="25"/>
      <c r="Q108" s="25"/>
    </row>
    <row r="109" spans="2:17" x14ac:dyDescent="0.2">
      <c r="B109" s="69"/>
      <c r="C109" s="74"/>
      <c r="D109" s="74"/>
      <c r="E109" s="69"/>
      <c r="F109" s="69"/>
      <c r="G109" s="131"/>
      <c r="H109" s="69"/>
      <c r="I109" s="74"/>
      <c r="J109" s="74"/>
      <c r="K109" s="69"/>
      <c r="L109" s="69"/>
      <c r="M109" s="131"/>
      <c r="N109" s="69"/>
      <c r="O109" s="25"/>
      <c r="P109" s="25"/>
      <c r="Q109" s="25"/>
    </row>
    <row r="110" spans="2:17" x14ac:dyDescent="0.2">
      <c r="B110" s="69"/>
      <c r="C110" s="74"/>
      <c r="D110" s="74"/>
      <c r="E110" s="69"/>
      <c r="F110" s="69"/>
      <c r="G110" s="131"/>
      <c r="H110" s="69"/>
      <c r="I110" s="74"/>
      <c r="J110" s="74"/>
      <c r="K110" s="69"/>
      <c r="L110" s="69"/>
      <c r="M110" s="131"/>
      <c r="N110" s="69"/>
      <c r="O110" s="25"/>
      <c r="P110" s="25"/>
      <c r="Q110" s="25"/>
    </row>
    <row r="111" spans="2:17" x14ac:dyDescent="0.2">
      <c r="B111" s="69"/>
      <c r="C111" s="74"/>
      <c r="D111" s="74"/>
      <c r="E111" s="69"/>
      <c r="F111" s="69"/>
      <c r="G111" s="131"/>
      <c r="H111" s="69"/>
      <c r="I111" s="74"/>
      <c r="J111" s="74"/>
      <c r="K111" s="69"/>
      <c r="L111" s="69"/>
      <c r="M111" s="131"/>
      <c r="N111" s="69"/>
      <c r="O111" s="25"/>
      <c r="P111" s="25"/>
      <c r="Q111" s="25"/>
    </row>
    <row r="112" spans="2:17" x14ac:dyDescent="0.2">
      <c r="B112" s="69"/>
      <c r="C112" s="74"/>
      <c r="D112" s="74"/>
      <c r="E112" s="69"/>
      <c r="F112" s="69"/>
      <c r="G112" s="131"/>
      <c r="H112" s="69"/>
      <c r="I112" s="74"/>
      <c r="J112" s="74"/>
      <c r="K112" s="69"/>
      <c r="L112" s="69"/>
      <c r="M112" s="131"/>
      <c r="N112" s="69"/>
      <c r="O112" s="25"/>
      <c r="P112" s="25"/>
      <c r="Q112" s="25"/>
    </row>
    <row r="113" spans="2:17" x14ac:dyDescent="0.2">
      <c r="B113" s="69"/>
      <c r="C113" s="74"/>
      <c r="D113" s="74"/>
      <c r="E113" s="69"/>
      <c r="F113" s="69"/>
      <c r="G113" s="131"/>
      <c r="H113" s="69"/>
      <c r="I113" s="74"/>
      <c r="J113" s="74"/>
      <c r="K113" s="69"/>
      <c r="L113" s="69"/>
      <c r="M113" s="131"/>
      <c r="N113" s="69"/>
      <c r="O113" s="25"/>
      <c r="P113" s="25"/>
      <c r="Q113" s="25"/>
    </row>
    <row r="114" spans="2:17" x14ac:dyDescent="0.2">
      <c r="B114" s="69"/>
      <c r="C114" s="74"/>
      <c r="D114" s="74"/>
      <c r="E114" s="69"/>
      <c r="F114" s="69"/>
      <c r="G114" s="131"/>
      <c r="H114" s="69"/>
      <c r="I114" s="74"/>
      <c r="J114" s="74"/>
      <c r="K114" s="69"/>
      <c r="L114" s="69"/>
      <c r="M114" s="131"/>
      <c r="N114" s="69"/>
      <c r="O114" s="25"/>
      <c r="P114" s="25"/>
      <c r="Q114" s="25"/>
    </row>
    <row r="115" spans="2:17" x14ac:dyDescent="0.2">
      <c r="B115" s="69"/>
      <c r="C115" s="74"/>
      <c r="D115" s="74"/>
      <c r="E115" s="69"/>
      <c r="F115" s="69"/>
      <c r="G115" s="131"/>
      <c r="H115" s="69"/>
      <c r="I115" s="74"/>
      <c r="J115" s="74"/>
      <c r="K115" s="69"/>
      <c r="L115" s="69"/>
      <c r="M115" s="131"/>
      <c r="N115" s="69"/>
      <c r="O115" s="25"/>
      <c r="P115" s="25"/>
      <c r="Q115" s="25"/>
    </row>
    <row r="116" spans="2:17" x14ac:dyDescent="0.2">
      <c r="B116" s="69"/>
      <c r="C116" s="74"/>
      <c r="D116" s="74"/>
      <c r="E116" s="69"/>
      <c r="F116" s="69"/>
      <c r="G116" s="131"/>
      <c r="H116" s="69"/>
      <c r="I116" s="74"/>
      <c r="J116" s="74"/>
      <c r="K116" s="69"/>
      <c r="L116" s="69"/>
      <c r="M116" s="131"/>
      <c r="N116" s="69"/>
      <c r="O116" s="25"/>
      <c r="P116" s="25"/>
      <c r="Q116" s="25"/>
    </row>
    <row r="117" spans="2:17" x14ac:dyDescent="0.2">
      <c r="B117" s="69"/>
      <c r="C117" s="74"/>
      <c r="D117" s="74"/>
      <c r="E117" s="69"/>
      <c r="F117" s="69"/>
      <c r="G117" s="131"/>
      <c r="H117" s="69"/>
      <c r="I117" s="74"/>
      <c r="J117" s="74"/>
      <c r="K117" s="69"/>
      <c r="L117" s="69"/>
      <c r="M117" s="131"/>
      <c r="N117" s="69"/>
      <c r="O117" s="25"/>
      <c r="P117" s="25"/>
      <c r="Q117" s="25"/>
    </row>
    <row r="118" spans="2:17" x14ac:dyDescent="0.2">
      <c r="B118" s="69"/>
      <c r="C118" s="74"/>
      <c r="D118" s="74"/>
      <c r="E118" s="69"/>
      <c r="F118" s="69"/>
      <c r="G118" s="131"/>
      <c r="H118" s="69"/>
      <c r="I118" s="74"/>
      <c r="J118" s="74"/>
      <c r="K118" s="69"/>
      <c r="L118" s="69"/>
      <c r="M118" s="131"/>
      <c r="N118" s="69"/>
      <c r="O118" s="25"/>
      <c r="P118" s="25"/>
      <c r="Q118" s="25"/>
    </row>
    <row r="119" spans="2:17" x14ac:dyDescent="0.2">
      <c r="B119" s="69"/>
      <c r="C119" s="74"/>
      <c r="D119" s="74"/>
      <c r="E119" s="69"/>
      <c r="F119" s="69"/>
      <c r="G119" s="131"/>
      <c r="H119" s="69"/>
      <c r="I119" s="74"/>
      <c r="J119" s="74"/>
      <c r="K119" s="69"/>
      <c r="L119" s="69"/>
      <c r="M119" s="131"/>
      <c r="N119" s="69"/>
      <c r="O119" s="25"/>
      <c r="P119" s="25"/>
      <c r="Q119" s="25"/>
    </row>
    <row r="120" spans="2:17" x14ac:dyDescent="0.2">
      <c r="B120" s="69"/>
      <c r="C120" s="74"/>
      <c r="D120" s="74"/>
      <c r="E120" s="69"/>
      <c r="F120" s="69"/>
      <c r="G120" s="131"/>
      <c r="H120" s="69"/>
      <c r="I120" s="74"/>
      <c r="J120" s="74"/>
      <c r="K120" s="69"/>
      <c r="L120" s="69"/>
      <c r="M120" s="131"/>
      <c r="N120" s="69"/>
      <c r="O120" s="25"/>
      <c r="P120" s="25"/>
      <c r="Q120" s="25"/>
    </row>
    <row r="121" spans="2:17" x14ac:dyDescent="0.2">
      <c r="B121" s="69"/>
      <c r="C121" s="74"/>
      <c r="D121" s="74"/>
      <c r="E121" s="69"/>
      <c r="F121" s="69"/>
      <c r="G121" s="131"/>
      <c r="H121" s="69"/>
      <c r="I121" s="74"/>
      <c r="J121" s="74"/>
      <c r="K121" s="69"/>
      <c r="L121" s="69"/>
      <c r="M121" s="131"/>
      <c r="N121" s="69"/>
      <c r="O121" s="25"/>
      <c r="P121" s="25"/>
      <c r="Q121" s="25"/>
    </row>
    <row r="122" spans="2:17" x14ac:dyDescent="0.2">
      <c r="B122" s="69"/>
      <c r="C122" s="74"/>
      <c r="D122" s="74"/>
      <c r="E122" s="69"/>
      <c r="F122" s="69"/>
      <c r="G122" s="131"/>
      <c r="H122" s="69"/>
      <c r="I122" s="74"/>
      <c r="J122" s="74"/>
      <c r="K122" s="69"/>
      <c r="L122" s="69"/>
      <c r="M122" s="131"/>
      <c r="N122" s="69"/>
      <c r="O122" s="25"/>
      <c r="P122" s="25"/>
      <c r="Q122" s="25"/>
    </row>
    <row r="123" spans="2:17" x14ac:dyDescent="0.2">
      <c r="B123" s="69"/>
      <c r="C123" s="74"/>
      <c r="D123" s="74"/>
      <c r="E123" s="69"/>
      <c r="F123" s="69"/>
      <c r="G123" s="131"/>
      <c r="H123" s="69"/>
      <c r="I123" s="74"/>
      <c r="J123" s="74"/>
      <c r="K123" s="69"/>
      <c r="L123" s="69"/>
      <c r="M123" s="131"/>
      <c r="N123" s="69"/>
      <c r="O123" s="25"/>
      <c r="P123" s="25"/>
      <c r="Q123" s="25"/>
    </row>
    <row r="124" spans="2:17" x14ac:dyDescent="0.2">
      <c r="B124" s="69"/>
      <c r="C124" s="74"/>
      <c r="D124" s="74"/>
      <c r="E124" s="69"/>
      <c r="F124" s="69"/>
      <c r="G124" s="131"/>
      <c r="H124" s="69"/>
      <c r="I124" s="74"/>
      <c r="J124" s="74"/>
      <c r="K124" s="69"/>
      <c r="L124" s="69"/>
      <c r="M124" s="131"/>
      <c r="N124" s="69"/>
      <c r="O124" s="25"/>
      <c r="P124" s="25"/>
      <c r="Q124" s="25"/>
    </row>
    <row r="125" spans="2:17" x14ac:dyDescent="0.2">
      <c r="B125" s="69"/>
      <c r="C125" s="74"/>
      <c r="D125" s="74"/>
      <c r="E125" s="69"/>
      <c r="F125" s="69"/>
      <c r="G125" s="131"/>
      <c r="H125" s="69"/>
      <c r="I125" s="74"/>
      <c r="J125" s="74"/>
      <c r="K125" s="69"/>
      <c r="L125" s="69"/>
      <c r="M125" s="131"/>
      <c r="N125" s="69"/>
      <c r="O125" s="25"/>
      <c r="P125" s="25"/>
      <c r="Q125" s="25"/>
    </row>
    <row r="126" spans="2:17" x14ac:dyDescent="0.2">
      <c r="B126" s="69"/>
      <c r="C126" s="74"/>
      <c r="D126" s="74"/>
      <c r="E126" s="69"/>
      <c r="F126" s="69"/>
      <c r="G126" s="131"/>
      <c r="H126" s="69"/>
      <c r="I126" s="74"/>
      <c r="J126" s="74"/>
      <c r="K126" s="69"/>
      <c r="L126" s="69"/>
      <c r="M126" s="131"/>
      <c r="N126" s="69"/>
      <c r="O126" s="25"/>
      <c r="P126" s="25"/>
      <c r="Q126" s="25"/>
    </row>
    <row r="127" spans="2:17" x14ac:dyDescent="0.2">
      <c r="B127" s="69"/>
      <c r="C127" s="74"/>
      <c r="D127" s="74"/>
      <c r="E127" s="69"/>
      <c r="F127" s="69"/>
      <c r="G127" s="131"/>
      <c r="H127" s="69"/>
      <c r="I127" s="74"/>
      <c r="J127" s="74"/>
      <c r="K127" s="69"/>
      <c r="L127" s="69"/>
      <c r="M127" s="131"/>
      <c r="N127" s="69"/>
      <c r="O127" s="25"/>
      <c r="P127" s="25"/>
      <c r="Q127" s="25"/>
    </row>
    <row r="128" spans="2:17" x14ac:dyDescent="0.2">
      <c r="B128" s="69"/>
      <c r="C128" s="74"/>
      <c r="D128" s="74"/>
      <c r="E128" s="69"/>
      <c r="F128" s="69"/>
      <c r="G128" s="131"/>
      <c r="H128" s="69"/>
      <c r="I128" s="74"/>
      <c r="J128" s="74"/>
      <c r="K128" s="69"/>
      <c r="L128" s="69"/>
      <c r="M128" s="131"/>
      <c r="N128" s="69"/>
      <c r="O128" s="25"/>
      <c r="P128" s="25"/>
      <c r="Q128" s="25"/>
    </row>
    <row r="129" spans="2:17" x14ac:dyDescent="0.2">
      <c r="B129" s="69"/>
      <c r="C129" s="74"/>
      <c r="D129" s="74"/>
      <c r="E129" s="69"/>
      <c r="F129" s="69"/>
      <c r="G129" s="131"/>
      <c r="H129" s="69"/>
      <c r="I129" s="74"/>
      <c r="J129" s="74"/>
      <c r="K129" s="69"/>
      <c r="L129" s="69"/>
      <c r="M129" s="131"/>
      <c r="N129" s="69"/>
      <c r="O129" s="25"/>
      <c r="P129" s="25"/>
      <c r="Q129" s="25"/>
    </row>
    <row r="130" spans="2:17" x14ac:dyDescent="0.2">
      <c r="B130" s="69"/>
      <c r="C130" s="74"/>
      <c r="D130" s="74"/>
      <c r="E130" s="69"/>
      <c r="F130" s="69"/>
      <c r="G130" s="131"/>
      <c r="H130" s="69"/>
      <c r="I130" s="74"/>
      <c r="J130" s="74"/>
      <c r="K130" s="69"/>
      <c r="L130" s="69"/>
      <c r="M130" s="131"/>
      <c r="N130" s="69"/>
      <c r="O130" s="25"/>
      <c r="P130" s="25"/>
      <c r="Q130" s="25"/>
    </row>
    <row r="131" spans="2:17" x14ac:dyDescent="0.2">
      <c r="B131" s="69"/>
      <c r="C131" s="74"/>
      <c r="D131" s="74"/>
      <c r="E131" s="69"/>
      <c r="F131" s="69"/>
      <c r="G131" s="131"/>
      <c r="H131" s="69"/>
      <c r="I131" s="74"/>
      <c r="J131" s="74"/>
      <c r="K131" s="69"/>
      <c r="L131" s="69"/>
      <c r="M131" s="131"/>
      <c r="N131" s="69"/>
      <c r="O131" s="25"/>
      <c r="P131" s="25"/>
      <c r="Q131" s="25"/>
    </row>
    <row r="132" spans="2:17" x14ac:dyDescent="0.2">
      <c r="B132" s="69"/>
      <c r="C132" s="74"/>
      <c r="D132" s="74"/>
      <c r="E132" s="69"/>
      <c r="F132" s="69"/>
      <c r="G132" s="131"/>
      <c r="H132" s="69"/>
      <c r="I132" s="74"/>
      <c r="J132" s="74"/>
      <c r="K132" s="69"/>
      <c r="L132" s="69"/>
      <c r="M132" s="131"/>
      <c r="N132" s="69"/>
      <c r="O132" s="25"/>
      <c r="P132" s="25"/>
      <c r="Q132" s="25"/>
    </row>
    <row r="133" spans="2:17" x14ac:dyDescent="0.2">
      <c r="B133" s="69"/>
      <c r="C133" s="74"/>
      <c r="D133" s="74"/>
      <c r="E133" s="69"/>
      <c r="F133" s="69"/>
      <c r="G133" s="131"/>
      <c r="H133" s="69"/>
      <c r="I133" s="74"/>
      <c r="J133" s="74"/>
      <c r="K133" s="69"/>
      <c r="L133" s="69"/>
      <c r="M133" s="131"/>
      <c r="N133" s="69"/>
      <c r="O133" s="25"/>
      <c r="P133" s="25"/>
      <c r="Q133" s="25"/>
    </row>
    <row r="134" spans="2:17" x14ac:dyDescent="0.2">
      <c r="B134" s="69"/>
      <c r="C134" s="74"/>
      <c r="D134" s="74"/>
      <c r="E134" s="69"/>
      <c r="F134" s="69"/>
      <c r="G134" s="131"/>
      <c r="H134" s="69"/>
      <c r="I134" s="74"/>
      <c r="J134" s="74"/>
      <c r="K134" s="69"/>
      <c r="L134" s="69"/>
      <c r="M134" s="131"/>
      <c r="N134" s="69"/>
      <c r="O134" s="25"/>
      <c r="P134" s="25"/>
      <c r="Q134" s="25"/>
    </row>
    <row r="135" spans="2:17" x14ac:dyDescent="0.2">
      <c r="B135" s="69"/>
      <c r="C135" s="74"/>
      <c r="D135" s="74"/>
      <c r="E135" s="69"/>
      <c r="F135" s="69"/>
      <c r="G135" s="131"/>
      <c r="H135" s="69"/>
      <c r="I135" s="74"/>
      <c r="J135" s="74"/>
      <c r="K135" s="69"/>
      <c r="L135" s="69"/>
      <c r="M135" s="131"/>
      <c r="N135" s="69"/>
      <c r="O135" s="25"/>
      <c r="P135" s="25"/>
      <c r="Q135" s="25"/>
    </row>
    <row r="136" spans="2:17" x14ac:dyDescent="0.2">
      <c r="B136" s="69"/>
      <c r="C136" s="74"/>
      <c r="D136" s="74"/>
      <c r="E136" s="69"/>
      <c r="F136" s="69"/>
      <c r="G136" s="131"/>
      <c r="H136" s="69"/>
      <c r="I136" s="74"/>
      <c r="J136" s="74"/>
      <c r="K136" s="69"/>
      <c r="L136" s="69"/>
      <c r="M136" s="131"/>
      <c r="N136" s="69"/>
      <c r="O136" s="25"/>
      <c r="P136" s="25"/>
      <c r="Q136" s="25"/>
    </row>
    <row r="137" spans="2:17" x14ac:dyDescent="0.2">
      <c r="B137" s="69"/>
      <c r="C137" s="74"/>
      <c r="D137" s="74"/>
      <c r="E137" s="69"/>
      <c r="F137" s="69"/>
      <c r="G137" s="131"/>
      <c r="H137" s="69"/>
      <c r="I137" s="74"/>
      <c r="J137" s="74"/>
      <c r="K137" s="69"/>
      <c r="L137" s="69"/>
      <c r="M137" s="131"/>
      <c r="N137" s="69"/>
      <c r="O137" s="25"/>
      <c r="P137" s="25"/>
      <c r="Q137" s="25"/>
    </row>
    <row r="138" spans="2:17" x14ac:dyDescent="0.2">
      <c r="B138" s="69"/>
      <c r="C138" s="74"/>
      <c r="D138" s="74"/>
      <c r="E138" s="69"/>
      <c r="F138" s="69"/>
      <c r="G138" s="131"/>
      <c r="H138" s="69"/>
      <c r="I138" s="74"/>
      <c r="J138" s="74"/>
      <c r="K138" s="69"/>
      <c r="L138" s="69"/>
      <c r="M138" s="131"/>
      <c r="N138" s="69"/>
      <c r="O138" s="25"/>
      <c r="P138" s="25"/>
      <c r="Q138" s="25"/>
    </row>
    <row r="139" spans="2:17" x14ac:dyDescent="0.2">
      <c r="B139" s="69"/>
      <c r="C139" s="74"/>
      <c r="D139" s="74"/>
      <c r="E139" s="69"/>
      <c r="F139" s="69"/>
      <c r="G139" s="131"/>
      <c r="H139" s="69"/>
      <c r="I139" s="74"/>
      <c r="J139" s="74"/>
      <c r="K139" s="69"/>
      <c r="L139" s="69"/>
      <c r="M139" s="131"/>
      <c r="N139" s="69"/>
      <c r="O139" s="25"/>
      <c r="P139" s="25"/>
      <c r="Q139" s="25"/>
    </row>
    <row r="140" spans="2:17" x14ac:dyDescent="0.2">
      <c r="B140" s="69"/>
      <c r="C140" s="74"/>
      <c r="D140" s="74"/>
      <c r="E140" s="69"/>
      <c r="F140" s="69"/>
      <c r="G140" s="131"/>
      <c r="H140" s="69"/>
      <c r="I140" s="74"/>
      <c r="J140" s="74"/>
      <c r="K140" s="69"/>
      <c r="L140" s="69"/>
      <c r="M140" s="131"/>
      <c r="N140" s="69"/>
      <c r="O140" s="25"/>
      <c r="P140" s="25"/>
      <c r="Q140" s="25"/>
    </row>
    <row r="141" spans="2:17" x14ac:dyDescent="0.2">
      <c r="B141" s="69"/>
      <c r="C141" s="74"/>
      <c r="D141" s="74"/>
      <c r="E141" s="69"/>
      <c r="F141" s="69"/>
      <c r="G141" s="131"/>
      <c r="H141" s="69"/>
      <c r="I141" s="74"/>
      <c r="J141" s="74"/>
      <c r="K141" s="69"/>
      <c r="L141" s="69"/>
      <c r="M141" s="131"/>
      <c r="N141" s="69"/>
      <c r="O141" s="25"/>
      <c r="P141" s="25"/>
      <c r="Q141" s="25"/>
    </row>
    <row r="142" spans="2:17" x14ac:dyDescent="0.2">
      <c r="B142" s="69"/>
      <c r="C142" s="74"/>
      <c r="D142" s="74"/>
      <c r="E142" s="69"/>
      <c r="F142" s="69"/>
      <c r="G142" s="131"/>
      <c r="H142" s="69"/>
      <c r="I142" s="74"/>
      <c r="J142" s="74"/>
      <c r="K142" s="69"/>
      <c r="L142" s="69"/>
      <c r="M142" s="131"/>
      <c r="N142" s="69"/>
      <c r="O142" s="25"/>
      <c r="P142" s="25"/>
      <c r="Q142" s="25"/>
    </row>
    <row r="143" spans="2:17" x14ac:dyDescent="0.2">
      <c r="B143" s="69"/>
      <c r="C143" s="74"/>
      <c r="D143" s="74"/>
      <c r="E143" s="69"/>
      <c r="F143" s="69"/>
      <c r="G143" s="131"/>
      <c r="H143" s="69"/>
      <c r="I143" s="74"/>
      <c r="J143" s="74"/>
      <c r="K143" s="69"/>
      <c r="L143" s="69"/>
      <c r="M143" s="131"/>
      <c r="N143" s="69"/>
      <c r="O143" s="25"/>
      <c r="P143" s="25"/>
      <c r="Q143" s="25"/>
    </row>
    <row r="144" spans="2:17" x14ac:dyDescent="0.2">
      <c r="B144" s="69"/>
      <c r="C144" s="74"/>
      <c r="D144" s="74"/>
      <c r="E144" s="69"/>
      <c r="F144" s="69"/>
      <c r="G144" s="131"/>
      <c r="H144" s="69"/>
      <c r="I144" s="74"/>
      <c r="J144" s="74"/>
      <c r="K144" s="69"/>
      <c r="L144" s="69"/>
      <c r="M144" s="131"/>
      <c r="N144" s="69"/>
      <c r="O144" s="25"/>
      <c r="P144" s="25"/>
      <c r="Q144" s="25"/>
    </row>
    <row r="145" spans="2:17" x14ac:dyDescent="0.2">
      <c r="B145" s="69"/>
      <c r="C145" s="74"/>
      <c r="D145" s="74"/>
      <c r="E145" s="69"/>
      <c r="F145" s="69"/>
      <c r="G145" s="131"/>
      <c r="H145" s="69"/>
      <c r="I145" s="74"/>
      <c r="J145" s="74"/>
      <c r="K145" s="69"/>
      <c r="L145" s="69"/>
      <c r="M145" s="131"/>
      <c r="N145" s="69"/>
      <c r="O145" s="25"/>
      <c r="P145" s="25"/>
      <c r="Q145" s="25"/>
    </row>
    <row r="146" spans="2:17" x14ac:dyDescent="0.2">
      <c r="B146" s="69"/>
      <c r="C146" s="74"/>
      <c r="D146" s="74"/>
      <c r="E146" s="69"/>
      <c r="F146" s="69"/>
      <c r="G146" s="131"/>
      <c r="H146" s="69"/>
      <c r="I146" s="74"/>
      <c r="J146" s="74"/>
      <c r="K146" s="69"/>
      <c r="L146" s="69"/>
      <c r="M146" s="131"/>
      <c r="N146" s="69"/>
      <c r="O146" s="25"/>
      <c r="P146" s="25"/>
      <c r="Q146" s="25"/>
    </row>
    <row r="147" spans="2:17" x14ac:dyDescent="0.2">
      <c r="B147" s="69"/>
      <c r="C147" s="74"/>
      <c r="D147" s="74"/>
      <c r="E147" s="69"/>
      <c r="F147" s="69"/>
      <c r="G147" s="131"/>
      <c r="H147" s="69"/>
      <c r="I147" s="74"/>
      <c r="J147" s="74"/>
      <c r="K147" s="69"/>
      <c r="L147" s="69"/>
      <c r="M147" s="131"/>
      <c r="N147" s="69"/>
      <c r="O147" s="25"/>
      <c r="P147" s="25"/>
      <c r="Q147" s="25"/>
    </row>
    <row r="148" spans="2:17" x14ac:dyDescent="0.2">
      <c r="B148" s="69"/>
      <c r="C148" s="74"/>
      <c r="D148" s="74"/>
      <c r="E148" s="69"/>
      <c r="F148" s="69"/>
      <c r="G148" s="131"/>
      <c r="H148" s="69"/>
      <c r="I148" s="74"/>
      <c r="J148" s="74"/>
      <c r="K148" s="69"/>
      <c r="L148" s="69"/>
      <c r="M148" s="131"/>
      <c r="N148" s="69"/>
      <c r="O148" s="25"/>
      <c r="P148" s="25"/>
      <c r="Q148" s="25"/>
    </row>
    <row r="149" spans="2:17" x14ac:dyDescent="0.2">
      <c r="B149" s="69"/>
      <c r="C149" s="74"/>
      <c r="D149" s="74"/>
      <c r="E149" s="69"/>
      <c r="F149" s="69"/>
      <c r="G149" s="131"/>
      <c r="H149" s="69"/>
      <c r="I149" s="74"/>
      <c r="J149" s="74"/>
      <c r="K149" s="69"/>
      <c r="L149" s="69"/>
      <c r="M149" s="131"/>
      <c r="N149" s="69"/>
      <c r="O149" s="25"/>
      <c r="P149" s="25"/>
      <c r="Q149" s="25"/>
    </row>
    <row r="150" spans="2:17" x14ac:dyDescent="0.2">
      <c r="B150" s="69"/>
      <c r="C150" s="74"/>
      <c r="D150" s="74"/>
      <c r="E150" s="69"/>
      <c r="F150" s="69"/>
      <c r="G150" s="131"/>
      <c r="H150" s="69"/>
      <c r="I150" s="74"/>
      <c r="J150" s="74"/>
      <c r="K150" s="69"/>
      <c r="L150" s="69"/>
      <c r="M150" s="131"/>
      <c r="N150" s="69"/>
      <c r="O150" s="25"/>
      <c r="P150" s="25"/>
      <c r="Q150" s="25"/>
    </row>
    <row r="151" spans="2:17" x14ac:dyDescent="0.2">
      <c r="B151" s="69"/>
      <c r="C151" s="74"/>
      <c r="D151" s="74"/>
      <c r="E151" s="69"/>
      <c r="F151" s="69"/>
      <c r="G151" s="131"/>
      <c r="H151" s="69"/>
      <c r="I151" s="74"/>
      <c r="J151" s="74"/>
      <c r="K151" s="69"/>
      <c r="L151" s="69"/>
      <c r="M151" s="131"/>
      <c r="N151" s="69"/>
      <c r="O151" s="25"/>
      <c r="P151" s="25"/>
      <c r="Q151" s="25"/>
    </row>
    <row r="152" spans="2:17" x14ac:dyDescent="0.2">
      <c r="B152" s="69"/>
      <c r="C152" s="74"/>
      <c r="D152" s="74"/>
      <c r="E152" s="69"/>
      <c r="F152" s="69"/>
      <c r="G152" s="131"/>
      <c r="H152" s="69"/>
      <c r="I152" s="74"/>
      <c r="J152" s="74"/>
      <c r="K152" s="69"/>
      <c r="L152" s="69"/>
      <c r="M152" s="131"/>
      <c r="N152" s="69"/>
      <c r="O152" s="25"/>
      <c r="P152" s="25"/>
      <c r="Q152" s="25"/>
    </row>
    <row r="153" spans="2:17" x14ac:dyDescent="0.2">
      <c r="B153" s="69"/>
      <c r="C153" s="74"/>
      <c r="D153" s="74"/>
      <c r="E153" s="69"/>
      <c r="F153" s="69"/>
      <c r="G153" s="131"/>
      <c r="H153" s="69"/>
      <c r="I153" s="74"/>
      <c r="J153" s="74"/>
      <c r="K153" s="69"/>
      <c r="L153" s="69"/>
      <c r="M153" s="131"/>
      <c r="N153" s="69"/>
      <c r="O153" s="25"/>
      <c r="P153" s="25"/>
      <c r="Q153" s="25"/>
    </row>
    <row r="154" spans="2:17" x14ac:dyDescent="0.2">
      <c r="B154" s="69"/>
      <c r="C154" s="74"/>
      <c r="D154" s="74"/>
      <c r="E154" s="69"/>
      <c r="F154" s="69"/>
      <c r="G154" s="131"/>
      <c r="H154" s="69"/>
      <c r="I154" s="74"/>
      <c r="J154" s="74"/>
      <c r="K154" s="69"/>
      <c r="L154" s="69"/>
      <c r="M154" s="131"/>
      <c r="N154" s="69"/>
      <c r="O154" s="25"/>
      <c r="P154" s="25"/>
      <c r="Q154" s="25"/>
    </row>
    <row r="155" spans="2:17" x14ac:dyDescent="0.2">
      <c r="B155" s="69"/>
      <c r="C155" s="74"/>
      <c r="D155" s="74"/>
      <c r="E155" s="69"/>
      <c r="F155" s="69"/>
      <c r="G155" s="131"/>
      <c r="H155" s="69"/>
      <c r="I155" s="74"/>
      <c r="J155" s="74"/>
      <c r="K155" s="69"/>
      <c r="L155" s="69"/>
      <c r="M155" s="131"/>
      <c r="N155" s="69"/>
      <c r="O155" s="25"/>
      <c r="P155" s="25"/>
      <c r="Q155" s="25"/>
    </row>
    <row r="156" spans="2:17" x14ac:dyDescent="0.2">
      <c r="B156" s="69"/>
      <c r="C156" s="74"/>
      <c r="D156" s="74"/>
      <c r="E156" s="69"/>
      <c r="F156" s="69"/>
      <c r="G156" s="131"/>
      <c r="H156" s="69"/>
      <c r="I156" s="74"/>
      <c r="J156" s="74"/>
      <c r="K156" s="69"/>
      <c r="L156" s="69"/>
      <c r="M156" s="131"/>
      <c r="N156" s="69"/>
      <c r="O156" s="25"/>
      <c r="P156" s="25"/>
      <c r="Q156" s="25"/>
    </row>
    <row r="157" spans="2:17" x14ac:dyDescent="0.2">
      <c r="B157" s="69"/>
      <c r="C157" s="74"/>
      <c r="D157" s="74"/>
      <c r="E157" s="69"/>
      <c r="F157" s="69"/>
      <c r="G157" s="131"/>
      <c r="H157" s="69"/>
      <c r="I157" s="74"/>
      <c r="J157" s="74"/>
      <c r="K157" s="69"/>
      <c r="L157" s="69"/>
      <c r="M157" s="131"/>
      <c r="N157" s="69"/>
      <c r="O157" s="25"/>
      <c r="P157" s="25"/>
      <c r="Q157" s="25"/>
    </row>
    <row r="158" spans="2:17" x14ac:dyDescent="0.2">
      <c r="B158" s="69"/>
      <c r="C158" s="74"/>
      <c r="D158" s="74"/>
      <c r="E158" s="69"/>
      <c r="F158" s="69"/>
      <c r="G158" s="131"/>
      <c r="H158" s="69"/>
      <c r="I158" s="74"/>
      <c r="J158" s="74"/>
      <c r="K158" s="69"/>
      <c r="L158" s="69"/>
      <c r="M158" s="131"/>
      <c r="N158" s="69"/>
      <c r="O158" s="25"/>
      <c r="P158" s="25"/>
      <c r="Q158" s="25"/>
    </row>
    <row r="159" spans="2:17" x14ac:dyDescent="0.2">
      <c r="B159" s="69"/>
      <c r="C159" s="74"/>
      <c r="D159" s="74"/>
      <c r="E159" s="69"/>
      <c r="F159" s="69"/>
      <c r="G159" s="131"/>
      <c r="H159" s="69"/>
      <c r="I159" s="74"/>
      <c r="J159" s="74"/>
      <c r="K159" s="69"/>
      <c r="L159" s="69"/>
      <c r="M159" s="131"/>
      <c r="N159" s="69"/>
      <c r="O159" s="25"/>
      <c r="P159" s="25"/>
      <c r="Q159" s="25"/>
    </row>
    <row r="160" spans="2:17" x14ac:dyDescent="0.2">
      <c r="B160" s="69"/>
      <c r="C160" s="74"/>
      <c r="D160" s="74"/>
      <c r="E160" s="69"/>
      <c r="F160" s="69"/>
      <c r="G160" s="131"/>
      <c r="H160" s="69"/>
      <c r="I160" s="74"/>
      <c r="J160" s="74"/>
      <c r="K160" s="69"/>
      <c r="L160" s="69"/>
      <c r="M160" s="131"/>
      <c r="N160" s="69"/>
      <c r="O160" s="25"/>
      <c r="P160" s="25"/>
      <c r="Q160" s="25"/>
    </row>
    <row r="161" spans="2:17" x14ac:dyDescent="0.2">
      <c r="B161" s="69"/>
      <c r="C161" s="74"/>
      <c r="D161" s="74"/>
      <c r="E161" s="69"/>
      <c r="F161" s="69"/>
      <c r="G161" s="131"/>
      <c r="H161" s="69"/>
      <c r="I161" s="74"/>
      <c r="J161" s="74"/>
      <c r="K161" s="69"/>
      <c r="L161" s="69"/>
      <c r="M161" s="131"/>
      <c r="N161" s="69"/>
      <c r="O161" s="25"/>
      <c r="P161" s="25"/>
      <c r="Q161" s="25"/>
    </row>
    <row r="162" spans="2:17" x14ac:dyDescent="0.2">
      <c r="B162" s="69"/>
      <c r="C162" s="74"/>
      <c r="D162" s="74"/>
      <c r="E162" s="69"/>
      <c r="F162" s="69"/>
      <c r="G162" s="131"/>
      <c r="H162" s="69"/>
      <c r="I162" s="74"/>
      <c r="J162" s="74"/>
      <c r="K162" s="69"/>
      <c r="L162" s="69"/>
      <c r="M162" s="131"/>
      <c r="N162" s="69"/>
      <c r="O162" s="25"/>
      <c r="P162" s="25"/>
      <c r="Q162" s="25"/>
    </row>
    <row r="163" spans="2:17" x14ac:dyDescent="0.2">
      <c r="B163" s="69"/>
      <c r="C163" s="74"/>
      <c r="D163" s="74"/>
      <c r="E163" s="69"/>
      <c r="F163" s="69"/>
      <c r="G163" s="131"/>
      <c r="H163" s="69"/>
      <c r="I163" s="74"/>
      <c r="J163" s="74"/>
      <c r="K163" s="69"/>
      <c r="L163" s="69"/>
      <c r="M163" s="131"/>
      <c r="N163" s="69"/>
      <c r="O163" s="25"/>
      <c r="P163" s="25"/>
      <c r="Q163" s="25"/>
    </row>
    <row r="164" spans="2:17" x14ac:dyDescent="0.2">
      <c r="B164" s="69"/>
      <c r="C164" s="74"/>
      <c r="D164" s="74"/>
      <c r="E164" s="69"/>
      <c r="F164" s="69"/>
      <c r="G164" s="131"/>
      <c r="H164" s="69"/>
      <c r="I164" s="74"/>
      <c r="J164" s="74"/>
      <c r="K164" s="69"/>
      <c r="L164" s="69"/>
      <c r="M164" s="131"/>
      <c r="N164" s="69"/>
      <c r="O164" s="25"/>
      <c r="P164" s="25"/>
      <c r="Q164" s="25"/>
    </row>
    <row r="165" spans="2:17" x14ac:dyDescent="0.2">
      <c r="B165" s="69"/>
      <c r="C165" s="74"/>
      <c r="D165" s="74"/>
      <c r="E165" s="69"/>
      <c r="F165" s="69"/>
      <c r="G165" s="131"/>
      <c r="H165" s="69"/>
      <c r="I165" s="74"/>
      <c r="J165" s="74"/>
      <c r="K165" s="69"/>
      <c r="L165" s="69"/>
      <c r="M165" s="131"/>
      <c r="N165" s="69"/>
      <c r="O165" s="25"/>
      <c r="P165" s="25"/>
      <c r="Q165" s="25"/>
    </row>
    <row r="166" spans="2:17" x14ac:dyDescent="0.2">
      <c r="B166" s="69"/>
      <c r="C166" s="74"/>
      <c r="D166" s="74"/>
      <c r="E166" s="69"/>
      <c r="F166" s="69"/>
      <c r="G166" s="131"/>
      <c r="H166" s="69"/>
      <c r="I166" s="74"/>
      <c r="J166" s="74"/>
      <c r="K166" s="69"/>
      <c r="L166" s="69"/>
      <c r="M166" s="131"/>
      <c r="N166" s="69"/>
      <c r="O166" s="25"/>
      <c r="P166" s="25"/>
      <c r="Q166" s="25"/>
    </row>
    <row r="167" spans="2:17" x14ac:dyDescent="0.2">
      <c r="B167" s="69"/>
      <c r="C167" s="74"/>
      <c r="D167" s="74"/>
      <c r="E167" s="69"/>
      <c r="F167" s="69"/>
      <c r="G167" s="131"/>
      <c r="H167" s="69"/>
      <c r="I167" s="74"/>
      <c r="J167" s="74"/>
      <c r="K167" s="69"/>
      <c r="L167" s="69"/>
      <c r="M167" s="131"/>
      <c r="N167" s="69"/>
      <c r="O167" s="25"/>
      <c r="P167" s="25"/>
      <c r="Q167" s="25"/>
    </row>
    <row r="168" spans="2:17" x14ac:dyDescent="0.2">
      <c r="B168" s="69"/>
      <c r="C168" s="74"/>
      <c r="D168" s="74"/>
      <c r="E168" s="69"/>
      <c r="F168" s="69"/>
      <c r="G168" s="131"/>
      <c r="H168" s="69"/>
      <c r="I168" s="74"/>
      <c r="J168" s="74"/>
      <c r="K168" s="69"/>
      <c r="L168" s="69"/>
      <c r="M168" s="131"/>
      <c r="N168" s="69"/>
      <c r="O168" s="25"/>
      <c r="P168" s="25"/>
      <c r="Q168" s="25"/>
    </row>
    <row r="169" spans="2:17" x14ac:dyDescent="0.2">
      <c r="B169" s="69"/>
      <c r="C169" s="74"/>
      <c r="D169" s="74"/>
      <c r="E169" s="69"/>
      <c r="F169" s="69"/>
      <c r="G169" s="131"/>
      <c r="H169" s="69"/>
      <c r="I169" s="74"/>
      <c r="J169" s="74"/>
      <c r="K169" s="69"/>
      <c r="L169" s="69"/>
      <c r="M169" s="131"/>
      <c r="N169" s="69"/>
      <c r="O169" s="25"/>
      <c r="P169" s="25"/>
      <c r="Q169" s="25"/>
    </row>
    <row r="170" spans="2:17" x14ac:dyDescent="0.2">
      <c r="B170" s="69"/>
      <c r="C170" s="74"/>
      <c r="D170" s="74"/>
      <c r="E170" s="69"/>
      <c r="F170" s="69"/>
      <c r="G170" s="131"/>
      <c r="H170" s="69"/>
      <c r="I170" s="74"/>
      <c r="J170" s="74"/>
      <c r="K170" s="69"/>
      <c r="L170" s="69"/>
      <c r="M170" s="131"/>
      <c r="N170" s="69"/>
      <c r="O170" s="25"/>
      <c r="P170" s="25"/>
      <c r="Q170" s="25"/>
    </row>
    <row r="171" spans="2:17" x14ac:dyDescent="0.2">
      <c r="B171" s="69"/>
      <c r="C171" s="74"/>
      <c r="D171" s="74"/>
      <c r="E171" s="69"/>
      <c r="F171" s="69"/>
      <c r="G171" s="131"/>
      <c r="H171" s="69"/>
      <c r="I171" s="74"/>
      <c r="J171" s="74"/>
      <c r="K171" s="69"/>
      <c r="L171" s="69"/>
      <c r="M171" s="131"/>
      <c r="N171" s="69"/>
      <c r="O171" s="25"/>
      <c r="P171" s="25"/>
      <c r="Q171" s="25"/>
    </row>
    <row r="172" spans="2:17" x14ac:dyDescent="0.2">
      <c r="B172" s="69"/>
      <c r="C172" s="74"/>
      <c r="D172" s="74"/>
      <c r="E172" s="69"/>
      <c r="F172" s="69"/>
      <c r="G172" s="131"/>
      <c r="H172" s="69"/>
      <c r="I172" s="74"/>
      <c r="J172" s="74"/>
      <c r="K172" s="69"/>
      <c r="L172" s="69"/>
      <c r="M172" s="131"/>
      <c r="N172" s="69"/>
      <c r="O172" s="25"/>
      <c r="P172" s="25"/>
      <c r="Q172" s="25"/>
    </row>
    <row r="173" spans="2:17" x14ac:dyDescent="0.2">
      <c r="B173" s="69"/>
      <c r="C173" s="74"/>
      <c r="D173" s="74"/>
      <c r="E173" s="69"/>
      <c r="F173" s="69"/>
      <c r="G173" s="131"/>
      <c r="H173" s="69"/>
      <c r="I173" s="74"/>
      <c r="J173" s="74"/>
      <c r="K173" s="69"/>
      <c r="L173" s="69"/>
      <c r="M173" s="131"/>
      <c r="N173" s="69"/>
      <c r="O173" s="25"/>
      <c r="P173" s="25"/>
      <c r="Q173" s="25"/>
    </row>
    <row r="174" spans="2:17" x14ac:dyDescent="0.2">
      <c r="B174" s="69"/>
      <c r="C174" s="74"/>
      <c r="D174" s="74"/>
      <c r="E174" s="69"/>
      <c r="F174" s="69"/>
      <c r="G174" s="131"/>
      <c r="H174" s="69"/>
      <c r="I174" s="74"/>
      <c r="J174" s="74"/>
      <c r="K174" s="69"/>
      <c r="L174" s="69"/>
      <c r="M174" s="131"/>
      <c r="N174" s="69"/>
      <c r="O174" s="25"/>
      <c r="P174" s="25"/>
      <c r="Q174" s="25"/>
    </row>
    <row r="175" spans="2:17" x14ac:dyDescent="0.2">
      <c r="B175" s="69"/>
      <c r="C175" s="74"/>
      <c r="D175" s="74"/>
      <c r="E175" s="69"/>
      <c r="F175" s="69"/>
      <c r="G175" s="131"/>
      <c r="H175" s="69"/>
      <c r="I175" s="74"/>
      <c r="J175" s="74"/>
      <c r="K175" s="69"/>
      <c r="L175" s="69"/>
      <c r="M175" s="131"/>
      <c r="N175" s="69"/>
      <c r="O175" s="25"/>
      <c r="P175" s="25"/>
      <c r="Q175" s="25"/>
    </row>
    <row r="176" spans="2:17" x14ac:dyDescent="0.2">
      <c r="B176" s="69"/>
      <c r="C176" s="74"/>
      <c r="D176" s="74"/>
      <c r="E176" s="69"/>
      <c r="F176" s="69"/>
      <c r="G176" s="131"/>
      <c r="H176" s="69"/>
      <c r="I176" s="74"/>
      <c r="J176" s="74"/>
      <c r="K176" s="69"/>
      <c r="L176" s="69"/>
      <c r="M176" s="131"/>
      <c r="N176" s="69"/>
      <c r="O176" s="25"/>
      <c r="P176" s="25"/>
      <c r="Q176" s="25"/>
    </row>
    <row r="177" spans="2:17" x14ac:dyDescent="0.2">
      <c r="B177" s="69"/>
      <c r="C177" s="74"/>
      <c r="D177" s="74"/>
      <c r="E177" s="69"/>
      <c r="F177" s="69"/>
      <c r="G177" s="131"/>
      <c r="H177" s="69"/>
      <c r="I177" s="74"/>
      <c r="J177" s="74"/>
      <c r="K177" s="69"/>
      <c r="L177" s="69"/>
      <c r="M177" s="131"/>
      <c r="N177" s="69"/>
      <c r="O177" s="25"/>
      <c r="P177" s="25"/>
      <c r="Q177" s="25"/>
    </row>
    <row r="178" spans="2:17" x14ac:dyDescent="0.2">
      <c r="B178" s="69"/>
      <c r="C178" s="74"/>
      <c r="D178" s="74"/>
      <c r="E178" s="69"/>
      <c r="F178" s="69"/>
      <c r="G178" s="131"/>
      <c r="H178" s="69"/>
      <c r="I178" s="74"/>
      <c r="J178" s="74"/>
      <c r="K178" s="69"/>
      <c r="L178" s="69"/>
      <c r="M178" s="131"/>
      <c r="N178" s="69"/>
      <c r="O178" s="25"/>
      <c r="P178" s="25"/>
      <c r="Q178" s="25"/>
    </row>
    <row r="179" spans="2:17" x14ac:dyDescent="0.2">
      <c r="B179" s="69"/>
      <c r="C179" s="74"/>
      <c r="D179" s="74"/>
      <c r="E179" s="69"/>
      <c r="F179" s="69"/>
      <c r="G179" s="131"/>
      <c r="H179" s="69"/>
      <c r="I179" s="74"/>
      <c r="J179" s="74"/>
      <c r="K179" s="69"/>
      <c r="L179" s="69"/>
      <c r="M179" s="131"/>
      <c r="N179" s="69"/>
      <c r="O179" s="25"/>
      <c r="P179" s="25"/>
      <c r="Q179" s="25"/>
    </row>
    <row r="180" spans="2:17" x14ac:dyDescent="0.2">
      <c r="B180" s="69"/>
      <c r="C180" s="74"/>
      <c r="D180" s="74"/>
      <c r="E180" s="69"/>
      <c r="F180" s="69"/>
      <c r="G180" s="131"/>
      <c r="H180" s="69"/>
      <c r="I180" s="74"/>
      <c r="J180" s="74"/>
      <c r="K180" s="69"/>
      <c r="L180" s="69"/>
      <c r="M180" s="131"/>
      <c r="N180" s="69"/>
      <c r="O180" s="25"/>
      <c r="P180" s="25"/>
      <c r="Q180" s="25"/>
    </row>
    <row r="181" spans="2:17" x14ac:dyDescent="0.2">
      <c r="B181" s="69"/>
      <c r="C181" s="74"/>
      <c r="D181" s="74"/>
      <c r="E181" s="69"/>
      <c r="F181" s="69"/>
      <c r="G181" s="131"/>
      <c r="H181" s="69"/>
      <c r="I181" s="74"/>
      <c r="J181" s="74"/>
      <c r="K181" s="69"/>
      <c r="L181" s="69"/>
      <c r="M181" s="131"/>
      <c r="N181" s="69"/>
      <c r="O181" s="25"/>
      <c r="P181" s="25"/>
      <c r="Q181" s="25"/>
    </row>
    <row r="182" spans="2:17" x14ac:dyDescent="0.2">
      <c r="B182" s="69"/>
      <c r="C182" s="74"/>
      <c r="D182" s="74"/>
      <c r="E182" s="69"/>
      <c r="F182" s="69"/>
      <c r="G182" s="131"/>
      <c r="H182" s="69"/>
      <c r="I182" s="74"/>
      <c r="J182" s="74"/>
      <c r="K182" s="69"/>
      <c r="L182" s="69"/>
      <c r="M182" s="131"/>
      <c r="N182" s="69"/>
      <c r="O182" s="25"/>
      <c r="P182" s="25"/>
      <c r="Q182" s="25"/>
    </row>
    <row r="183" spans="2:17" x14ac:dyDescent="0.2">
      <c r="B183" s="69"/>
      <c r="C183" s="74"/>
      <c r="D183" s="74"/>
      <c r="E183" s="69"/>
      <c r="F183" s="69"/>
      <c r="G183" s="131"/>
      <c r="H183" s="69"/>
      <c r="I183" s="74"/>
      <c r="J183" s="74"/>
      <c r="K183" s="69"/>
      <c r="L183" s="69"/>
      <c r="M183" s="131"/>
      <c r="N183" s="69"/>
      <c r="O183" s="25"/>
      <c r="P183" s="25"/>
      <c r="Q183" s="25"/>
    </row>
    <row r="184" spans="2:17" x14ac:dyDescent="0.2">
      <c r="B184" s="69"/>
      <c r="C184" s="74"/>
      <c r="D184" s="74"/>
      <c r="E184" s="69"/>
      <c r="F184" s="69"/>
      <c r="G184" s="131"/>
      <c r="H184" s="69"/>
      <c r="I184" s="74"/>
      <c r="J184" s="74"/>
      <c r="K184" s="69"/>
      <c r="L184" s="69"/>
      <c r="M184" s="131"/>
      <c r="N184" s="69"/>
      <c r="O184" s="25"/>
      <c r="P184" s="25"/>
      <c r="Q184" s="25"/>
    </row>
    <row r="185" spans="2:17" x14ac:dyDescent="0.2">
      <c r="B185" s="69"/>
      <c r="C185" s="74"/>
      <c r="D185" s="74"/>
      <c r="E185" s="69"/>
      <c r="F185" s="69"/>
      <c r="G185" s="131"/>
      <c r="H185" s="69"/>
      <c r="I185" s="74"/>
      <c r="J185" s="74"/>
      <c r="K185" s="69"/>
      <c r="L185" s="69"/>
      <c r="M185" s="131"/>
      <c r="N185" s="69"/>
      <c r="O185" s="25"/>
      <c r="P185" s="25"/>
      <c r="Q185" s="25"/>
    </row>
    <row r="186" spans="2:17" x14ac:dyDescent="0.2">
      <c r="B186" s="69"/>
      <c r="C186" s="74"/>
      <c r="D186" s="74"/>
      <c r="E186" s="69"/>
      <c r="F186" s="69"/>
      <c r="G186" s="131"/>
      <c r="H186" s="69"/>
      <c r="I186" s="74"/>
      <c r="J186" s="74"/>
      <c r="K186" s="69"/>
      <c r="L186" s="69"/>
      <c r="M186" s="131"/>
      <c r="N186" s="69"/>
      <c r="O186" s="25"/>
      <c r="P186" s="25"/>
      <c r="Q186" s="25"/>
    </row>
    <row r="187" spans="2:17" x14ac:dyDescent="0.2">
      <c r="B187" s="69"/>
      <c r="C187" s="74"/>
      <c r="D187" s="74"/>
      <c r="E187" s="69"/>
      <c r="F187" s="69"/>
      <c r="G187" s="131"/>
      <c r="H187" s="69"/>
      <c r="I187" s="74"/>
      <c r="J187" s="74"/>
      <c r="K187" s="69"/>
      <c r="L187" s="69"/>
      <c r="M187" s="131"/>
      <c r="N187" s="69"/>
      <c r="O187" s="25"/>
      <c r="P187" s="25"/>
      <c r="Q187" s="25"/>
    </row>
    <row r="188" spans="2:17" x14ac:dyDescent="0.2">
      <c r="B188" s="69"/>
      <c r="C188" s="74"/>
      <c r="D188" s="74"/>
      <c r="E188" s="69"/>
      <c r="F188" s="69"/>
      <c r="G188" s="131"/>
      <c r="H188" s="69"/>
      <c r="I188" s="74"/>
      <c r="J188" s="74"/>
      <c r="K188" s="69"/>
      <c r="L188" s="69"/>
      <c r="M188" s="131"/>
      <c r="N188" s="69"/>
      <c r="O188" s="25"/>
      <c r="P188" s="25"/>
      <c r="Q188" s="25"/>
    </row>
    <row r="189" spans="2:17" x14ac:dyDescent="0.2">
      <c r="B189" s="69"/>
      <c r="C189" s="74"/>
      <c r="D189" s="74"/>
      <c r="E189" s="69"/>
      <c r="F189" s="69"/>
      <c r="G189" s="131"/>
      <c r="H189" s="69"/>
      <c r="I189" s="74"/>
      <c r="J189" s="74"/>
      <c r="K189" s="69"/>
      <c r="L189" s="69"/>
      <c r="M189" s="131"/>
      <c r="N189" s="69"/>
      <c r="O189" s="25"/>
      <c r="P189" s="25"/>
      <c r="Q189" s="25"/>
    </row>
    <row r="190" spans="2:17" x14ac:dyDescent="0.2">
      <c r="B190" s="69"/>
      <c r="C190" s="74"/>
      <c r="D190" s="74"/>
      <c r="E190" s="69"/>
      <c r="F190" s="69"/>
      <c r="G190" s="131"/>
      <c r="H190" s="69"/>
      <c r="I190" s="74"/>
      <c r="J190" s="74"/>
      <c r="K190" s="69"/>
      <c r="L190" s="69"/>
      <c r="M190" s="131"/>
      <c r="N190" s="69"/>
      <c r="O190" s="25"/>
      <c r="P190" s="25"/>
      <c r="Q190" s="25"/>
    </row>
    <row r="191" spans="2:17" x14ac:dyDescent="0.2">
      <c r="B191" s="69"/>
      <c r="C191" s="74"/>
      <c r="D191" s="74"/>
      <c r="E191" s="69"/>
      <c r="F191" s="69"/>
      <c r="G191" s="131"/>
      <c r="H191" s="69"/>
      <c r="I191" s="74"/>
      <c r="J191" s="74"/>
      <c r="K191" s="69"/>
      <c r="L191" s="69"/>
      <c r="M191" s="131"/>
      <c r="N191" s="69"/>
      <c r="O191" s="25"/>
      <c r="P191" s="25"/>
      <c r="Q191" s="25"/>
    </row>
    <row r="192" spans="2:17" x14ac:dyDescent="0.2">
      <c r="B192" s="69"/>
      <c r="C192" s="74"/>
      <c r="D192" s="74"/>
      <c r="E192" s="69"/>
      <c r="F192" s="69"/>
      <c r="G192" s="131"/>
      <c r="H192" s="69"/>
      <c r="I192" s="74"/>
      <c r="J192" s="74"/>
      <c r="K192" s="69"/>
      <c r="L192" s="69"/>
      <c r="M192" s="131"/>
      <c r="N192" s="69"/>
      <c r="O192" s="25"/>
      <c r="P192" s="25"/>
      <c r="Q192" s="25"/>
    </row>
    <row r="193" spans="2:17" x14ac:dyDescent="0.2">
      <c r="B193" s="69"/>
      <c r="C193" s="74"/>
      <c r="D193" s="74"/>
      <c r="E193" s="69"/>
      <c r="F193" s="69"/>
      <c r="G193" s="131"/>
      <c r="H193" s="69"/>
      <c r="I193" s="74"/>
      <c r="J193" s="74"/>
      <c r="K193" s="69"/>
      <c r="L193" s="69"/>
      <c r="M193" s="131"/>
      <c r="N193" s="69"/>
      <c r="O193" s="25"/>
      <c r="P193" s="25"/>
      <c r="Q193" s="25"/>
    </row>
    <row r="194" spans="2:17" x14ac:dyDescent="0.2">
      <c r="B194" s="69"/>
      <c r="C194" s="74"/>
      <c r="D194" s="74"/>
      <c r="E194" s="69"/>
      <c r="F194" s="69"/>
      <c r="G194" s="131"/>
      <c r="H194" s="69"/>
      <c r="I194" s="74"/>
      <c r="J194" s="74"/>
      <c r="K194" s="69"/>
      <c r="L194" s="69"/>
      <c r="M194" s="131"/>
      <c r="N194" s="69"/>
      <c r="O194" s="25"/>
      <c r="P194" s="25"/>
      <c r="Q194" s="25"/>
    </row>
    <row r="195" spans="2:17" x14ac:dyDescent="0.2">
      <c r="B195" s="69"/>
      <c r="C195" s="74"/>
      <c r="D195" s="74"/>
      <c r="E195" s="69"/>
      <c r="F195" s="69"/>
      <c r="G195" s="131"/>
      <c r="H195" s="69"/>
      <c r="I195" s="74"/>
      <c r="J195" s="74"/>
      <c r="K195" s="69"/>
      <c r="L195" s="69"/>
      <c r="M195" s="131"/>
      <c r="N195" s="69"/>
      <c r="O195" s="25"/>
      <c r="P195" s="25"/>
      <c r="Q195" s="25"/>
    </row>
    <row r="196" spans="2:17" x14ac:dyDescent="0.2">
      <c r="B196" s="69"/>
      <c r="C196" s="74"/>
      <c r="D196" s="74"/>
      <c r="E196" s="69"/>
      <c r="F196" s="69"/>
      <c r="G196" s="131"/>
      <c r="H196" s="69"/>
      <c r="I196" s="74"/>
      <c r="J196" s="74"/>
      <c r="K196" s="69"/>
      <c r="L196" s="69"/>
      <c r="M196" s="131"/>
      <c r="N196" s="69"/>
      <c r="O196" s="25"/>
      <c r="P196" s="25"/>
      <c r="Q196" s="25"/>
    </row>
    <row r="197" spans="2:17" x14ac:dyDescent="0.2">
      <c r="B197" s="69"/>
      <c r="C197" s="74"/>
      <c r="D197" s="74"/>
      <c r="E197" s="69"/>
      <c r="F197" s="69"/>
      <c r="G197" s="131"/>
      <c r="H197" s="69"/>
      <c r="I197" s="74"/>
      <c r="J197" s="74"/>
      <c r="K197" s="69"/>
      <c r="L197" s="69"/>
      <c r="M197" s="131"/>
      <c r="N197" s="69"/>
      <c r="O197" s="25"/>
      <c r="P197" s="25"/>
      <c r="Q197" s="25"/>
    </row>
    <row r="198" spans="2:17" x14ac:dyDescent="0.2">
      <c r="B198" s="69"/>
      <c r="C198" s="74"/>
      <c r="D198" s="74"/>
      <c r="E198" s="69"/>
      <c r="F198" s="69"/>
      <c r="G198" s="131"/>
      <c r="H198" s="69"/>
      <c r="I198" s="74"/>
      <c r="J198" s="74"/>
      <c r="K198" s="69"/>
      <c r="L198" s="69"/>
      <c r="M198" s="131"/>
      <c r="N198" s="69"/>
      <c r="O198" s="25"/>
      <c r="P198" s="25"/>
      <c r="Q198" s="25"/>
    </row>
    <row r="199" spans="2:17" x14ac:dyDescent="0.2">
      <c r="B199" s="69"/>
      <c r="C199" s="74"/>
      <c r="D199" s="74"/>
      <c r="E199" s="69"/>
      <c r="F199" s="69"/>
      <c r="G199" s="131"/>
      <c r="H199" s="69"/>
      <c r="I199" s="74"/>
      <c r="J199" s="74"/>
      <c r="K199" s="69"/>
      <c r="L199" s="69"/>
      <c r="M199" s="131"/>
      <c r="N199" s="69"/>
      <c r="O199" s="25"/>
      <c r="P199" s="25"/>
      <c r="Q199" s="25"/>
    </row>
    <row r="200" spans="2:17" x14ac:dyDescent="0.2">
      <c r="B200" s="69"/>
      <c r="C200" s="74"/>
      <c r="D200" s="74"/>
      <c r="E200" s="69"/>
      <c r="F200" s="69"/>
      <c r="G200" s="131"/>
      <c r="H200" s="69"/>
      <c r="I200" s="74"/>
      <c r="J200" s="74"/>
      <c r="K200" s="69"/>
      <c r="L200" s="69"/>
      <c r="M200" s="131"/>
      <c r="N200" s="69"/>
      <c r="O200" s="25"/>
      <c r="P200" s="25"/>
      <c r="Q200" s="25"/>
    </row>
    <row r="201" spans="2:17" x14ac:dyDescent="0.2">
      <c r="B201" s="69"/>
      <c r="C201" s="74"/>
      <c r="D201" s="74"/>
      <c r="E201" s="69"/>
      <c r="F201" s="69"/>
      <c r="G201" s="131"/>
      <c r="H201" s="69"/>
      <c r="I201" s="74"/>
      <c r="J201" s="74"/>
      <c r="K201" s="69"/>
      <c r="L201" s="69"/>
      <c r="M201" s="131"/>
      <c r="N201" s="69"/>
      <c r="O201" s="25"/>
      <c r="P201" s="25"/>
      <c r="Q201" s="25"/>
    </row>
    <row r="202" spans="2:17" x14ac:dyDescent="0.2">
      <c r="B202" s="69"/>
      <c r="C202" s="74"/>
      <c r="D202" s="74"/>
      <c r="E202" s="69"/>
      <c r="F202" s="69"/>
      <c r="G202" s="131"/>
      <c r="H202" s="69"/>
      <c r="I202" s="74"/>
      <c r="J202" s="74"/>
      <c r="K202" s="69"/>
      <c r="L202" s="69"/>
      <c r="M202" s="131"/>
      <c r="N202" s="69"/>
      <c r="O202" s="25"/>
      <c r="P202" s="25"/>
      <c r="Q202" s="25"/>
    </row>
    <row r="203" spans="2:17" x14ac:dyDescent="0.2">
      <c r="B203" s="69"/>
      <c r="C203" s="74"/>
      <c r="D203" s="74"/>
      <c r="E203" s="69"/>
      <c r="F203" s="69"/>
      <c r="G203" s="131"/>
      <c r="H203" s="69"/>
      <c r="I203" s="74"/>
      <c r="J203" s="74"/>
      <c r="K203" s="69"/>
      <c r="L203" s="69"/>
      <c r="M203" s="131"/>
      <c r="N203" s="69"/>
      <c r="O203" s="25"/>
      <c r="P203" s="25"/>
      <c r="Q203" s="25"/>
    </row>
    <row r="204" spans="2:17" x14ac:dyDescent="0.2">
      <c r="B204" s="69"/>
      <c r="C204" s="74"/>
      <c r="D204" s="74"/>
      <c r="E204" s="69"/>
      <c r="F204" s="69"/>
      <c r="G204" s="131"/>
      <c r="H204" s="69"/>
      <c r="I204" s="74"/>
      <c r="J204" s="74"/>
      <c r="K204" s="69"/>
      <c r="L204" s="69"/>
      <c r="M204" s="131"/>
      <c r="N204" s="69"/>
      <c r="O204" s="25"/>
      <c r="P204" s="25"/>
      <c r="Q204" s="25"/>
    </row>
    <row r="205" spans="2:17" x14ac:dyDescent="0.2">
      <c r="B205" s="69"/>
      <c r="C205" s="74"/>
      <c r="D205" s="74"/>
      <c r="E205" s="69"/>
      <c r="F205" s="69"/>
      <c r="G205" s="131"/>
      <c r="H205" s="69"/>
      <c r="I205" s="74"/>
      <c r="J205" s="74"/>
      <c r="K205" s="69"/>
      <c r="L205" s="69"/>
      <c r="M205" s="131"/>
      <c r="N205" s="69"/>
      <c r="O205" s="25"/>
      <c r="P205" s="25"/>
      <c r="Q205" s="25"/>
    </row>
    <row r="206" spans="2:17" x14ac:dyDescent="0.2">
      <c r="B206" s="69"/>
      <c r="C206" s="74"/>
      <c r="D206" s="74"/>
      <c r="E206" s="69"/>
      <c r="F206" s="69"/>
      <c r="G206" s="131"/>
      <c r="H206" s="69"/>
      <c r="I206" s="74"/>
      <c r="J206" s="74"/>
      <c r="K206" s="69"/>
      <c r="L206" s="69"/>
      <c r="M206" s="131"/>
      <c r="N206" s="69"/>
      <c r="O206" s="25"/>
      <c r="P206" s="25"/>
      <c r="Q206" s="25"/>
    </row>
    <row r="207" spans="2:17" x14ac:dyDescent="0.2">
      <c r="B207" s="69"/>
      <c r="C207" s="74"/>
      <c r="D207" s="74"/>
      <c r="E207" s="69"/>
      <c r="F207" s="69"/>
      <c r="G207" s="131"/>
      <c r="H207" s="69"/>
      <c r="I207" s="74"/>
      <c r="J207" s="74"/>
      <c r="K207" s="69"/>
      <c r="L207" s="69"/>
      <c r="M207" s="131"/>
      <c r="N207" s="69"/>
      <c r="O207" s="25"/>
      <c r="P207" s="25"/>
      <c r="Q207" s="25"/>
    </row>
    <row r="208" spans="2:17" x14ac:dyDescent="0.2">
      <c r="B208" s="69"/>
      <c r="C208" s="74"/>
      <c r="D208" s="74"/>
      <c r="E208" s="69"/>
      <c r="F208" s="69"/>
      <c r="G208" s="131"/>
      <c r="H208" s="69"/>
      <c r="I208" s="74"/>
      <c r="J208" s="74"/>
      <c r="K208" s="69"/>
      <c r="L208" s="69"/>
      <c r="M208" s="131"/>
      <c r="N208" s="69"/>
      <c r="O208" s="25"/>
      <c r="P208" s="25"/>
      <c r="Q208" s="25"/>
    </row>
    <row r="209" spans="2:17" x14ac:dyDescent="0.2">
      <c r="B209" s="69"/>
      <c r="C209" s="74"/>
      <c r="D209" s="74"/>
      <c r="E209" s="69"/>
      <c r="F209" s="69"/>
      <c r="G209" s="131"/>
      <c r="H209" s="69"/>
      <c r="I209" s="74"/>
      <c r="J209" s="74"/>
      <c r="K209" s="69"/>
      <c r="L209" s="69"/>
      <c r="M209" s="131"/>
      <c r="N209" s="69"/>
      <c r="O209" s="25"/>
      <c r="P209" s="25"/>
      <c r="Q209" s="25"/>
    </row>
    <row r="210" spans="2:17" x14ac:dyDescent="0.2">
      <c r="B210" s="69"/>
      <c r="C210" s="74"/>
      <c r="D210" s="74"/>
      <c r="E210" s="69"/>
      <c r="F210" s="69"/>
      <c r="G210" s="131"/>
      <c r="H210" s="69"/>
      <c r="I210" s="74"/>
      <c r="J210" s="74"/>
      <c r="K210" s="69"/>
      <c r="L210" s="69"/>
      <c r="M210" s="131"/>
      <c r="N210" s="69"/>
      <c r="O210" s="25"/>
      <c r="P210" s="25"/>
      <c r="Q210" s="25"/>
    </row>
    <row r="211" spans="2:17" x14ac:dyDescent="0.2">
      <c r="B211" s="69"/>
      <c r="C211" s="74"/>
      <c r="D211" s="74"/>
      <c r="E211" s="69"/>
      <c r="F211" s="69"/>
      <c r="G211" s="131"/>
      <c r="H211" s="69"/>
      <c r="I211" s="74"/>
      <c r="J211" s="74"/>
      <c r="K211" s="69"/>
      <c r="L211" s="69"/>
      <c r="M211" s="131"/>
      <c r="N211" s="69"/>
      <c r="O211" s="25"/>
      <c r="P211" s="25"/>
      <c r="Q211" s="25"/>
    </row>
    <row r="212" spans="2:17" x14ac:dyDescent="0.2">
      <c r="B212" s="69"/>
      <c r="C212" s="74"/>
      <c r="D212" s="74"/>
      <c r="E212" s="69"/>
      <c r="F212" s="69"/>
      <c r="G212" s="131"/>
      <c r="H212" s="69"/>
      <c r="I212" s="74"/>
      <c r="J212" s="74"/>
      <c r="K212" s="69"/>
      <c r="L212" s="69"/>
      <c r="M212" s="131"/>
      <c r="N212" s="69"/>
      <c r="O212" s="25"/>
      <c r="P212" s="25"/>
      <c r="Q212" s="25"/>
    </row>
    <row r="213" spans="2:17" x14ac:dyDescent="0.2">
      <c r="B213" s="69"/>
      <c r="C213" s="74"/>
      <c r="D213" s="74"/>
      <c r="E213" s="69"/>
      <c r="F213" s="69"/>
      <c r="G213" s="131"/>
      <c r="H213" s="69"/>
      <c r="I213" s="74"/>
      <c r="J213" s="74"/>
      <c r="K213" s="69"/>
      <c r="L213" s="69"/>
      <c r="M213" s="131"/>
      <c r="N213" s="69"/>
      <c r="O213" s="25"/>
      <c r="P213" s="25"/>
      <c r="Q213" s="25"/>
    </row>
    <row r="214" spans="2:17" x14ac:dyDescent="0.2">
      <c r="B214" s="69"/>
      <c r="C214" s="74"/>
      <c r="D214" s="74"/>
      <c r="E214" s="69"/>
      <c r="F214" s="69"/>
      <c r="G214" s="131"/>
      <c r="H214" s="69"/>
      <c r="I214" s="74"/>
      <c r="J214" s="74"/>
      <c r="K214" s="69"/>
      <c r="L214" s="69"/>
      <c r="M214" s="131"/>
      <c r="N214" s="69"/>
      <c r="O214" s="25"/>
      <c r="P214" s="25"/>
      <c r="Q214" s="25"/>
    </row>
    <row r="215" spans="2:17" x14ac:dyDescent="0.2">
      <c r="B215" s="69"/>
      <c r="C215" s="74"/>
      <c r="D215" s="74"/>
      <c r="E215" s="69"/>
      <c r="F215" s="69"/>
      <c r="G215" s="131"/>
      <c r="H215" s="69"/>
      <c r="I215" s="74"/>
      <c r="J215" s="74"/>
      <c r="K215" s="69"/>
      <c r="L215" s="69"/>
      <c r="M215" s="131"/>
      <c r="N215" s="69"/>
      <c r="O215" s="25"/>
      <c r="P215" s="25"/>
      <c r="Q215" s="25"/>
    </row>
    <row r="216" spans="2:17" x14ac:dyDescent="0.2">
      <c r="B216" s="69"/>
      <c r="C216" s="74"/>
      <c r="D216" s="74"/>
      <c r="E216" s="69"/>
      <c r="F216" s="69"/>
      <c r="G216" s="131"/>
      <c r="H216" s="69"/>
      <c r="I216" s="74"/>
      <c r="J216" s="74"/>
      <c r="K216" s="69"/>
      <c r="L216" s="69"/>
      <c r="M216" s="131"/>
      <c r="N216" s="69"/>
      <c r="O216" s="25"/>
      <c r="P216" s="25"/>
      <c r="Q216" s="25"/>
    </row>
    <row r="217" spans="2:17" x14ac:dyDescent="0.2">
      <c r="B217" s="69"/>
      <c r="C217" s="74"/>
      <c r="D217" s="74"/>
      <c r="E217" s="69"/>
      <c r="F217" s="69"/>
      <c r="G217" s="131"/>
      <c r="H217" s="69"/>
      <c r="I217" s="74"/>
      <c r="J217" s="74"/>
      <c r="K217" s="69"/>
      <c r="L217" s="69"/>
      <c r="M217" s="131"/>
      <c r="N217" s="69"/>
      <c r="O217" s="25"/>
      <c r="P217" s="25"/>
      <c r="Q217" s="25"/>
    </row>
    <row r="218" spans="2:17" x14ac:dyDescent="0.2">
      <c r="B218" s="69"/>
      <c r="C218" s="74"/>
      <c r="D218" s="74"/>
      <c r="E218" s="69"/>
      <c r="F218" s="69"/>
      <c r="G218" s="131"/>
      <c r="H218" s="69"/>
      <c r="I218" s="74"/>
      <c r="J218" s="74"/>
      <c r="K218" s="69"/>
      <c r="L218" s="69"/>
      <c r="M218" s="131"/>
      <c r="N218" s="69"/>
      <c r="O218" s="25"/>
      <c r="P218" s="25"/>
      <c r="Q218" s="25"/>
    </row>
    <row r="219" spans="2:17" x14ac:dyDescent="0.2">
      <c r="B219" s="69"/>
      <c r="C219" s="74"/>
      <c r="D219" s="74"/>
      <c r="E219" s="69"/>
      <c r="F219" s="69"/>
      <c r="G219" s="131"/>
      <c r="H219" s="69"/>
      <c r="I219" s="74"/>
      <c r="J219" s="74"/>
      <c r="K219" s="69"/>
      <c r="L219" s="69"/>
      <c r="M219" s="131"/>
      <c r="N219" s="69"/>
      <c r="O219" s="25"/>
      <c r="P219" s="25"/>
      <c r="Q219" s="25"/>
    </row>
    <row r="220" spans="2:17" x14ac:dyDescent="0.2">
      <c r="B220" s="69"/>
      <c r="C220" s="74"/>
      <c r="D220" s="74"/>
      <c r="E220" s="69"/>
      <c r="F220" s="69"/>
      <c r="G220" s="131"/>
      <c r="H220" s="69"/>
      <c r="I220" s="74"/>
      <c r="J220" s="74"/>
      <c r="K220" s="69"/>
      <c r="L220" s="69"/>
      <c r="M220" s="131"/>
      <c r="N220" s="69"/>
      <c r="O220" s="25"/>
      <c r="P220" s="25"/>
      <c r="Q220" s="25"/>
    </row>
    <row r="221" spans="2:17" x14ac:dyDescent="0.2">
      <c r="B221" s="69"/>
      <c r="C221" s="74"/>
      <c r="D221" s="74"/>
      <c r="E221" s="69"/>
      <c r="F221" s="69"/>
      <c r="G221" s="131"/>
      <c r="H221" s="69"/>
      <c r="I221" s="74"/>
      <c r="J221" s="74"/>
      <c r="K221" s="69"/>
      <c r="L221" s="69"/>
      <c r="M221" s="131"/>
      <c r="N221" s="69"/>
      <c r="O221" s="25"/>
      <c r="P221" s="25"/>
      <c r="Q221" s="25"/>
    </row>
    <row r="222" spans="2:17" x14ac:dyDescent="0.2">
      <c r="B222" s="69"/>
      <c r="C222" s="74"/>
      <c r="D222" s="74"/>
      <c r="E222" s="69"/>
      <c r="F222" s="69"/>
      <c r="G222" s="131"/>
      <c r="H222" s="69"/>
      <c r="I222" s="74"/>
      <c r="J222" s="74"/>
      <c r="K222" s="69"/>
      <c r="L222" s="69"/>
      <c r="M222" s="131"/>
      <c r="N222" s="69"/>
      <c r="O222" s="25"/>
      <c r="P222" s="25"/>
      <c r="Q222" s="25"/>
    </row>
    <row r="223" spans="2:17" x14ac:dyDescent="0.2">
      <c r="B223" s="69"/>
      <c r="C223" s="74"/>
      <c r="D223" s="74"/>
      <c r="E223" s="69"/>
      <c r="F223" s="69"/>
      <c r="G223" s="131"/>
      <c r="H223" s="69"/>
      <c r="I223" s="74"/>
      <c r="J223" s="74"/>
      <c r="K223" s="69"/>
      <c r="L223" s="69"/>
      <c r="M223" s="131"/>
      <c r="N223" s="69"/>
      <c r="O223" s="25"/>
      <c r="P223" s="25"/>
      <c r="Q223" s="25"/>
    </row>
    <row r="224" spans="2:17" x14ac:dyDescent="0.2">
      <c r="B224" s="69"/>
      <c r="C224" s="74"/>
      <c r="D224" s="74"/>
      <c r="E224" s="69"/>
      <c r="F224" s="69"/>
      <c r="G224" s="131"/>
      <c r="H224" s="69"/>
      <c r="I224" s="74"/>
      <c r="J224" s="74"/>
      <c r="K224" s="69"/>
      <c r="L224" s="69"/>
      <c r="M224" s="131"/>
      <c r="N224" s="69"/>
      <c r="O224" s="25"/>
      <c r="P224" s="25"/>
      <c r="Q224" s="25"/>
    </row>
    <row r="225" spans="2:17" x14ac:dyDescent="0.2">
      <c r="B225" s="69"/>
      <c r="C225" s="74"/>
      <c r="D225" s="74"/>
      <c r="E225" s="69"/>
      <c r="F225" s="69"/>
      <c r="G225" s="131"/>
      <c r="H225" s="69"/>
      <c r="I225" s="74"/>
      <c r="J225" s="74"/>
      <c r="K225" s="69"/>
      <c r="L225" s="69"/>
      <c r="M225" s="131"/>
      <c r="N225" s="69"/>
      <c r="O225" s="25"/>
      <c r="P225" s="25"/>
      <c r="Q225" s="25"/>
    </row>
    <row r="226" spans="2:17" x14ac:dyDescent="0.2">
      <c r="B226" s="69"/>
      <c r="C226" s="74"/>
      <c r="D226" s="74"/>
      <c r="E226" s="69"/>
      <c r="F226" s="69"/>
      <c r="G226" s="131"/>
      <c r="H226" s="69"/>
      <c r="I226" s="74"/>
      <c r="J226" s="74"/>
      <c r="K226" s="69"/>
      <c r="L226" s="69"/>
      <c r="M226" s="131"/>
      <c r="N226" s="69"/>
      <c r="O226" s="25"/>
      <c r="P226" s="25"/>
      <c r="Q226" s="25"/>
    </row>
    <row r="227" spans="2:17" x14ac:dyDescent="0.2">
      <c r="B227" s="69"/>
      <c r="C227" s="74"/>
      <c r="D227" s="74"/>
      <c r="E227" s="69"/>
      <c r="F227" s="69"/>
      <c r="G227" s="131"/>
      <c r="H227" s="69"/>
      <c r="I227" s="74"/>
      <c r="J227" s="74"/>
      <c r="K227" s="69"/>
      <c r="L227" s="69"/>
      <c r="M227" s="131"/>
      <c r="N227" s="69"/>
      <c r="O227" s="25"/>
      <c r="P227" s="25"/>
      <c r="Q227" s="25"/>
    </row>
    <row r="228" spans="2:17" x14ac:dyDescent="0.2">
      <c r="B228" s="69"/>
      <c r="C228" s="74"/>
      <c r="D228" s="74"/>
      <c r="E228" s="69"/>
      <c r="F228" s="69"/>
      <c r="G228" s="131"/>
      <c r="H228" s="69"/>
      <c r="I228" s="74"/>
      <c r="J228" s="74"/>
      <c r="K228" s="69"/>
      <c r="L228" s="69"/>
      <c r="M228" s="131"/>
      <c r="N228" s="69"/>
      <c r="O228" s="25"/>
      <c r="P228" s="25"/>
      <c r="Q228" s="25"/>
    </row>
    <row r="229" spans="2:17" x14ac:dyDescent="0.2">
      <c r="B229" s="69"/>
      <c r="C229" s="74"/>
      <c r="D229" s="74"/>
      <c r="E229" s="69"/>
      <c r="F229" s="69"/>
      <c r="G229" s="131"/>
      <c r="H229" s="69"/>
      <c r="I229" s="74"/>
      <c r="J229" s="74"/>
      <c r="K229" s="69"/>
      <c r="L229" s="69"/>
      <c r="M229" s="131"/>
      <c r="N229" s="69"/>
      <c r="O229" s="25"/>
      <c r="P229" s="25"/>
      <c r="Q229" s="25"/>
    </row>
    <row r="230" spans="2:17" x14ac:dyDescent="0.2">
      <c r="B230" s="69"/>
      <c r="C230" s="74"/>
      <c r="D230" s="74"/>
      <c r="E230" s="69"/>
      <c r="F230" s="69"/>
      <c r="G230" s="131"/>
      <c r="H230" s="69"/>
      <c r="I230" s="74"/>
      <c r="J230" s="74"/>
      <c r="K230" s="69"/>
      <c r="L230" s="69"/>
      <c r="M230" s="131"/>
      <c r="N230" s="69"/>
      <c r="O230" s="25"/>
      <c r="P230" s="25"/>
      <c r="Q230" s="25"/>
    </row>
    <row r="231" spans="2:17" x14ac:dyDescent="0.2">
      <c r="B231" s="69"/>
      <c r="C231" s="74"/>
      <c r="D231" s="74"/>
      <c r="E231" s="69"/>
      <c r="F231" s="69"/>
      <c r="G231" s="131"/>
      <c r="H231" s="69"/>
      <c r="I231" s="74"/>
      <c r="J231" s="74"/>
      <c r="K231" s="69"/>
      <c r="L231" s="69"/>
      <c r="M231" s="131"/>
      <c r="N231" s="69"/>
      <c r="O231" s="25"/>
      <c r="P231" s="25"/>
      <c r="Q231" s="25"/>
    </row>
    <row r="232" spans="2:17" x14ac:dyDescent="0.2">
      <c r="B232" s="69"/>
      <c r="C232" s="74"/>
      <c r="D232" s="74"/>
      <c r="E232" s="69"/>
      <c r="F232" s="69"/>
      <c r="G232" s="131"/>
      <c r="H232" s="69"/>
      <c r="I232" s="74"/>
      <c r="J232" s="74"/>
      <c r="K232" s="69"/>
      <c r="L232" s="69"/>
      <c r="M232" s="131"/>
      <c r="N232" s="69"/>
      <c r="O232" s="25"/>
      <c r="P232" s="25"/>
      <c r="Q232" s="25"/>
    </row>
    <row r="233" spans="2:17" x14ac:dyDescent="0.2">
      <c r="B233" s="69"/>
      <c r="C233" s="74"/>
      <c r="D233" s="74"/>
      <c r="E233" s="69"/>
      <c r="F233" s="69"/>
      <c r="G233" s="131"/>
      <c r="H233" s="69"/>
      <c r="I233" s="74"/>
      <c r="J233" s="74"/>
      <c r="K233" s="69"/>
      <c r="L233" s="69"/>
      <c r="M233" s="131"/>
      <c r="N233" s="69"/>
      <c r="O233" s="25"/>
      <c r="P233" s="25"/>
      <c r="Q233" s="25"/>
    </row>
    <row r="234" spans="2:17" x14ac:dyDescent="0.2">
      <c r="B234" s="69"/>
      <c r="C234" s="74"/>
      <c r="D234" s="74"/>
      <c r="E234" s="69"/>
      <c r="F234" s="69"/>
      <c r="G234" s="131"/>
      <c r="H234" s="69"/>
      <c r="I234" s="74"/>
      <c r="J234" s="74"/>
      <c r="K234" s="69"/>
      <c r="L234" s="69"/>
      <c r="M234" s="131"/>
      <c r="N234" s="69"/>
      <c r="O234" s="25"/>
      <c r="P234" s="25"/>
      <c r="Q234" s="25"/>
    </row>
    <row r="235" spans="2:17" x14ac:dyDescent="0.2">
      <c r="B235" s="69"/>
      <c r="C235" s="74"/>
      <c r="D235" s="74"/>
      <c r="E235" s="69"/>
      <c r="F235" s="69"/>
      <c r="G235" s="131"/>
      <c r="H235" s="69"/>
      <c r="I235" s="74"/>
      <c r="J235" s="74"/>
      <c r="K235" s="69"/>
      <c r="L235" s="69"/>
      <c r="M235" s="131"/>
      <c r="N235" s="69"/>
      <c r="O235" s="25"/>
      <c r="P235" s="25"/>
      <c r="Q235" s="25"/>
    </row>
    <row r="236" spans="2:17" x14ac:dyDescent="0.2">
      <c r="B236" s="69"/>
      <c r="C236" s="74"/>
      <c r="D236" s="74"/>
      <c r="E236" s="69"/>
      <c r="F236" s="69"/>
      <c r="G236" s="131"/>
      <c r="H236" s="69"/>
      <c r="I236" s="74"/>
      <c r="J236" s="74"/>
      <c r="K236" s="69"/>
      <c r="L236" s="69"/>
      <c r="M236" s="131"/>
      <c r="N236" s="69"/>
      <c r="O236" s="25"/>
      <c r="P236" s="25"/>
      <c r="Q236" s="25"/>
    </row>
    <row r="237" spans="2:17" x14ac:dyDescent="0.2">
      <c r="B237" s="69"/>
      <c r="C237" s="74"/>
      <c r="D237" s="74"/>
      <c r="E237" s="69"/>
      <c r="F237" s="69"/>
      <c r="G237" s="131"/>
      <c r="H237" s="69"/>
      <c r="I237" s="74"/>
      <c r="J237" s="74"/>
      <c r="K237" s="69"/>
      <c r="L237" s="69"/>
      <c r="M237" s="131"/>
      <c r="N237" s="69"/>
      <c r="O237" s="25"/>
      <c r="P237" s="25"/>
      <c r="Q237" s="25"/>
    </row>
    <row r="238" spans="2:17" x14ac:dyDescent="0.2">
      <c r="B238" s="69"/>
      <c r="C238" s="74"/>
      <c r="D238" s="74"/>
      <c r="E238" s="69"/>
      <c r="F238" s="69"/>
      <c r="G238" s="131"/>
      <c r="H238" s="69"/>
      <c r="I238" s="74"/>
      <c r="J238" s="74"/>
      <c r="K238" s="69"/>
      <c r="L238" s="69"/>
      <c r="M238" s="131"/>
      <c r="N238" s="69"/>
      <c r="O238" s="25"/>
      <c r="P238" s="25"/>
      <c r="Q238" s="25"/>
    </row>
    <row r="239" spans="2:17" x14ac:dyDescent="0.2">
      <c r="B239" s="69"/>
      <c r="C239" s="74"/>
      <c r="D239" s="74"/>
      <c r="E239" s="69"/>
      <c r="F239" s="69"/>
      <c r="G239" s="131"/>
      <c r="H239" s="69"/>
      <c r="I239" s="74"/>
      <c r="J239" s="74"/>
      <c r="K239" s="69"/>
      <c r="L239" s="69"/>
      <c r="M239" s="131"/>
      <c r="N239" s="69"/>
      <c r="O239" s="25"/>
      <c r="P239" s="25"/>
      <c r="Q239" s="25"/>
    </row>
    <row r="240" spans="2:17" x14ac:dyDescent="0.2">
      <c r="B240" s="69"/>
      <c r="C240" s="74"/>
      <c r="D240" s="74"/>
      <c r="E240" s="69"/>
      <c r="F240" s="69"/>
      <c r="G240" s="131"/>
      <c r="H240" s="69"/>
      <c r="I240" s="74"/>
      <c r="J240" s="74"/>
      <c r="K240" s="69"/>
      <c r="L240" s="69"/>
      <c r="M240" s="131"/>
      <c r="N240" s="69"/>
      <c r="O240" s="25"/>
      <c r="P240" s="25"/>
      <c r="Q240" s="25"/>
    </row>
    <row r="241" spans="2:17" x14ac:dyDescent="0.2">
      <c r="B241" s="69"/>
      <c r="C241" s="74"/>
      <c r="D241" s="74"/>
      <c r="E241" s="69"/>
      <c r="F241" s="69"/>
      <c r="G241" s="131"/>
      <c r="H241" s="69"/>
      <c r="I241" s="74"/>
      <c r="J241" s="74"/>
      <c r="K241" s="69"/>
      <c r="L241" s="69"/>
      <c r="M241" s="131"/>
      <c r="N241" s="69"/>
      <c r="O241" s="25"/>
      <c r="P241" s="25"/>
      <c r="Q241" s="25"/>
    </row>
    <row r="242" spans="2:17" x14ac:dyDescent="0.2">
      <c r="B242" s="69"/>
      <c r="C242" s="74"/>
      <c r="D242" s="74"/>
      <c r="E242" s="69"/>
      <c r="F242" s="69"/>
      <c r="G242" s="131"/>
      <c r="H242" s="69"/>
      <c r="I242" s="74"/>
      <c r="J242" s="74"/>
      <c r="K242" s="69"/>
      <c r="L242" s="69"/>
      <c r="M242" s="131"/>
      <c r="N242" s="69"/>
      <c r="O242" s="25"/>
      <c r="P242" s="25"/>
      <c r="Q242" s="25"/>
    </row>
    <row r="243" spans="2:17" x14ac:dyDescent="0.2">
      <c r="B243" s="69"/>
      <c r="C243" s="74"/>
      <c r="D243" s="74"/>
      <c r="E243" s="69"/>
      <c r="F243" s="69"/>
      <c r="G243" s="131"/>
      <c r="H243" s="69"/>
      <c r="I243" s="74"/>
      <c r="J243" s="74"/>
      <c r="K243" s="69"/>
      <c r="L243" s="69"/>
      <c r="M243" s="131"/>
      <c r="N243" s="69"/>
      <c r="O243" s="25"/>
      <c r="P243" s="25"/>
      <c r="Q243" s="25"/>
    </row>
    <row r="244" spans="2:17" x14ac:dyDescent="0.2">
      <c r="B244" s="69"/>
      <c r="C244" s="74"/>
      <c r="D244" s="74"/>
      <c r="E244" s="69"/>
      <c r="F244" s="69"/>
      <c r="G244" s="131"/>
      <c r="H244" s="69"/>
      <c r="I244" s="74"/>
      <c r="J244" s="74"/>
      <c r="K244" s="69"/>
      <c r="L244" s="69"/>
      <c r="M244" s="131"/>
      <c r="N244" s="69"/>
      <c r="O244" s="25"/>
      <c r="P244" s="25"/>
      <c r="Q244" s="25"/>
    </row>
    <row r="245" spans="2:17" x14ac:dyDescent="0.2">
      <c r="B245" s="69"/>
      <c r="C245" s="74"/>
      <c r="D245" s="74"/>
      <c r="E245" s="69"/>
      <c r="F245" s="69"/>
      <c r="G245" s="131"/>
      <c r="H245" s="69"/>
      <c r="I245" s="74"/>
      <c r="J245" s="74"/>
      <c r="K245" s="69"/>
      <c r="L245" s="69"/>
      <c r="M245" s="131"/>
      <c r="N245" s="69"/>
      <c r="O245" s="25"/>
      <c r="P245" s="25"/>
      <c r="Q245" s="25"/>
    </row>
    <row r="246" spans="2:17" x14ac:dyDescent="0.2">
      <c r="B246" s="69"/>
      <c r="C246" s="74"/>
      <c r="D246" s="74"/>
      <c r="E246" s="69"/>
      <c r="F246" s="69"/>
      <c r="G246" s="131"/>
      <c r="H246" s="69"/>
      <c r="I246" s="74"/>
      <c r="J246" s="74"/>
      <c r="K246" s="69"/>
      <c r="L246" s="69"/>
      <c r="M246" s="131"/>
      <c r="N246" s="69"/>
      <c r="O246" s="25"/>
      <c r="P246" s="25"/>
      <c r="Q246" s="25"/>
    </row>
    <row r="247" spans="2:17" x14ac:dyDescent="0.2">
      <c r="B247" s="69"/>
      <c r="C247" s="74"/>
      <c r="D247" s="74"/>
      <c r="E247" s="69"/>
      <c r="F247" s="69"/>
      <c r="G247" s="131"/>
      <c r="H247" s="69"/>
      <c r="I247" s="74"/>
      <c r="J247" s="74"/>
      <c r="K247" s="69"/>
      <c r="L247" s="69"/>
      <c r="M247" s="131"/>
      <c r="N247" s="69"/>
      <c r="O247" s="25"/>
      <c r="P247" s="25"/>
      <c r="Q247" s="2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132" customWidth="1"/>
    <col min="2" max="2" width="14.28515625" style="78" customWidth="1"/>
    <col min="3" max="3" width="15.42578125" style="78" customWidth="1"/>
    <col min="4" max="4" width="10.28515625" style="138" customWidth="1"/>
    <col min="5" max="5" width="8.85546875" style="34" hidden="1" customWidth="1"/>
    <col min="6" max="16384" width="9.140625" style="34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8.75" x14ac:dyDescent="0.3">
      <c r="A3" s="2" t="s">
        <v>170</v>
      </c>
      <c r="B3" s="2"/>
      <c r="C3" s="2"/>
      <c r="D3" s="2"/>
    </row>
    <row r="4" spans="1:20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20" s="169" customFormat="1" x14ac:dyDescent="0.2">
      <c r="B5" s="209"/>
      <c r="C5" s="209"/>
      <c r="D5" s="169" t="str">
        <f>VALVAL</f>
        <v>млрд. одиниць</v>
      </c>
    </row>
    <row r="6" spans="1:20" s="175" customFormat="1" x14ac:dyDescent="0.2">
      <c r="A6" s="98"/>
      <c r="B6" s="135" t="s">
        <v>172</v>
      </c>
      <c r="C6" s="135" t="s">
        <v>175</v>
      </c>
      <c r="D6" s="187" t="s">
        <v>194</v>
      </c>
      <c r="E6" s="235" t="s">
        <v>60</v>
      </c>
    </row>
    <row r="7" spans="1:20" s="99" customFormat="1" ht="15.75" x14ac:dyDescent="0.2">
      <c r="A7" s="246" t="s">
        <v>154</v>
      </c>
      <c r="B7" s="90">
        <f t="shared" ref="B7:C7" si="0">B$8+B$18</f>
        <v>74.848301704500003</v>
      </c>
      <c r="C7" s="90">
        <f t="shared" si="0"/>
        <v>2116.66783260696</v>
      </c>
      <c r="D7" s="168">
        <v>0.99999899999999997</v>
      </c>
      <c r="E7" s="201" t="s">
        <v>93</v>
      </c>
    </row>
    <row r="8" spans="1:20" s="170" customFormat="1" ht="15" x14ac:dyDescent="0.2">
      <c r="A8" s="227" t="s">
        <v>70</v>
      </c>
      <c r="B8" s="106">
        <f t="shared" ref="B8:D8" si="1">B$9+B$12</f>
        <v>64.707211507500006</v>
      </c>
      <c r="C8" s="106">
        <f t="shared" si="1"/>
        <v>1829.8835112689999</v>
      </c>
      <c r="D8" s="157">
        <f t="shared" si="1"/>
        <v>0.86451100000000003</v>
      </c>
      <c r="E8" s="177" t="s">
        <v>93</v>
      </c>
    </row>
    <row r="9" spans="1:20" s="41" customFormat="1" ht="15" outlineLevel="1" x14ac:dyDescent="0.2">
      <c r="A9" s="127" t="s">
        <v>51</v>
      </c>
      <c r="B9" s="31">
        <f t="shared" ref="B9:C9" si="2">SUM(B$10:B$11)</f>
        <v>26.841533234980002</v>
      </c>
      <c r="C9" s="31">
        <f t="shared" si="2"/>
        <v>759.06344809861992</v>
      </c>
      <c r="D9" s="202">
        <v>0.35861199999999999</v>
      </c>
      <c r="E9" s="109" t="s">
        <v>168</v>
      </c>
    </row>
    <row r="10" spans="1:20" s="49" customFormat="1" ht="14.25" outlineLevel="2" x14ac:dyDescent="0.2">
      <c r="A10" s="32" t="s">
        <v>197</v>
      </c>
      <c r="B10" s="221">
        <v>26.759692173440001</v>
      </c>
      <c r="C10" s="221">
        <v>756.74902895471996</v>
      </c>
      <c r="D10" s="174">
        <v>0.35751899999999998</v>
      </c>
      <c r="E10" s="223" t="s">
        <v>12</v>
      </c>
    </row>
    <row r="11" spans="1:20" ht="14.25" outlineLevel="2" x14ac:dyDescent="0.2">
      <c r="A11" s="44" t="s">
        <v>118</v>
      </c>
      <c r="B11" s="245">
        <v>8.1841061539999996E-2</v>
      </c>
      <c r="C11" s="245">
        <v>2.3144191438999999</v>
      </c>
      <c r="D11" s="174">
        <v>1.093E-3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20" ht="15" outlineLevel="1" x14ac:dyDescent="0.25">
      <c r="A12" s="240" t="s">
        <v>65</v>
      </c>
      <c r="B12" s="101">
        <f t="shared" ref="B12:C12" si="3">SUM(B$13:B$17)</f>
        <v>37.86567827252</v>
      </c>
      <c r="C12" s="101">
        <f t="shared" si="3"/>
        <v>1070.8200631703801</v>
      </c>
      <c r="D12" s="146">
        <v>0.50589899999999999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20" ht="14.25" outlineLevel="2" x14ac:dyDescent="0.25">
      <c r="A13" s="167" t="s">
        <v>179</v>
      </c>
      <c r="B13" s="53">
        <v>13.20302038544</v>
      </c>
      <c r="C13" s="53">
        <v>373.37398320001</v>
      </c>
      <c r="D13" s="118">
        <v>0.176397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20" ht="14.25" outlineLevel="2" x14ac:dyDescent="0.25">
      <c r="A14" s="167" t="s">
        <v>45</v>
      </c>
      <c r="B14" s="53">
        <v>1.75175002006</v>
      </c>
      <c r="C14" s="53">
        <v>49.53850433214</v>
      </c>
      <c r="D14" s="118">
        <v>2.3404000000000001E-2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ht="28.5" outlineLevel="2" x14ac:dyDescent="0.25">
      <c r="A15" s="167" t="s">
        <v>218</v>
      </c>
      <c r="B15" s="53">
        <v>5.9780259999999998E-5</v>
      </c>
      <c r="C15" s="53">
        <v>1.69055213E-3</v>
      </c>
      <c r="D15" s="118">
        <v>9.9999999999999995E-7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20" ht="14.25" outlineLevel="2" x14ac:dyDescent="0.25">
      <c r="A16" s="167" t="s">
        <v>58</v>
      </c>
      <c r="B16" s="53">
        <v>21.189943</v>
      </c>
      <c r="C16" s="53">
        <v>599.23965810209995</v>
      </c>
      <c r="D16" s="118">
        <v>0.283105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14.25" outlineLevel="2" x14ac:dyDescent="0.25">
      <c r="A17" s="167" t="s">
        <v>182</v>
      </c>
      <c r="B17" s="53">
        <v>1.72090508676</v>
      </c>
      <c r="C17" s="53">
        <v>48.666226983999998</v>
      </c>
      <c r="D17" s="118">
        <v>2.2991999999999999E-2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5" x14ac:dyDescent="0.25">
      <c r="A18" s="232" t="s">
        <v>14</v>
      </c>
      <c r="B18" s="59">
        <f t="shared" ref="B18:D18" si="4">B$19+B$23</f>
        <v>10.141090196999999</v>
      </c>
      <c r="C18" s="59">
        <f t="shared" si="4"/>
        <v>286.78432133796002</v>
      </c>
      <c r="D18" s="108">
        <f t="shared" si="4"/>
        <v>0.135488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5" outlineLevel="1" x14ac:dyDescent="0.25">
      <c r="A19" s="240" t="s">
        <v>51</v>
      </c>
      <c r="B19" s="101">
        <f t="shared" ref="B19:C19" si="5">SUM(B$20:B$22)</f>
        <v>0.46731037455999996</v>
      </c>
      <c r="C19" s="101">
        <f t="shared" si="5"/>
        <v>13.215274297580001</v>
      </c>
      <c r="D19" s="146">
        <v>6.2430000000000003E-3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4.25" outlineLevel="2" x14ac:dyDescent="0.25">
      <c r="A20" s="167" t="s">
        <v>197</v>
      </c>
      <c r="B20" s="53">
        <v>0.31648478715</v>
      </c>
      <c r="C20" s="53">
        <v>8.9500115999999998</v>
      </c>
      <c r="D20" s="118">
        <v>4.228E-3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4.25" outlineLevel="2" x14ac:dyDescent="0.25">
      <c r="A21" s="167" t="s">
        <v>118</v>
      </c>
      <c r="B21" s="53">
        <v>0.15079182966999999</v>
      </c>
      <c r="C21" s="53">
        <v>4.2643080475800001</v>
      </c>
      <c r="D21" s="118">
        <v>2.0149999999999999E-3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4.25" outlineLevel="2" x14ac:dyDescent="0.25">
      <c r="A22" s="167" t="s">
        <v>137</v>
      </c>
      <c r="B22" s="53">
        <v>3.375774E-5</v>
      </c>
      <c r="C22" s="53">
        <v>9.5465000000000003E-4</v>
      </c>
      <c r="D22" s="118"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5" outlineLevel="1" x14ac:dyDescent="0.25">
      <c r="A23" s="240" t="s">
        <v>65</v>
      </c>
      <c r="B23" s="101">
        <f t="shared" ref="B23:C23" si="6">SUM(B$24:B$27)</f>
        <v>9.6737798224399985</v>
      </c>
      <c r="C23" s="101">
        <f t="shared" si="6"/>
        <v>273.56904704038004</v>
      </c>
      <c r="D23" s="146">
        <v>0.129245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4.25" outlineLevel="2" x14ac:dyDescent="0.25">
      <c r="A24" s="167" t="s">
        <v>179</v>
      </c>
      <c r="B24" s="53">
        <v>7.3772621226600004</v>
      </c>
      <c r="C24" s="53">
        <v>208.62481943015001</v>
      </c>
      <c r="D24" s="118">
        <v>9.8562999999999998E-2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14.25" outlineLevel="2" x14ac:dyDescent="0.25">
      <c r="A25" s="167" t="s">
        <v>45</v>
      </c>
      <c r="B25" s="53">
        <v>4.8738926600000003E-2</v>
      </c>
      <c r="C25" s="53">
        <v>1.3783094042299999</v>
      </c>
      <c r="D25" s="118">
        <v>6.5099999999999999E-4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28.5" outlineLevel="2" x14ac:dyDescent="0.25">
      <c r="A26" s="167" t="s">
        <v>218</v>
      </c>
      <c r="B26" s="53">
        <v>2.1336449186299999</v>
      </c>
      <c r="C26" s="53">
        <v>60.338277056640003</v>
      </c>
      <c r="D26" s="118">
        <v>2.8506E-2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4.25" outlineLevel="2" x14ac:dyDescent="0.25">
      <c r="A27" s="167" t="s">
        <v>182</v>
      </c>
      <c r="B27" s="53">
        <v>0.11413385455</v>
      </c>
      <c r="C27" s="53">
        <v>3.2276411493600001</v>
      </c>
      <c r="D27" s="118">
        <v>1.5250000000000001E-3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2:18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2:18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2:18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2:18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2:18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2:18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2:18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2:18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2:18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2:18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2:18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2:18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2:18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2:18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2:18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2:18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2:18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2:18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2:18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2:18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2:18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2:18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2:18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2:18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2:18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2:18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2:18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2:18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2:18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2:18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2:18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2:18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2:18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2:18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2:18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2:18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2:18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2:18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2:18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2:18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2:18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2:18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2:18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2:18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2:18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2:18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2:18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2:18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2:18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2:18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2:18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2:18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2:18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2:18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2:18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2:18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2:18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2:18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2:18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2:18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2:18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2:18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2:18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2:18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2:18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2:18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2:18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2:18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2:18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2:18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2:18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2:18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2:18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2:18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2:18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2:18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2:18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2:18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2:18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2:18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2:18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2:18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2:18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2:18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2:18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2:18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2:18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2:18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2:18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2:18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2:18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2:18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2:18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2:18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2:18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2:18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2:18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2:18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2:18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2:18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2:18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2:18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2:18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2:18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2:18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2:18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2:18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2:18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2:18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2:18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2:18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2:18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2:18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2:18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2:18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2:18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2:18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2:18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2:18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2:18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2:18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2:18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2:18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2:18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2:18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2:18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2:18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2:18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2:18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2:18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2:18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2:18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2:18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2:18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2:18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2:18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2:18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2:18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2:18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2:18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2:18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2:18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2:18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2:18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2:18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2:18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2:18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2:18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2:18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2:18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2:18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2:18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2:18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2:18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2:18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2:18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2:18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2:18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2:18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2:18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2:18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2:18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2:18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2:18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2:18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2:18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2:18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2:18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2:18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2:18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2:18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2:18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2:18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2:18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2:18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2:18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2:18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2:18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2:18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2:18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2:18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2:18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2:18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2:18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2:18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2:18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2:18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2:18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2:18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2:18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O180"/>
  <sheetViews>
    <sheetView workbookViewId="0"/>
  </sheetViews>
  <sheetFormatPr defaultRowHeight="11.25" outlineLevelRow="3" x14ac:dyDescent="0.2"/>
  <cols>
    <col min="1" max="1" width="52" style="153" customWidth="1"/>
    <col min="2" max="10" width="15.140625" style="198" customWidth="1"/>
    <col min="11" max="16384" width="9.140625" style="153"/>
  </cols>
  <sheetData>
    <row r="1" spans="1:15" s="34" customFormat="1" ht="12.75" x14ac:dyDescent="0.2">
      <c r="B1" s="78"/>
      <c r="D1" s="78"/>
      <c r="E1" s="78"/>
      <c r="F1" s="78"/>
      <c r="G1" s="78"/>
      <c r="H1" s="78"/>
      <c r="I1" s="78"/>
      <c r="J1" s="78"/>
    </row>
    <row r="2" spans="1:15" s="34" customFormat="1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75"/>
      <c r="L2" s="75"/>
      <c r="M2" s="75"/>
      <c r="N2" s="75"/>
      <c r="O2" s="75"/>
    </row>
    <row r="3" spans="1:15" s="34" customFormat="1" ht="12.75" x14ac:dyDescent="0.2">
      <c r="A3" s="66"/>
      <c r="B3" s="78"/>
      <c r="C3" s="78"/>
      <c r="D3" s="78"/>
      <c r="E3" s="78"/>
      <c r="F3" s="78"/>
      <c r="G3" s="78"/>
      <c r="H3" s="78"/>
      <c r="I3" s="78"/>
      <c r="J3" s="78"/>
    </row>
    <row r="4" spans="1:15" s="169" customFormat="1" ht="12.75" x14ac:dyDescent="0.2">
      <c r="B4" s="209"/>
      <c r="C4" s="209"/>
      <c r="D4" s="209"/>
      <c r="E4" s="209"/>
      <c r="F4" s="209"/>
      <c r="G4" s="209"/>
      <c r="H4" s="209"/>
      <c r="I4" s="209"/>
      <c r="J4" s="209" t="str">
        <f>VALUSD</f>
        <v>млрд. дол. США</v>
      </c>
    </row>
    <row r="5" spans="1:15" s="175" customFormat="1" ht="12.75" x14ac:dyDescent="0.2">
      <c r="A5" s="9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77">
        <v>43343</v>
      </c>
    </row>
    <row r="6" spans="1:15" s="242" customFormat="1" ht="31.5" x14ac:dyDescent="0.2">
      <c r="A6" s="113" t="s">
        <v>154</v>
      </c>
      <c r="B6" s="104">
        <f t="shared" ref="B6:I6" si="0">B$59+B$7</f>
        <v>76.305753084310012</v>
      </c>
      <c r="C6" s="104">
        <f t="shared" si="0"/>
        <v>76.223721647399998</v>
      </c>
      <c r="D6" s="104">
        <f t="shared" si="0"/>
        <v>76.771022724070008</v>
      </c>
      <c r="E6" s="104">
        <f t="shared" si="0"/>
        <v>77.367692873940001</v>
      </c>
      <c r="F6" s="104">
        <f t="shared" si="0"/>
        <v>77.051120848869999</v>
      </c>
      <c r="G6" s="104">
        <f t="shared" si="0"/>
        <v>76.258644090569987</v>
      </c>
      <c r="H6" s="104">
        <f t="shared" si="0"/>
        <v>76.301212501650014</v>
      </c>
      <c r="I6" s="104">
        <f t="shared" si="0"/>
        <v>75.711134987680012</v>
      </c>
      <c r="J6" s="104">
        <v>74.848301704500003</v>
      </c>
    </row>
    <row r="7" spans="1:15" s="200" customFormat="1" ht="15" x14ac:dyDescent="0.2">
      <c r="A7" s="85" t="s">
        <v>51</v>
      </c>
      <c r="B7" s="102">
        <f t="shared" ref="B7:J7" si="1">B$8+B$46</f>
        <v>27.315810366210012</v>
      </c>
      <c r="C7" s="102">
        <f t="shared" si="1"/>
        <v>27.086735517569991</v>
      </c>
      <c r="D7" s="102">
        <f t="shared" si="1"/>
        <v>28.150300889250008</v>
      </c>
      <c r="E7" s="102">
        <f t="shared" si="1"/>
        <v>28.801246400530005</v>
      </c>
      <c r="F7" s="102">
        <f t="shared" si="1"/>
        <v>28.968406881600011</v>
      </c>
      <c r="G7" s="102">
        <f t="shared" si="1"/>
        <v>29.111577537679999</v>
      </c>
      <c r="H7" s="102">
        <f t="shared" si="1"/>
        <v>29.132933565690006</v>
      </c>
      <c r="I7" s="102">
        <f t="shared" si="1"/>
        <v>28.400408934510015</v>
      </c>
      <c r="J7" s="102">
        <f t="shared" si="1"/>
        <v>27.308843609540002</v>
      </c>
    </row>
    <row r="8" spans="1:15" s="41" customFormat="1" ht="15" outlineLevel="1" x14ac:dyDescent="0.2">
      <c r="A8" s="12" t="s">
        <v>70</v>
      </c>
      <c r="B8" s="58">
        <f t="shared" ref="B8:J8" si="2">B$9+B$44</f>
        <v>26.842676472450012</v>
      </c>
      <c r="C8" s="58">
        <f t="shared" si="2"/>
        <v>26.612179945339992</v>
      </c>
      <c r="D8" s="58">
        <f t="shared" si="2"/>
        <v>27.644103857670007</v>
      </c>
      <c r="E8" s="58">
        <f t="shared" si="2"/>
        <v>28.284891932920004</v>
      </c>
      <c r="F8" s="58">
        <f t="shared" si="2"/>
        <v>28.445947794910012</v>
      </c>
      <c r="G8" s="58">
        <f t="shared" si="2"/>
        <v>28.592804085049998</v>
      </c>
      <c r="H8" s="58">
        <f t="shared" si="2"/>
        <v>28.620994749390007</v>
      </c>
      <c r="I8" s="58">
        <f t="shared" si="2"/>
        <v>27.908215375630014</v>
      </c>
      <c r="J8" s="58">
        <f t="shared" si="2"/>
        <v>26.841533234980002</v>
      </c>
    </row>
    <row r="9" spans="1:15" s="97" customFormat="1" ht="12.75" outlineLevel="2" x14ac:dyDescent="0.2">
      <c r="A9" s="27" t="s">
        <v>197</v>
      </c>
      <c r="B9" s="82">
        <f t="shared" ref="B9:I9" si="3">SUM(B$10:B$43)</f>
        <v>26.757860621410014</v>
      </c>
      <c r="C9" s="82">
        <f t="shared" si="3"/>
        <v>26.527187151289993</v>
      </c>
      <c r="D9" s="82">
        <f t="shared" si="3"/>
        <v>27.555765982410009</v>
      </c>
      <c r="E9" s="82">
        <f t="shared" si="3"/>
        <v>28.195207225440004</v>
      </c>
      <c r="F9" s="82">
        <f t="shared" si="3"/>
        <v>28.356451871610012</v>
      </c>
      <c r="G9" s="82">
        <f t="shared" si="3"/>
        <v>28.502985493399997</v>
      </c>
      <c r="H9" s="82">
        <f t="shared" si="3"/>
        <v>28.531359137630009</v>
      </c>
      <c r="I9" s="82">
        <f t="shared" si="3"/>
        <v>27.821711894700016</v>
      </c>
      <c r="J9" s="82">
        <v>26.759692173440001</v>
      </c>
    </row>
    <row r="10" spans="1:15" s="149" customFormat="1" ht="12.75" outlineLevel="3" x14ac:dyDescent="0.2">
      <c r="A10" s="84" t="s">
        <v>144</v>
      </c>
      <c r="B10" s="164">
        <v>2.2321566689900001</v>
      </c>
      <c r="C10" s="164">
        <v>2.2368133990499999</v>
      </c>
      <c r="D10" s="164">
        <v>2.3248481855200001</v>
      </c>
      <c r="E10" s="164">
        <v>2.3602936885700001</v>
      </c>
      <c r="F10" s="164">
        <v>2.3884989226200002</v>
      </c>
      <c r="G10" s="164">
        <v>2.3971104098399998</v>
      </c>
      <c r="H10" s="164">
        <v>2.39222697777</v>
      </c>
      <c r="I10" s="164">
        <v>2.34161606779</v>
      </c>
      <c r="J10" s="164">
        <v>2.2154061623999999</v>
      </c>
    </row>
    <row r="11" spans="1:15" ht="12.75" outlineLevel="3" x14ac:dyDescent="0.2">
      <c r="A11" s="81" t="s">
        <v>205</v>
      </c>
      <c r="B11" s="119">
        <v>0.67812195027</v>
      </c>
      <c r="C11" s="119">
        <v>0.67953664976999995</v>
      </c>
      <c r="D11" s="119">
        <v>0.70628133211999999</v>
      </c>
      <c r="E11" s="119">
        <v>0.71704956091000005</v>
      </c>
      <c r="F11" s="119">
        <v>0.72561821946000005</v>
      </c>
      <c r="G11" s="119">
        <v>0.72823436129999997</v>
      </c>
      <c r="H11" s="119">
        <v>0.72675079049000002</v>
      </c>
      <c r="I11" s="119">
        <v>0.71137536034000004</v>
      </c>
      <c r="J11" s="119">
        <v>0.67303320074999995</v>
      </c>
      <c r="K11" s="144"/>
      <c r="L11" s="144"/>
      <c r="M11" s="144"/>
    </row>
    <row r="12" spans="1:15" ht="12.75" outlineLevel="3" x14ac:dyDescent="0.2">
      <c r="A12" s="81" t="s">
        <v>31</v>
      </c>
      <c r="B12" s="119">
        <v>0.24593776166</v>
      </c>
      <c r="C12" s="119">
        <v>0.20398738382000001</v>
      </c>
      <c r="D12" s="119">
        <v>0.15787989464999999</v>
      </c>
      <c r="E12" s="119">
        <v>0.34552385985</v>
      </c>
      <c r="F12" s="119">
        <v>0.34601957517999998</v>
      </c>
      <c r="G12" s="119">
        <v>0.30404100000000001</v>
      </c>
      <c r="H12" s="119">
        <v>0.37160029086000002</v>
      </c>
      <c r="I12" s="119">
        <v>0.37200509289</v>
      </c>
      <c r="J12" s="119">
        <v>0.37273038803000003</v>
      </c>
      <c r="K12" s="144"/>
      <c r="L12" s="144"/>
      <c r="M12" s="144"/>
    </row>
    <row r="13" spans="1:15" ht="12.75" outlineLevel="3" x14ac:dyDescent="0.2">
      <c r="A13" s="81" t="s">
        <v>35</v>
      </c>
      <c r="B13" s="119">
        <v>1.30044928209</v>
      </c>
      <c r="C13" s="119">
        <v>1.30316228214</v>
      </c>
      <c r="D13" s="119">
        <v>1.35445114391</v>
      </c>
      <c r="E13" s="119">
        <v>1.3751016115600001</v>
      </c>
      <c r="F13" s="119">
        <v>1.3915339152899999</v>
      </c>
      <c r="G13" s="119">
        <v>1.3965509477</v>
      </c>
      <c r="H13" s="119">
        <v>1.3937058715299999</v>
      </c>
      <c r="I13" s="119">
        <v>1.36422007315</v>
      </c>
      <c r="J13" s="119">
        <v>1.29069047592</v>
      </c>
      <c r="K13" s="144"/>
      <c r="L13" s="144"/>
      <c r="M13" s="144"/>
    </row>
    <row r="14" spans="1:15" ht="12.75" outlineLevel="3" x14ac:dyDescent="0.2">
      <c r="A14" s="81" t="s">
        <v>86</v>
      </c>
      <c r="B14" s="119">
        <v>1.02254508758</v>
      </c>
      <c r="C14" s="119">
        <v>1.0246783232900001</v>
      </c>
      <c r="D14" s="119">
        <v>1.0650068269699999</v>
      </c>
      <c r="E14" s="119">
        <v>1.08124431854</v>
      </c>
      <c r="F14" s="119">
        <v>1.0941650619300001</v>
      </c>
      <c r="G14" s="119">
        <v>1.0981099615200001</v>
      </c>
      <c r="H14" s="119">
        <v>1.0958728741499999</v>
      </c>
      <c r="I14" s="119">
        <v>1.07268814969</v>
      </c>
      <c r="J14" s="119">
        <v>1.0148717246600001</v>
      </c>
      <c r="K14" s="144"/>
      <c r="L14" s="144"/>
      <c r="M14" s="144"/>
    </row>
    <row r="15" spans="1:15" ht="12.75" outlineLevel="3" x14ac:dyDescent="0.2">
      <c r="A15" s="81" t="s">
        <v>134</v>
      </c>
      <c r="B15" s="119">
        <v>1.67098825562</v>
      </c>
      <c r="C15" s="119">
        <v>1.6744742748300001</v>
      </c>
      <c r="D15" s="119">
        <v>1.7403769492800001</v>
      </c>
      <c r="E15" s="119">
        <v>1.7669113858000001</v>
      </c>
      <c r="F15" s="119">
        <v>1.78802577062</v>
      </c>
      <c r="G15" s="119">
        <v>1.79447231362</v>
      </c>
      <c r="H15" s="119">
        <v>1.79081658561</v>
      </c>
      <c r="I15" s="119">
        <v>1.75292935425</v>
      </c>
      <c r="J15" s="119">
        <v>1.6584488581200001</v>
      </c>
      <c r="K15" s="144"/>
      <c r="L15" s="144"/>
      <c r="M15" s="144"/>
    </row>
    <row r="16" spans="1:15" ht="12.75" outlineLevel="3" x14ac:dyDescent="0.2">
      <c r="A16" s="81" t="s">
        <v>198</v>
      </c>
      <c r="B16" s="119">
        <v>3.3291023126899999</v>
      </c>
      <c r="C16" s="119">
        <v>3.3360474931100002</v>
      </c>
      <c r="D16" s="119">
        <v>3.46734509205</v>
      </c>
      <c r="E16" s="119">
        <v>3.5202095292900002</v>
      </c>
      <c r="F16" s="119">
        <v>3.5622756223300001</v>
      </c>
      <c r="G16" s="119">
        <v>3.5751190406400002</v>
      </c>
      <c r="H16" s="119">
        <v>3.56783575041</v>
      </c>
      <c r="I16" s="119">
        <v>3.4923531914199999</v>
      </c>
      <c r="J16" s="119">
        <v>3.3041201280300001</v>
      </c>
      <c r="K16" s="144"/>
      <c r="L16" s="144"/>
      <c r="M16" s="144"/>
    </row>
    <row r="17" spans="1:13" ht="12.75" outlineLevel="3" x14ac:dyDescent="0.2">
      <c r="A17" s="81" t="s">
        <v>27</v>
      </c>
      <c r="B17" s="119">
        <v>0.43102746574</v>
      </c>
      <c r="C17" s="119">
        <v>0.43192667616000002</v>
      </c>
      <c r="D17" s="119">
        <v>0.44892611506000002</v>
      </c>
      <c r="E17" s="119">
        <v>0.45577061013999998</v>
      </c>
      <c r="F17" s="119">
        <v>0.46121701574000001</v>
      </c>
      <c r="G17" s="119">
        <v>0.46287988623999998</v>
      </c>
      <c r="H17" s="119">
        <v>0.46193689987999997</v>
      </c>
      <c r="I17" s="119">
        <v>0.45216397819999998</v>
      </c>
      <c r="J17" s="119">
        <v>0.42779295783999999</v>
      </c>
      <c r="K17" s="144"/>
      <c r="L17" s="144"/>
      <c r="M17" s="144"/>
    </row>
    <row r="18" spans="1:13" ht="12.75" outlineLevel="3" x14ac:dyDescent="0.2">
      <c r="A18" s="81" t="s">
        <v>81</v>
      </c>
      <c r="B18" s="119">
        <v>0.43102746574</v>
      </c>
      <c r="C18" s="119">
        <v>0.43192667616000002</v>
      </c>
      <c r="D18" s="119">
        <v>0.44892611506000002</v>
      </c>
      <c r="E18" s="119">
        <v>0.45577061013999998</v>
      </c>
      <c r="F18" s="119">
        <v>0.46121701574000001</v>
      </c>
      <c r="G18" s="119">
        <v>0.46287988623999998</v>
      </c>
      <c r="H18" s="119">
        <v>0.46193689987999997</v>
      </c>
      <c r="I18" s="119">
        <v>0.45216397819999998</v>
      </c>
      <c r="J18" s="119">
        <v>0.42779295783999999</v>
      </c>
      <c r="K18" s="144"/>
      <c r="L18" s="144"/>
      <c r="M18" s="144"/>
    </row>
    <row r="19" spans="1:13" ht="12.75" outlineLevel="3" x14ac:dyDescent="0.2">
      <c r="A19" s="81" t="s">
        <v>173</v>
      </c>
      <c r="B19" s="119">
        <v>1.07894224034</v>
      </c>
      <c r="C19" s="119">
        <v>1.08544855856</v>
      </c>
      <c r="D19" s="119">
        <v>1.0838453581700001</v>
      </c>
      <c r="E19" s="119">
        <v>1.08411256138</v>
      </c>
      <c r="F19" s="119">
        <v>1.0820684790299999</v>
      </c>
      <c r="G19" s="119">
        <v>0.9628075183</v>
      </c>
      <c r="H19" s="119">
        <v>1.0892519188600001</v>
      </c>
      <c r="I19" s="119">
        <v>1.0584063149</v>
      </c>
      <c r="J19" s="119">
        <v>1.0583556858200001</v>
      </c>
      <c r="K19" s="144"/>
      <c r="L19" s="144"/>
      <c r="M19" s="144"/>
    </row>
    <row r="20" spans="1:13" ht="12.75" outlineLevel="3" x14ac:dyDescent="0.2">
      <c r="A20" s="81" t="s">
        <v>130</v>
      </c>
      <c r="B20" s="119">
        <v>0.43102746574</v>
      </c>
      <c r="C20" s="119">
        <v>0.43192667616000002</v>
      </c>
      <c r="D20" s="119">
        <v>0.44892611506000002</v>
      </c>
      <c r="E20" s="119">
        <v>0.45577061013999998</v>
      </c>
      <c r="F20" s="119">
        <v>0.46121701574000001</v>
      </c>
      <c r="G20" s="119">
        <v>0.46287988623999998</v>
      </c>
      <c r="H20" s="119">
        <v>0.46193689987999997</v>
      </c>
      <c r="I20" s="119">
        <v>0.45216397819999998</v>
      </c>
      <c r="J20" s="119">
        <v>0.42779295783999999</v>
      </c>
      <c r="K20" s="144"/>
      <c r="L20" s="144"/>
      <c r="M20" s="144"/>
    </row>
    <row r="21" spans="1:13" ht="12.75" outlineLevel="3" x14ac:dyDescent="0.2">
      <c r="A21" s="81" t="s">
        <v>195</v>
      </c>
      <c r="B21" s="119">
        <v>0.43102746574</v>
      </c>
      <c r="C21" s="119">
        <v>0.43192667616000002</v>
      </c>
      <c r="D21" s="119">
        <v>0.44892611506000002</v>
      </c>
      <c r="E21" s="119">
        <v>0.45577061013999998</v>
      </c>
      <c r="F21" s="119">
        <v>0.46121701574000001</v>
      </c>
      <c r="G21" s="119">
        <v>0.46287988623999998</v>
      </c>
      <c r="H21" s="119">
        <v>0.46193689987999997</v>
      </c>
      <c r="I21" s="119">
        <v>0.45216397819999998</v>
      </c>
      <c r="J21" s="119">
        <v>0.42779295783999999</v>
      </c>
      <c r="K21" s="144"/>
      <c r="L21" s="144"/>
      <c r="M21" s="144"/>
    </row>
    <row r="22" spans="1:13" ht="12.75" outlineLevel="3" x14ac:dyDescent="0.2">
      <c r="A22" s="81" t="s">
        <v>217</v>
      </c>
      <c r="B22" s="119">
        <v>2.5512044713000002</v>
      </c>
      <c r="C22" s="119">
        <v>2.0936049685799998</v>
      </c>
      <c r="D22" s="119">
        <v>2.1087061418899999</v>
      </c>
      <c r="E22" s="119">
        <v>2.0301712432499999</v>
      </c>
      <c r="F22" s="119">
        <v>2.0901141880799998</v>
      </c>
      <c r="G22" s="119">
        <v>2.0566779375099999</v>
      </c>
      <c r="H22" s="119">
        <v>2.0015807883100001</v>
      </c>
      <c r="I22" s="119">
        <v>1.88625641167</v>
      </c>
      <c r="J22" s="119">
        <v>1.54924294432</v>
      </c>
      <c r="K22" s="144"/>
      <c r="L22" s="144"/>
      <c r="M22" s="144"/>
    </row>
    <row r="23" spans="1:13" ht="12.75" outlineLevel="3" x14ac:dyDescent="0.2">
      <c r="A23" s="81" t="s">
        <v>153</v>
      </c>
      <c r="B23" s="119">
        <v>0.43102746574</v>
      </c>
      <c r="C23" s="119">
        <v>0.43192667616000002</v>
      </c>
      <c r="D23" s="119">
        <v>0.44892611506000002</v>
      </c>
      <c r="E23" s="119">
        <v>0.45577061013999998</v>
      </c>
      <c r="F23" s="119">
        <v>0.46121701574000001</v>
      </c>
      <c r="G23" s="119">
        <v>0.46287988623999998</v>
      </c>
      <c r="H23" s="119">
        <v>0.46193689987999997</v>
      </c>
      <c r="I23" s="119">
        <v>0.45216397819999998</v>
      </c>
      <c r="J23" s="119">
        <v>0.42779295783999999</v>
      </c>
      <c r="K23" s="144"/>
      <c r="L23" s="144"/>
      <c r="M23" s="144"/>
    </row>
    <row r="24" spans="1:13" ht="12.75" outlineLevel="3" x14ac:dyDescent="0.2">
      <c r="A24" s="81" t="s">
        <v>115</v>
      </c>
      <c r="B24" s="119">
        <v>0.43102746574</v>
      </c>
      <c r="C24" s="119">
        <v>0.43192667616000002</v>
      </c>
      <c r="D24" s="119">
        <v>0.44892611506000002</v>
      </c>
      <c r="E24" s="119">
        <v>0.45577061013999998</v>
      </c>
      <c r="F24" s="119">
        <v>0.46121701574000001</v>
      </c>
      <c r="G24" s="119">
        <v>0.46287988623999998</v>
      </c>
      <c r="H24" s="119">
        <v>0.46193689987999997</v>
      </c>
      <c r="I24" s="119">
        <v>0.45216397819999998</v>
      </c>
      <c r="J24" s="119">
        <v>0.42779295783999999</v>
      </c>
      <c r="K24" s="144"/>
      <c r="L24" s="144"/>
      <c r="M24" s="144"/>
    </row>
    <row r="25" spans="1:13" ht="12.75" outlineLevel="3" x14ac:dyDescent="0.2">
      <c r="A25" s="81" t="s">
        <v>178</v>
      </c>
      <c r="B25" s="119">
        <v>0.43102746574</v>
      </c>
      <c r="C25" s="119">
        <v>0.43192667616000002</v>
      </c>
      <c r="D25" s="119">
        <v>0.44892611506000002</v>
      </c>
      <c r="E25" s="119">
        <v>0.45577061013999998</v>
      </c>
      <c r="F25" s="119">
        <v>0.46121701574000001</v>
      </c>
      <c r="G25" s="119">
        <v>0.46287988623999998</v>
      </c>
      <c r="H25" s="119">
        <v>0.46193689987999997</v>
      </c>
      <c r="I25" s="119">
        <v>0.45216397819999998</v>
      </c>
      <c r="J25" s="119">
        <v>0.42779295783999999</v>
      </c>
      <c r="K25" s="144"/>
      <c r="L25" s="144"/>
      <c r="M25" s="144"/>
    </row>
    <row r="26" spans="1:13" ht="12.75" outlineLevel="3" x14ac:dyDescent="0.2">
      <c r="A26" s="81" t="s">
        <v>6</v>
      </c>
      <c r="B26" s="119">
        <v>0.43102746574</v>
      </c>
      <c r="C26" s="119">
        <v>0.43192667616000002</v>
      </c>
      <c r="D26" s="119">
        <v>0.44892611506000002</v>
      </c>
      <c r="E26" s="119">
        <v>0.45577061013999998</v>
      </c>
      <c r="F26" s="119">
        <v>0.46121701574000001</v>
      </c>
      <c r="G26" s="119">
        <v>0.46287988623999998</v>
      </c>
      <c r="H26" s="119">
        <v>0.46193689987999997</v>
      </c>
      <c r="I26" s="119">
        <v>0.45216397819999998</v>
      </c>
      <c r="J26" s="119">
        <v>0.42779295783999999</v>
      </c>
      <c r="K26" s="144"/>
      <c r="L26" s="144"/>
      <c r="M26" s="144"/>
    </row>
    <row r="27" spans="1:13" ht="12.75" outlineLevel="3" x14ac:dyDescent="0.2">
      <c r="A27" s="81" t="s">
        <v>55</v>
      </c>
      <c r="B27" s="119">
        <v>0.43102746574</v>
      </c>
      <c r="C27" s="119">
        <v>0.43192667616000002</v>
      </c>
      <c r="D27" s="119">
        <v>0.44892611506000002</v>
      </c>
      <c r="E27" s="119">
        <v>0.45577061013999998</v>
      </c>
      <c r="F27" s="119">
        <v>0.46121701574000001</v>
      </c>
      <c r="G27" s="119">
        <v>0.46287988623999998</v>
      </c>
      <c r="H27" s="119">
        <v>0.46193689987999997</v>
      </c>
      <c r="I27" s="119">
        <v>0.45216397819999998</v>
      </c>
      <c r="J27" s="119">
        <v>0.42779295783999999</v>
      </c>
      <c r="K27" s="144"/>
      <c r="L27" s="144"/>
      <c r="M27" s="144"/>
    </row>
    <row r="28" spans="1:13" ht="12.75" outlineLevel="3" x14ac:dyDescent="0.2">
      <c r="A28" s="81" t="s">
        <v>102</v>
      </c>
      <c r="B28" s="119">
        <v>0.43102746574</v>
      </c>
      <c r="C28" s="119">
        <v>0.43192667616000002</v>
      </c>
      <c r="D28" s="119">
        <v>0.44892611506000002</v>
      </c>
      <c r="E28" s="119">
        <v>0.45577061013999998</v>
      </c>
      <c r="F28" s="119">
        <v>0.46121701574000001</v>
      </c>
      <c r="G28" s="119">
        <v>0.46287988623999998</v>
      </c>
      <c r="H28" s="119">
        <v>0.46193689987999997</v>
      </c>
      <c r="I28" s="119">
        <v>0.45216397819999998</v>
      </c>
      <c r="J28" s="119">
        <v>0.42779295783999999</v>
      </c>
      <c r="K28" s="144"/>
      <c r="L28" s="144"/>
      <c r="M28" s="144"/>
    </row>
    <row r="29" spans="1:13" ht="12.75" outlineLevel="3" x14ac:dyDescent="0.2">
      <c r="A29" s="81" t="s">
        <v>94</v>
      </c>
      <c r="B29" s="119">
        <v>0.43102746574</v>
      </c>
      <c r="C29" s="119">
        <v>0.43192667616000002</v>
      </c>
      <c r="D29" s="119">
        <v>0.44892611506000002</v>
      </c>
      <c r="E29" s="119">
        <v>0.45577061013999998</v>
      </c>
      <c r="F29" s="119">
        <v>0.46121701574000001</v>
      </c>
      <c r="G29" s="119">
        <v>0.46287988623999998</v>
      </c>
      <c r="H29" s="119">
        <v>0.46193689987999997</v>
      </c>
      <c r="I29" s="119">
        <v>0.45216397819999998</v>
      </c>
      <c r="J29" s="119">
        <v>0.42779295783999999</v>
      </c>
      <c r="K29" s="144"/>
      <c r="L29" s="144"/>
      <c r="M29" s="144"/>
    </row>
    <row r="30" spans="1:13" ht="12.75" outlineLevel="3" x14ac:dyDescent="0.2">
      <c r="A30" s="81" t="s">
        <v>150</v>
      </c>
      <c r="B30" s="119">
        <v>0.43102746574</v>
      </c>
      <c r="C30" s="119">
        <v>0.43192667616000002</v>
      </c>
      <c r="D30" s="119">
        <v>0.44892611506000002</v>
      </c>
      <c r="E30" s="119">
        <v>0.45577061013999998</v>
      </c>
      <c r="F30" s="119">
        <v>0.46121701574000001</v>
      </c>
      <c r="G30" s="119">
        <v>0.46287988623999998</v>
      </c>
      <c r="H30" s="119">
        <v>0.46193689987999997</v>
      </c>
      <c r="I30" s="119">
        <v>0.45216397819999998</v>
      </c>
      <c r="J30" s="119">
        <v>0.42779295783999999</v>
      </c>
      <c r="K30" s="144"/>
      <c r="L30" s="144"/>
      <c r="M30" s="144"/>
    </row>
    <row r="31" spans="1:13" ht="12.75" outlineLevel="3" x14ac:dyDescent="0.2">
      <c r="A31" s="81" t="s">
        <v>206</v>
      </c>
      <c r="B31" s="119">
        <v>0.43102746574</v>
      </c>
      <c r="C31" s="119">
        <v>0.43192667616000002</v>
      </c>
      <c r="D31" s="119">
        <v>0.44892611506000002</v>
      </c>
      <c r="E31" s="119">
        <v>0.45577061013999998</v>
      </c>
      <c r="F31" s="119">
        <v>0.46121701574000001</v>
      </c>
      <c r="G31" s="119">
        <v>0.46287988623999998</v>
      </c>
      <c r="H31" s="119">
        <v>0.46193689987999997</v>
      </c>
      <c r="I31" s="119">
        <v>0.45216397819999998</v>
      </c>
      <c r="J31" s="119">
        <v>0.42779295783999999</v>
      </c>
      <c r="K31" s="144"/>
      <c r="L31" s="144"/>
      <c r="M31" s="144"/>
    </row>
    <row r="32" spans="1:13" ht="12.75" outlineLevel="3" x14ac:dyDescent="0.2">
      <c r="A32" s="81" t="s">
        <v>32</v>
      </c>
      <c r="B32" s="119">
        <v>0.43102746574</v>
      </c>
      <c r="C32" s="119">
        <v>0.43192667616000002</v>
      </c>
      <c r="D32" s="119">
        <v>0.44892611506000002</v>
      </c>
      <c r="E32" s="119">
        <v>0.45577061013999998</v>
      </c>
      <c r="F32" s="119">
        <v>0.46121701574000001</v>
      </c>
      <c r="G32" s="119">
        <v>0.46287988623999998</v>
      </c>
      <c r="H32" s="119">
        <v>0.46193689987999997</v>
      </c>
      <c r="I32" s="119">
        <v>0.45216397819999998</v>
      </c>
      <c r="J32" s="119">
        <v>0.42779295783999999</v>
      </c>
      <c r="K32" s="144"/>
      <c r="L32" s="144"/>
      <c r="M32" s="144"/>
    </row>
    <row r="33" spans="1:13" ht="12.75" outlineLevel="3" x14ac:dyDescent="0.2">
      <c r="A33" s="81" t="s">
        <v>61</v>
      </c>
      <c r="B33" s="119">
        <v>1.9417667369999999E-2</v>
      </c>
      <c r="C33" s="119">
        <v>9.8084062250000006E-2</v>
      </c>
      <c r="D33" s="119">
        <v>0.23551107430000001</v>
      </c>
      <c r="E33" s="119">
        <v>0.30086654383</v>
      </c>
      <c r="F33" s="119">
        <v>0.16685719245</v>
      </c>
      <c r="G33" s="119">
        <v>0.13100145292000001</v>
      </c>
      <c r="H33" s="119">
        <v>4.732402745E-2</v>
      </c>
      <c r="I33" s="119">
        <v>2.045051854E-2</v>
      </c>
      <c r="J33" s="119">
        <v>0.17182004062</v>
      </c>
      <c r="K33" s="144"/>
      <c r="L33" s="144"/>
      <c r="M33" s="144"/>
    </row>
    <row r="34" spans="1:13" ht="12.75" outlineLevel="3" x14ac:dyDescent="0.2">
      <c r="A34" s="81" t="s">
        <v>47</v>
      </c>
      <c r="B34" s="119">
        <v>1.6063551595600001</v>
      </c>
      <c r="C34" s="119">
        <v>1.61498894907</v>
      </c>
      <c r="D34" s="119">
        <v>1.68432795354</v>
      </c>
      <c r="E34" s="119">
        <v>1.80588869794</v>
      </c>
      <c r="F34" s="119">
        <v>1.8172972816299999</v>
      </c>
      <c r="G34" s="119">
        <v>2.1034912441100002</v>
      </c>
      <c r="H34" s="119">
        <v>2.1846168691700001</v>
      </c>
      <c r="I34" s="119">
        <v>2.2044659660099999</v>
      </c>
      <c r="J34" s="119">
        <v>2.1565975003600002</v>
      </c>
      <c r="K34" s="144"/>
      <c r="L34" s="144"/>
      <c r="M34" s="144"/>
    </row>
    <row r="35" spans="1:13" ht="12.75" outlineLevel="3" x14ac:dyDescent="0.2">
      <c r="A35" s="81" t="s">
        <v>46</v>
      </c>
      <c r="B35" s="119">
        <v>0.43102771513999999</v>
      </c>
      <c r="C35" s="119">
        <v>0.43192692608</v>
      </c>
      <c r="D35" s="119">
        <v>0.44892637481999997</v>
      </c>
      <c r="E35" s="119">
        <v>0.45577087385999998</v>
      </c>
      <c r="F35" s="119">
        <v>0.46121728261</v>
      </c>
      <c r="G35" s="119">
        <v>0.46288015407999999</v>
      </c>
      <c r="H35" s="119">
        <v>0.46193716716</v>
      </c>
      <c r="I35" s="119">
        <v>0.45216423982999998</v>
      </c>
      <c r="J35" s="119">
        <v>0.42779320535999998</v>
      </c>
      <c r="K35" s="144"/>
      <c r="L35" s="144"/>
      <c r="M35" s="144"/>
    </row>
    <row r="36" spans="1:13" ht="12.75" outlineLevel="3" x14ac:dyDescent="0.2">
      <c r="A36" s="81" t="s">
        <v>95</v>
      </c>
      <c r="B36" s="119">
        <v>1.0688624199999999E-3</v>
      </c>
      <c r="C36" s="119">
        <v>1.07109229E-3</v>
      </c>
      <c r="D36" s="119">
        <v>1.11324752E-3</v>
      </c>
      <c r="E36" s="119">
        <v>1.1302205000000001E-3</v>
      </c>
      <c r="F36" s="119">
        <v>1.14372651E-3</v>
      </c>
      <c r="G36" s="119">
        <v>1.14785009E-3</v>
      </c>
      <c r="H36" s="119">
        <v>1.14551168E-3</v>
      </c>
      <c r="I36" s="119">
        <v>1.12127677E-3</v>
      </c>
      <c r="J36" s="119">
        <v>1.0608414900000001E-3</v>
      </c>
      <c r="K36" s="144"/>
      <c r="L36" s="144"/>
      <c r="M36" s="144"/>
    </row>
    <row r="37" spans="1:13" ht="12.75" outlineLevel="3" x14ac:dyDescent="0.2">
      <c r="A37" s="81" t="s">
        <v>156</v>
      </c>
      <c r="B37" s="119">
        <v>1.82328452659</v>
      </c>
      <c r="C37" s="119">
        <v>1.95921846823</v>
      </c>
      <c r="D37" s="119">
        <v>2.0048560116399998</v>
      </c>
      <c r="E37" s="119">
        <v>1.92923507464</v>
      </c>
      <c r="F37" s="119">
        <v>1.8790567283399999</v>
      </c>
      <c r="G37" s="119">
        <v>1.8745041067699999</v>
      </c>
      <c r="H37" s="119">
        <v>1.8527387580300001</v>
      </c>
      <c r="I37" s="119">
        <v>1.73520654697</v>
      </c>
      <c r="J37" s="119">
        <v>1.5614406891899999</v>
      </c>
      <c r="K37" s="144"/>
      <c r="L37" s="144"/>
      <c r="M37" s="144"/>
    </row>
    <row r="38" spans="1:13" ht="12.75" outlineLevel="3" x14ac:dyDescent="0.2">
      <c r="A38" s="81" t="s">
        <v>161</v>
      </c>
      <c r="B38" s="119">
        <v>0.38748500000000002</v>
      </c>
      <c r="C38" s="119">
        <v>0.45829491106999998</v>
      </c>
      <c r="D38" s="119">
        <v>0.59102319746999998</v>
      </c>
      <c r="E38" s="119">
        <v>0.62188598858999999</v>
      </c>
      <c r="F38" s="119">
        <v>0.65759111152000005</v>
      </c>
      <c r="G38" s="119">
        <v>0.66562403808000004</v>
      </c>
      <c r="H38" s="119">
        <v>0.3762130682</v>
      </c>
      <c r="I38" s="119">
        <v>0.33849577880999998</v>
      </c>
      <c r="J38" s="119">
        <v>0.49938147637000002</v>
      </c>
      <c r="K38" s="144"/>
      <c r="L38" s="144"/>
      <c r="M38" s="144"/>
    </row>
    <row r="39" spans="1:13" ht="12.75" outlineLevel="3" x14ac:dyDescent="0.2">
      <c r="A39" s="81" t="s">
        <v>210</v>
      </c>
      <c r="B39" s="119">
        <v>0.27790779301000001</v>
      </c>
      <c r="C39" s="119">
        <v>0.20708141241</v>
      </c>
      <c r="D39" s="119">
        <v>0.21523156384</v>
      </c>
      <c r="E39" s="119">
        <v>0.21851306458</v>
      </c>
      <c r="F39" s="119">
        <v>0.22112427019</v>
      </c>
      <c r="G39" s="119">
        <v>0.22192151100999999</v>
      </c>
      <c r="H39" s="119">
        <v>0.22146940892</v>
      </c>
      <c r="I39" s="119">
        <v>0.21678391359999999</v>
      </c>
      <c r="J39" s="119">
        <v>0.20509955696000001</v>
      </c>
      <c r="K39" s="144"/>
      <c r="L39" s="144"/>
      <c r="M39" s="144"/>
    </row>
    <row r="40" spans="1:13" ht="12.75" outlineLevel="3" x14ac:dyDescent="0.2">
      <c r="A40" s="81" t="s">
        <v>40</v>
      </c>
      <c r="B40" s="119">
        <v>0.70290031898000005</v>
      </c>
      <c r="C40" s="119">
        <v>0.70436671113000004</v>
      </c>
      <c r="D40" s="119">
        <v>0.65879984126000002</v>
      </c>
      <c r="E40" s="119">
        <v>0.66893852291</v>
      </c>
      <c r="F40" s="119">
        <v>0.67693226016999997</v>
      </c>
      <c r="G40" s="119">
        <v>0.68322390688000001</v>
      </c>
      <c r="H40" s="119">
        <v>0.68183203208999998</v>
      </c>
      <c r="I40" s="119">
        <v>0.66740692113</v>
      </c>
      <c r="J40" s="119">
        <v>0.63143460032999998</v>
      </c>
      <c r="K40" s="144"/>
      <c r="L40" s="144"/>
      <c r="M40" s="144"/>
    </row>
    <row r="41" spans="1:13" ht="12.75" outlineLevel="3" x14ac:dyDescent="0.2">
      <c r="A41" s="81" t="s">
        <v>90</v>
      </c>
      <c r="B41" s="119">
        <v>0.67338332685000002</v>
      </c>
      <c r="C41" s="119">
        <v>0.67478814063000003</v>
      </c>
      <c r="D41" s="119">
        <v>0.70134593482999996</v>
      </c>
      <c r="E41" s="119">
        <v>0.65929529323000002</v>
      </c>
      <c r="F41" s="119">
        <v>0.66717379497999996</v>
      </c>
      <c r="G41" s="119">
        <v>0.66957922150000004</v>
      </c>
      <c r="H41" s="119">
        <v>0.66821514389000003</v>
      </c>
      <c r="I41" s="119">
        <v>0.65407811727999998</v>
      </c>
      <c r="J41" s="119">
        <v>0.61882420075</v>
      </c>
      <c r="K41" s="144"/>
      <c r="L41" s="144"/>
      <c r="M41" s="144"/>
    </row>
    <row r="42" spans="1:13" ht="12.75" outlineLevel="3" x14ac:dyDescent="0.2">
      <c r="A42" s="81" t="s">
        <v>196</v>
      </c>
      <c r="B42" s="119">
        <v>0</v>
      </c>
      <c r="C42" s="119">
        <v>0</v>
      </c>
      <c r="D42" s="119">
        <v>1.02418771E-3</v>
      </c>
      <c r="E42" s="119">
        <v>0.14140071919</v>
      </c>
      <c r="F42" s="119">
        <v>0.14309044130000001</v>
      </c>
      <c r="G42" s="119">
        <v>0.15389371604999999</v>
      </c>
      <c r="H42" s="119">
        <v>0.39834448807</v>
      </c>
      <c r="I42" s="119">
        <v>0.42430059199999998</v>
      </c>
      <c r="J42" s="119">
        <v>0.67422825593000002</v>
      </c>
      <c r="K42" s="144"/>
      <c r="L42" s="144"/>
      <c r="M42" s="144"/>
    </row>
    <row r="43" spans="1:13" ht="12.75" outlineLevel="3" x14ac:dyDescent="0.2">
      <c r="A43" s="81" t="s">
        <v>145</v>
      </c>
      <c r="B43" s="119">
        <v>0.69119770058999996</v>
      </c>
      <c r="C43" s="119">
        <v>0.69263967873999999</v>
      </c>
      <c r="D43" s="119">
        <v>0.71990006007999996</v>
      </c>
      <c r="E43" s="119">
        <v>0.73087592505999999</v>
      </c>
      <c r="F43" s="119">
        <v>0.73960980701000001</v>
      </c>
      <c r="G43" s="119">
        <v>0.74227639412000002</v>
      </c>
      <c r="H43" s="119">
        <v>0.74076421666000003</v>
      </c>
      <c r="I43" s="119">
        <v>0.72509231285999998</v>
      </c>
      <c r="J43" s="119">
        <v>0.68601082827000004</v>
      </c>
      <c r="K43" s="144"/>
      <c r="L43" s="144"/>
      <c r="M43" s="144"/>
    </row>
    <row r="44" spans="1:13" ht="12.75" outlineLevel="2" x14ac:dyDescent="0.2">
      <c r="A44" s="228" t="s">
        <v>118</v>
      </c>
      <c r="B44" s="236">
        <f t="shared" ref="B44:I44" si="4">SUM(B$45:B$45)</f>
        <v>8.4815851040000001E-2</v>
      </c>
      <c r="C44" s="236">
        <f t="shared" si="4"/>
        <v>8.4992794050000001E-2</v>
      </c>
      <c r="D44" s="236">
        <f t="shared" si="4"/>
        <v>8.8337875260000004E-2</v>
      </c>
      <c r="E44" s="236">
        <f t="shared" si="4"/>
        <v>8.968470748E-2</v>
      </c>
      <c r="F44" s="236">
        <f t="shared" si="4"/>
        <v>8.9495923300000002E-2</v>
      </c>
      <c r="G44" s="236">
        <f t="shared" si="4"/>
        <v>8.9818591650000001E-2</v>
      </c>
      <c r="H44" s="236">
        <f t="shared" si="4"/>
        <v>8.9635611759999997E-2</v>
      </c>
      <c r="I44" s="236">
        <f t="shared" si="4"/>
        <v>8.6503480930000001E-2</v>
      </c>
      <c r="J44" s="236">
        <v>8.1841061539999996E-2</v>
      </c>
      <c r="K44" s="144"/>
      <c r="L44" s="144"/>
      <c r="M44" s="144"/>
    </row>
    <row r="45" spans="1:13" ht="12.75" outlineLevel="3" x14ac:dyDescent="0.2">
      <c r="A45" s="81" t="s">
        <v>29</v>
      </c>
      <c r="B45" s="119">
        <v>8.4815851040000001E-2</v>
      </c>
      <c r="C45" s="119">
        <v>8.4992794050000001E-2</v>
      </c>
      <c r="D45" s="119">
        <v>8.8337875260000004E-2</v>
      </c>
      <c r="E45" s="119">
        <v>8.968470748E-2</v>
      </c>
      <c r="F45" s="119">
        <v>8.9495923300000002E-2</v>
      </c>
      <c r="G45" s="119">
        <v>8.9818591650000001E-2</v>
      </c>
      <c r="H45" s="119">
        <v>8.9635611759999997E-2</v>
      </c>
      <c r="I45" s="119">
        <v>8.6503480930000001E-2</v>
      </c>
      <c r="J45" s="119">
        <v>8.1841061539999996E-2</v>
      </c>
      <c r="K45" s="144"/>
      <c r="L45" s="144"/>
      <c r="M45" s="144"/>
    </row>
    <row r="46" spans="1:13" ht="15" outlineLevel="1" x14ac:dyDescent="0.25">
      <c r="A46" s="35" t="s">
        <v>14</v>
      </c>
      <c r="B46" s="244">
        <f t="shared" ref="B46:J46" si="5">B$47+B$53+B$57</f>
        <v>0.47313389375999998</v>
      </c>
      <c r="C46" s="244">
        <f t="shared" si="5"/>
        <v>0.47455557223</v>
      </c>
      <c r="D46" s="244">
        <f t="shared" si="5"/>
        <v>0.50619703158000007</v>
      </c>
      <c r="E46" s="244">
        <f t="shared" si="5"/>
        <v>0.51635446760999992</v>
      </c>
      <c r="F46" s="244">
        <f t="shared" si="5"/>
        <v>0.52245908668999996</v>
      </c>
      <c r="G46" s="244">
        <f t="shared" si="5"/>
        <v>0.51877345262999996</v>
      </c>
      <c r="H46" s="244">
        <f t="shared" si="5"/>
        <v>0.51193881630000004</v>
      </c>
      <c r="I46" s="244">
        <f t="shared" si="5"/>
        <v>0.49219355887999999</v>
      </c>
      <c r="J46" s="244">
        <f t="shared" si="5"/>
        <v>0.46731037455999996</v>
      </c>
      <c r="K46" s="144"/>
      <c r="L46" s="144"/>
      <c r="M46" s="144"/>
    </row>
    <row r="47" spans="1:13" ht="12.75" outlineLevel="2" x14ac:dyDescent="0.2">
      <c r="A47" s="228" t="s">
        <v>197</v>
      </c>
      <c r="B47" s="236">
        <f t="shared" ref="B47:I47" si="6">SUM(B$48:B$52)</f>
        <v>0.31887770297999996</v>
      </c>
      <c r="C47" s="236">
        <f t="shared" si="6"/>
        <v>0.31954294634000002</v>
      </c>
      <c r="D47" s="236">
        <f t="shared" si="6"/>
        <v>0.33211927261000002</v>
      </c>
      <c r="E47" s="236">
        <f t="shared" si="6"/>
        <v>0.33718288694999998</v>
      </c>
      <c r="F47" s="236">
        <f t="shared" si="6"/>
        <v>0.34121218312000001</v>
      </c>
      <c r="G47" s="236">
        <f t="shared" si="6"/>
        <v>0.34244238854999998</v>
      </c>
      <c r="H47" s="236">
        <f t="shared" si="6"/>
        <v>0.34174475938999999</v>
      </c>
      <c r="I47" s="236">
        <f t="shared" si="6"/>
        <v>0.33451467064000001</v>
      </c>
      <c r="J47" s="236">
        <v>0.31648478715</v>
      </c>
      <c r="K47" s="144"/>
      <c r="L47" s="144"/>
      <c r="M47" s="144"/>
    </row>
    <row r="48" spans="1:13" ht="12.75" outlineLevel="3" x14ac:dyDescent="0.2">
      <c r="A48" s="81" t="s">
        <v>114</v>
      </c>
      <c r="B48" s="119">
        <v>4.1329000000000002E-7</v>
      </c>
      <c r="C48" s="119">
        <v>4.1416E-7</v>
      </c>
      <c r="D48" s="119">
        <v>4.3046E-7</v>
      </c>
      <c r="E48" s="119">
        <v>4.3701999999999998E-7</v>
      </c>
      <c r="F48" s="119">
        <v>4.4224000000000002E-7</v>
      </c>
      <c r="G48" s="119">
        <v>4.4383999999999998E-7</v>
      </c>
      <c r="H48" s="119">
        <v>4.4293000000000001E-7</v>
      </c>
      <c r="I48" s="119">
        <v>4.3356000000000003E-7</v>
      </c>
      <c r="J48" s="119">
        <v>4.1019E-7</v>
      </c>
      <c r="K48" s="144"/>
      <c r="L48" s="144"/>
      <c r="M48" s="144"/>
    </row>
    <row r="49" spans="1:13" ht="12.75" outlineLevel="3" x14ac:dyDescent="0.2">
      <c r="A49" s="81" t="s">
        <v>77</v>
      </c>
      <c r="B49" s="119">
        <v>3.5628747449999998E-2</v>
      </c>
      <c r="C49" s="119">
        <v>3.5703076219999998E-2</v>
      </c>
      <c r="D49" s="119">
        <v>3.7108250519999997E-2</v>
      </c>
      <c r="E49" s="119">
        <v>3.7674016749999997E-2</v>
      </c>
      <c r="F49" s="119">
        <v>3.8124216859999997E-2</v>
      </c>
      <c r="G49" s="119">
        <v>3.8261669800000002E-2</v>
      </c>
      <c r="H49" s="119">
        <v>3.8183722509999997E-2</v>
      </c>
      <c r="I49" s="119">
        <v>3.737589241E-2</v>
      </c>
      <c r="J49" s="119">
        <v>3.5361382900000002E-2</v>
      </c>
      <c r="K49" s="144"/>
      <c r="L49" s="144"/>
      <c r="M49" s="144"/>
    </row>
    <row r="50" spans="1:13" ht="12.75" outlineLevel="3" x14ac:dyDescent="0.2">
      <c r="A50" s="81" t="s">
        <v>106</v>
      </c>
      <c r="B50" s="119">
        <v>7.1257494899999996E-2</v>
      </c>
      <c r="C50" s="119">
        <v>7.1406152439999995E-2</v>
      </c>
      <c r="D50" s="119">
        <v>7.4216501039999994E-2</v>
      </c>
      <c r="E50" s="119">
        <v>7.5348033499999995E-2</v>
      </c>
      <c r="F50" s="119">
        <v>7.6248433719999995E-2</v>
      </c>
      <c r="G50" s="119">
        <v>7.6523339600000004E-2</v>
      </c>
      <c r="H50" s="119">
        <v>7.6367445019999994E-2</v>
      </c>
      <c r="I50" s="119">
        <v>7.475178482E-2</v>
      </c>
      <c r="J50" s="119">
        <v>7.0722765800000004E-2</v>
      </c>
      <c r="K50" s="144"/>
      <c r="L50" s="144"/>
      <c r="M50" s="144"/>
    </row>
    <row r="51" spans="1:13" ht="12.75" outlineLevel="3" x14ac:dyDescent="0.2">
      <c r="A51" s="81" t="s">
        <v>1</v>
      </c>
      <c r="B51" s="119">
        <v>0.10688624234999999</v>
      </c>
      <c r="C51" s="119">
        <v>0.10710922866</v>
      </c>
      <c r="D51" s="119">
        <v>0.11132475156</v>
      </c>
      <c r="E51" s="119">
        <v>0.11302205025000001</v>
      </c>
      <c r="F51" s="119">
        <v>0.11437265058</v>
      </c>
      <c r="G51" s="119">
        <v>0.1147850094</v>
      </c>
      <c r="H51" s="119">
        <v>0.11455116753</v>
      </c>
      <c r="I51" s="119">
        <v>0.11212767723</v>
      </c>
      <c r="J51" s="119">
        <v>0.10608414870000001</v>
      </c>
      <c r="K51" s="144"/>
      <c r="L51" s="144"/>
      <c r="M51" s="144"/>
    </row>
    <row r="52" spans="1:13" ht="12.75" outlineLevel="3" x14ac:dyDescent="0.2">
      <c r="A52" s="81" t="s">
        <v>0</v>
      </c>
      <c r="B52" s="119">
        <v>0.10510480498999999</v>
      </c>
      <c r="C52" s="119">
        <v>0.10532407486000001</v>
      </c>
      <c r="D52" s="119">
        <v>0.10946933903</v>
      </c>
      <c r="E52" s="119">
        <v>0.11113834943000001</v>
      </c>
      <c r="F52" s="119">
        <v>0.11246643972000001</v>
      </c>
      <c r="G52" s="119">
        <v>0.11287192591</v>
      </c>
      <c r="H52" s="119">
        <v>0.11264198139999999</v>
      </c>
      <c r="I52" s="119">
        <v>0.11025888262</v>
      </c>
      <c r="J52" s="119">
        <v>0.10431607956</v>
      </c>
      <c r="K52" s="144"/>
      <c r="L52" s="144"/>
      <c r="M52" s="144"/>
    </row>
    <row r="53" spans="1:13" ht="12.75" outlineLevel="2" x14ac:dyDescent="0.2">
      <c r="A53" s="228" t="s">
        <v>118</v>
      </c>
      <c r="B53" s="236">
        <f t="shared" ref="B53:I53" si="7">SUM(B$54:B$56)</f>
        <v>0.1542221778</v>
      </c>
      <c r="C53" s="236">
        <f t="shared" si="7"/>
        <v>0.15497854194999999</v>
      </c>
      <c r="D53" s="236">
        <f t="shared" si="7"/>
        <v>0.17404233358000001</v>
      </c>
      <c r="E53" s="236">
        <f t="shared" si="7"/>
        <v>0.17913561516000001</v>
      </c>
      <c r="F53" s="236">
        <f t="shared" si="7"/>
        <v>0.18121050828999999</v>
      </c>
      <c r="G53" s="236">
        <f t="shared" si="7"/>
        <v>0.17629453758000002</v>
      </c>
      <c r="H53" s="236">
        <f t="shared" si="7"/>
        <v>0.17015760481999997</v>
      </c>
      <c r="I53" s="236">
        <f t="shared" si="7"/>
        <v>0.15764320734000001</v>
      </c>
      <c r="J53" s="236">
        <v>0.15079182966999999</v>
      </c>
      <c r="K53" s="144"/>
      <c r="L53" s="144"/>
      <c r="M53" s="144"/>
    </row>
    <row r="54" spans="1:13" ht="12.75" outlineLevel="3" x14ac:dyDescent="0.2">
      <c r="A54" s="81" t="s">
        <v>50</v>
      </c>
      <c r="B54" s="119">
        <v>1.2166126249999999E-2</v>
      </c>
      <c r="C54" s="119">
        <v>1.2335711940000001E-2</v>
      </c>
      <c r="D54" s="119">
        <v>2.489693833E-2</v>
      </c>
      <c r="E54" s="119">
        <v>2.7724425489999999E-2</v>
      </c>
      <c r="F54" s="119">
        <v>3.0357131490000001E-2</v>
      </c>
      <c r="G54" s="119">
        <v>3.107244566E-2</v>
      </c>
      <c r="H54" s="119">
        <v>3.1450875349999997E-2</v>
      </c>
      <c r="I54" s="119">
        <v>3.078548805E-2</v>
      </c>
      <c r="J54" s="119">
        <v>3.0773999949999999E-2</v>
      </c>
      <c r="K54" s="144"/>
      <c r="L54" s="144"/>
      <c r="M54" s="144"/>
    </row>
    <row r="55" spans="1:13" ht="12.75" outlineLevel="3" x14ac:dyDescent="0.2">
      <c r="A55" s="81" t="s">
        <v>125</v>
      </c>
      <c r="B55" s="119">
        <v>0.1388693298</v>
      </c>
      <c r="C55" s="119">
        <v>0.13958631947</v>
      </c>
      <c r="D55" s="119">
        <v>0.14596858892</v>
      </c>
      <c r="E55" s="119">
        <v>0.14818594856</v>
      </c>
      <c r="F55" s="119">
        <v>0.14773573467000001</v>
      </c>
      <c r="G55" s="119">
        <v>0.14209320945000001</v>
      </c>
      <c r="H55" s="119">
        <v>0.13558422120999999</v>
      </c>
      <c r="I55" s="119">
        <v>0.12394454378</v>
      </c>
      <c r="J55" s="119">
        <v>0.11726167039</v>
      </c>
      <c r="K55" s="144"/>
      <c r="L55" s="144"/>
      <c r="M55" s="144"/>
    </row>
    <row r="56" spans="1:13" ht="12.75" outlineLevel="3" x14ac:dyDescent="0.2">
      <c r="A56" s="81" t="s">
        <v>96</v>
      </c>
      <c r="B56" s="119">
        <v>3.18672175E-3</v>
      </c>
      <c r="C56" s="119">
        <v>3.0565105400000001E-3</v>
      </c>
      <c r="D56" s="119">
        <v>3.1768063299999999E-3</v>
      </c>
      <c r="E56" s="119">
        <v>3.2252411100000002E-3</v>
      </c>
      <c r="F56" s="119">
        <v>3.1176421299999998E-3</v>
      </c>
      <c r="G56" s="119">
        <v>3.1288824699999998E-3</v>
      </c>
      <c r="H56" s="119">
        <v>3.1225082599999998E-3</v>
      </c>
      <c r="I56" s="119">
        <v>2.9131755100000002E-3</v>
      </c>
      <c r="J56" s="119">
        <v>2.7561593300000002E-3</v>
      </c>
      <c r="K56" s="144"/>
      <c r="L56" s="144"/>
      <c r="M56" s="144"/>
    </row>
    <row r="57" spans="1:13" ht="12.75" outlineLevel="2" x14ac:dyDescent="0.2">
      <c r="A57" s="228" t="s">
        <v>137</v>
      </c>
      <c r="B57" s="236">
        <f t="shared" ref="B57:I57" si="8">SUM(B$58:B$58)</f>
        <v>3.401298E-5</v>
      </c>
      <c r="C57" s="236">
        <f t="shared" si="8"/>
        <v>3.4083939999999997E-5</v>
      </c>
      <c r="D57" s="236">
        <f t="shared" si="8"/>
        <v>3.5425390000000001E-5</v>
      </c>
      <c r="E57" s="236">
        <f t="shared" si="8"/>
        <v>3.59655E-5</v>
      </c>
      <c r="F57" s="236">
        <f t="shared" si="8"/>
        <v>3.6395279999999999E-5</v>
      </c>
      <c r="G57" s="236">
        <f t="shared" si="8"/>
        <v>3.6526499999999997E-5</v>
      </c>
      <c r="H57" s="236">
        <f t="shared" si="8"/>
        <v>3.6452090000000002E-5</v>
      </c>
      <c r="I57" s="236">
        <f t="shared" si="8"/>
        <v>3.5680899999999999E-5</v>
      </c>
      <c r="J57" s="236">
        <v>3.375774E-5</v>
      </c>
      <c r="K57" s="144"/>
      <c r="L57" s="144"/>
      <c r="M57" s="144"/>
    </row>
    <row r="58" spans="1:13" ht="12.75" outlineLevel="3" x14ac:dyDescent="0.2">
      <c r="A58" s="81" t="s">
        <v>71</v>
      </c>
      <c r="B58" s="119">
        <v>3.401298E-5</v>
      </c>
      <c r="C58" s="119">
        <v>3.4083939999999997E-5</v>
      </c>
      <c r="D58" s="119">
        <v>3.5425390000000001E-5</v>
      </c>
      <c r="E58" s="119">
        <v>3.59655E-5</v>
      </c>
      <c r="F58" s="119">
        <v>3.6395279999999999E-5</v>
      </c>
      <c r="G58" s="119">
        <v>3.6526499999999997E-5</v>
      </c>
      <c r="H58" s="119">
        <v>3.6452090000000002E-5</v>
      </c>
      <c r="I58" s="119">
        <v>3.5680899999999999E-5</v>
      </c>
      <c r="J58" s="119">
        <v>3.375774E-5</v>
      </c>
      <c r="K58" s="144"/>
      <c r="L58" s="144"/>
      <c r="M58" s="144"/>
    </row>
    <row r="59" spans="1:13" ht="15" x14ac:dyDescent="0.25">
      <c r="A59" s="139" t="s">
        <v>65</v>
      </c>
      <c r="B59" s="57">
        <f t="shared" ref="B59:J59" si="9">B$60+B$85</f>
        <v>48.989942718099996</v>
      </c>
      <c r="C59" s="57">
        <f t="shared" si="9"/>
        <v>49.136986129829999</v>
      </c>
      <c r="D59" s="57">
        <f t="shared" si="9"/>
        <v>48.620721834819996</v>
      </c>
      <c r="E59" s="57">
        <f t="shared" si="9"/>
        <v>48.566446473409997</v>
      </c>
      <c r="F59" s="57">
        <f t="shared" si="9"/>
        <v>48.082713967269996</v>
      </c>
      <c r="G59" s="57">
        <f t="shared" si="9"/>
        <v>47.147066552889996</v>
      </c>
      <c r="H59" s="57">
        <f t="shared" si="9"/>
        <v>47.168278935960004</v>
      </c>
      <c r="I59" s="57">
        <f t="shared" si="9"/>
        <v>47.310726053170001</v>
      </c>
      <c r="J59" s="57">
        <f t="shared" si="9"/>
        <v>47.539458094959997</v>
      </c>
      <c r="K59" s="144"/>
      <c r="L59" s="144"/>
      <c r="M59" s="144"/>
    </row>
    <row r="60" spans="1:13" ht="15" outlineLevel="1" x14ac:dyDescent="0.25">
      <c r="A60" s="35" t="s">
        <v>70</v>
      </c>
      <c r="B60" s="244">
        <f t="shared" ref="B60:J60" si="10">B$61+B$68+B$74+B$76+B$83</f>
        <v>38.490107997099997</v>
      </c>
      <c r="C60" s="244">
        <f t="shared" si="10"/>
        <v>38.829088353129997</v>
      </c>
      <c r="D60" s="244">
        <f t="shared" si="10"/>
        <v>38.457305663259994</v>
      </c>
      <c r="E60" s="244">
        <f t="shared" si="10"/>
        <v>38.50538897173</v>
      </c>
      <c r="F60" s="244">
        <f t="shared" si="10"/>
        <v>38.225963153309998</v>
      </c>
      <c r="G60" s="244">
        <f t="shared" si="10"/>
        <v>37.628906061179997</v>
      </c>
      <c r="H60" s="244">
        <f t="shared" si="10"/>
        <v>37.51711406175</v>
      </c>
      <c r="I60" s="244">
        <f t="shared" si="10"/>
        <v>37.514348519350001</v>
      </c>
      <c r="J60" s="244">
        <f t="shared" si="10"/>
        <v>37.86567827252</v>
      </c>
      <c r="K60" s="144"/>
      <c r="L60" s="144"/>
      <c r="M60" s="144"/>
    </row>
    <row r="61" spans="1:13" ht="12.75" outlineLevel="2" x14ac:dyDescent="0.2">
      <c r="A61" s="228" t="s">
        <v>179</v>
      </c>
      <c r="B61" s="236">
        <f t="shared" ref="B61:I61" si="11">SUM(B$62:B$67)</f>
        <v>14.517573952599999</v>
      </c>
      <c r="C61" s="236">
        <f t="shared" si="11"/>
        <v>14.775882211279999</v>
      </c>
      <c r="D61" s="236">
        <f t="shared" si="11"/>
        <v>14.42234356905</v>
      </c>
      <c r="E61" s="236">
        <f t="shared" si="11"/>
        <v>14.463413107979999</v>
      </c>
      <c r="F61" s="236">
        <f t="shared" si="11"/>
        <v>14.21752164796</v>
      </c>
      <c r="G61" s="236">
        <f t="shared" si="11"/>
        <v>13.661052777180002</v>
      </c>
      <c r="H61" s="236">
        <f t="shared" si="11"/>
        <v>13.57228594909</v>
      </c>
      <c r="I61" s="236">
        <f t="shared" si="11"/>
        <v>13.571364283029999</v>
      </c>
      <c r="J61" s="236">
        <v>13.20302038544</v>
      </c>
      <c r="K61" s="144"/>
      <c r="L61" s="144"/>
      <c r="M61" s="144"/>
    </row>
    <row r="62" spans="1:13" ht="12.75" outlineLevel="3" x14ac:dyDescent="0.2">
      <c r="A62" s="81" t="s">
        <v>19</v>
      </c>
      <c r="B62" s="119">
        <v>3.3534540071799999</v>
      </c>
      <c r="C62" s="119">
        <v>3.4903009697899998</v>
      </c>
      <c r="D62" s="119">
        <v>3.4565809615899998</v>
      </c>
      <c r="E62" s="119">
        <v>3.46220102909</v>
      </c>
      <c r="F62" s="119">
        <v>3.4192079796799999</v>
      </c>
      <c r="G62" s="119">
        <v>3.2685919640400001</v>
      </c>
      <c r="H62" s="119">
        <v>3.2798319759700001</v>
      </c>
      <c r="I62" s="119">
        <v>3.2832039960500001</v>
      </c>
      <c r="J62" s="119">
        <v>3.2854520257900002</v>
      </c>
      <c r="K62" s="144"/>
      <c r="L62" s="144"/>
      <c r="M62" s="144"/>
    </row>
    <row r="63" spans="1:13" ht="12.75" outlineLevel="3" x14ac:dyDescent="0.2">
      <c r="A63" s="81" t="s">
        <v>56</v>
      </c>
      <c r="B63" s="119">
        <v>0.64138902918999996</v>
      </c>
      <c r="C63" s="119">
        <v>0.66839039415000001</v>
      </c>
      <c r="D63" s="119">
        <v>0.65249687164000003</v>
      </c>
      <c r="E63" s="119">
        <v>0.66285731069999998</v>
      </c>
      <c r="F63" s="119">
        <v>0.65419695655999999</v>
      </c>
      <c r="G63" s="119">
        <v>0.59352229654999999</v>
      </c>
      <c r="H63" s="119">
        <v>0.60015072162000005</v>
      </c>
      <c r="I63" s="119">
        <v>0.60718806390000002</v>
      </c>
      <c r="J63" s="119">
        <v>0.59821546550000004</v>
      </c>
      <c r="K63" s="144"/>
      <c r="L63" s="144"/>
      <c r="M63" s="144"/>
    </row>
    <row r="64" spans="1:13" ht="12.75" outlineLevel="3" x14ac:dyDescent="0.2">
      <c r="A64" s="81" t="s">
        <v>97</v>
      </c>
      <c r="B64" s="119">
        <v>0.68965948957000001</v>
      </c>
      <c r="C64" s="119">
        <v>0.71780295184999998</v>
      </c>
      <c r="D64" s="119">
        <v>0.70138619351999998</v>
      </c>
      <c r="E64" s="119">
        <v>0.70252657986</v>
      </c>
      <c r="F64" s="119">
        <v>0.69380271903000001</v>
      </c>
      <c r="G64" s="119">
        <v>0.65839406210999996</v>
      </c>
      <c r="H64" s="119">
        <v>0.66024128600999998</v>
      </c>
      <c r="I64" s="119">
        <v>0.69947728503999995</v>
      </c>
      <c r="J64" s="119">
        <v>0.69486776550999996</v>
      </c>
      <c r="K64" s="144"/>
      <c r="L64" s="144"/>
      <c r="M64" s="144"/>
    </row>
    <row r="65" spans="1:13" ht="12.75" outlineLevel="3" x14ac:dyDescent="0.2">
      <c r="A65" s="81" t="s">
        <v>132</v>
      </c>
      <c r="B65" s="119">
        <v>4.9122241122599997</v>
      </c>
      <c r="C65" s="119">
        <v>4.8646927712599997</v>
      </c>
      <c r="D65" s="119">
        <v>4.8491098167600004</v>
      </c>
      <c r="E65" s="119">
        <v>4.8462630968699996</v>
      </c>
      <c r="F65" s="119">
        <v>4.8295779292100001</v>
      </c>
      <c r="G65" s="119">
        <v>4.8166716913699998</v>
      </c>
      <c r="H65" s="119">
        <v>4.8516923249700001</v>
      </c>
      <c r="I65" s="119">
        <v>4.8060536043199997</v>
      </c>
      <c r="J65" s="119">
        <v>4.7982998182200003</v>
      </c>
      <c r="K65" s="144"/>
      <c r="L65" s="144"/>
      <c r="M65" s="144"/>
    </row>
    <row r="66" spans="1:13" ht="12.75" outlineLevel="3" x14ac:dyDescent="0.2">
      <c r="A66" s="81" t="s">
        <v>148</v>
      </c>
      <c r="B66" s="119">
        <v>4.9148866046400004</v>
      </c>
      <c r="C66" s="119">
        <v>5.0287344144699997</v>
      </c>
      <c r="D66" s="119">
        <v>4.75680901578</v>
      </c>
      <c r="E66" s="119">
        <v>4.7830543817000004</v>
      </c>
      <c r="F66" s="119">
        <v>4.6142253537200002</v>
      </c>
      <c r="G66" s="119">
        <v>4.3170891066000001</v>
      </c>
      <c r="H66" s="119">
        <v>4.1720913719599997</v>
      </c>
      <c r="I66" s="119">
        <v>4.16703306516</v>
      </c>
      <c r="J66" s="119">
        <v>3.8168777935599998</v>
      </c>
      <c r="K66" s="144"/>
      <c r="L66" s="144"/>
      <c r="M66" s="144"/>
    </row>
    <row r="67" spans="1:13" ht="12.75" outlineLevel="3" x14ac:dyDescent="0.2">
      <c r="A67" s="81" t="s">
        <v>142</v>
      </c>
      <c r="B67" s="119">
        <v>5.9607097600000002E-3</v>
      </c>
      <c r="C67" s="119">
        <v>5.9607097600000002E-3</v>
      </c>
      <c r="D67" s="119">
        <v>5.9607097600000002E-3</v>
      </c>
      <c r="E67" s="119">
        <v>6.5107097600000004E-3</v>
      </c>
      <c r="F67" s="119">
        <v>6.5107097600000004E-3</v>
      </c>
      <c r="G67" s="119">
        <v>6.7836565099999996E-3</v>
      </c>
      <c r="H67" s="119">
        <v>8.2782685599999996E-3</v>
      </c>
      <c r="I67" s="119">
        <v>8.4082685599999995E-3</v>
      </c>
      <c r="J67" s="119">
        <v>9.3075168600000001E-3</v>
      </c>
      <c r="K67" s="144"/>
      <c r="L67" s="144"/>
      <c r="M67" s="144"/>
    </row>
    <row r="68" spans="1:13" ht="12.75" outlineLevel="2" x14ac:dyDescent="0.2">
      <c r="A68" s="228" t="s">
        <v>45</v>
      </c>
      <c r="B68" s="236">
        <f t="shared" ref="B68:I68" si="12">SUM(B$69:B$73)</f>
        <v>1.7563631931399997</v>
      </c>
      <c r="C68" s="236">
        <f t="shared" si="12"/>
        <v>1.7965229659299999</v>
      </c>
      <c r="D68" s="236">
        <f t="shared" si="12"/>
        <v>1.7920770263899999</v>
      </c>
      <c r="E68" s="236">
        <f t="shared" si="12"/>
        <v>1.7892942234599998</v>
      </c>
      <c r="F68" s="236">
        <f t="shared" si="12"/>
        <v>1.7751653523900002</v>
      </c>
      <c r="G68" s="236">
        <f t="shared" si="12"/>
        <v>1.7608729732199997</v>
      </c>
      <c r="H68" s="236">
        <f t="shared" si="12"/>
        <v>1.7502242321000001</v>
      </c>
      <c r="I68" s="236">
        <f t="shared" si="12"/>
        <v>1.7504744641799999</v>
      </c>
      <c r="J68" s="236">
        <v>1.75175002006</v>
      </c>
      <c r="K68" s="144"/>
      <c r="L68" s="144"/>
      <c r="M68" s="144"/>
    </row>
    <row r="69" spans="1:13" ht="12.75" outlineLevel="3" x14ac:dyDescent="0.2">
      <c r="A69" s="81" t="s">
        <v>28</v>
      </c>
      <c r="B69" s="119">
        <v>0.31720380743999999</v>
      </c>
      <c r="C69" s="119">
        <v>0.3246471581</v>
      </c>
      <c r="D69" s="119">
        <v>0.31446284044</v>
      </c>
      <c r="E69" s="119">
        <v>0.31005976491999998</v>
      </c>
      <c r="F69" s="119">
        <v>0.31164041758</v>
      </c>
      <c r="G69" s="119">
        <v>0.30827536020000001</v>
      </c>
      <c r="H69" s="119">
        <v>0.30026368916000001</v>
      </c>
      <c r="I69" s="119">
        <v>0.30656608466000002</v>
      </c>
      <c r="J69" s="119">
        <v>0.30937355647999998</v>
      </c>
      <c r="K69" s="144"/>
      <c r="L69" s="144"/>
      <c r="M69" s="144"/>
    </row>
    <row r="70" spans="1:13" ht="12.75" outlineLevel="3" x14ac:dyDescent="0.2">
      <c r="A70" s="81" t="s">
        <v>53</v>
      </c>
      <c r="B70" s="119">
        <v>0.26677163799999998</v>
      </c>
      <c r="C70" s="119">
        <v>0.27765799226999999</v>
      </c>
      <c r="D70" s="119">
        <v>0.27497552166</v>
      </c>
      <c r="E70" s="119">
        <v>0.27542260535000002</v>
      </c>
      <c r="F70" s="119">
        <v>0.27462726012999999</v>
      </c>
      <c r="G70" s="119">
        <v>0.26252993701999999</v>
      </c>
      <c r="H70" s="119">
        <v>0.26329966239000002</v>
      </c>
      <c r="I70" s="119">
        <v>0.26481145448999999</v>
      </c>
      <c r="J70" s="119">
        <v>0.26499277249999997</v>
      </c>
      <c r="K70" s="144"/>
      <c r="L70" s="144"/>
      <c r="M70" s="144"/>
    </row>
    <row r="71" spans="1:13" ht="12.75" outlineLevel="3" x14ac:dyDescent="0.2">
      <c r="A71" s="81" t="s">
        <v>124</v>
      </c>
      <c r="B71" s="119">
        <v>0.60585586000000002</v>
      </c>
      <c r="C71" s="119">
        <v>0.60585586000000002</v>
      </c>
      <c r="D71" s="119">
        <v>0.60585586000000002</v>
      </c>
      <c r="E71" s="119">
        <v>0.60585586000000002</v>
      </c>
      <c r="F71" s="119">
        <v>0.60585586000000002</v>
      </c>
      <c r="G71" s="119">
        <v>0.60585586000000002</v>
      </c>
      <c r="H71" s="119">
        <v>0.60585586000000002</v>
      </c>
      <c r="I71" s="119">
        <v>0.60585586000000002</v>
      </c>
      <c r="J71" s="119">
        <v>0.60585586000000002</v>
      </c>
      <c r="K71" s="144"/>
      <c r="L71" s="144"/>
      <c r="M71" s="144"/>
    </row>
    <row r="72" spans="1:13" ht="12.75" outlineLevel="3" x14ac:dyDescent="0.2">
      <c r="A72" s="81" t="s">
        <v>136</v>
      </c>
      <c r="B72" s="119">
        <v>6.1721831099999999E-3</v>
      </c>
      <c r="C72" s="119">
        <v>6.1721831099999999E-3</v>
      </c>
      <c r="D72" s="119">
        <v>6.1721831099999999E-3</v>
      </c>
      <c r="E72" s="119">
        <v>6.1721831099999999E-3</v>
      </c>
      <c r="F72" s="119">
        <v>6.1721831099999999E-3</v>
      </c>
      <c r="G72" s="119">
        <v>6.1721831099999999E-3</v>
      </c>
      <c r="H72" s="119">
        <v>6.1721831099999999E-3</v>
      </c>
      <c r="I72" s="119">
        <v>6.1721831099999999E-3</v>
      </c>
      <c r="J72" s="119">
        <v>6.1721831099999999E-3</v>
      </c>
      <c r="K72" s="144"/>
      <c r="L72" s="144"/>
      <c r="M72" s="144"/>
    </row>
    <row r="73" spans="1:13" ht="12.75" outlineLevel="3" x14ac:dyDescent="0.2">
      <c r="A73" s="81" t="s">
        <v>26</v>
      </c>
      <c r="B73" s="119">
        <v>0.56035970458999995</v>
      </c>
      <c r="C73" s="119">
        <v>0.58218977245000003</v>
      </c>
      <c r="D73" s="119">
        <v>0.59061062117999996</v>
      </c>
      <c r="E73" s="119">
        <v>0.59178381008000003</v>
      </c>
      <c r="F73" s="119">
        <v>0.57686963157000004</v>
      </c>
      <c r="G73" s="119">
        <v>0.57803963289000004</v>
      </c>
      <c r="H73" s="119">
        <v>0.57463283744000004</v>
      </c>
      <c r="I73" s="119">
        <v>0.56706888192000005</v>
      </c>
      <c r="J73" s="119">
        <v>0.56535564797000004</v>
      </c>
      <c r="K73" s="144"/>
      <c r="L73" s="144"/>
      <c r="M73" s="144"/>
    </row>
    <row r="74" spans="1:13" ht="12.75" outlineLevel="2" x14ac:dyDescent="0.2">
      <c r="A74" s="228" t="s">
        <v>218</v>
      </c>
      <c r="B74" s="236">
        <f t="shared" ref="B74:I74" si="13">SUM(B$75:B$75)</f>
        <v>6.1017590000000003E-5</v>
      </c>
      <c r="C74" s="236">
        <f t="shared" si="13"/>
        <v>6.350758E-5</v>
      </c>
      <c r="D74" s="236">
        <f t="shared" si="13"/>
        <v>6.289403E-5</v>
      </c>
      <c r="E74" s="236">
        <f t="shared" si="13"/>
        <v>6.2996289999999998E-5</v>
      </c>
      <c r="F74" s="236">
        <f t="shared" si="13"/>
        <v>6.2214009999999998E-5</v>
      </c>
      <c r="G74" s="236">
        <f t="shared" si="13"/>
        <v>5.9473479999999998E-5</v>
      </c>
      <c r="H74" s="236">
        <f t="shared" si="13"/>
        <v>5.9678E-5</v>
      </c>
      <c r="I74" s="236">
        <f t="shared" si="13"/>
        <v>5.9739360000000003E-5</v>
      </c>
      <c r="J74" s="236">
        <v>5.9780259999999998E-5</v>
      </c>
      <c r="K74" s="144"/>
      <c r="L74" s="144"/>
      <c r="M74" s="144"/>
    </row>
    <row r="75" spans="1:13" ht="12.75" outlineLevel="3" x14ac:dyDescent="0.2">
      <c r="A75" s="81" t="s">
        <v>191</v>
      </c>
      <c r="B75" s="119">
        <v>6.1017590000000003E-5</v>
      </c>
      <c r="C75" s="119">
        <v>6.350758E-5</v>
      </c>
      <c r="D75" s="119">
        <v>6.289403E-5</v>
      </c>
      <c r="E75" s="119">
        <v>6.2996289999999998E-5</v>
      </c>
      <c r="F75" s="119">
        <v>6.2214009999999998E-5</v>
      </c>
      <c r="G75" s="119">
        <v>5.9473479999999998E-5</v>
      </c>
      <c r="H75" s="119">
        <v>5.9678E-5</v>
      </c>
      <c r="I75" s="119">
        <v>5.9739360000000003E-5</v>
      </c>
      <c r="J75" s="119">
        <v>5.9780259999999998E-5</v>
      </c>
      <c r="K75" s="144"/>
      <c r="L75" s="144"/>
      <c r="M75" s="144"/>
    </row>
    <row r="76" spans="1:13" ht="12.75" outlineLevel="2" x14ac:dyDescent="0.2">
      <c r="A76" s="228" t="s">
        <v>58</v>
      </c>
      <c r="B76" s="236">
        <f t="shared" ref="B76:I76" si="14">SUM(B$77:B$82)</f>
        <v>20.467272999999999</v>
      </c>
      <c r="C76" s="236">
        <f t="shared" si="14"/>
        <v>20.467272999999999</v>
      </c>
      <c r="D76" s="236">
        <f t="shared" si="14"/>
        <v>20.467272999999999</v>
      </c>
      <c r="E76" s="236">
        <f t="shared" si="14"/>
        <v>20.467272999999999</v>
      </c>
      <c r="F76" s="236">
        <f t="shared" si="14"/>
        <v>20.467272999999999</v>
      </c>
      <c r="G76" s="236">
        <f t="shared" si="14"/>
        <v>20.467272999999999</v>
      </c>
      <c r="H76" s="236">
        <f t="shared" si="14"/>
        <v>20.467272999999999</v>
      </c>
      <c r="I76" s="236">
        <f t="shared" si="14"/>
        <v>20.467272999999999</v>
      </c>
      <c r="J76" s="236">
        <v>21.189943</v>
      </c>
      <c r="K76" s="144"/>
      <c r="L76" s="144"/>
      <c r="M76" s="144"/>
    </row>
    <row r="77" spans="1:13" ht="12.75" outlineLevel="3" x14ac:dyDescent="0.2">
      <c r="A77" s="81" t="s">
        <v>120</v>
      </c>
      <c r="B77" s="119">
        <v>3</v>
      </c>
      <c r="C77" s="119">
        <v>3</v>
      </c>
      <c r="D77" s="119">
        <v>3</v>
      </c>
      <c r="E77" s="119">
        <v>3</v>
      </c>
      <c r="F77" s="119">
        <v>3</v>
      </c>
      <c r="G77" s="119">
        <v>3</v>
      </c>
      <c r="H77" s="119">
        <v>3</v>
      </c>
      <c r="I77" s="119">
        <v>3</v>
      </c>
      <c r="J77" s="119">
        <v>3</v>
      </c>
      <c r="K77" s="144"/>
      <c r="L77" s="144"/>
      <c r="M77" s="144"/>
    </row>
    <row r="78" spans="1:13" ht="12.75" outlineLevel="3" x14ac:dyDescent="0.2">
      <c r="A78" s="81" t="s">
        <v>169</v>
      </c>
      <c r="B78" s="119">
        <v>1</v>
      </c>
      <c r="C78" s="119">
        <v>1</v>
      </c>
      <c r="D78" s="119">
        <v>1</v>
      </c>
      <c r="E78" s="119">
        <v>1</v>
      </c>
      <c r="F78" s="119">
        <v>1</v>
      </c>
      <c r="G78" s="119">
        <v>1</v>
      </c>
      <c r="H78" s="119">
        <v>1</v>
      </c>
      <c r="I78" s="119">
        <v>1</v>
      </c>
      <c r="J78" s="119">
        <v>1</v>
      </c>
      <c r="K78" s="144"/>
      <c r="L78" s="144"/>
      <c r="M78" s="144"/>
    </row>
    <row r="79" spans="1:13" ht="12.75" outlineLevel="3" x14ac:dyDescent="0.2">
      <c r="A79" s="81" t="s">
        <v>204</v>
      </c>
      <c r="B79" s="119">
        <v>12.467273</v>
      </c>
      <c r="C79" s="119">
        <v>12.467273</v>
      </c>
      <c r="D79" s="119">
        <v>12.467273</v>
      </c>
      <c r="E79" s="119">
        <v>12.467273</v>
      </c>
      <c r="F79" s="119">
        <v>12.467273</v>
      </c>
      <c r="G79" s="119">
        <v>12.467273</v>
      </c>
      <c r="H79" s="119">
        <v>12.467273</v>
      </c>
      <c r="I79" s="119">
        <v>12.467273</v>
      </c>
      <c r="J79" s="119">
        <v>12.467273</v>
      </c>
      <c r="K79" s="144"/>
      <c r="L79" s="144"/>
      <c r="M79" s="144"/>
    </row>
    <row r="80" spans="1:13" ht="12.75" outlineLevel="3" x14ac:dyDescent="0.2">
      <c r="A80" s="81" t="s">
        <v>180</v>
      </c>
      <c r="B80" s="119">
        <v>1</v>
      </c>
      <c r="C80" s="119">
        <v>1</v>
      </c>
      <c r="D80" s="119">
        <v>1</v>
      </c>
      <c r="E80" s="119">
        <v>1</v>
      </c>
      <c r="F80" s="119">
        <v>1</v>
      </c>
      <c r="G80" s="119">
        <v>1</v>
      </c>
      <c r="H80" s="119">
        <v>1</v>
      </c>
      <c r="I80" s="119">
        <v>1</v>
      </c>
      <c r="J80" s="119">
        <v>1</v>
      </c>
      <c r="K80" s="144"/>
      <c r="L80" s="144"/>
      <c r="M80" s="144"/>
    </row>
    <row r="81" spans="1:13" ht="12.75" outlineLevel="3" x14ac:dyDescent="0.2">
      <c r="A81" s="81" t="s">
        <v>219</v>
      </c>
      <c r="B81" s="119">
        <v>3</v>
      </c>
      <c r="C81" s="119">
        <v>3</v>
      </c>
      <c r="D81" s="119">
        <v>3</v>
      </c>
      <c r="E81" s="119">
        <v>3</v>
      </c>
      <c r="F81" s="119">
        <v>3</v>
      </c>
      <c r="G81" s="119">
        <v>3</v>
      </c>
      <c r="H81" s="119">
        <v>3</v>
      </c>
      <c r="I81" s="119">
        <v>3</v>
      </c>
      <c r="J81" s="119">
        <v>3</v>
      </c>
      <c r="K81" s="144"/>
      <c r="L81" s="144"/>
      <c r="M81" s="144"/>
    </row>
    <row r="82" spans="1:13" ht="12.75" outlineLevel="3" x14ac:dyDescent="0.2">
      <c r="A82" s="81" t="s">
        <v>24</v>
      </c>
      <c r="B82" s="119">
        <v>0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0.72267000000000003</v>
      </c>
      <c r="K82" s="144"/>
      <c r="L82" s="144"/>
      <c r="M82" s="144"/>
    </row>
    <row r="83" spans="1:13" ht="12.75" outlineLevel="2" x14ac:dyDescent="0.2">
      <c r="A83" s="228" t="s">
        <v>182</v>
      </c>
      <c r="B83" s="236">
        <f t="shared" ref="B83:I83" si="15">SUM(B$84:B$84)</f>
        <v>1.74883683377</v>
      </c>
      <c r="C83" s="236">
        <f t="shared" si="15"/>
        <v>1.7893466683399999</v>
      </c>
      <c r="D83" s="236">
        <f t="shared" si="15"/>
        <v>1.77554917379</v>
      </c>
      <c r="E83" s="236">
        <f t="shared" si="15"/>
        <v>1.785345644</v>
      </c>
      <c r="F83" s="236">
        <f t="shared" si="15"/>
        <v>1.76594093895</v>
      </c>
      <c r="G83" s="236">
        <f t="shared" si="15"/>
        <v>1.7396478372999999</v>
      </c>
      <c r="H83" s="236">
        <f t="shared" si="15"/>
        <v>1.7272712025600001</v>
      </c>
      <c r="I83" s="236">
        <f t="shared" si="15"/>
        <v>1.72517703278</v>
      </c>
      <c r="J83" s="236">
        <v>1.72090508676</v>
      </c>
      <c r="K83" s="144"/>
      <c r="L83" s="144"/>
      <c r="M83" s="144"/>
    </row>
    <row r="84" spans="1:13" ht="12.75" outlineLevel="3" x14ac:dyDescent="0.2">
      <c r="A84" s="81" t="s">
        <v>148</v>
      </c>
      <c r="B84" s="119">
        <v>1.74883683377</v>
      </c>
      <c r="C84" s="119">
        <v>1.7893466683399999</v>
      </c>
      <c r="D84" s="119">
        <v>1.77554917379</v>
      </c>
      <c r="E84" s="119">
        <v>1.785345644</v>
      </c>
      <c r="F84" s="119">
        <v>1.76594093895</v>
      </c>
      <c r="G84" s="119">
        <v>1.7396478372999999</v>
      </c>
      <c r="H84" s="119">
        <v>1.7272712025600001</v>
      </c>
      <c r="I84" s="119">
        <v>1.72517703278</v>
      </c>
      <c r="J84" s="119">
        <v>1.72090508676</v>
      </c>
      <c r="K84" s="144"/>
      <c r="L84" s="144"/>
      <c r="M84" s="144"/>
    </row>
    <row r="85" spans="1:13" ht="15" outlineLevel="1" x14ac:dyDescent="0.25">
      <c r="A85" s="35" t="s">
        <v>14</v>
      </c>
      <c r="B85" s="244">
        <f t="shared" ref="B85:J85" si="16">B$86+B$92+B$94+B$102+B$103</f>
        <v>10.499834721000001</v>
      </c>
      <c r="C85" s="244">
        <f t="shared" si="16"/>
        <v>10.307897776700001</v>
      </c>
      <c r="D85" s="244">
        <f t="shared" si="16"/>
        <v>10.16341617156</v>
      </c>
      <c r="E85" s="244">
        <f t="shared" si="16"/>
        <v>10.061057501680001</v>
      </c>
      <c r="F85" s="244">
        <f t="shared" si="16"/>
        <v>9.8567508139599997</v>
      </c>
      <c r="G85" s="244">
        <f t="shared" si="16"/>
        <v>9.5181604917100007</v>
      </c>
      <c r="H85" s="244">
        <f t="shared" si="16"/>
        <v>9.65116487421</v>
      </c>
      <c r="I85" s="244">
        <f t="shared" si="16"/>
        <v>9.7963775338199994</v>
      </c>
      <c r="J85" s="244">
        <f t="shared" si="16"/>
        <v>9.6737798224399985</v>
      </c>
      <c r="K85" s="144"/>
      <c r="L85" s="144"/>
      <c r="M85" s="144"/>
    </row>
    <row r="86" spans="1:13" ht="12.75" outlineLevel="2" x14ac:dyDescent="0.2">
      <c r="A86" s="228" t="s">
        <v>179</v>
      </c>
      <c r="B86" s="236">
        <f t="shared" ref="B86:I86" si="17">SUM(B$87:B$91)</f>
        <v>8.1844122870200007</v>
      </c>
      <c r="C86" s="236">
        <f t="shared" si="17"/>
        <v>8.0589780684200001</v>
      </c>
      <c r="D86" s="236">
        <f t="shared" si="17"/>
        <v>7.8789820492000002</v>
      </c>
      <c r="E86" s="236">
        <f t="shared" si="17"/>
        <v>7.8955798167099998</v>
      </c>
      <c r="F86" s="236">
        <f t="shared" si="17"/>
        <v>7.8155140518200001</v>
      </c>
      <c r="G86" s="236">
        <f t="shared" si="17"/>
        <v>7.5756566152399998</v>
      </c>
      <c r="H86" s="236">
        <f t="shared" si="17"/>
        <v>7.5010112029</v>
      </c>
      <c r="I86" s="236">
        <f t="shared" si="17"/>
        <v>7.5609517052399999</v>
      </c>
      <c r="J86" s="236">
        <v>7.3772621226600004</v>
      </c>
      <c r="K86" s="144"/>
      <c r="L86" s="144"/>
      <c r="M86" s="144"/>
    </row>
    <row r="87" spans="1:13" ht="12.75" outlineLevel="3" x14ac:dyDescent="0.2">
      <c r="A87" s="81" t="s">
        <v>66</v>
      </c>
      <c r="B87" s="119">
        <v>6.3155020130000003E-2</v>
      </c>
      <c r="C87" s="119">
        <v>6.5684984439999997E-2</v>
      </c>
      <c r="D87" s="119">
        <v>6.5061584290000002E-2</v>
      </c>
      <c r="E87" s="119">
        <v>6.2762890520000003E-2</v>
      </c>
      <c r="F87" s="119">
        <v>6.0839999640000003E-2</v>
      </c>
      <c r="G87" s="119">
        <v>5.8159999359999999E-2</v>
      </c>
      <c r="H87" s="119">
        <v>5.8359999570000001E-2</v>
      </c>
      <c r="I87" s="119">
        <v>0.11683999986</v>
      </c>
      <c r="J87" s="119">
        <v>0.11692000092</v>
      </c>
      <c r="K87" s="144"/>
      <c r="L87" s="144"/>
      <c r="M87" s="144"/>
    </row>
    <row r="88" spans="1:13" ht="12.75" outlineLevel="3" x14ac:dyDescent="0.2">
      <c r="A88" s="81" t="s">
        <v>56</v>
      </c>
      <c r="B88" s="119">
        <v>0.40809589511</v>
      </c>
      <c r="C88" s="119">
        <v>0.11114415176</v>
      </c>
      <c r="D88" s="119">
        <v>0.12797264994999999</v>
      </c>
      <c r="E88" s="119">
        <v>0.13796088147999999</v>
      </c>
      <c r="F88" s="119">
        <v>0.14760857005</v>
      </c>
      <c r="G88" s="119">
        <v>0.15798807835000001</v>
      </c>
      <c r="H88" s="119">
        <v>0.16294642336000001</v>
      </c>
      <c r="I88" s="119">
        <v>0.17255561427999999</v>
      </c>
      <c r="J88" s="119">
        <v>0.18638596346</v>
      </c>
      <c r="K88" s="144"/>
      <c r="L88" s="144"/>
      <c r="M88" s="144"/>
    </row>
    <row r="89" spans="1:13" ht="12.75" outlineLevel="3" x14ac:dyDescent="0.2">
      <c r="A89" s="81" t="s">
        <v>97</v>
      </c>
      <c r="B89" s="119">
        <v>4.1769000090000001E-2</v>
      </c>
      <c r="C89" s="119">
        <v>4.3473499620000002E-2</v>
      </c>
      <c r="D89" s="119">
        <v>4.3053499520000003E-2</v>
      </c>
      <c r="E89" s="119">
        <v>6.0372900510000001E-2</v>
      </c>
      <c r="F89" s="119">
        <v>5.962319965E-2</v>
      </c>
      <c r="G89" s="119">
        <v>5.6996799369999997E-2</v>
      </c>
      <c r="H89" s="119">
        <v>5.7192799580000002E-2</v>
      </c>
      <c r="I89" s="119">
        <v>5.7251599930000001E-2</v>
      </c>
      <c r="J89" s="119">
        <v>5.7290800449999998E-2</v>
      </c>
      <c r="K89" s="144"/>
      <c r="L89" s="144"/>
      <c r="M89" s="144"/>
    </row>
    <row r="90" spans="1:13" ht="12.75" outlineLevel="3" x14ac:dyDescent="0.2">
      <c r="A90" s="81" t="s">
        <v>132</v>
      </c>
      <c r="B90" s="119">
        <v>0.44967000001000001</v>
      </c>
      <c r="C90" s="119">
        <v>0.44967000001000001</v>
      </c>
      <c r="D90" s="119">
        <v>0.44967000001000001</v>
      </c>
      <c r="E90" s="119">
        <v>0.44967000001000001</v>
      </c>
      <c r="F90" s="119">
        <v>0.44072000003</v>
      </c>
      <c r="G90" s="119">
        <v>0.43760000001999999</v>
      </c>
      <c r="H90" s="119">
        <v>0.45297500002000002</v>
      </c>
      <c r="I90" s="119">
        <v>0.45297500002000002</v>
      </c>
      <c r="J90" s="119">
        <v>0.45297500002000002</v>
      </c>
      <c r="K90" s="144"/>
      <c r="L90" s="144"/>
      <c r="M90" s="144"/>
    </row>
    <row r="91" spans="1:13" ht="12.75" outlineLevel="3" x14ac:dyDescent="0.2">
      <c r="A91" s="81" t="s">
        <v>148</v>
      </c>
      <c r="B91" s="119">
        <v>7.2217223716800003</v>
      </c>
      <c r="C91" s="119">
        <v>7.3890054325900003</v>
      </c>
      <c r="D91" s="119">
        <v>7.1932243154300002</v>
      </c>
      <c r="E91" s="119">
        <v>7.1848131441899996</v>
      </c>
      <c r="F91" s="119">
        <v>7.1067222824499998</v>
      </c>
      <c r="G91" s="119">
        <v>6.86491173814</v>
      </c>
      <c r="H91" s="119">
        <v>6.7695369803699998</v>
      </c>
      <c r="I91" s="119">
        <v>6.7613294911499997</v>
      </c>
      <c r="J91" s="119">
        <v>6.5636903578099997</v>
      </c>
      <c r="K91" s="144"/>
      <c r="L91" s="144"/>
      <c r="M91" s="144"/>
    </row>
    <row r="92" spans="1:13" ht="12.75" outlineLevel="2" x14ac:dyDescent="0.2">
      <c r="A92" s="228" t="s">
        <v>45</v>
      </c>
      <c r="B92" s="236">
        <f t="shared" ref="B92:I92" si="18">SUM(B$93:B$93)</f>
        <v>9.7477853279999999E-2</v>
      </c>
      <c r="C92" s="236">
        <f t="shared" si="18"/>
        <v>7.3108389940000004E-2</v>
      </c>
      <c r="D92" s="236">
        <f t="shared" si="18"/>
        <v>7.3108389940000004E-2</v>
      </c>
      <c r="E92" s="236">
        <f t="shared" si="18"/>
        <v>7.3108389940000004E-2</v>
      </c>
      <c r="F92" s="236">
        <f t="shared" si="18"/>
        <v>7.3108389940000004E-2</v>
      </c>
      <c r="G92" s="236">
        <f t="shared" si="18"/>
        <v>7.3108389940000004E-2</v>
      </c>
      <c r="H92" s="236">
        <f t="shared" si="18"/>
        <v>7.3108389940000004E-2</v>
      </c>
      <c r="I92" s="236">
        <f t="shared" si="18"/>
        <v>4.8738926600000003E-2</v>
      </c>
      <c r="J92" s="236">
        <v>4.8738926600000003E-2</v>
      </c>
      <c r="K92" s="144"/>
      <c r="L92" s="144"/>
      <c r="M92" s="144"/>
    </row>
    <row r="93" spans="1:13" ht="12.75" outlineLevel="3" x14ac:dyDescent="0.2">
      <c r="A93" s="81" t="s">
        <v>28</v>
      </c>
      <c r="B93" s="119">
        <v>9.7477853279999999E-2</v>
      </c>
      <c r="C93" s="119">
        <v>7.3108389940000004E-2</v>
      </c>
      <c r="D93" s="119">
        <v>7.3108389940000004E-2</v>
      </c>
      <c r="E93" s="119">
        <v>7.3108389940000004E-2</v>
      </c>
      <c r="F93" s="119">
        <v>7.3108389940000004E-2</v>
      </c>
      <c r="G93" s="119">
        <v>7.3108389940000004E-2</v>
      </c>
      <c r="H93" s="119">
        <v>7.3108389940000004E-2</v>
      </c>
      <c r="I93" s="119">
        <v>4.8738926600000003E-2</v>
      </c>
      <c r="J93" s="119">
        <v>4.8738926600000003E-2</v>
      </c>
      <c r="K93" s="144"/>
      <c r="L93" s="144"/>
      <c r="M93" s="144"/>
    </row>
    <row r="94" spans="1:13" ht="12.75" outlineLevel="2" x14ac:dyDescent="0.2">
      <c r="A94" s="228" t="s">
        <v>218</v>
      </c>
      <c r="B94" s="236">
        <f t="shared" ref="B94:I94" si="19">SUM(B$95:B$101)</f>
        <v>2.1019582370299998</v>
      </c>
      <c r="C94" s="236">
        <f t="shared" si="19"/>
        <v>2.0571382817200004</v>
      </c>
      <c r="D94" s="236">
        <f t="shared" si="19"/>
        <v>2.0935677731300002</v>
      </c>
      <c r="E94" s="236">
        <f t="shared" si="19"/>
        <v>1.9739616143100001</v>
      </c>
      <c r="F94" s="236">
        <f t="shared" si="19"/>
        <v>1.8510076501900001</v>
      </c>
      <c r="G94" s="236">
        <f t="shared" si="19"/>
        <v>1.7540185754099999</v>
      </c>
      <c r="H94" s="236">
        <f t="shared" si="19"/>
        <v>1.96248921333</v>
      </c>
      <c r="I94" s="236">
        <f t="shared" si="19"/>
        <v>2.0722697234600003</v>
      </c>
      <c r="J94" s="236">
        <v>2.1336449186299999</v>
      </c>
      <c r="K94" s="144"/>
      <c r="L94" s="144"/>
      <c r="M94" s="144"/>
    </row>
    <row r="95" spans="1:13" ht="12.75" outlineLevel="3" x14ac:dyDescent="0.2">
      <c r="A95" s="81" t="s">
        <v>76</v>
      </c>
      <c r="B95" s="119">
        <v>0</v>
      </c>
      <c r="C95" s="119">
        <v>0</v>
      </c>
      <c r="D95" s="119">
        <v>5.6690593460000001E-2</v>
      </c>
      <c r="E95" s="119">
        <v>5.6690593460000001E-2</v>
      </c>
      <c r="F95" s="119">
        <v>5.6690593460000001E-2</v>
      </c>
      <c r="G95" s="119">
        <v>5.6690593460000001E-2</v>
      </c>
      <c r="H95" s="119">
        <v>5.6690593460000001E-2</v>
      </c>
      <c r="I95" s="119">
        <v>5.6690593460000001E-2</v>
      </c>
      <c r="J95" s="119">
        <v>5.6690593460000001E-2</v>
      </c>
      <c r="K95" s="144"/>
      <c r="L95" s="144"/>
      <c r="M95" s="144"/>
    </row>
    <row r="96" spans="1:13" ht="12.75" outlineLevel="3" x14ac:dyDescent="0.2">
      <c r="A96" s="81" t="s">
        <v>176</v>
      </c>
      <c r="B96" s="119">
        <v>0.37729509711999998</v>
      </c>
      <c r="C96" s="119">
        <v>0.41665217357000001</v>
      </c>
      <c r="D96" s="119">
        <v>0.39708077324000002</v>
      </c>
      <c r="E96" s="119">
        <v>0.2841455738</v>
      </c>
      <c r="F96" s="119">
        <v>0.16844671384000001</v>
      </c>
      <c r="G96" s="119">
        <v>9.0552474080000001E-2</v>
      </c>
      <c r="H96" s="119">
        <v>0.29881524165000001</v>
      </c>
      <c r="I96" s="119">
        <v>0.48353339036999998</v>
      </c>
      <c r="J96" s="119">
        <v>0.54486701096000001</v>
      </c>
      <c r="K96" s="144"/>
      <c r="L96" s="144"/>
      <c r="M96" s="144"/>
    </row>
    <row r="97" spans="1:13" ht="12.75" outlineLevel="3" x14ac:dyDescent="0.2">
      <c r="A97" s="81" t="s">
        <v>213</v>
      </c>
      <c r="B97" s="119">
        <v>3.7104216299999999E-2</v>
      </c>
      <c r="C97" s="119">
        <v>3.9716308640000003E-2</v>
      </c>
      <c r="D97" s="119">
        <v>3.9332606989999998E-2</v>
      </c>
      <c r="E97" s="119">
        <v>3.7847072010000003E-2</v>
      </c>
      <c r="F97" s="119">
        <v>3.7377093229999998E-2</v>
      </c>
      <c r="G97" s="119">
        <v>3.5730633320000003E-2</v>
      </c>
      <c r="H97" s="119">
        <v>3.5853503580000001E-2</v>
      </c>
      <c r="I97" s="119">
        <v>3.5890364840000001E-2</v>
      </c>
      <c r="J97" s="119">
        <v>3.5914939190000002E-2</v>
      </c>
      <c r="K97" s="144"/>
      <c r="L97" s="144"/>
      <c r="M97" s="144"/>
    </row>
    <row r="98" spans="1:13" ht="12.75" outlineLevel="3" x14ac:dyDescent="0.2">
      <c r="A98" s="81" t="s">
        <v>129</v>
      </c>
      <c r="B98" s="119">
        <v>3.0431699860000001E-2</v>
      </c>
      <c r="C98" s="119">
        <v>3.1673549510000003E-2</v>
      </c>
      <c r="D98" s="119">
        <v>3.1367549440000003E-2</v>
      </c>
      <c r="E98" s="119">
        <v>2.618212504E-2</v>
      </c>
      <c r="F98" s="119">
        <v>2.5856999660000001E-2</v>
      </c>
      <c r="G98" s="119">
        <v>2.4717999550000001E-2</v>
      </c>
      <c r="H98" s="119">
        <v>2.480299964E-2</v>
      </c>
      <c r="I98" s="119">
        <v>2.482849979E-2</v>
      </c>
      <c r="J98" s="119">
        <v>2.4845500020000001E-2</v>
      </c>
      <c r="K98" s="144"/>
      <c r="L98" s="144"/>
      <c r="M98" s="144"/>
    </row>
    <row r="99" spans="1:13" ht="12.75" outlineLevel="3" x14ac:dyDescent="0.2">
      <c r="A99" s="81" t="s">
        <v>152</v>
      </c>
      <c r="B99" s="119">
        <v>4.6240000000000003E-2</v>
      </c>
      <c r="C99" s="119">
        <v>4.6240000000000003E-2</v>
      </c>
      <c r="D99" s="119">
        <v>4.6240000000000003E-2</v>
      </c>
      <c r="E99" s="119">
        <v>4.6240000000000003E-2</v>
      </c>
      <c r="F99" s="119">
        <v>3.9780000000000003E-2</v>
      </c>
      <c r="G99" s="119">
        <v>3.9780000000000003E-2</v>
      </c>
      <c r="H99" s="119">
        <v>3.9780000000000003E-2</v>
      </c>
      <c r="I99" s="119">
        <v>3.9780000000000003E-2</v>
      </c>
      <c r="J99" s="119">
        <v>3.9780000000000003E-2</v>
      </c>
      <c r="K99" s="144"/>
      <c r="L99" s="144"/>
      <c r="M99" s="144"/>
    </row>
    <row r="100" spans="1:13" ht="12.75" outlineLevel="3" x14ac:dyDescent="0.2">
      <c r="A100" s="81" t="s">
        <v>123</v>
      </c>
      <c r="B100" s="119">
        <v>1.5130309737500001</v>
      </c>
      <c r="C100" s="119">
        <v>1.425</v>
      </c>
      <c r="D100" s="119">
        <v>1.425</v>
      </c>
      <c r="E100" s="119">
        <v>1.425</v>
      </c>
      <c r="F100" s="119">
        <v>1.425</v>
      </c>
      <c r="G100" s="119">
        <v>1.425</v>
      </c>
      <c r="H100" s="119">
        <v>1.425</v>
      </c>
      <c r="I100" s="119">
        <v>1.35</v>
      </c>
      <c r="J100" s="119">
        <v>1.35</v>
      </c>
      <c r="K100" s="144"/>
      <c r="L100" s="144"/>
      <c r="M100" s="144"/>
    </row>
    <row r="101" spans="1:13" ht="12.75" outlineLevel="3" x14ac:dyDescent="0.2">
      <c r="A101" s="81" t="s">
        <v>105</v>
      </c>
      <c r="B101" s="119">
        <v>9.7856250000000006E-2</v>
      </c>
      <c r="C101" s="119">
        <v>9.7856250000000006E-2</v>
      </c>
      <c r="D101" s="119">
        <v>9.7856250000000006E-2</v>
      </c>
      <c r="E101" s="119">
        <v>9.7856250000000006E-2</v>
      </c>
      <c r="F101" s="119">
        <v>9.7856250000000006E-2</v>
      </c>
      <c r="G101" s="119">
        <v>8.1546875000000005E-2</v>
      </c>
      <c r="H101" s="119">
        <v>8.1546875000000005E-2</v>
      </c>
      <c r="I101" s="119">
        <v>8.1546875000000005E-2</v>
      </c>
      <c r="J101" s="119">
        <v>8.1546875000000005E-2</v>
      </c>
      <c r="K101" s="144"/>
      <c r="L101" s="144"/>
      <c r="M101" s="144"/>
    </row>
    <row r="102" spans="1:13" ht="12.75" outlineLevel="2" x14ac:dyDescent="0.2">
      <c r="A102" s="228" t="s">
        <v>58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144"/>
      <c r="L102" s="144"/>
      <c r="M102" s="144"/>
    </row>
    <row r="103" spans="1:13" ht="12.75" outlineLevel="2" x14ac:dyDescent="0.2">
      <c r="A103" s="228" t="s">
        <v>182</v>
      </c>
      <c r="B103" s="236">
        <f t="shared" ref="B103:I103" si="20">SUM(B$104:B$104)</f>
        <v>0.11598634367000001</v>
      </c>
      <c r="C103" s="236">
        <f t="shared" si="20"/>
        <v>0.11867303662000001</v>
      </c>
      <c r="D103" s="236">
        <f t="shared" si="20"/>
        <v>0.11775795929000001</v>
      </c>
      <c r="E103" s="236">
        <f t="shared" si="20"/>
        <v>0.11840768072000001</v>
      </c>
      <c r="F103" s="236">
        <f t="shared" si="20"/>
        <v>0.11712072201</v>
      </c>
      <c r="G103" s="236">
        <f t="shared" si="20"/>
        <v>0.11537691111999999</v>
      </c>
      <c r="H103" s="236">
        <f t="shared" si="20"/>
        <v>0.11455606804</v>
      </c>
      <c r="I103" s="236">
        <f t="shared" si="20"/>
        <v>0.11441717852</v>
      </c>
      <c r="J103" s="236">
        <v>0.11413385455</v>
      </c>
      <c r="K103" s="144"/>
      <c r="L103" s="144"/>
      <c r="M103" s="144"/>
    </row>
    <row r="104" spans="1:13" ht="12.75" outlineLevel="3" x14ac:dyDescent="0.2">
      <c r="A104" s="81" t="s">
        <v>148</v>
      </c>
      <c r="B104" s="119">
        <v>0.11598634367000001</v>
      </c>
      <c r="C104" s="119">
        <v>0.11867303662000001</v>
      </c>
      <c r="D104" s="119">
        <v>0.11775795929000001</v>
      </c>
      <c r="E104" s="119">
        <v>0.11840768072000001</v>
      </c>
      <c r="F104" s="119">
        <v>0.11712072201</v>
      </c>
      <c r="G104" s="119">
        <v>0.11537691111999999</v>
      </c>
      <c r="H104" s="119">
        <v>0.11455606804</v>
      </c>
      <c r="I104" s="119">
        <v>0.11441717852</v>
      </c>
      <c r="J104" s="119">
        <v>0.11413385455</v>
      </c>
      <c r="K104" s="144"/>
      <c r="L104" s="144"/>
      <c r="M104" s="144"/>
    </row>
    <row r="105" spans="1:13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44"/>
      <c r="L105" s="144"/>
      <c r="M105" s="144"/>
    </row>
    <row r="106" spans="1:13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44"/>
      <c r="L106" s="144"/>
      <c r="M106" s="144"/>
    </row>
    <row r="107" spans="1:13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44"/>
      <c r="L107" s="144"/>
      <c r="M107" s="144"/>
    </row>
    <row r="108" spans="1:13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44"/>
      <c r="L108" s="144"/>
      <c r="M108" s="144"/>
    </row>
    <row r="109" spans="1:13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44"/>
      <c r="L109" s="144"/>
      <c r="M109" s="144"/>
    </row>
    <row r="110" spans="1:13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44"/>
      <c r="L110" s="144"/>
      <c r="M110" s="144"/>
    </row>
    <row r="111" spans="1:13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44"/>
      <c r="L111" s="144"/>
      <c r="M111" s="144"/>
    </row>
    <row r="112" spans="1:13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44"/>
      <c r="L112" s="144"/>
      <c r="M112" s="144"/>
    </row>
    <row r="113" spans="2:13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44"/>
      <c r="L113" s="144"/>
      <c r="M113" s="144"/>
    </row>
    <row r="114" spans="2:13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44"/>
      <c r="L114" s="144"/>
      <c r="M114" s="144"/>
    </row>
    <row r="115" spans="2:13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44"/>
      <c r="L115" s="144"/>
      <c r="M115" s="144"/>
    </row>
    <row r="116" spans="2:13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44"/>
      <c r="L116" s="144"/>
      <c r="M116" s="144"/>
    </row>
    <row r="117" spans="2:13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44"/>
      <c r="L117" s="144"/>
      <c r="M117" s="144"/>
    </row>
    <row r="118" spans="2:13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44"/>
      <c r="L118" s="144"/>
      <c r="M118" s="144"/>
    </row>
    <row r="119" spans="2:13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44"/>
      <c r="L119" s="144"/>
      <c r="M119" s="144"/>
    </row>
    <row r="120" spans="2:13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44"/>
      <c r="L120" s="144"/>
      <c r="M120" s="144"/>
    </row>
    <row r="121" spans="2:13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44"/>
      <c r="L121" s="144"/>
      <c r="M121" s="144"/>
    </row>
    <row r="122" spans="2:13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44"/>
      <c r="L122" s="144"/>
      <c r="M122" s="144"/>
    </row>
    <row r="123" spans="2:13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44"/>
      <c r="L123" s="144"/>
      <c r="M123" s="144"/>
    </row>
    <row r="124" spans="2:13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44"/>
      <c r="L124" s="144"/>
      <c r="M124" s="144"/>
    </row>
    <row r="125" spans="2:13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44"/>
      <c r="L125" s="144"/>
      <c r="M125" s="144"/>
    </row>
    <row r="126" spans="2:13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44"/>
      <c r="L126" s="144"/>
      <c r="M126" s="144"/>
    </row>
    <row r="127" spans="2:13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44"/>
      <c r="L127" s="144"/>
      <c r="M127" s="144"/>
    </row>
    <row r="128" spans="2:13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44"/>
      <c r="L128" s="144"/>
      <c r="M128" s="144"/>
    </row>
    <row r="129" spans="2:13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44"/>
      <c r="L129" s="144"/>
      <c r="M129" s="144"/>
    </row>
    <row r="130" spans="2:13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44"/>
      <c r="L130" s="144"/>
      <c r="M130" s="144"/>
    </row>
    <row r="131" spans="2:13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44"/>
      <c r="L131" s="144"/>
      <c r="M131" s="144"/>
    </row>
    <row r="132" spans="2:13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44"/>
      <c r="L132" s="144"/>
      <c r="M132" s="144"/>
    </row>
    <row r="133" spans="2:13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44"/>
      <c r="L133" s="144"/>
      <c r="M133" s="144"/>
    </row>
    <row r="134" spans="2:13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44"/>
      <c r="L134" s="144"/>
      <c r="M134" s="144"/>
    </row>
    <row r="135" spans="2:13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44"/>
      <c r="L135" s="144"/>
      <c r="M135" s="144"/>
    </row>
    <row r="136" spans="2:13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44"/>
      <c r="L136" s="144"/>
      <c r="M136" s="144"/>
    </row>
    <row r="137" spans="2:13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44"/>
      <c r="L137" s="144"/>
      <c r="M137" s="144"/>
    </row>
    <row r="138" spans="2:13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44"/>
      <c r="L138" s="144"/>
      <c r="M138" s="144"/>
    </row>
    <row r="139" spans="2:13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44"/>
      <c r="L139" s="144"/>
      <c r="M139" s="144"/>
    </row>
    <row r="140" spans="2:13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44"/>
      <c r="L140" s="144"/>
      <c r="M140" s="144"/>
    </row>
    <row r="141" spans="2:13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44"/>
      <c r="L141" s="144"/>
      <c r="M141" s="144"/>
    </row>
    <row r="142" spans="2:13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44"/>
      <c r="L142" s="144"/>
      <c r="M142" s="144"/>
    </row>
    <row r="143" spans="2:13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44"/>
      <c r="L143" s="144"/>
      <c r="M143" s="144"/>
    </row>
    <row r="144" spans="2:13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44"/>
      <c r="L144" s="144"/>
      <c r="M144" s="144"/>
    </row>
    <row r="145" spans="2:13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44"/>
      <c r="L145" s="144"/>
      <c r="M145" s="144"/>
    </row>
    <row r="146" spans="2:13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44"/>
      <c r="L146" s="144"/>
      <c r="M146" s="144"/>
    </row>
    <row r="147" spans="2:13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44"/>
      <c r="L147" s="144"/>
      <c r="M147" s="144"/>
    </row>
    <row r="148" spans="2:13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44"/>
      <c r="L148" s="144"/>
      <c r="M148" s="144"/>
    </row>
    <row r="149" spans="2:13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44"/>
      <c r="L149" s="144"/>
      <c r="M149" s="144"/>
    </row>
    <row r="150" spans="2:13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44"/>
      <c r="L150" s="144"/>
      <c r="M150" s="144"/>
    </row>
    <row r="151" spans="2:13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44"/>
      <c r="L151" s="144"/>
      <c r="M151" s="144"/>
    </row>
    <row r="152" spans="2:13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44"/>
      <c r="L152" s="144"/>
      <c r="M152" s="144"/>
    </row>
    <row r="153" spans="2:13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44"/>
      <c r="L153" s="144"/>
      <c r="M153" s="144"/>
    </row>
    <row r="154" spans="2:13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44"/>
      <c r="L154" s="144"/>
      <c r="M154" s="144"/>
    </row>
    <row r="155" spans="2:13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44"/>
      <c r="L155" s="144"/>
      <c r="M155" s="144"/>
    </row>
    <row r="156" spans="2:13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44"/>
      <c r="L156" s="144"/>
      <c r="M156" s="144"/>
    </row>
    <row r="157" spans="2:13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44"/>
      <c r="L157" s="144"/>
      <c r="M157" s="144"/>
    </row>
    <row r="158" spans="2:13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44"/>
      <c r="L158" s="144"/>
      <c r="M158" s="144"/>
    </row>
    <row r="159" spans="2:13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44"/>
      <c r="L159" s="144"/>
      <c r="M159" s="144"/>
    </row>
    <row r="160" spans="2:13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44"/>
      <c r="L160" s="144"/>
      <c r="M160" s="144"/>
    </row>
    <row r="161" spans="2:13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44"/>
      <c r="L161" s="144"/>
      <c r="M161" s="144"/>
    </row>
    <row r="162" spans="2:13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44"/>
      <c r="L162" s="144"/>
      <c r="M162" s="144"/>
    </row>
    <row r="163" spans="2:13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44"/>
      <c r="L163" s="144"/>
      <c r="M163" s="144"/>
    </row>
    <row r="164" spans="2:13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44"/>
      <c r="L164" s="144"/>
      <c r="M164" s="144"/>
    </row>
    <row r="165" spans="2:13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44"/>
      <c r="L165" s="144"/>
      <c r="M165" s="144"/>
    </row>
    <row r="166" spans="2:13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44"/>
      <c r="L166" s="144"/>
      <c r="M166" s="144"/>
    </row>
    <row r="167" spans="2:13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44"/>
      <c r="L167" s="144"/>
      <c r="M167" s="144"/>
    </row>
    <row r="168" spans="2:13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44"/>
      <c r="L168" s="144"/>
      <c r="M168" s="144"/>
    </row>
    <row r="169" spans="2:13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44"/>
      <c r="L169" s="144"/>
      <c r="M169" s="144"/>
    </row>
    <row r="170" spans="2:13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44"/>
      <c r="L170" s="144"/>
      <c r="M170" s="144"/>
    </row>
    <row r="171" spans="2:13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44"/>
      <c r="L171" s="144"/>
      <c r="M171" s="144"/>
    </row>
    <row r="172" spans="2:13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44"/>
      <c r="L172" s="144"/>
      <c r="M172" s="144"/>
    </row>
    <row r="173" spans="2:13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44"/>
      <c r="L173" s="144"/>
      <c r="M173" s="144"/>
    </row>
    <row r="174" spans="2:13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44"/>
      <c r="L174" s="144"/>
      <c r="M174" s="144"/>
    </row>
    <row r="175" spans="2:13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44"/>
      <c r="L175" s="144"/>
      <c r="M175" s="144"/>
    </row>
    <row r="176" spans="2:13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44"/>
      <c r="L176" s="144"/>
      <c r="M176" s="144"/>
    </row>
    <row r="177" spans="2:13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44"/>
      <c r="L177" s="144"/>
      <c r="M177" s="144"/>
    </row>
    <row r="178" spans="2:13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44"/>
      <c r="L178" s="144"/>
      <c r="M178" s="144"/>
    </row>
    <row r="179" spans="2:13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44"/>
      <c r="L179" s="144"/>
      <c r="M179" s="144"/>
    </row>
    <row r="180" spans="2:13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44"/>
      <c r="L180" s="144"/>
      <c r="M180" s="144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34" customWidth="1"/>
    <col min="2" max="2" width="14.28515625" style="78" customWidth="1"/>
    <col min="3" max="3" width="15.42578125" style="78" customWidth="1"/>
    <col min="4" max="4" width="10.28515625" style="138" customWidth="1"/>
    <col min="5" max="16384" width="9.140625" style="3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">
        <v>170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175" customFormat="1" x14ac:dyDescent="0.2">
      <c r="A6" s="98"/>
      <c r="B6" s="135" t="s">
        <v>172</v>
      </c>
      <c r="C6" s="135" t="s">
        <v>175</v>
      </c>
      <c r="D6" s="187" t="s">
        <v>194</v>
      </c>
    </row>
    <row r="7" spans="1:19" s="99" customFormat="1" ht="15.75" x14ac:dyDescent="0.2">
      <c r="A7" s="143" t="s">
        <v>154</v>
      </c>
      <c r="B7" s="87">
        <f t="shared" ref="B7:D7" si="0">SUM(B8:B46)</f>
        <v>74.848301704500003</v>
      </c>
      <c r="C7" s="87">
        <f t="shared" si="0"/>
        <v>2116.6678326069596</v>
      </c>
      <c r="D7" s="154">
        <f t="shared" si="0"/>
        <v>0.99999899999999997</v>
      </c>
    </row>
    <row r="8" spans="1:19" s="170" customFormat="1" x14ac:dyDescent="0.2">
      <c r="A8" s="27" t="s">
        <v>83</v>
      </c>
      <c r="B8" s="24">
        <v>27.076176960590001</v>
      </c>
      <c r="C8" s="24">
        <v>765.69904055472</v>
      </c>
      <c r="D8" s="92">
        <v>0.36174699999999999</v>
      </c>
    </row>
    <row r="9" spans="1:19" s="41" customFormat="1" x14ac:dyDescent="0.2">
      <c r="A9" s="27" t="s">
        <v>181</v>
      </c>
      <c r="B9" s="24">
        <v>0.23263289121</v>
      </c>
      <c r="C9" s="24">
        <v>6.5787271914799996</v>
      </c>
      <c r="D9" s="92">
        <v>3.1080000000000001E-3</v>
      </c>
    </row>
    <row r="10" spans="1:19" s="97" customFormat="1" x14ac:dyDescent="0.2">
      <c r="A10" s="250" t="s">
        <v>117</v>
      </c>
      <c r="B10" s="82">
        <v>3.375774E-5</v>
      </c>
      <c r="C10" s="82">
        <v>9.5465000000000003E-4</v>
      </c>
      <c r="D10" s="129">
        <v>0</v>
      </c>
    </row>
    <row r="11" spans="1:19" x14ac:dyDescent="0.2">
      <c r="A11" s="228" t="s">
        <v>158</v>
      </c>
      <c r="B11" s="236">
        <v>21.189943</v>
      </c>
      <c r="C11" s="236">
        <v>599.23965810209995</v>
      </c>
      <c r="D11" s="40">
        <v>0.283105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A12" s="228" t="s">
        <v>13</v>
      </c>
      <c r="B12" s="236">
        <v>2.1337046988899999</v>
      </c>
      <c r="C12" s="236">
        <v>60.339967608770003</v>
      </c>
      <c r="D12" s="40">
        <v>2.8507000000000001E-2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A13" s="228" t="s">
        <v>174</v>
      </c>
      <c r="B13" s="236">
        <v>20.580282508100002</v>
      </c>
      <c r="C13" s="236">
        <v>581.99880263015996</v>
      </c>
      <c r="D13" s="40">
        <v>0.27495999999999998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A14" s="228" t="s">
        <v>128</v>
      </c>
      <c r="B14" s="236">
        <v>1.80048894666</v>
      </c>
      <c r="C14" s="236">
        <v>50.916813736370003</v>
      </c>
      <c r="D14" s="40">
        <v>2.4055E-2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A15" s="228" t="s">
        <v>186</v>
      </c>
      <c r="B15" s="236">
        <v>1.8350389413099999</v>
      </c>
      <c r="C15" s="236">
        <v>51.893868133360002</v>
      </c>
      <c r="D15" s="40">
        <v>2.4517000000000001E-2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x14ac:dyDescent="0.2"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x14ac:dyDescent="0.2"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x14ac:dyDescent="0.2"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x14ac:dyDescent="0.2">
      <c r="B20" s="69"/>
      <c r="C20" s="69"/>
      <c r="D20" s="13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x14ac:dyDescent="0.2">
      <c r="B21" s="69"/>
      <c r="C21" s="69"/>
      <c r="D21" s="13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x14ac:dyDescent="0.2">
      <c r="B22" s="69"/>
      <c r="C22" s="69"/>
      <c r="D22" s="13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x14ac:dyDescent="0.2">
      <c r="B23" s="69"/>
      <c r="C23" s="69"/>
      <c r="D23" s="13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17" x14ac:dyDescent="0.2">
      <c r="B24" s="69"/>
      <c r="C24" s="69"/>
      <c r="D24" s="1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2:17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2:17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2:17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2:17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34" customWidth="1"/>
    <col min="2" max="2" width="14.28515625" style="78" customWidth="1"/>
    <col min="3" max="3" width="15.42578125" style="78" customWidth="1"/>
    <col min="4" max="4" width="10.28515625" style="138" customWidth="1"/>
    <col min="5" max="16384" width="9.140625" style="34"/>
  </cols>
  <sheetData>
    <row r="1" spans="1:19" x14ac:dyDescent="0.2">
      <c r="A1" s="297" t="str">
        <f>"Державний борг України за станом на " &amp; TEXT(DREPORTDATE,"dd.MM.yyyy")</f>
        <v>Державний борг України за станом на 31.08.2018</v>
      </c>
      <c r="B1" s="298"/>
      <c r="C1" s="298"/>
      <c r="D1" s="298"/>
    </row>
    <row r="2" spans="1:19" x14ac:dyDescent="0.2">
      <c r="A2" s="297" t="str">
        <f>"Гарантований державою борг України за станом на " &amp; TEXT(DREPORTDATE,"dd.MM.yyyy")</f>
        <v>Гарантований державою борг України за станом на 31.08.2018</v>
      </c>
      <c r="B2" s="298"/>
      <c r="C2" s="298"/>
      <c r="D2" s="298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B3" s="3"/>
      <c r="C3" s="3"/>
      <c r="D3" s="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8.75" x14ac:dyDescent="0.3">
      <c r="A4" s="2" t="s">
        <v>170</v>
      </c>
      <c r="B4" s="2"/>
      <c r="C4" s="2"/>
      <c r="D4" s="2"/>
    </row>
    <row r="5" spans="1:19" x14ac:dyDescent="0.2">
      <c r="B5" s="69"/>
      <c r="C5" s="69"/>
      <c r="D5" s="131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9" s="169" customFormat="1" x14ac:dyDescent="0.2">
      <c r="B6" s="209"/>
      <c r="C6" s="209"/>
      <c r="D6" s="169" t="str">
        <f>VALVAL</f>
        <v>млрд. одиниць</v>
      </c>
    </row>
    <row r="7" spans="1:19" s="175" customFormat="1" x14ac:dyDescent="0.2">
      <c r="A7" s="98"/>
      <c r="B7" s="135" t="s">
        <v>172</v>
      </c>
      <c r="C7" s="135" t="s">
        <v>175</v>
      </c>
      <c r="D7" s="187" t="s">
        <v>194</v>
      </c>
    </row>
    <row r="8" spans="1:19" s="99" customFormat="1" ht="15" x14ac:dyDescent="0.2">
      <c r="A8" s="249" t="s">
        <v>154</v>
      </c>
      <c r="B8" s="96">
        <f t="shared" ref="B8:C8" si="0">B$9+B$17</f>
        <v>74.848301704500003</v>
      </c>
      <c r="C8" s="96">
        <f t="shared" si="0"/>
        <v>2116.66783260696</v>
      </c>
      <c r="D8" s="173">
        <v>2.1150370000000001</v>
      </c>
    </row>
    <row r="9" spans="1:19" s="170" customFormat="1" ht="15" x14ac:dyDescent="0.2">
      <c r="A9" s="42" t="s">
        <v>70</v>
      </c>
      <c r="B9" s="17">
        <f t="shared" ref="B9:C9" si="1">SUM(B$10:B$16)</f>
        <v>64.707211507500006</v>
      </c>
      <c r="C9" s="17">
        <f t="shared" si="1"/>
        <v>1829.8835112689999</v>
      </c>
      <c r="D9" s="70">
        <v>1.2645109999999999</v>
      </c>
    </row>
    <row r="10" spans="1:19" s="41" customFormat="1" outlineLevel="1" x14ac:dyDescent="0.2">
      <c r="A10" s="27" t="s">
        <v>83</v>
      </c>
      <c r="B10" s="24">
        <v>26.759692173440001</v>
      </c>
      <c r="C10" s="24">
        <v>756.74902895471996</v>
      </c>
      <c r="D10" s="92">
        <v>0.35751899999999998</v>
      </c>
    </row>
    <row r="11" spans="1:19" s="97" customFormat="1" outlineLevel="1" x14ac:dyDescent="0.2">
      <c r="A11" s="250" t="s">
        <v>181</v>
      </c>
      <c r="B11" s="82">
        <v>8.1841061539999996E-2</v>
      </c>
      <c r="C11" s="82">
        <v>2.3144191438999999</v>
      </c>
      <c r="D11" s="129">
        <v>1.093E-3</v>
      </c>
    </row>
    <row r="12" spans="1:19" outlineLevel="1" x14ac:dyDescent="0.2">
      <c r="A12" s="228" t="s">
        <v>158</v>
      </c>
      <c r="B12" s="236">
        <v>21.189943</v>
      </c>
      <c r="C12" s="236">
        <v>599.23965810209995</v>
      </c>
      <c r="D12" s="40">
        <v>0.283105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outlineLevel="1" x14ac:dyDescent="0.2">
      <c r="A13" s="228" t="s">
        <v>13</v>
      </c>
      <c r="B13" s="236">
        <v>5.9780259999999998E-5</v>
      </c>
      <c r="C13" s="236">
        <v>1.69055213E-3</v>
      </c>
      <c r="D13" s="40">
        <v>9.9999999999999995E-7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outlineLevel="1" x14ac:dyDescent="0.2">
      <c r="A14" s="228" t="s">
        <v>174</v>
      </c>
      <c r="B14" s="236">
        <v>13.20302038544</v>
      </c>
      <c r="C14" s="236">
        <v>373.37398320001</v>
      </c>
      <c r="D14" s="40">
        <v>0.176397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outlineLevel="1" x14ac:dyDescent="0.2">
      <c r="A15" s="228" t="s">
        <v>128</v>
      </c>
      <c r="B15" s="236">
        <v>1.75175002006</v>
      </c>
      <c r="C15" s="236">
        <v>49.53850433214</v>
      </c>
      <c r="D15" s="40">
        <v>2.3404000000000001E-2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outlineLevel="1" x14ac:dyDescent="0.2">
      <c r="A16" s="228" t="s">
        <v>186</v>
      </c>
      <c r="B16" s="236">
        <v>1.72090508676</v>
      </c>
      <c r="C16" s="236">
        <v>48.666226983999998</v>
      </c>
      <c r="D16" s="40">
        <v>2.2991999999999999E-2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" x14ac:dyDescent="0.25">
      <c r="A17" s="156" t="s">
        <v>14</v>
      </c>
      <c r="B17" s="88">
        <f t="shared" ref="B17:C17" si="2">SUM(B$18:B$24)</f>
        <v>10.141090197</v>
      </c>
      <c r="C17" s="88">
        <f t="shared" si="2"/>
        <v>286.78432133796002</v>
      </c>
      <c r="D17" s="136">
        <v>0.135488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outlineLevel="1" x14ac:dyDescent="0.2">
      <c r="A18" s="228" t="s">
        <v>83</v>
      </c>
      <c r="B18" s="236">
        <v>0.31648478715</v>
      </c>
      <c r="C18" s="236">
        <v>8.9500115999999998</v>
      </c>
      <c r="D18" s="40">
        <v>4.228E-3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outlineLevel="1" x14ac:dyDescent="0.2">
      <c r="A19" s="228" t="s">
        <v>181</v>
      </c>
      <c r="B19" s="236">
        <v>0.15079182966999999</v>
      </c>
      <c r="C19" s="236">
        <v>4.2643080475800001</v>
      </c>
      <c r="D19" s="40">
        <v>2.0149999999999999E-3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outlineLevel="1" x14ac:dyDescent="0.2">
      <c r="A20" s="228" t="s">
        <v>117</v>
      </c>
      <c r="B20" s="236">
        <v>3.375774E-5</v>
      </c>
      <c r="C20" s="236">
        <v>9.5465000000000003E-4</v>
      </c>
      <c r="D20" s="40">
        <v>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outlineLevel="1" x14ac:dyDescent="0.2">
      <c r="A21" s="228" t="s">
        <v>13</v>
      </c>
      <c r="B21" s="236">
        <v>2.1336449186299999</v>
      </c>
      <c r="C21" s="236">
        <v>60.338277056640003</v>
      </c>
      <c r="D21" s="40">
        <v>2.8506E-2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outlineLevel="1" x14ac:dyDescent="0.2">
      <c r="A22" s="228" t="s">
        <v>174</v>
      </c>
      <c r="B22" s="236">
        <v>7.3772621226600004</v>
      </c>
      <c r="C22" s="236">
        <v>208.62481943015001</v>
      </c>
      <c r="D22" s="40">
        <v>9.8562999999999998E-2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outlineLevel="1" x14ac:dyDescent="0.2">
      <c r="A23" s="228" t="s">
        <v>128</v>
      </c>
      <c r="B23" s="236">
        <v>4.8738926600000003E-2</v>
      </c>
      <c r="C23" s="236">
        <v>1.3783094042299999</v>
      </c>
      <c r="D23" s="40">
        <v>6.5099999999999999E-4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outlineLevel="1" x14ac:dyDescent="0.2">
      <c r="A24" s="228" t="s">
        <v>186</v>
      </c>
      <c r="B24" s="236">
        <v>0.11413385455</v>
      </c>
      <c r="C24" s="236">
        <v>3.2276411493600001</v>
      </c>
      <c r="D24" s="40">
        <v>1.5250000000000001E-3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34" bestFit="1" customWidth="1"/>
    <col min="2" max="3" width="13.5703125" style="34" bestFit="1" customWidth="1"/>
    <col min="4" max="4" width="14" style="34" bestFit="1" customWidth="1"/>
    <col min="5" max="7" width="14.5703125" style="34" bestFit="1" customWidth="1"/>
    <col min="8" max="16384" width="9.140625" style="34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A4" s="79" t="str">
        <f>$A$2 &amp; " (" &amp;G4 &amp; ")"</f>
        <v>Державний та гарантований державою борг України за останні 5 років (млрд. грн)</v>
      </c>
      <c r="G4" s="169" t="str">
        <f>VALUAH</f>
        <v>млрд. грн</v>
      </c>
    </row>
    <row r="5" spans="1:19" s="175" customFormat="1" x14ac:dyDescent="0.2">
      <c r="A5" s="98"/>
      <c r="B5" s="77">
        <v>41639</v>
      </c>
      <c r="C5" s="77">
        <v>42004</v>
      </c>
      <c r="D5" s="77">
        <v>42369</v>
      </c>
      <c r="E5" s="77">
        <v>42735</v>
      </c>
      <c r="F5" s="77">
        <v>43100</v>
      </c>
      <c r="G5" s="77">
        <v>43343</v>
      </c>
    </row>
    <row r="6" spans="1:19" s="99" customFormat="1" x14ac:dyDescent="0.2">
      <c r="A6" s="239" t="s">
        <v>154</v>
      </c>
      <c r="B6" s="73">
        <f t="shared" ref="B6:G6" si="0">SUM(B$7+ B$8)</f>
        <v>584.78657094877008</v>
      </c>
      <c r="C6" s="73">
        <f t="shared" si="0"/>
        <v>1100.8331976685799</v>
      </c>
      <c r="D6" s="73">
        <f t="shared" si="0"/>
        <v>1572.1801300194802</v>
      </c>
      <c r="E6" s="73">
        <f t="shared" si="0"/>
        <v>1929.80880008943</v>
      </c>
      <c r="F6" s="73">
        <f t="shared" si="0"/>
        <v>2141.6905879996102</v>
      </c>
      <c r="G6" s="73">
        <f t="shared" si="0"/>
        <v>2116.66783260696</v>
      </c>
    </row>
    <row r="7" spans="1:19" s="49" customFormat="1" x14ac:dyDescent="0.2">
      <c r="A7" s="195" t="s">
        <v>51</v>
      </c>
      <c r="B7" s="164">
        <v>284.08872546875</v>
      </c>
      <c r="C7" s="164">
        <v>488.86690736498002</v>
      </c>
      <c r="D7" s="164">
        <v>529.46057801728</v>
      </c>
      <c r="E7" s="164">
        <v>689.73000579020004</v>
      </c>
      <c r="F7" s="164">
        <v>766.67894097345004</v>
      </c>
      <c r="G7" s="164">
        <v>772.27872239620001</v>
      </c>
    </row>
    <row r="8" spans="1:19" s="49" customFormat="1" x14ac:dyDescent="0.2">
      <c r="A8" s="195" t="s">
        <v>65</v>
      </c>
      <c r="B8" s="164">
        <v>300.69784548002002</v>
      </c>
      <c r="C8" s="164">
        <v>611.96629030359998</v>
      </c>
      <c r="D8" s="164">
        <v>1042.7195520022001</v>
      </c>
      <c r="E8" s="164">
        <v>1240.0787942992299</v>
      </c>
      <c r="F8" s="164">
        <v>1375.0116470261601</v>
      </c>
      <c r="G8" s="164">
        <v>1344.38911021076</v>
      </c>
    </row>
    <row r="9" spans="1:19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9" x14ac:dyDescent="0.2">
      <c r="A10" s="79" t="str">
        <f>$A$2 &amp; " (" &amp;G10 &amp; ")"</f>
        <v>Державний та гарантований державою борг України за останні 5 років (млрд. дол. США)</v>
      </c>
      <c r="B10" s="25"/>
      <c r="C10" s="25"/>
      <c r="D10" s="25"/>
      <c r="E10" s="25"/>
      <c r="F10" s="25"/>
      <c r="G10" s="169" t="str">
        <f>VALUSD</f>
        <v>млрд. дол. США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s="43" customFormat="1" x14ac:dyDescent="0.2">
      <c r="A11" s="98"/>
      <c r="B11" s="77">
        <v>41639</v>
      </c>
      <c r="C11" s="77">
        <v>42004</v>
      </c>
      <c r="D11" s="77">
        <v>42369</v>
      </c>
      <c r="E11" s="77">
        <v>42735</v>
      </c>
      <c r="F11" s="77">
        <v>43100</v>
      </c>
      <c r="G11" s="77">
        <v>43343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19" s="219" customFormat="1" x14ac:dyDescent="0.2">
      <c r="A12" s="239" t="s">
        <v>154</v>
      </c>
      <c r="B12" s="73">
        <f t="shared" ref="B12:G12" si="1">SUM(B$13+ B$14)</f>
        <v>73.16233841495</v>
      </c>
      <c r="C12" s="73">
        <f t="shared" si="1"/>
        <v>69.811921755840004</v>
      </c>
      <c r="D12" s="73">
        <f t="shared" si="1"/>
        <v>65.505684905229998</v>
      </c>
      <c r="E12" s="73">
        <f t="shared" si="1"/>
        <v>70.972707080139998</v>
      </c>
      <c r="F12" s="73">
        <f t="shared" si="1"/>
        <v>76.305753084309998</v>
      </c>
      <c r="G12" s="73">
        <f t="shared" si="1"/>
        <v>74.848301704499988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151" customFormat="1" x14ac:dyDescent="0.2">
      <c r="A13" s="83" t="s">
        <v>51</v>
      </c>
      <c r="B13" s="55">
        <v>35.542190100169996</v>
      </c>
      <c r="C13" s="55">
        <v>31.002642687809999</v>
      </c>
      <c r="D13" s="55">
        <v>22.060244326380001</v>
      </c>
      <c r="E13" s="55">
        <v>25.366246471259998</v>
      </c>
      <c r="F13" s="55">
        <v>27.315810366209998</v>
      </c>
      <c r="G13" s="55">
        <v>27.308843609539998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s="151" customFormat="1" x14ac:dyDescent="0.2">
      <c r="A14" s="83" t="s">
        <v>65</v>
      </c>
      <c r="B14" s="55">
        <v>37.620148314780003</v>
      </c>
      <c r="C14" s="55">
        <v>38.809279068030001</v>
      </c>
      <c r="D14" s="55">
        <v>43.445440578849997</v>
      </c>
      <c r="E14" s="55">
        <v>45.606460608879999</v>
      </c>
      <c r="F14" s="55">
        <v>48.989942718099996</v>
      </c>
      <c r="G14" s="55">
        <v>47.539458094959997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s="224" customFormat="1" x14ac:dyDescent="0.2">
      <c r="G16" s="63" t="s">
        <v>194</v>
      </c>
    </row>
    <row r="17" spans="1:19" s="43" customFormat="1" x14ac:dyDescent="0.2">
      <c r="A17" s="98"/>
      <c r="B17" s="77">
        <v>41639</v>
      </c>
      <c r="C17" s="77">
        <v>42004</v>
      </c>
      <c r="D17" s="77">
        <v>42369</v>
      </c>
      <c r="E17" s="77">
        <v>42735</v>
      </c>
      <c r="F17" s="77">
        <v>43100</v>
      </c>
      <c r="G17" s="77">
        <v>43343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s="219" customFormat="1" x14ac:dyDescent="0.2">
      <c r="A18" s="239" t="s">
        <v>154</v>
      </c>
      <c r="B18" s="73">
        <f t="shared" ref="B18:G18" si="2">SUM(B$19+ B$20)</f>
        <v>1</v>
      </c>
      <c r="C18" s="73">
        <f t="shared" si="2"/>
        <v>1</v>
      </c>
      <c r="D18" s="73">
        <f t="shared" si="2"/>
        <v>1</v>
      </c>
      <c r="E18" s="73">
        <f t="shared" si="2"/>
        <v>1</v>
      </c>
      <c r="F18" s="73">
        <f t="shared" si="2"/>
        <v>1</v>
      </c>
      <c r="G18" s="7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151" customFormat="1" x14ac:dyDescent="0.2">
      <c r="A19" s="83" t="s">
        <v>51</v>
      </c>
      <c r="B19" s="120">
        <v>0.48579899999999998</v>
      </c>
      <c r="C19" s="120">
        <v>0.44408799999999998</v>
      </c>
      <c r="D19" s="120">
        <v>0.33676800000000001</v>
      </c>
      <c r="E19" s="120">
        <v>0.357408</v>
      </c>
      <c r="F19" s="120">
        <v>0.35797800000000002</v>
      </c>
      <c r="G19" s="120">
        <v>0.36485600000000001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s="151" customFormat="1" x14ac:dyDescent="0.2">
      <c r="A20" s="83" t="s">
        <v>65</v>
      </c>
      <c r="B20" s="120">
        <v>0.51420100000000002</v>
      </c>
      <c r="C20" s="120">
        <v>0.55591199999999996</v>
      </c>
      <c r="D20" s="120">
        <v>0.66323200000000004</v>
      </c>
      <c r="E20" s="120">
        <v>0.64259200000000005</v>
      </c>
      <c r="F20" s="120">
        <v>0.64202199999999998</v>
      </c>
      <c r="G20" s="120">
        <v>0.63514400000000004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9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9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9" s="224" customFormat="1" x14ac:dyDescent="0.2"/>
    <row r="26" spans="1:19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9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9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9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34" bestFit="1" customWidth="1"/>
    <col min="2" max="7" width="11.7109375" style="34" customWidth="1"/>
    <col min="8" max="16384" width="9.140625" style="34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4" spans="1:19" s="169" customFormat="1" x14ac:dyDescent="0.2">
      <c r="G4" s="63" t="s">
        <v>100</v>
      </c>
    </row>
    <row r="5" spans="1:19" s="175" customFormat="1" x14ac:dyDescent="0.2">
      <c r="A5" s="7"/>
      <c r="B5" s="77">
        <f>YT_ALL!B5</f>
        <v>41639</v>
      </c>
      <c r="C5" s="77">
        <f>YT_ALL!C5</f>
        <v>42004</v>
      </c>
      <c r="D5" s="77">
        <f>YT_ALL!D5</f>
        <v>42369</v>
      </c>
      <c r="E5" s="77">
        <f>YT_ALL!E5</f>
        <v>42735</v>
      </c>
      <c r="F5" s="77">
        <f>YT_ALL!F5</f>
        <v>43100</v>
      </c>
      <c r="G5" s="77">
        <f>YT_ALL!G5</f>
        <v>43343</v>
      </c>
    </row>
    <row r="6" spans="1:19" s="99" customFormat="1" x14ac:dyDescent="0.2">
      <c r="A6" s="239" t="s">
        <v>154</v>
      </c>
      <c r="B6" s="73">
        <f t="shared" ref="B6:G6" si="0">SUM(B$7+ B$8)</f>
        <v>584.78657094877008</v>
      </c>
      <c r="C6" s="73">
        <f t="shared" si="0"/>
        <v>1100.8331976685799</v>
      </c>
      <c r="D6" s="73">
        <f t="shared" si="0"/>
        <v>1572.1801300194802</v>
      </c>
      <c r="E6" s="73">
        <f t="shared" si="0"/>
        <v>1929.80880008943</v>
      </c>
      <c r="F6" s="73">
        <f t="shared" si="0"/>
        <v>2141.6905879996102</v>
      </c>
      <c r="G6" s="73">
        <f t="shared" si="0"/>
        <v>2116.66783260696</v>
      </c>
    </row>
    <row r="7" spans="1:19" s="49" customFormat="1" x14ac:dyDescent="0.2">
      <c r="A7" s="220" t="str">
        <f>YT_ALL!A7</f>
        <v>Внутрішній борг</v>
      </c>
      <c r="B7" s="164">
        <f>YT_ALL!B7/DMLMLR</f>
        <v>284.08872546875</v>
      </c>
      <c r="C7" s="164">
        <f>YT_ALL!C7/DMLMLR</f>
        <v>488.86690736498002</v>
      </c>
      <c r="D7" s="164">
        <f>YT_ALL!D7/DMLMLR</f>
        <v>529.46057801728</v>
      </c>
      <c r="E7" s="164">
        <f>YT_ALL!E7/DMLMLR</f>
        <v>689.73000579020004</v>
      </c>
      <c r="F7" s="164">
        <f>YT_ALL!F7/DMLMLR</f>
        <v>766.67894097345004</v>
      </c>
      <c r="G7" s="164">
        <f>YT_ALL!G7/DMLMLR</f>
        <v>772.27872239620001</v>
      </c>
    </row>
    <row r="8" spans="1:19" s="49" customFormat="1" x14ac:dyDescent="0.2">
      <c r="A8" s="220" t="str">
        <f>YT_ALL!A8</f>
        <v>Зовнішній борг</v>
      </c>
      <c r="B8" s="164">
        <f>YT_ALL!B8/DMLMLR</f>
        <v>300.69784548002002</v>
      </c>
      <c r="C8" s="164">
        <f>YT_ALL!C8/DMLMLR</f>
        <v>611.96629030359998</v>
      </c>
      <c r="D8" s="164">
        <f>YT_ALL!D8/DMLMLR</f>
        <v>1042.7195520022001</v>
      </c>
      <c r="E8" s="164">
        <f>YT_ALL!E8/DMLMLR</f>
        <v>1240.0787942992299</v>
      </c>
      <c r="F8" s="164">
        <f>YT_ALL!F8/DMLMLR</f>
        <v>1375.0116470261601</v>
      </c>
      <c r="G8" s="164">
        <f>YT_ALL!G8/DMLMLR</f>
        <v>1344.38911021076</v>
      </c>
    </row>
    <row r="9" spans="1:19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9" x14ac:dyDescent="0.2">
      <c r="B10" s="25"/>
      <c r="C10" s="25"/>
      <c r="D10" s="25"/>
      <c r="E10" s="25"/>
      <c r="F10" s="25"/>
      <c r="G10" s="63" t="s">
        <v>98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s="43" customFormat="1" x14ac:dyDescent="0.2">
      <c r="A11" s="126"/>
      <c r="B11" s="77">
        <f>YT_ALL!B11</f>
        <v>41639</v>
      </c>
      <c r="C11" s="77">
        <f>YT_ALL!C11</f>
        <v>42004</v>
      </c>
      <c r="D11" s="77">
        <f>YT_ALL!D11</f>
        <v>42369</v>
      </c>
      <c r="E11" s="77">
        <f>YT_ALL!E11</f>
        <v>42735</v>
      </c>
      <c r="F11" s="77">
        <f>YT_ALL!F11</f>
        <v>43100</v>
      </c>
      <c r="G11" s="77">
        <f>YT_ALL!G11</f>
        <v>43343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19" s="219" customFormat="1" x14ac:dyDescent="0.2">
      <c r="A12" s="239" t="s">
        <v>154</v>
      </c>
      <c r="B12" s="73">
        <f t="shared" ref="B12:G12" si="1">SUM(B$13+ B$14)</f>
        <v>73.16233841495</v>
      </c>
      <c r="C12" s="73">
        <f t="shared" si="1"/>
        <v>69.811921755840004</v>
      </c>
      <c r="D12" s="73">
        <f t="shared" si="1"/>
        <v>65.505684905229998</v>
      </c>
      <c r="E12" s="73">
        <f t="shared" si="1"/>
        <v>70.972707080139998</v>
      </c>
      <c r="F12" s="73">
        <f t="shared" si="1"/>
        <v>76.305753084309998</v>
      </c>
      <c r="G12" s="73">
        <f t="shared" si="1"/>
        <v>74.848301704499988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151" customFormat="1" x14ac:dyDescent="0.2">
      <c r="A13" s="220" t="str">
        <f>YT_ALL!A13</f>
        <v>Внутрішній борг</v>
      </c>
      <c r="B13" s="164">
        <f>YT_ALL!B13/DMLMLR</f>
        <v>35.542190100169996</v>
      </c>
      <c r="C13" s="164">
        <f>YT_ALL!C13/DMLMLR</f>
        <v>31.002642687809999</v>
      </c>
      <c r="D13" s="164">
        <f>YT_ALL!D13/DMLMLR</f>
        <v>22.060244326380001</v>
      </c>
      <c r="E13" s="164">
        <f>YT_ALL!E13/DMLMLR</f>
        <v>25.366246471259998</v>
      </c>
      <c r="F13" s="164">
        <f>YT_ALL!F13/DMLMLR</f>
        <v>27.315810366209998</v>
      </c>
      <c r="G13" s="164">
        <f>YT_ALL!G13/DMLMLR</f>
        <v>27.308843609539998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s="151" customFormat="1" x14ac:dyDescent="0.2">
      <c r="A14" s="220" t="str">
        <f>YT_ALL!A14</f>
        <v>Зовнішній борг</v>
      </c>
      <c r="B14" s="164">
        <f>YT_ALL!B14/DMLMLR</f>
        <v>37.620148314780003</v>
      </c>
      <c r="C14" s="164">
        <f>YT_ALL!C14/DMLMLR</f>
        <v>38.809279068030001</v>
      </c>
      <c r="D14" s="164">
        <f>YT_ALL!D14/DMLMLR</f>
        <v>43.445440578849997</v>
      </c>
      <c r="E14" s="164">
        <f>YT_ALL!E14/DMLMLR</f>
        <v>45.606460608879999</v>
      </c>
      <c r="F14" s="164">
        <f>YT_ALL!F14/DMLMLR</f>
        <v>48.989942718099996</v>
      </c>
      <c r="G14" s="164">
        <f>YT_ALL!G14/DMLMLR</f>
        <v>47.539458094959997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s="224" customFormat="1" x14ac:dyDescent="0.2">
      <c r="G16" s="63" t="s">
        <v>194</v>
      </c>
    </row>
    <row r="17" spans="1:19" s="43" customFormat="1" x14ac:dyDescent="0.2">
      <c r="A17" s="126"/>
      <c r="B17" s="77">
        <f>YT_ALL!B17</f>
        <v>41639</v>
      </c>
      <c r="C17" s="77">
        <f>YT_ALL!C17</f>
        <v>42004</v>
      </c>
      <c r="D17" s="77">
        <f>YT_ALL!D17</f>
        <v>42369</v>
      </c>
      <c r="E17" s="77">
        <f>YT_ALL!E17</f>
        <v>42735</v>
      </c>
      <c r="F17" s="77">
        <f>YT_ALL!F17</f>
        <v>43100</v>
      </c>
      <c r="G17" s="77">
        <f>YT_ALL!G17</f>
        <v>43343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s="219" customFormat="1" x14ac:dyDescent="0.2">
      <c r="A18" s="239" t="s">
        <v>154</v>
      </c>
      <c r="B18" s="73">
        <f t="shared" ref="B18:G18" si="2">SUM(B$19+ B$20)</f>
        <v>1</v>
      </c>
      <c r="C18" s="73">
        <f t="shared" si="2"/>
        <v>1</v>
      </c>
      <c r="D18" s="73">
        <f t="shared" si="2"/>
        <v>1</v>
      </c>
      <c r="E18" s="73">
        <f t="shared" si="2"/>
        <v>1</v>
      </c>
      <c r="F18" s="73">
        <f t="shared" si="2"/>
        <v>1</v>
      </c>
      <c r="G18" s="7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151" customFormat="1" x14ac:dyDescent="0.2">
      <c r="A19" s="220" t="str">
        <f>YT_ALL!A19</f>
        <v>Внутрішній борг</v>
      </c>
      <c r="B19" s="214">
        <f>YT_ALL!B19</f>
        <v>0.48579899999999998</v>
      </c>
      <c r="C19" s="214">
        <f>YT_ALL!C19</f>
        <v>0.44408799999999998</v>
      </c>
      <c r="D19" s="214">
        <f>YT_ALL!D19</f>
        <v>0.33676800000000001</v>
      </c>
      <c r="E19" s="214">
        <f>YT_ALL!E19</f>
        <v>0.357408</v>
      </c>
      <c r="F19" s="214">
        <f>YT_ALL!F19</f>
        <v>0.35797800000000002</v>
      </c>
      <c r="G19" s="214">
        <f>YT_ALL!G19</f>
        <v>0.36485600000000001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s="151" customFormat="1" x14ac:dyDescent="0.2">
      <c r="A20" s="220" t="str">
        <f>YT_ALL!A20</f>
        <v>Зовнішній борг</v>
      </c>
      <c r="B20" s="214">
        <f>YT_ALL!B20</f>
        <v>0.51420100000000002</v>
      </c>
      <c r="C20" s="214">
        <f>YT_ALL!C20</f>
        <v>0.55591199999999996</v>
      </c>
      <c r="D20" s="214">
        <f>YT_ALL!D20</f>
        <v>0.66323200000000004</v>
      </c>
      <c r="E20" s="214">
        <f>YT_ALL!E20</f>
        <v>0.64259200000000005</v>
      </c>
      <c r="F20" s="214">
        <f>YT_ALL!F20</f>
        <v>0.64202199999999998</v>
      </c>
      <c r="G20" s="214">
        <f>YT_ALL!G20</f>
        <v>0.63514400000000004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A21" s="181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9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9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9" s="224" customFormat="1" x14ac:dyDescent="0.2"/>
    <row r="26" spans="1:19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9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9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9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34" bestFit="1" customWidth="1"/>
    <col min="2" max="7" width="11.7109375" style="34" customWidth="1"/>
    <col min="8" max="16384" width="9.140625" style="34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4" spans="1:19" s="169" customFormat="1" x14ac:dyDescent="0.2">
      <c r="G4" s="63" t="s">
        <v>100</v>
      </c>
    </row>
    <row r="5" spans="1:19" s="175" customFormat="1" x14ac:dyDescent="0.2">
      <c r="A5" s="7"/>
      <c r="B5" s="77">
        <f>YT_ALL!B5</f>
        <v>41639</v>
      </c>
      <c r="C5" s="77">
        <f>YT_ALL!C5</f>
        <v>42004</v>
      </c>
      <c r="D5" s="77">
        <f>YT_ALL!D5</f>
        <v>42369</v>
      </c>
      <c r="E5" s="77">
        <f>YT_ALL!E5</f>
        <v>42735</v>
      </c>
      <c r="F5" s="77">
        <f>YT_ALL!F5</f>
        <v>43100</v>
      </c>
      <c r="G5" s="77">
        <f>YT_ALL!G5</f>
        <v>43343</v>
      </c>
    </row>
    <row r="6" spans="1:19" s="99" customFormat="1" x14ac:dyDescent="0.2">
      <c r="A6" s="239" t="s">
        <v>154</v>
      </c>
      <c r="B6" s="73">
        <f t="shared" ref="B6:G6" si="0">SUM(B$7+ B$8)</f>
        <v>584.78657094876996</v>
      </c>
      <c r="C6" s="73">
        <f t="shared" si="0"/>
        <v>1100.8331976685799</v>
      </c>
      <c r="D6" s="73">
        <f t="shared" si="0"/>
        <v>1572.18013001948</v>
      </c>
      <c r="E6" s="73">
        <f t="shared" si="0"/>
        <v>1929.80880008943</v>
      </c>
      <c r="F6" s="73">
        <f t="shared" si="0"/>
        <v>2141.6905879996102</v>
      </c>
      <c r="G6" s="73">
        <f t="shared" si="0"/>
        <v>2116.66783260696</v>
      </c>
    </row>
    <row r="7" spans="1:19" s="49" customFormat="1" x14ac:dyDescent="0.2">
      <c r="A7" s="220" t="str">
        <f>YK_ALL!A7</f>
        <v>Державний борг</v>
      </c>
      <c r="B7" s="164">
        <f>YK_ALL!B7/DMLMLR</f>
        <v>480.21862943662001</v>
      </c>
      <c r="C7" s="164">
        <f>YK_ALL!C7/DMLMLR</f>
        <v>947.03045011058998</v>
      </c>
      <c r="D7" s="164">
        <f>YK_ALL!D7/DMLMLR</f>
        <v>1334.27157232031</v>
      </c>
      <c r="E7" s="164">
        <f>YK_ALL!E7/DMLMLR</f>
        <v>1650.8332522282999</v>
      </c>
      <c r="F7" s="164">
        <f>YK_ALL!F7/DMLMLR</f>
        <v>1833.70983091682</v>
      </c>
      <c r="G7" s="164">
        <f>YK_ALL!G7/DMLMLR</f>
        <v>1829.8835112690001</v>
      </c>
    </row>
    <row r="8" spans="1:19" s="49" customFormat="1" x14ac:dyDescent="0.2">
      <c r="A8" s="220" t="str">
        <f>YK_ALL!A8</f>
        <v>Гарантований державою борг</v>
      </c>
      <c r="B8" s="164">
        <f>YK_ALL!B8/DMLMLR</f>
        <v>104.56794151215</v>
      </c>
      <c r="C8" s="164">
        <f>YK_ALL!C8/DMLMLR</f>
        <v>153.80274755798999</v>
      </c>
      <c r="D8" s="164">
        <f>YK_ALL!D8/DMLMLR</f>
        <v>237.90855769916999</v>
      </c>
      <c r="E8" s="164">
        <f>YK_ALL!E8/DMLMLR</f>
        <v>278.97554786113</v>
      </c>
      <c r="F8" s="164">
        <f>YK_ALL!F8/DMLMLR</f>
        <v>307.98075708278998</v>
      </c>
      <c r="G8" s="164">
        <f>YK_ALL!G8/DMLMLR</f>
        <v>286.78432133796002</v>
      </c>
    </row>
    <row r="9" spans="1:19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9" x14ac:dyDescent="0.2">
      <c r="B10" s="25"/>
      <c r="C10" s="25"/>
      <c r="D10" s="25"/>
      <c r="E10" s="25"/>
      <c r="F10" s="25"/>
      <c r="G10" s="63" t="s">
        <v>98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s="43" customFormat="1" x14ac:dyDescent="0.2">
      <c r="A11" s="126"/>
      <c r="B11" s="77">
        <f>YT_ALL!B11</f>
        <v>41639</v>
      </c>
      <c r="C11" s="77">
        <f>YT_ALL!C11</f>
        <v>42004</v>
      </c>
      <c r="D11" s="77">
        <f>YT_ALL!D11</f>
        <v>42369</v>
      </c>
      <c r="E11" s="77">
        <f>YT_ALL!E11</f>
        <v>42735</v>
      </c>
      <c r="F11" s="77">
        <f>YT_ALL!F11</f>
        <v>43100</v>
      </c>
      <c r="G11" s="77">
        <f>YT_ALL!G11</f>
        <v>43343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19" s="219" customFormat="1" x14ac:dyDescent="0.2">
      <c r="A12" s="239" t="s">
        <v>154</v>
      </c>
      <c r="B12" s="73">
        <f t="shared" ref="B12:G12" si="1">SUM(B$13+ B$14)</f>
        <v>73.16233841495</v>
      </c>
      <c r="C12" s="73">
        <f t="shared" si="1"/>
        <v>69.811921755840004</v>
      </c>
      <c r="D12" s="73">
        <f t="shared" si="1"/>
        <v>65.505684905229998</v>
      </c>
      <c r="E12" s="73">
        <f t="shared" si="1"/>
        <v>70.972707080139998</v>
      </c>
      <c r="F12" s="73">
        <f t="shared" si="1"/>
        <v>76.305753084309998</v>
      </c>
      <c r="G12" s="73">
        <f t="shared" si="1"/>
        <v>74.848301704500003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151" customFormat="1" x14ac:dyDescent="0.2">
      <c r="A13" s="220" t="str">
        <f>YK_ALL!A13</f>
        <v>Державний борг</v>
      </c>
      <c r="B13" s="164">
        <f>YK_ALL!B13/DMLMLR</f>
        <v>60.079898590879999</v>
      </c>
      <c r="C13" s="164">
        <f>YK_ALL!C13/DMLMLR</f>
        <v>60.058159422860001</v>
      </c>
      <c r="D13" s="164">
        <f>YK_ALL!D13/DMLMLR</f>
        <v>55.593103821630002</v>
      </c>
      <c r="E13" s="164">
        <f>YK_ALL!E13/DMLMLR</f>
        <v>60.712804731310001</v>
      </c>
      <c r="F13" s="164">
        <f>YK_ALL!F13/DMLMLR</f>
        <v>65.332784469550006</v>
      </c>
      <c r="G13" s="164">
        <f>YK_ALL!G13/DMLMLR</f>
        <v>64.707211507500006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s="151" customFormat="1" x14ac:dyDescent="0.2">
      <c r="A14" s="220" t="str">
        <f>YK_ALL!A14</f>
        <v>Гарантований державою борг</v>
      </c>
      <c r="B14" s="164">
        <f>YK_ALL!B14/DMLMLR</f>
        <v>13.082439824070001</v>
      </c>
      <c r="C14" s="164">
        <f>YK_ALL!C14/DMLMLR</f>
        <v>9.7537623329799992</v>
      </c>
      <c r="D14" s="164">
        <f>YK_ALL!D14/DMLMLR</f>
        <v>9.9125810835999992</v>
      </c>
      <c r="E14" s="164">
        <f>YK_ALL!E14/DMLMLR</f>
        <v>10.25990234883</v>
      </c>
      <c r="F14" s="164">
        <f>YK_ALL!F14/DMLMLR</f>
        <v>10.972968614759999</v>
      </c>
      <c r="G14" s="164">
        <f>YK_ALL!G14/DMLMLR</f>
        <v>10.141090197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s="224" customFormat="1" x14ac:dyDescent="0.2">
      <c r="G16" s="63" t="s">
        <v>194</v>
      </c>
    </row>
    <row r="17" spans="1:19" s="43" customFormat="1" x14ac:dyDescent="0.2">
      <c r="A17" s="126"/>
      <c r="B17" s="77">
        <f>YT_ALL!B17</f>
        <v>41639</v>
      </c>
      <c r="C17" s="77">
        <f>YT_ALL!C17</f>
        <v>42004</v>
      </c>
      <c r="D17" s="77">
        <f>YT_ALL!D17</f>
        <v>42369</v>
      </c>
      <c r="E17" s="77">
        <f>YT_ALL!E17</f>
        <v>42735</v>
      </c>
      <c r="F17" s="77">
        <f>YT_ALL!F17</f>
        <v>43100</v>
      </c>
      <c r="G17" s="77">
        <f>YT_ALL!G17</f>
        <v>43343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s="219" customFormat="1" x14ac:dyDescent="0.2">
      <c r="A18" s="239" t="s">
        <v>154</v>
      </c>
      <c r="B18" s="73">
        <f t="shared" ref="B18:G18" si="2">SUM(B$19+ B$20)</f>
        <v>1</v>
      </c>
      <c r="C18" s="73">
        <f t="shared" si="2"/>
        <v>1</v>
      </c>
      <c r="D18" s="73">
        <f t="shared" si="2"/>
        <v>1</v>
      </c>
      <c r="E18" s="73">
        <f t="shared" si="2"/>
        <v>1</v>
      </c>
      <c r="F18" s="73">
        <f t="shared" si="2"/>
        <v>1</v>
      </c>
      <c r="G18" s="7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151" customFormat="1" x14ac:dyDescent="0.2">
      <c r="A19" s="220" t="str">
        <f>YK_ALL!A19</f>
        <v>Державний борг</v>
      </c>
      <c r="B19" s="164">
        <f>YK_ALL!B19</f>
        <v>0.82118599999999997</v>
      </c>
      <c r="C19" s="164">
        <f>YK_ALL!C19</f>
        <v>0.86028499999999997</v>
      </c>
      <c r="D19" s="164">
        <f>YK_ALL!D19</f>
        <v>0.84867599999999999</v>
      </c>
      <c r="E19" s="164">
        <f>YK_ALL!E19</f>
        <v>0.85543899999999995</v>
      </c>
      <c r="F19" s="164">
        <f>YK_ALL!F19</f>
        <v>0.85619699999999999</v>
      </c>
      <c r="G19" s="164">
        <f>YK_ALL!G19</f>
        <v>0.86451100000000003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s="151" customFormat="1" x14ac:dyDescent="0.2">
      <c r="A20" s="220" t="str">
        <f>YK_ALL!A20</f>
        <v>Гарантований державою борг</v>
      </c>
      <c r="B20" s="164">
        <f>YK_ALL!B20</f>
        <v>0.178814</v>
      </c>
      <c r="C20" s="164">
        <f>YK_ALL!C20</f>
        <v>0.13971500000000001</v>
      </c>
      <c r="D20" s="164">
        <f>YK_ALL!D20</f>
        <v>0.15132399999999999</v>
      </c>
      <c r="E20" s="164">
        <f>YK_ALL!E20</f>
        <v>0.144561</v>
      </c>
      <c r="F20" s="164">
        <f>YK_ALL!F20</f>
        <v>0.14380299999999999</v>
      </c>
      <c r="G20" s="164">
        <f>YK_ALL!G20</f>
        <v>0.135489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A21" s="181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9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9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9" s="224" customFormat="1" x14ac:dyDescent="0.2"/>
    <row r="26" spans="1:19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9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9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9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34" bestFit="1" customWidth="1"/>
    <col min="2" max="3" width="13.5703125" style="34" bestFit="1" customWidth="1"/>
    <col min="4" max="4" width="14" style="34" bestFit="1" customWidth="1"/>
    <col min="5" max="7" width="14.5703125" style="34" bestFit="1" customWidth="1"/>
    <col min="8" max="16384" width="9.140625" style="34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G4" s="169" t="str">
        <f>VALUAH</f>
        <v>млрд. грн</v>
      </c>
    </row>
    <row r="5" spans="1:19" s="175" customFormat="1" x14ac:dyDescent="0.2">
      <c r="A5" s="98"/>
      <c r="B5" s="77">
        <v>41639</v>
      </c>
      <c r="C5" s="77">
        <v>42004</v>
      </c>
      <c r="D5" s="77">
        <v>42369</v>
      </c>
      <c r="E5" s="77">
        <v>42735</v>
      </c>
      <c r="F5" s="77">
        <v>43100</v>
      </c>
      <c r="G5" s="77">
        <v>43343</v>
      </c>
    </row>
    <row r="6" spans="1:19" s="99" customFormat="1" x14ac:dyDescent="0.2">
      <c r="A6" s="239" t="s">
        <v>154</v>
      </c>
      <c r="B6" s="73">
        <f t="shared" ref="B6:G6" si="0">SUM(B$7+ B$8)</f>
        <v>584.78657094876996</v>
      </c>
      <c r="C6" s="73">
        <f t="shared" si="0"/>
        <v>1100.8331976685799</v>
      </c>
      <c r="D6" s="73">
        <f t="shared" si="0"/>
        <v>1572.18013001948</v>
      </c>
      <c r="E6" s="73">
        <f t="shared" si="0"/>
        <v>1929.80880008943</v>
      </c>
      <c r="F6" s="73">
        <f t="shared" si="0"/>
        <v>2141.6905879996102</v>
      </c>
      <c r="G6" s="73">
        <f t="shared" si="0"/>
        <v>2116.66783260696</v>
      </c>
    </row>
    <row r="7" spans="1:19" s="49" customFormat="1" x14ac:dyDescent="0.2">
      <c r="A7" s="195" t="s">
        <v>70</v>
      </c>
      <c r="B7" s="164">
        <v>480.21862943662001</v>
      </c>
      <c r="C7" s="164">
        <v>947.03045011058998</v>
      </c>
      <c r="D7" s="164">
        <v>1334.27157232031</v>
      </c>
      <c r="E7" s="164">
        <v>1650.8332522282999</v>
      </c>
      <c r="F7" s="164">
        <v>1833.70983091682</v>
      </c>
      <c r="G7" s="164">
        <v>1829.8835112690001</v>
      </c>
    </row>
    <row r="8" spans="1:19" s="49" customFormat="1" x14ac:dyDescent="0.2">
      <c r="A8" s="195" t="s">
        <v>14</v>
      </c>
      <c r="B8" s="164">
        <v>104.56794151215</v>
      </c>
      <c r="C8" s="164">
        <v>153.80274755798999</v>
      </c>
      <c r="D8" s="164">
        <v>237.90855769916999</v>
      </c>
      <c r="E8" s="164">
        <v>278.97554786113</v>
      </c>
      <c r="F8" s="164">
        <v>307.98075708278998</v>
      </c>
      <c r="G8" s="164">
        <v>286.78432133796002</v>
      </c>
    </row>
    <row r="9" spans="1:19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9" x14ac:dyDescent="0.2">
      <c r="B10" s="25"/>
      <c r="C10" s="25"/>
      <c r="D10" s="25"/>
      <c r="E10" s="25"/>
      <c r="F10" s="25"/>
      <c r="G10" s="169" t="str">
        <f>VALUSD</f>
        <v>млрд. дол. США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s="43" customFormat="1" x14ac:dyDescent="0.2">
      <c r="A11" s="98"/>
      <c r="B11" s="77">
        <v>41639</v>
      </c>
      <c r="C11" s="77">
        <v>42004</v>
      </c>
      <c r="D11" s="77">
        <v>42369</v>
      </c>
      <c r="E11" s="77">
        <v>42735</v>
      </c>
      <c r="F11" s="77">
        <v>43100</v>
      </c>
      <c r="G11" s="77">
        <v>43343</v>
      </c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spans="1:19" s="219" customFormat="1" x14ac:dyDescent="0.2">
      <c r="A12" s="239" t="s">
        <v>154</v>
      </c>
      <c r="B12" s="73">
        <f t="shared" ref="B12:G12" si="1">SUM(B$13+ B$14)</f>
        <v>73.16233841495</v>
      </c>
      <c r="C12" s="73">
        <f t="shared" si="1"/>
        <v>69.811921755840004</v>
      </c>
      <c r="D12" s="73">
        <f t="shared" si="1"/>
        <v>65.505684905229998</v>
      </c>
      <c r="E12" s="73">
        <f t="shared" si="1"/>
        <v>70.972707080139998</v>
      </c>
      <c r="F12" s="73">
        <f t="shared" si="1"/>
        <v>76.305753084309998</v>
      </c>
      <c r="G12" s="73">
        <f t="shared" si="1"/>
        <v>74.848301704500003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151" customFormat="1" x14ac:dyDescent="0.2">
      <c r="A13" s="195" t="s">
        <v>70</v>
      </c>
      <c r="B13" s="55">
        <v>60.079898590879999</v>
      </c>
      <c r="C13" s="55">
        <v>60.058159422860001</v>
      </c>
      <c r="D13" s="55">
        <v>55.593103821630002</v>
      </c>
      <c r="E13" s="55">
        <v>60.712804731310001</v>
      </c>
      <c r="F13" s="55">
        <v>65.332784469550006</v>
      </c>
      <c r="G13" s="55">
        <v>64.707211507500006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s="151" customFormat="1" x14ac:dyDescent="0.2">
      <c r="A14" s="195" t="s">
        <v>14</v>
      </c>
      <c r="B14" s="55">
        <v>13.082439824070001</v>
      </c>
      <c r="C14" s="55">
        <v>9.7537623329799992</v>
      </c>
      <c r="D14" s="55">
        <v>9.9125810835999992</v>
      </c>
      <c r="E14" s="55">
        <v>10.25990234883</v>
      </c>
      <c r="F14" s="55">
        <v>10.972968614759999</v>
      </c>
      <c r="G14" s="55">
        <v>10.141090197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s="224" customFormat="1" x14ac:dyDescent="0.2">
      <c r="G16" s="63" t="s">
        <v>194</v>
      </c>
    </row>
    <row r="17" spans="1:19" s="43" customFormat="1" x14ac:dyDescent="0.2">
      <c r="A17" s="98"/>
      <c r="B17" s="77">
        <v>41639</v>
      </c>
      <c r="C17" s="77">
        <v>42004</v>
      </c>
      <c r="D17" s="77">
        <v>42369</v>
      </c>
      <c r="E17" s="77">
        <v>42735</v>
      </c>
      <c r="F17" s="77">
        <v>43100</v>
      </c>
      <c r="G17" s="77">
        <v>43343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spans="1:19" s="219" customFormat="1" x14ac:dyDescent="0.2">
      <c r="A18" s="239" t="s">
        <v>154</v>
      </c>
      <c r="B18" s="73">
        <f t="shared" ref="B18:G18" si="2">SUM(B$19+ B$20)</f>
        <v>1</v>
      </c>
      <c r="C18" s="73">
        <f t="shared" si="2"/>
        <v>1</v>
      </c>
      <c r="D18" s="73">
        <f t="shared" si="2"/>
        <v>1</v>
      </c>
      <c r="E18" s="73">
        <f t="shared" si="2"/>
        <v>1</v>
      </c>
      <c r="F18" s="73">
        <f t="shared" si="2"/>
        <v>1</v>
      </c>
      <c r="G18" s="7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151" customFormat="1" x14ac:dyDescent="0.2">
      <c r="A19" s="195" t="s">
        <v>70</v>
      </c>
      <c r="B19" s="120">
        <v>0.82118599999999997</v>
      </c>
      <c r="C19" s="120">
        <v>0.86028499999999997</v>
      </c>
      <c r="D19" s="120">
        <v>0.84867599999999999</v>
      </c>
      <c r="E19" s="120">
        <v>0.85543899999999995</v>
      </c>
      <c r="F19" s="120">
        <v>0.85619699999999999</v>
      </c>
      <c r="G19" s="120">
        <v>0.86451100000000003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s="151" customFormat="1" x14ac:dyDescent="0.2">
      <c r="A20" s="195" t="s">
        <v>14</v>
      </c>
      <c r="B20" s="120">
        <v>0.178814</v>
      </c>
      <c r="C20" s="120">
        <v>0.13971500000000001</v>
      </c>
      <c r="D20" s="120">
        <v>0.15132399999999999</v>
      </c>
      <c r="E20" s="120">
        <v>0.144561</v>
      </c>
      <c r="F20" s="120">
        <v>0.14380299999999999</v>
      </c>
      <c r="G20" s="120">
        <v>0.135489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9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9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9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9" s="224" customFormat="1" x14ac:dyDescent="0.2"/>
    <row r="26" spans="1:19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9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9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9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9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49" workbookViewId="0">
      <selection activeCell="A78" sqref="A78"/>
    </sheetView>
  </sheetViews>
  <sheetFormatPr defaultRowHeight="12.75" outlineLevelRow="3" x14ac:dyDescent="0.2"/>
  <cols>
    <col min="1" max="1" width="70" style="34" customWidth="1"/>
    <col min="2" max="7" width="13.7109375" style="78" customWidth="1"/>
    <col min="8" max="16384" width="9.140625" style="34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B4" s="209"/>
      <c r="C4" s="209"/>
      <c r="D4" s="209"/>
      <c r="E4" s="209"/>
      <c r="F4" s="209"/>
      <c r="G4" s="169" t="str">
        <f>VALUAH</f>
        <v>млрд. грн</v>
      </c>
    </row>
    <row r="5" spans="1:19" s="175" customFormat="1" x14ac:dyDescent="0.2">
      <c r="A5" s="98"/>
      <c r="B5" s="77">
        <v>41639</v>
      </c>
      <c r="C5" s="77">
        <v>42004</v>
      </c>
      <c r="D5" s="77">
        <v>42369</v>
      </c>
      <c r="E5" s="77">
        <v>42735</v>
      </c>
      <c r="F5" s="77">
        <v>43100</v>
      </c>
      <c r="G5" s="77">
        <v>43343</v>
      </c>
    </row>
    <row r="6" spans="1:19" s="99" customFormat="1" ht="15.75" x14ac:dyDescent="0.2">
      <c r="A6" s="113" t="s">
        <v>221</v>
      </c>
      <c r="B6" s="104">
        <f t="shared" ref="B6:F6" si="0">B$7+B$79</f>
        <v>584.78657094876996</v>
      </c>
      <c r="C6" s="104">
        <f t="shared" si="0"/>
        <v>1100.8331976685799</v>
      </c>
      <c r="D6" s="104">
        <f t="shared" si="0"/>
        <v>1572.18013001948</v>
      </c>
      <c r="E6" s="104">
        <f t="shared" si="0"/>
        <v>1929.80880008943</v>
      </c>
      <c r="F6" s="104">
        <f t="shared" si="0"/>
        <v>2141.6905879996102</v>
      </c>
      <c r="G6" s="104">
        <v>2116.66783260696</v>
      </c>
    </row>
    <row r="7" spans="1:19" s="170" customFormat="1" ht="15" x14ac:dyDescent="0.2">
      <c r="A7" s="191" t="s">
        <v>222</v>
      </c>
      <c r="B7" s="205">
        <f t="shared" ref="B7:G7" si="1">B$8+B$48</f>
        <v>480.21862943661995</v>
      </c>
      <c r="C7" s="205">
        <f t="shared" si="1"/>
        <v>947.03045011058998</v>
      </c>
      <c r="D7" s="205">
        <f t="shared" si="1"/>
        <v>1334.27157232031</v>
      </c>
      <c r="E7" s="205">
        <f t="shared" si="1"/>
        <v>1650.8332522282999</v>
      </c>
      <c r="F7" s="205">
        <f t="shared" si="1"/>
        <v>1833.70983091682</v>
      </c>
      <c r="G7" s="205">
        <f t="shared" si="1"/>
        <v>1829.8835112689999</v>
      </c>
    </row>
    <row r="8" spans="1:19" s="41" customFormat="1" ht="15" outlineLevel="1" x14ac:dyDescent="0.2">
      <c r="A8" s="68" t="s">
        <v>223</v>
      </c>
      <c r="B8" s="111">
        <f t="shared" ref="B8:G8" si="2">B$9+B$46</f>
        <v>256.95957565805998</v>
      </c>
      <c r="C8" s="111">
        <f t="shared" si="2"/>
        <v>461.00362280239005</v>
      </c>
      <c r="D8" s="111">
        <f t="shared" si="2"/>
        <v>508.00112311179004</v>
      </c>
      <c r="E8" s="111">
        <f t="shared" si="2"/>
        <v>670.64553054187002</v>
      </c>
      <c r="F8" s="111">
        <f t="shared" si="2"/>
        <v>753.3993864683199</v>
      </c>
      <c r="G8" s="111">
        <f t="shared" si="2"/>
        <v>759.06344809861992</v>
      </c>
    </row>
    <row r="9" spans="1:19" s="97" customFormat="1" ht="17.25" customHeight="1" outlineLevel="2" collapsed="1" x14ac:dyDescent="0.2">
      <c r="A9" s="27" t="s">
        <v>224</v>
      </c>
      <c r="B9" s="82">
        <f t="shared" ref="B9:F9" si="3">SUM(B$10:B$45)</f>
        <v>254.050020163</v>
      </c>
      <c r="C9" s="82">
        <f t="shared" si="3"/>
        <v>458.22631982981005</v>
      </c>
      <c r="D9" s="82">
        <f t="shared" si="3"/>
        <v>505.35607266169006</v>
      </c>
      <c r="E9" s="82">
        <f t="shared" si="3"/>
        <v>668.13273261425002</v>
      </c>
      <c r="F9" s="82">
        <f t="shared" si="3"/>
        <v>751.01884106317993</v>
      </c>
      <c r="G9" s="82">
        <v>756.74902895471996</v>
      </c>
    </row>
    <row r="10" spans="1:19" s="49" customFormat="1" hidden="1" outlineLevel="3" x14ac:dyDescent="0.2">
      <c r="A10" s="84" t="s">
        <v>225</v>
      </c>
      <c r="B10" s="164">
        <v>1.5986</v>
      </c>
      <c r="C10" s="164">
        <v>8.8426000000000005E-2</v>
      </c>
      <c r="D10" s="164">
        <v>9.8638000000000003E-2</v>
      </c>
      <c r="E10" s="164">
        <v>0</v>
      </c>
      <c r="F10" s="164">
        <v>0</v>
      </c>
      <c r="G10" s="164">
        <v>0</v>
      </c>
    </row>
    <row r="11" spans="1:19" hidden="1" outlineLevel="3" x14ac:dyDescent="0.2">
      <c r="A11" s="81" t="s">
        <v>226</v>
      </c>
      <c r="B11" s="119">
        <v>2.3609777950000002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hidden="1" outlineLevel="3" x14ac:dyDescent="0.2">
      <c r="A12" s="81" t="s">
        <v>227</v>
      </c>
      <c r="B12" s="119">
        <v>15.742189</v>
      </c>
      <c r="C12" s="119">
        <v>50.254465000000003</v>
      </c>
      <c r="D12" s="119">
        <v>60.558463000000003</v>
      </c>
      <c r="E12" s="119">
        <v>74.832982999999999</v>
      </c>
      <c r="F12" s="119">
        <v>62.650438999999999</v>
      </c>
      <c r="G12" s="119">
        <v>62.650438999999999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hidden="1" outlineLevel="3" x14ac:dyDescent="0.2">
      <c r="A13" s="81" t="s">
        <v>228</v>
      </c>
      <c r="B13" s="119">
        <v>3.8499810000000001</v>
      </c>
      <c r="C13" s="119">
        <v>3.8499810000000001</v>
      </c>
      <c r="D13" s="119">
        <v>17.382981000000001</v>
      </c>
      <c r="E13" s="119">
        <v>17.382981000000001</v>
      </c>
      <c r="F13" s="119">
        <v>19.033000000000001</v>
      </c>
      <c r="G13" s="119">
        <v>19.033000000000001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hidden="1" outlineLevel="3" x14ac:dyDescent="0.2">
      <c r="A14" s="81" t="s">
        <v>229</v>
      </c>
      <c r="B14" s="119">
        <v>2.9587167999999999</v>
      </c>
      <c r="C14" s="119">
        <v>7.3378894800000003</v>
      </c>
      <c r="D14" s="119">
        <v>8.2837102117200008</v>
      </c>
      <c r="E14" s="119">
        <v>3.4775700000000001</v>
      </c>
      <c r="F14" s="119">
        <v>6.9027900000000004</v>
      </c>
      <c r="G14" s="119">
        <v>10.540605526269999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hidden="1" outlineLevel="3" x14ac:dyDescent="0.2">
      <c r="A15" s="81" t="s">
        <v>230</v>
      </c>
      <c r="B15" s="119">
        <v>1.5</v>
      </c>
      <c r="C15" s="119">
        <v>1.5</v>
      </c>
      <c r="D15" s="119">
        <v>12.5</v>
      </c>
      <c r="E15" s="119">
        <v>28.5</v>
      </c>
      <c r="F15" s="119">
        <v>36.5</v>
      </c>
      <c r="G15" s="119">
        <v>36.5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hidden="1" outlineLevel="3" x14ac:dyDescent="0.2">
      <c r="A16" s="81" t="s">
        <v>231</v>
      </c>
      <c r="B16" s="119">
        <v>0</v>
      </c>
      <c r="C16" s="119">
        <v>2.6176300000000001</v>
      </c>
      <c r="D16" s="119">
        <v>13.11763</v>
      </c>
      <c r="E16" s="119">
        <v>37.117629999999998</v>
      </c>
      <c r="F16" s="119">
        <v>28.700001</v>
      </c>
      <c r="G16" s="119">
        <v>28.700001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idden="1" outlineLevel="3" x14ac:dyDescent="0.2">
      <c r="A17" s="81" t="s">
        <v>232</v>
      </c>
      <c r="B17" s="119">
        <v>0</v>
      </c>
      <c r="C17" s="119">
        <v>3.25</v>
      </c>
      <c r="D17" s="119">
        <v>3.25</v>
      </c>
      <c r="E17" s="119">
        <v>51.25</v>
      </c>
      <c r="F17" s="119">
        <v>46.9</v>
      </c>
      <c r="G17" s="119">
        <v>46.9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idden="1" outlineLevel="3" x14ac:dyDescent="0.2">
      <c r="A18" s="81" t="s">
        <v>233</v>
      </c>
      <c r="B18" s="119">
        <v>0</v>
      </c>
      <c r="C18" s="119">
        <v>15.848839999999999</v>
      </c>
      <c r="D18" s="119">
        <v>15.848839999999999</v>
      </c>
      <c r="E18" s="119">
        <v>42.789838000000003</v>
      </c>
      <c r="F18" s="119">
        <v>93.438657000000006</v>
      </c>
      <c r="G18" s="119">
        <v>93.438657000000006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idden="1" outlineLevel="3" x14ac:dyDescent="0.2">
      <c r="A19" s="81" t="s">
        <v>234</v>
      </c>
      <c r="B19" s="119">
        <v>0</v>
      </c>
      <c r="C19" s="119">
        <v>0</v>
      </c>
      <c r="D19" s="119">
        <v>0</v>
      </c>
      <c r="E19" s="119">
        <v>0</v>
      </c>
      <c r="F19" s="119">
        <v>12.097744</v>
      </c>
      <c r="G19" s="119">
        <v>12.097744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idden="1" outlineLevel="3" x14ac:dyDescent="0.2">
      <c r="A20" s="81" t="s">
        <v>235</v>
      </c>
      <c r="B20" s="119">
        <v>0</v>
      </c>
      <c r="C20" s="119">
        <v>0</v>
      </c>
      <c r="D20" s="119">
        <v>0</v>
      </c>
      <c r="E20" s="119">
        <v>0</v>
      </c>
      <c r="F20" s="119">
        <v>12.097744</v>
      </c>
      <c r="G20" s="119">
        <v>12.097744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idden="1" outlineLevel="3" x14ac:dyDescent="0.2">
      <c r="A21" s="81" t="s">
        <v>236</v>
      </c>
      <c r="B21" s="119">
        <v>2.8034248549999998</v>
      </c>
      <c r="C21" s="119">
        <v>0.76931632000000005</v>
      </c>
      <c r="D21" s="119">
        <v>1.04892516</v>
      </c>
      <c r="E21" s="119">
        <v>29.257961406869999</v>
      </c>
      <c r="F21" s="119">
        <v>30.282912463799999</v>
      </c>
      <c r="G21" s="119">
        <v>29.92970294082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idden="1" outlineLevel="3" x14ac:dyDescent="0.2">
      <c r="A22" s="81" t="s">
        <v>237</v>
      </c>
      <c r="B22" s="119">
        <v>0</v>
      </c>
      <c r="C22" s="119">
        <v>0</v>
      </c>
      <c r="D22" s="119">
        <v>0</v>
      </c>
      <c r="E22" s="119">
        <v>0</v>
      </c>
      <c r="F22" s="119">
        <v>12.097744</v>
      </c>
      <c r="G22" s="119">
        <v>12.097744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idden="1" outlineLevel="3" x14ac:dyDescent="0.2">
      <c r="A23" s="81" t="s">
        <v>238</v>
      </c>
      <c r="B23" s="119">
        <v>0</v>
      </c>
      <c r="C23" s="119">
        <v>0</v>
      </c>
      <c r="D23" s="119">
        <v>0</v>
      </c>
      <c r="E23" s="119">
        <v>0</v>
      </c>
      <c r="F23" s="119">
        <v>12.097744</v>
      </c>
      <c r="G23" s="119">
        <v>12.097744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hidden="1" outlineLevel="3" x14ac:dyDescent="0.2">
      <c r="A24" s="81" t="s">
        <v>239</v>
      </c>
      <c r="B24" s="119">
        <v>20.370806241</v>
      </c>
      <c r="C24" s="119">
        <v>40.90737357439</v>
      </c>
      <c r="D24" s="119">
        <v>21.910342335999999</v>
      </c>
      <c r="E24" s="119">
        <v>64.353439528590002</v>
      </c>
      <c r="F24" s="119">
        <v>71.605224814419998</v>
      </c>
      <c r="G24" s="119">
        <v>43.811718241260003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idden="1" outlineLevel="3" x14ac:dyDescent="0.2">
      <c r="A25" s="81" t="s">
        <v>240</v>
      </c>
      <c r="B25" s="119">
        <v>0</v>
      </c>
      <c r="C25" s="119">
        <v>0</v>
      </c>
      <c r="D25" s="119">
        <v>0</v>
      </c>
      <c r="E25" s="119">
        <v>0</v>
      </c>
      <c r="F25" s="119">
        <v>12.097744</v>
      </c>
      <c r="G25" s="119">
        <v>12.097744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hidden="1" outlineLevel="3" x14ac:dyDescent="0.2">
      <c r="A26" s="81" t="s">
        <v>241</v>
      </c>
      <c r="B26" s="119">
        <v>0</v>
      </c>
      <c r="C26" s="119">
        <v>0</v>
      </c>
      <c r="D26" s="119">
        <v>0</v>
      </c>
      <c r="E26" s="119">
        <v>0</v>
      </c>
      <c r="F26" s="119">
        <v>12.097744</v>
      </c>
      <c r="G26" s="119">
        <v>12.097744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idden="1" outlineLevel="3" x14ac:dyDescent="0.2">
      <c r="A27" s="81" t="s">
        <v>242</v>
      </c>
      <c r="B27" s="119">
        <v>0</v>
      </c>
      <c r="C27" s="119">
        <v>0</v>
      </c>
      <c r="D27" s="119">
        <v>0</v>
      </c>
      <c r="E27" s="119">
        <v>0</v>
      </c>
      <c r="F27" s="119">
        <v>12.097744</v>
      </c>
      <c r="G27" s="119">
        <v>12.097744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idden="1" outlineLevel="3" x14ac:dyDescent="0.2">
      <c r="A28" s="81" t="s">
        <v>243</v>
      </c>
      <c r="B28" s="119">
        <v>0</v>
      </c>
      <c r="C28" s="119">
        <v>0</v>
      </c>
      <c r="D28" s="119">
        <v>0</v>
      </c>
      <c r="E28" s="119">
        <v>0</v>
      </c>
      <c r="F28" s="119">
        <v>12.097744</v>
      </c>
      <c r="G28" s="119">
        <v>12.097744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hidden="1" outlineLevel="3" x14ac:dyDescent="0.2">
      <c r="A29" s="81" t="s">
        <v>244</v>
      </c>
      <c r="B29" s="119">
        <v>0</v>
      </c>
      <c r="C29" s="119">
        <v>0</v>
      </c>
      <c r="D29" s="119">
        <v>0</v>
      </c>
      <c r="E29" s="119">
        <v>0</v>
      </c>
      <c r="F29" s="119">
        <v>12.097744</v>
      </c>
      <c r="G29" s="119">
        <v>12.097744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idden="1" outlineLevel="3" x14ac:dyDescent="0.2">
      <c r="A30" s="81" t="s">
        <v>245</v>
      </c>
      <c r="B30" s="119">
        <v>0</v>
      </c>
      <c r="C30" s="119">
        <v>0</v>
      </c>
      <c r="D30" s="119">
        <v>0</v>
      </c>
      <c r="E30" s="119">
        <v>0</v>
      </c>
      <c r="F30" s="119">
        <v>12.097744</v>
      </c>
      <c r="G30" s="119">
        <v>12.097744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hidden="1" outlineLevel="3" x14ac:dyDescent="0.2">
      <c r="A31" s="81" t="s">
        <v>246</v>
      </c>
      <c r="B31" s="119">
        <v>0</v>
      </c>
      <c r="C31" s="119">
        <v>0</v>
      </c>
      <c r="D31" s="119">
        <v>0</v>
      </c>
      <c r="E31" s="119">
        <v>0</v>
      </c>
      <c r="F31" s="119">
        <v>12.097744</v>
      </c>
      <c r="G31" s="119">
        <v>12.097744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hidden="1" outlineLevel="3" x14ac:dyDescent="0.2">
      <c r="A32" s="81" t="s">
        <v>247</v>
      </c>
      <c r="B32" s="119">
        <v>0</v>
      </c>
      <c r="C32" s="119">
        <v>0</v>
      </c>
      <c r="D32" s="119">
        <v>0</v>
      </c>
      <c r="E32" s="119">
        <v>0</v>
      </c>
      <c r="F32" s="119">
        <v>12.097744</v>
      </c>
      <c r="G32" s="119">
        <v>12.097744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hidden="1" outlineLevel="3" x14ac:dyDescent="0.2">
      <c r="A33" s="81" t="s">
        <v>248</v>
      </c>
      <c r="B33" s="119">
        <v>0</v>
      </c>
      <c r="C33" s="119">
        <v>0</v>
      </c>
      <c r="D33" s="119">
        <v>0</v>
      </c>
      <c r="E33" s="119">
        <v>0</v>
      </c>
      <c r="F33" s="119">
        <v>12.097744</v>
      </c>
      <c r="G33" s="119">
        <v>12.097744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idden="1" outlineLevel="3" x14ac:dyDescent="0.2">
      <c r="A34" s="81" t="s">
        <v>249</v>
      </c>
      <c r="B34" s="119">
        <v>0</v>
      </c>
      <c r="C34" s="119">
        <v>0</v>
      </c>
      <c r="D34" s="119">
        <v>0</v>
      </c>
      <c r="E34" s="119">
        <v>0</v>
      </c>
      <c r="F34" s="119">
        <v>12.097744</v>
      </c>
      <c r="G34" s="119">
        <v>12.097744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hidden="1" outlineLevel="3" x14ac:dyDescent="0.2">
      <c r="A35" s="81" t="s">
        <v>250</v>
      </c>
      <c r="B35" s="119">
        <v>0</v>
      </c>
      <c r="C35" s="119">
        <v>0</v>
      </c>
      <c r="D35" s="119">
        <v>0</v>
      </c>
      <c r="E35" s="119">
        <v>0.01</v>
      </c>
      <c r="F35" s="119">
        <v>0.54500000000000004</v>
      </c>
      <c r="G35" s="119">
        <v>4.8589740139000002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hidden="1" outlineLevel="3" x14ac:dyDescent="0.2">
      <c r="A36" s="81" t="s">
        <v>251</v>
      </c>
      <c r="B36" s="119">
        <v>34.656496490999999</v>
      </c>
      <c r="C36" s="119">
        <v>46.585054805570003</v>
      </c>
      <c r="D36" s="119">
        <v>43.377236129330001</v>
      </c>
      <c r="E36" s="119">
        <v>18.462385000000001</v>
      </c>
      <c r="F36" s="119">
        <v>45.0859284808</v>
      </c>
      <c r="G36" s="119">
        <v>60.987363145229999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hidden="1" outlineLevel="3" x14ac:dyDescent="0.2">
      <c r="A37" s="81" t="s">
        <v>252</v>
      </c>
      <c r="B37" s="119">
        <v>0</v>
      </c>
      <c r="C37" s="119">
        <v>0</v>
      </c>
      <c r="D37" s="119">
        <v>0</v>
      </c>
      <c r="E37" s="119">
        <v>0</v>
      </c>
      <c r="F37" s="119">
        <v>12.097751000000001</v>
      </c>
      <c r="G37" s="119">
        <v>12.097751000000001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hidden="1" outlineLevel="3" x14ac:dyDescent="0.2">
      <c r="A38" s="81" t="s">
        <v>253</v>
      </c>
      <c r="B38" s="119">
        <v>6.5181646999999998</v>
      </c>
      <c r="C38" s="119">
        <v>2.9221828599999999</v>
      </c>
      <c r="D38" s="119">
        <v>15.04510672</v>
      </c>
      <c r="E38" s="119">
        <v>15.58553728</v>
      </c>
      <c r="F38" s="119">
        <v>0.03</v>
      </c>
      <c r="G38" s="119">
        <v>0.03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hidden="1" outlineLevel="3" x14ac:dyDescent="0.2">
      <c r="A39" s="81" t="s">
        <v>254</v>
      </c>
      <c r="B39" s="119">
        <v>75.317385281</v>
      </c>
      <c r="C39" s="119">
        <v>131.37977278984999</v>
      </c>
      <c r="D39" s="119">
        <v>149.03381210463999</v>
      </c>
      <c r="E39" s="119">
        <v>151.56965139879</v>
      </c>
      <c r="F39" s="119">
        <v>51.174533400000001</v>
      </c>
      <c r="G39" s="119">
        <v>44.156663600000002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hidden="1" outlineLevel="3" x14ac:dyDescent="0.2">
      <c r="A40" s="81" t="s">
        <v>255</v>
      </c>
      <c r="B40" s="119">
        <v>0.55379</v>
      </c>
      <c r="C40" s="119">
        <v>0.17</v>
      </c>
      <c r="D40" s="119">
        <v>0</v>
      </c>
      <c r="E40" s="119">
        <v>0.21580099999999999</v>
      </c>
      <c r="F40" s="119">
        <v>10.87562790416</v>
      </c>
      <c r="G40" s="119">
        <v>14.122227000000001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hidden="1" outlineLevel="3" x14ac:dyDescent="0.2">
      <c r="A41" s="81" t="s">
        <v>256</v>
      </c>
      <c r="B41" s="119">
        <v>9.5</v>
      </c>
      <c r="C41" s="119">
        <v>27.1</v>
      </c>
      <c r="D41" s="119">
        <v>27.1</v>
      </c>
      <c r="E41" s="119">
        <v>24.1</v>
      </c>
      <c r="F41" s="119">
        <v>7.8000999999999996</v>
      </c>
      <c r="G41" s="119">
        <v>5.8000999999999996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idden="1" outlineLevel="3" x14ac:dyDescent="0.2">
      <c r="A42" s="81" t="s">
        <v>257</v>
      </c>
      <c r="B42" s="119">
        <v>47.143891000000004</v>
      </c>
      <c r="C42" s="119">
        <v>54.624791000000002</v>
      </c>
      <c r="D42" s="119">
        <v>48.624791000000002</v>
      </c>
      <c r="E42" s="119">
        <v>44.739790999999997</v>
      </c>
      <c r="F42" s="119">
        <v>19.728459999999998</v>
      </c>
      <c r="G42" s="119">
        <v>17.856615000000001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hidden="1" outlineLevel="3" x14ac:dyDescent="0.2">
      <c r="A43" s="81" t="s">
        <v>258</v>
      </c>
      <c r="B43" s="119">
        <v>14.301197999999999</v>
      </c>
      <c r="C43" s="119">
        <v>31.301197999999999</v>
      </c>
      <c r="D43" s="119">
        <v>31.301197999999999</v>
      </c>
      <c r="E43" s="119">
        <v>27.416198000000001</v>
      </c>
      <c r="F43" s="119">
        <v>18.899999999999999</v>
      </c>
      <c r="G43" s="119">
        <v>17.5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hidden="1" outlineLevel="3" x14ac:dyDescent="0.2">
      <c r="A44" s="81" t="s">
        <v>259</v>
      </c>
      <c r="B44" s="119">
        <v>0</v>
      </c>
      <c r="C44" s="119">
        <v>0.84499999999999997</v>
      </c>
      <c r="D44" s="119">
        <v>0</v>
      </c>
      <c r="E44" s="119">
        <v>0.19656699999999999</v>
      </c>
      <c r="F44" s="119">
        <v>0</v>
      </c>
      <c r="G44" s="119">
        <v>19.06679548724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hidden="1" outlineLevel="3" x14ac:dyDescent="0.2">
      <c r="A45" s="81" t="s">
        <v>260</v>
      </c>
      <c r="B45" s="119">
        <v>14.874399</v>
      </c>
      <c r="C45" s="119">
        <v>36.874398999999997</v>
      </c>
      <c r="D45" s="119">
        <v>36.874398999999997</v>
      </c>
      <c r="E45" s="119">
        <v>36.874398999999997</v>
      </c>
      <c r="F45" s="119">
        <v>19.399999999999999</v>
      </c>
      <c r="G45" s="119">
        <v>19.399999999999999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outlineLevel="2" collapsed="1" x14ac:dyDescent="0.2">
      <c r="A46" s="228" t="s">
        <v>261</v>
      </c>
      <c r="B46" s="236">
        <f t="shared" ref="B46:F46" si="4">SUM(B$47:B$47)</f>
        <v>2.9095554950600002</v>
      </c>
      <c r="C46" s="236">
        <f t="shared" si="4"/>
        <v>2.7773029725799998</v>
      </c>
      <c r="D46" s="236">
        <f t="shared" si="4"/>
        <v>2.6450504500999998</v>
      </c>
      <c r="E46" s="236">
        <f t="shared" si="4"/>
        <v>2.5127979276199999</v>
      </c>
      <c r="F46" s="236">
        <f t="shared" si="4"/>
        <v>2.3805454051399999</v>
      </c>
      <c r="G46" s="236">
        <v>2.3144191438999999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idden="1" outlineLevel="3" x14ac:dyDescent="0.2">
      <c r="A47" s="81" t="s">
        <v>262</v>
      </c>
      <c r="B47" s="119">
        <v>2.9095554950600002</v>
      </c>
      <c r="C47" s="119">
        <v>2.7773029725799998</v>
      </c>
      <c r="D47" s="119">
        <v>2.6450504500999998</v>
      </c>
      <c r="E47" s="119">
        <v>2.5127979276199999</v>
      </c>
      <c r="F47" s="119">
        <v>2.3805454051399999</v>
      </c>
      <c r="G47" s="119">
        <v>2.3144191438999999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ht="15" outlineLevel="1" x14ac:dyDescent="0.25">
      <c r="A48" s="35" t="s">
        <v>263</v>
      </c>
      <c r="B48" s="244">
        <f t="shared" ref="B48:G48" si="5">B$49+B$56+B$62+B$64+B$77</f>
        <v>223.25905377855997</v>
      </c>
      <c r="C48" s="244">
        <f t="shared" si="5"/>
        <v>486.02682730819998</v>
      </c>
      <c r="D48" s="244">
        <f t="shared" si="5"/>
        <v>826.27044920852006</v>
      </c>
      <c r="E48" s="244">
        <f t="shared" si="5"/>
        <v>980.18772168643</v>
      </c>
      <c r="F48" s="244">
        <f t="shared" si="5"/>
        <v>1080.3104444485</v>
      </c>
      <c r="G48" s="244">
        <f t="shared" si="5"/>
        <v>1070.8200631703801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outlineLevel="2" collapsed="1" x14ac:dyDescent="0.2">
      <c r="A49" s="228" t="s">
        <v>264</v>
      </c>
      <c r="B49" s="236">
        <f t="shared" ref="B49:F49" si="6">SUM(B$50:B$55)</f>
        <v>61.90365008709</v>
      </c>
      <c r="C49" s="236">
        <f t="shared" si="6"/>
        <v>169.08988427220001</v>
      </c>
      <c r="D49" s="236">
        <f t="shared" si="6"/>
        <v>337.44926214065003</v>
      </c>
      <c r="E49" s="236">
        <f t="shared" si="6"/>
        <v>371.84654266849998</v>
      </c>
      <c r="F49" s="236">
        <f t="shared" si="6"/>
        <v>407.46798554671994</v>
      </c>
      <c r="G49" s="236">
        <v>373.37398320001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hidden="1" outlineLevel="3" x14ac:dyDescent="0.2">
      <c r="A50" s="81" t="s">
        <v>265</v>
      </c>
      <c r="B50" s="119">
        <v>0</v>
      </c>
      <c r="C50" s="119">
        <v>26.156754880000001</v>
      </c>
      <c r="D50" s="119">
        <v>57.953115089999997</v>
      </c>
      <c r="E50" s="119">
        <v>62.813954840000001</v>
      </c>
      <c r="F50" s="119">
        <v>94.122141439999993</v>
      </c>
      <c r="G50" s="119">
        <v>92.910733579999999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hidden="1" outlineLevel="3" x14ac:dyDescent="0.2">
      <c r="A51" s="81" t="s">
        <v>266</v>
      </c>
      <c r="B51" s="119">
        <v>4.7666457536099998</v>
      </c>
      <c r="C51" s="119">
        <v>9.3689811106899992</v>
      </c>
      <c r="D51" s="119">
        <v>13.990699070510001</v>
      </c>
      <c r="E51" s="119">
        <v>16.072308696730001</v>
      </c>
      <c r="F51" s="119">
        <v>18.00200891203</v>
      </c>
      <c r="G51" s="119">
        <v>16.917196568929999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idden="1" outlineLevel="3" x14ac:dyDescent="0.2">
      <c r="A52" s="81" t="s">
        <v>267</v>
      </c>
      <c r="B52" s="119">
        <v>4.2831345544100001</v>
      </c>
      <c r="C52" s="119">
        <v>7.6529919443500001</v>
      </c>
      <c r="D52" s="119">
        <v>12.53014511808</v>
      </c>
      <c r="E52" s="119">
        <v>14.522377756999999</v>
      </c>
      <c r="F52" s="119">
        <v>19.35682668782</v>
      </c>
      <c r="G52" s="119">
        <v>19.650469198020001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hidden="1" outlineLevel="3" x14ac:dyDescent="0.2">
      <c r="A53" s="81" t="s">
        <v>268</v>
      </c>
      <c r="B53" s="119">
        <v>24.539548446560001</v>
      </c>
      <c r="C53" s="119">
        <v>68.318963250080003</v>
      </c>
      <c r="D53" s="119">
        <v>124.74709683247001</v>
      </c>
      <c r="E53" s="119">
        <v>137.4604736945</v>
      </c>
      <c r="F53" s="119">
        <v>137.87248958478</v>
      </c>
      <c r="G53" s="119">
        <v>135.69321741646999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idden="1" outlineLevel="3" x14ac:dyDescent="0.2">
      <c r="A54" s="81" t="s">
        <v>269</v>
      </c>
      <c r="B54" s="119">
        <v>28.314321332510001</v>
      </c>
      <c r="C54" s="119">
        <v>57.585097236880003</v>
      </c>
      <c r="D54" s="119">
        <v>128.20769715962001</v>
      </c>
      <c r="E54" s="119">
        <v>140.90985268125999</v>
      </c>
      <c r="F54" s="119">
        <v>137.94721835202</v>
      </c>
      <c r="G54" s="119">
        <v>107.93915509992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idden="1" outlineLevel="3" x14ac:dyDescent="0.2">
      <c r="A55" s="81" t="s">
        <v>270</v>
      </c>
      <c r="B55" s="119">
        <v>0</v>
      </c>
      <c r="C55" s="119">
        <v>7.0958502E-3</v>
      </c>
      <c r="D55" s="119">
        <v>2.0508869969999999E-2</v>
      </c>
      <c r="E55" s="119">
        <v>6.7574999009999998E-2</v>
      </c>
      <c r="F55" s="119">
        <v>0.16730057006999999</v>
      </c>
      <c r="G55" s="119">
        <v>0.26321133667000002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outlineLevel="2" collapsed="1" x14ac:dyDescent="0.2">
      <c r="A56" s="228" t="s">
        <v>271</v>
      </c>
      <c r="B56" s="236">
        <f t="shared" ref="B56:F56" si="7">SUM(B$57:B$61)</f>
        <v>7.2789285748699992</v>
      </c>
      <c r="C56" s="236">
        <f t="shared" si="7"/>
        <v>16.372261708800004</v>
      </c>
      <c r="D56" s="236">
        <f t="shared" si="7"/>
        <v>32.70852715345</v>
      </c>
      <c r="E56" s="236">
        <f t="shared" si="7"/>
        <v>45.647504163770002</v>
      </c>
      <c r="F56" s="236">
        <f t="shared" si="7"/>
        <v>49.296237410669995</v>
      </c>
      <c r="G56" s="236">
        <v>49.53850433214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hidden="1" outlineLevel="3" x14ac:dyDescent="0.2">
      <c r="A57" s="81" t="s">
        <v>272</v>
      </c>
      <c r="B57" s="119">
        <v>0</v>
      </c>
      <c r="C57" s="119">
        <v>2.7121072000000002</v>
      </c>
      <c r="D57" s="119">
        <v>6.9140144000000001</v>
      </c>
      <c r="E57" s="119">
        <v>8.0323875999999998</v>
      </c>
      <c r="F57" s="119">
        <v>8.9030299999999993</v>
      </c>
      <c r="G57" s="119">
        <v>8.7489100000000004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hidden="1" outlineLevel="3" x14ac:dyDescent="0.2">
      <c r="A58" s="81" t="s">
        <v>273</v>
      </c>
      <c r="B58" s="119">
        <v>0.10648884857</v>
      </c>
      <c r="C58" s="119">
        <v>0.13463035600000001</v>
      </c>
      <c r="D58" s="119">
        <v>5.4281877029999999</v>
      </c>
      <c r="E58" s="119">
        <v>5.9832793529500004</v>
      </c>
      <c r="F58" s="119">
        <v>7.4875390536599999</v>
      </c>
      <c r="G58" s="119">
        <v>7.4938464154500002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idden="1" outlineLevel="3" x14ac:dyDescent="0.2">
      <c r="A59" s="81" t="s">
        <v>274</v>
      </c>
      <c r="B59" s="119">
        <v>5.6239216389799997</v>
      </c>
      <c r="C59" s="119">
        <v>9.5534720563400004</v>
      </c>
      <c r="D59" s="119">
        <v>14.540944745859999</v>
      </c>
      <c r="E59" s="119">
        <v>16.473740657730001</v>
      </c>
      <c r="F59" s="119">
        <v>17.004691528479999</v>
      </c>
      <c r="G59" s="119">
        <v>17.133262623949999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hidden="1" outlineLevel="3" x14ac:dyDescent="0.2">
      <c r="A60" s="81" t="s">
        <v>275</v>
      </c>
      <c r="B60" s="119">
        <v>9.4891391320000004E-2</v>
      </c>
      <c r="C60" s="119">
        <v>0.16473260006000001</v>
      </c>
      <c r="D60" s="119">
        <v>0.216533956</v>
      </c>
      <c r="E60" s="119">
        <v>0.20657140273999999</v>
      </c>
      <c r="F60" s="119">
        <v>0.17323603973999999</v>
      </c>
      <c r="G60" s="119">
        <v>0.17454586341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idden="1" outlineLevel="3" x14ac:dyDescent="0.2">
      <c r="A61" s="81" t="s">
        <v>276</v>
      </c>
      <c r="B61" s="119">
        <v>1.4536266959999999</v>
      </c>
      <c r="C61" s="119">
        <v>3.8073194963999999</v>
      </c>
      <c r="D61" s="119">
        <v>5.6088463485900002</v>
      </c>
      <c r="E61" s="119">
        <v>14.951525150349999</v>
      </c>
      <c r="F61" s="119">
        <v>15.727740788789999</v>
      </c>
      <c r="G61" s="119">
        <v>15.98793942933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outlineLevel="2" collapsed="1" x14ac:dyDescent="0.2">
      <c r="A62" s="228" t="s">
        <v>277</v>
      </c>
      <c r="B62" s="236">
        <f t="shared" ref="B62:F62" si="8">SUM(B$63:B$63)</f>
        <v>5.6454460000000004E-4</v>
      </c>
      <c r="C62" s="236">
        <f t="shared" si="8"/>
        <v>9.8336319999999997E-4</v>
      </c>
      <c r="D62" s="236">
        <f t="shared" si="8"/>
        <v>1.34076761E-3</v>
      </c>
      <c r="E62" s="236">
        <f t="shared" si="8"/>
        <v>1.453225E-3</v>
      </c>
      <c r="F62" s="236">
        <f t="shared" si="8"/>
        <v>1.71259423E-3</v>
      </c>
      <c r="G62" s="236">
        <v>1.69055213E-3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hidden="1" outlineLevel="3" x14ac:dyDescent="0.2">
      <c r="A63" s="81" t="s">
        <v>191</v>
      </c>
      <c r="B63" s="119">
        <v>5.6454460000000004E-4</v>
      </c>
      <c r="C63" s="119">
        <v>9.8336319999999997E-4</v>
      </c>
      <c r="D63" s="119">
        <v>1.34076761E-3</v>
      </c>
      <c r="E63" s="119">
        <v>1.453225E-3</v>
      </c>
      <c r="F63" s="119">
        <v>1.71259423E-3</v>
      </c>
      <c r="G63" s="119">
        <v>1.69055213E-3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outlineLevel="2" x14ac:dyDescent="0.2">
      <c r="A64" s="228" t="s">
        <v>278</v>
      </c>
      <c r="B64" s="236">
        <f t="shared" ref="B64:F64" si="9">SUM(B$65:B$76)</f>
        <v>138.90906799999999</v>
      </c>
      <c r="C64" s="236">
        <f t="shared" si="9"/>
        <v>272.50934659999996</v>
      </c>
      <c r="D64" s="236">
        <f t="shared" si="9"/>
        <v>415.26993272281004</v>
      </c>
      <c r="E64" s="236">
        <f t="shared" si="9"/>
        <v>517.80448187716001</v>
      </c>
      <c r="F64" s="236">
        <f t="shared" si="9"/>
        <v>574.45951549287997</v>
      </c>
      <c r="G64" s="236">
        <v>599.23965810209995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outlineLevel="3" x14ac:dyDescent="0.2">
      <c r="A65" s="81" t="s">
        <v>279</v>
      </c>
      <c r="B65" s="119">
        <v>6.6249180000000001</v>
      </c>
      <c r="C65" s="119">
        <v>11.539744799999999</v>
      </c>
      <c r="D65" s="119">
        <v>0</v>
      </c>
      <c r="E65" s="119">
        <v>0</v>
      </c>
      <c r="F65" s="119">
        <v>0</v>
      </c>
      <c r="G65" s="119">
        <v>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outlineLevel="3" x14ac:dyDescent="0.2">
      <c r="A66" s="81" t="s">
        <v>280</v>
      </c>
      <c r="B66" s="119">
        <v>7.9930000000000003</v>
      </c>
      <c r="C66" s="119">
        <v>15.768556</v>
      </c>
      <c r="D66" s="119">
        <v>0</v>
      </c>
      <c r="E66" s="119">
        <v>0</v>
      </c>
      <c r="F66" s="119">
        <v>0</v>
      </c>
      <c r="G66" s="119">
        <v>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outlineLevel="3" x14ac:dyDescent="0.2">
      <c r="A67" s="81" t="s">
        <v>281</v>
      </c>
      <c r="B67" s="119">
        <v>5.5951000000000004</v>
      </c>
      <c r="C67" s="119">
        <v>11.0379892</v>
      </c>
      <c r="D67" s="119">
        <v>0</v>
      </c>
      <c r="E67" s="119">
        <v>0</v>
      </c>
      <c r="F67" s="119">
        <v>0</v>
      </c>
      <c r="G67" s="119">
        <v>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outlineLevel="3" x14ac:dyDescent="0.2">
      <c r="A68" s="81" t="s">
        <v>282</v>
      </c>
      <c r="B68" s="119">
        <v>15.986000000000001</v>
      </c>
      <c r="C68" s="119">
        <v>31.537112</v>
      </c>
      <c r="D68" s="119">
        <v>0</v>
      </c>
      <c r="E68" s="119">
        <v>0</v>
      </c>
      <c r="F68" s="119">
        <v>0</v>
      </c>
      <c r="G68" s="119">
        <v>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outlineLevel="3" x14ac:dyDescent="0.2">
      <c r="A69" s="81" t="s">
        <v>283</v>
      </c>
      <c r="B69" s="119">
        <v>21.98075</v>
      </c>
      <c r="C69" s="119">
        <v>43.363529</v>
      </c>
      <c r="D69" s="119">
        <v>0</v>
      </c>
      <c r="E69" s="119">
        <v>0</v>
      </c>
      <c r="F69" s="119">
        <v>0</v>
      </c>
      <c r="G69" s="119">
        <v>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outlineLevel="3" x14ac:dyDescent="0.2">
      <c r="A70" s="81" t="s">
        <v>284</v>
      </c>
      <c r="B70" s="119">
        <v>46.759050000000002</v>
      </c>
      <c r="C70" s="119">
        <v>76.477496599999995</v>
      </c>
      <c r="D70" s="119">
        <v>0</v>
      </c>
      <c r="E70" s="119">
        <v>0</v>
      </c>
      <c r="F70" s="119">
        <v>0</v>
      </c>
      <c r="G70" s="119">
        <v>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outlineLevel="3" x14ac:dyDescent="0.2">
      <c r="A71" s="81" t="s">
        <v>285</v>
      </c>
      <c r="B71" s="119">
        <v>33.97025</v>
      </c>
      <c r="C71" s="119">
        <v>67.016362999999998</v>
      </c>
      <c r="D71" s="119">
        <v>72.002001000000007</v>
      </c>
      <c r="E71" s="119">
        <v>81.572574000000003</v>
      </c>
      <c r="F71" s="119">
        <v>84.201668999999995</v>
      </c>
      <c r="G71" s="119">
        <v>84.838311000000004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outlineLevel="3" x14ac:dyDescent="0.2">
      <c r="A72" s="81" t="s">
        <v>286</v>
      </c>
      <c r="B72" s="119">
        <v>0</v>
      </c>
      <c r="C72" s="119">
        <v>15.768556</v>
      </c>
      <c r="D72" s="119">
        <v>24.000667</v>
      </c>
      <c r="E72" s="119">
        <v>27.190857999999999</v>
      </c>
      <c r="F72" s="119">
        <v>28.067222999999998</v>
      </c>
      <c r="G72" s="119">
        <v>28.279437000000001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outlineLevel="3" x14ac:dyDescent="0.2">
      <c r="A73" s="81" t="s">
        <v>287</v>
      </c>
      <c r="B73" s="119">
        <v>0</v>
      </c>
      <c r="C73" s="119">
        <v>0</v>
      </c>
      <c r="D73" s="119">
        <v>319.26726472281001</v>
      </c>
      <c r="E73" s="119">
        <v>381.85019187716</v>
      </c>
      <c r="F73" s="119">
        <v>349.92173149287999</v>
      </c>
      <c r="G73" s="119">
        <v>352.56746136531001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outlineLevel="3" x14ac:dyDescent="0.2">
      <c r="A74" s="81" t="s">
        <v>288</v>
      </c>
      <c r="B74" s="119">
        <v>0</v>
      </c>
      <c r="C74" s="119">
        <v>0</v>
      </c>
      <c r="D74" s="119">
        <v>0</v>
      </c>
      <c r="E74" s="119">
        <v>27.190857999999999</v>
      </c>
      <c r="F74" s="119">
        <v>28.067222999999998</v>
      </c>
      <c r="G74" s="119">
        <v>28.279437000000001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outlineLevel="3" x14ac:dyDescent="0.2">
      <c r="A75" s="81" t="s">
        <v>289</v>
      </c>
      <c r="B75" s="119">
        <v>0</v>
      </c>
      <c r="C75" s="119">
        <v>0</v>
      </c>
      <c r="D75" s="119">
        <v>0</v>
      </c>
      <c r="E75" s="119">
        <v>0</v>
      </c>
      <c r="F75" s="119">
        <v>84.201668999999995</v>
      </c>
      <c r="G75" s="119">
        <v>84.838311000000004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outlineLevel="3" x14ac:dyDescent="0.2">
      <c r="A76" s="81" t="s">
        <v>290</v>
      </c>
      <c r="B76" s="119">
        <v>0</v>
      </c>
      <c r="C76" s="119">
        <v>0</v>
      </c>
      <c r="D76" s="119">
        <v>0</v>
      </c>
      <c r="E76" s="119">
        <v>0</v>
      </c>
      <c r="F76" s="119">
        <v>0</v>
      </c>
      <c r="G76" s="119">
        <v>20.436700736790002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outlineLevel="2" x14ac:dyDescent="0.2">
      <c r="A77" s="262" t="s">
        <v>182</v>
      </c>
      <c r="B77" s="236">
        <f t="shared" ref="B77:F77" si="10">SUM(B$78:B$78)</f>
        <v>15.166842572</v>
      </c>
      <c r="C77" s="236">
        <f t="shared" si="10"/>
        <v>28.054351363999999</v>
      </c>
      <c r="D77" s="236">
        <f t="shared" si="10"/>
        <v>40.841386424</v>
      </c>
      <c r="E77" s="236">
        <f t="shared" si="10"/>
        <v>44.887739752000002</v>
      </c>
      <c r="F77" s="236">
        <f t="shared" si="10"/>
        <v>49.084993404000002</v>
      </c>
      <c r="G77" s="236">
        <v>48.666226983999998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outlineLevel="3" x14ac:dyDescent="0.2">
      <c r="A78" s="261" t="s">
        <v>148</v>
      </c>
      <c r="B78" s="119">
        <v>15.166842572</v>
      </c>
      <c r="C78" s="119">
        <v>28.054351363999999</v>
      </c>
      <c r="D78" s="119">
        <v>40.841386424</v>
      </c>
      <c r="E78" s="119">
        <v>44.887739752000002</v>
      </c>
      <c r="F78" s="119">
        <v>49.084993404000002</v>
      </c>
      <c r="G78" s="119">
        <v>48.666226983999998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ht="15" x14ac:dyDescent="0.25">
      <c r="A79" s="279" t="s">
        <v>14</v>
      </c>
      <c r="B79" s="226">
        <f t="shared" ref="B79:G79" si="11">B$80+B$100</f>
        <v>104.56794151215001</v>
      </c>
      <c r="C79" s="226">
        <f t="shared" si="11"/>
        <v>153.80274755798999</v>
      </c>
      <c r="D79" s="226">
        <f t="shared" si="11"/>
        <v>237.90855769916999</v>
      </c>
      <c r="E79" s="226">
        <f t="shared" si="11"/>
        <v>278.97554786113005</v>
      </c>
      <c r="F79" s="226">
        <f t="shared" si="11"/>
        <v>307.98075708279003</v>
      </c>
      <c r="G79" s="226">
        <f t="shared" si="11"/>
        <v>286.78432133796002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ht="15" outlineLevel="1" x14ac:dyDescent="0.25">
      <c r="A80" s="263" t="s">
        <v>51</v>
      </c>
      <c r="B80" s="244">
        <f t="shared" ref="B80:G80" si="12">B$81+B$94+B$98</f>
        <v>27.129149810690006</v>
      </c>
      <c r="C80" s="244">
        <f t="shared" si="12"/>
        <v>27.86328456259</v>
      </c>
      <c r="D80" s="244">
        <f t="shared" si="12"/>
        <v>21.459454905489999</v>
      </c>
      <c r="E80" s="244">
        <f t="shared" si="12"/>
        <v>19.084475248330001</v>
      </c>
      <c r="F80" s="244">
        <f t="shared" si="12"/>
        <v>13.279554505130001</v>
      </c>
      <c r="G80" s="244">
        <f t="shared" si="12"/>
        <v>13.215274297580001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ht="15" customHeight="1" outlineLevel="2" collapsed="1" x14ac:dyDescent="0.2">
      <c r="A81" s="262" t="s">
        <v>197</v>
      </c>
      <c r="B81" s="236">
        <f t="shared" ref="B81:F81" si="13">SUM(B$82:B$93)</f>
        <v>21.135767983260003</v>
      </c>
      <c r="C81" s="236">
        <f t="shared" si="13"/>
        <v>21.567011600000001</v>
      </c>
      <c r="D81" s="236">
        <f t="shared" si="13"/>
        <v>16.400011599999999</v>
      </c>
      <c r="E81" s="236">
        <f t="shared" si="13"/>
        <v>15.9500116</v>
      </c>
      <c r="F81" s="236">
        <f t="shared" si="13"/>
        <v>8.9500115999999998</v>
      </c>
      <c r="G81" s="236">
        <v>8.9500115999999998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hidden="1" outlineLevel="3" x14ac:dyDescent="0.2">
      <c r="A82" s="261" t="s">
        <v>108</v>
      </c>
      <c r="B82" s="119">
        <v>0.99985038325999998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hidden="1" outlineLevel="3" x14ac:dyDescent="0.2">
      <c r="A83" s="261" t="s">
        <v>114</v>
      </c>
      <c r="B83" s="119">
        <v>1.1600000000000001E-5</v>
      </c>
      <c r="C83" s="119">
        <v>1.1600000000000001E-5</v>
      </c>
      <c r="D83" s="119">
        <v>1.1600000000000001E-5</v>
      </c>
      <c r="E83" s="119">
        <v>1.1600000000000001E-5</v>
      </c>
      <c r="F83" s="119">
        <v>1.1600000000000001E-5</v>
      </c>
      <c r="G83" s="119">
        <v>1.1600000000000001E-5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idden="1" outlineLevel="3" x14ac:dyDescent="0.2">
      <c r="A84" s="261" t="s">
        <v>77</v>
      </c>
      <c r="B84" s="119">
        <v>0</v>
      </c>
      <c r="C84" s="119">
        <v>1</v>
      </c>
      <c r="D84" s="119">
        <v>1</v>
      </c>
      <c r="E84" s="119">
        <v>1</v>
      </c>
      <c r="F84" s="119">
        <v>1</v>
      </c>
      <c r="G84" s="119">
        <v>1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idden="1" outlineLevel="3" x14ac:dyDescent="0.2">
      <c r="A85" s="261" t="s">
        <v>106</v>
      </c>
      <c r="B85" s="119">
        <v>1.8</v>
      </c>
      <c r="C85" s="119">
        <v>3</v>
      </c>
      <c r="D85" s="119">
        <v>3</v>
      </c>
      <c r="E85" s="119">
        <v>3</v>
      </c>
      <c r="F85" s="119">
        <v>2</v>
      </c>
      <c r="G85" s="119">
        <v>2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idden="1" outlineLevel="3" x14ac:dyDescent="0.2">
      <c r="A86" s="261" t="s">
        <v>1</v>
      </c>
      <c r="B86" s="119">
        <v>1.4</v>
      </c>
      <c r="C86" s="119">
        <v>3.2</v>
      </c>
      <c r="D86" s="119">
        <v>3.2</v>
      </c>
      <c r="E86" s="119">
        <v>3</v>
      </c>
      <c r="F86" s="119">
        <v>3</v>
      </c>
      <c r="G86" s="119">
        <v>3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idden="1" outlineLevel="3" x14ac:dyDescent="0.2">
      <c r="A87" s="261" t="s">
        <v>80</v>
      </c>
      <c r="B87" s="119">
        <v>0.57890600000000003</v>
      </c>
      <c r="C87" s="119">
        <v>0</v>
      </c>
      <c r="D87" s="119">
        <v>0</v>
      </c>
      <c r="E87" s="119">
        <v>0</v>
      </c>
      <c r="F87" s="119">
        <v>0</v>
      </c>
      <c r="G87" s="119">
        <v>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hidden="1" outlineLevel="3" x14ac:dyDescent="0.2">
      <c r="A88" s="261" t="s">
        <v>155</v>
      </c>
      <c r="B88" s="119">
        <v>4.8</v>
      </c>
      <c r="C88" s="119">
        <v>4.8</v>
      </c>
      <c r="D88" s="119">
        <v>4.8</v>
      </c>
      <c r="E88" s="119">
        <v>4.8</v>
      </c>
      <c r="F88" s="119">
        <v>0</v>
      </c>
      <c r="G88" s="119">
        <v>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hidden="1" outlineLevel="3" x14ac:dyDescent="0.2">
      <c r="A89" s="261" t="s">
        <v>193</v>
      </c>
      <c r="B89" s="119">
        <v>1.55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hidden="1" outlineLevel="3" x14ac:dyDescent="0.2">
      <c r="A90" s="261" t="s">
        <v>103</v>
      </c>
      <c r="B90" s="119">
        <v>4.25</v>
      </c>
      <c r="C90" s="119">
        <v>4.25</v>
      </c>
      <c r="D90" s="119">
        <v>0.25</v>
      </c>
      <c r="E90" s="119">
        <v>0</v>
      </c>
      <c r="F90" s="119">
        <v>0</v>
      </c>
      <c r="G90" s="119">
        <v>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hidden="1" outlineLevel="3" x14ac:dyDescent="0.2">
      <c r="A91" s="261" t="s">
        <v>0</v>
      </c>
      <c r="B91" s="119">
        <v>4.1500000000000004</v>
      </c>
      <c r="C91" s="119">
        <v>4.1500000000000004</v>
      </c>
      <c r="D91" s="119">
        <v>4.1500000000000004</v>
      </c>
      <c r="E91" s="119">
        <v>4.1500000000000004</v>
      </c>
      <c r="F91" s="119">
        <v>2.95</v>
      </c>
      <c r="G91" s="119">
        <v>2.95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hidden="1" outlineLevel="3" x14ac:dyDescent="0.2">
      <c r="A92" s="261" t="s">
        <v>127</v>
      </c>
      <c r="B92" s="119">
        <v>0.88</v>
      </c>
      <c r="C92" s="119">
        <v>0.44</v>
      </c>
      <c r="D92" s="119">
        <v>0</v>
      </c>
      <c r="E92" s="119">
        <v>0</v>
      </c>
      <c r="F92" s="119">
        <v>0</v>
      </c>
      <c r="G92" s="119">
        <v>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hidden="1" outlineLevel="3" x14ac:dyDescent="0.2">
      <c r="A93" s="261" t="s">
        <v>190</v>
      </c>
      <c r="B93" s="119">
        <v>0.72699999999999998</v>
      </c>
      <c r="C93" s="119">
        <v>0.72699999999999998</v>
      </c>
      <c r="D93" s="119">
        <v>0</v>
      </c>
      <c r="E93" s="119">
        <v>0</v>
      </c>
      <c r="F93" s="119">
        <v>0</v>
      </c>
      <c r="G93" s="119">
        <v>0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outlineLevel="2" collapsed="1" x14ac:dyDescent="0.2">
      <c r="A94" s="262" t="s">
        <v>118</v>
      </c>
      <c r="B94" s="236">
        <f t="shared" ref="B94:F94" si="14">SUM(B$95:B$97)</f>
        <v>5.9924271774300006</v>
      </c>
      <c r="C94" s="236">
        <f t="shared" si="14"/>
        <v>6.2953183125900001</v>
      </c>
      <c r="D94" s="236">
        <f t="shared" si="14"/>
        <v>5.0584886554899997</v>
      </c>
      <c r="E94" s="236">
        <f t="shared" si="14"/>
        <v>3.13350899833</v>
      </c>
      <c r="F94" s="236">
        <f t="shared" si="14"/>
        <v>4.3285882551299997</v>
      </c>
      <c r="G94" s="236">
        <v>4.2643080475800001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hidden="1" outlineLevel="3" x14ac:dyDescent="0.2">
      <c r="A95" s="261" t="s">
        <v>50</v>
      </c>
      <c r="B95" s="119">
        <v>2.1</v>
      </c>
      <c r="C95" s="119">
        <v>2.1</v>
      </c>
      <c r="D95" s="119">
        <v>1.05</v>
      </c>
      <c r="E95" s="119">
        <v>0</v>
      </c>
      <c r="F95" s="119">
        <v>0.34146937824000001</v>
      </c>
      <c r="G95" s="119">
        <v>0.87027139299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hidden="1" outlineLevel="3" x14ac:dyDescent="0.2">
      <c r="A96" s="261" t="s">
        <v>125</v>
      </c>
      <c r="B96" s="119">
        <v>3.8924271774300001</v>
      </c>
      <c r="C96" s="119">
        <v>4.0098623181499997</v>
      </c>
      <c r="D96" s="119">
        <v>3.8598623181499998</v>
      </c>
      <c r="E96" s="119">
        <v>3.0217123181500001</v>
      </c>
      <c r="F96" s="119">
        <v>3.8976764468799998</v>
      </c>
      <c r="G96" s="119">
        <v>3.3160940203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hidden="1" outlineLevel="3" x14ac:dyDescent="0.2">
      <c r="A97" s="261" t="s">
        <v>96</v>
      </c>
      <c r="B97" s="119">
        <v>0</v>
      </c>
      <c r="C97" s="119">
        <v>0.18545599443999999</v>
      </c>
      <c r="D97" s="119">
        <v>0.14862633734</v>
      </c>
      <c r="E97" s="119">
        <v>0.11179668018</v>
      </c>
      <c r="F97" s="119">
        <v>8.9442430010000004E-2</v>
      </c>
      <c r="G97" s="119">
        <v>7.7942634290000007E-2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outlineLevel="2" collapsed="1" x14ac:dyDescent="0.2">
      <c r="A98" s="262" t="s">
        <v>137</v>
      </c>
      <c r="B98" s="236">
        <f t="shared" ref="B98:F98" si="15">SUM(B$99:B$99)</f>
        <v>9.5465000000000003E-4</v>
      </c>
      <c r="C98" s="236">
        <f t="shared" si="15"/>
        <v>9.5465000000000003E-4</v>
      </c>
      <c r="D98" s="236">
        <f t="shared" si="15"/>
        <v>9.5465000000000003E-4</v>
      </c>
      <c r="E98" s="236">
        <f t="shared" si="15"/>
        <v>9.5465000000000003E-4</v>
      </c>
      <c r="F98" s="236">
        <f t="shared" si="15"/>
        <v>9.5465000000000003E-4</v>
      </c>
      <c r="G98" s="236">
        <v>9.5465000000000003E-4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hidden="1" outlineLevel="3" x14ac:dyDescent="0.2">
      <c r="A99" s="261" t="s">
        <v>71</v>
      </c>
      <c r="B99" s="119">
        <v>9.5465000000000003E-4</v>
      </c>
      <c r="C99" s="119">
        <v>9.5465000000000003E-4</v>
      </c>
      <c r="D99" s="119">
        <v>9.5465000000000003E-4</v>
      </c>
      <c r="E99" s="119">
        <v>9.5465000000000003E-4</v>
      </c>
      <c r="F99" s="119">
        <v>9.5465000000000003E-4</v>
      </c>
      <c r="G99" s="119">
        <v>9.5465000000000003E-4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ht="15" outlineLevel="1" x14ac:dyDescent="0.25">
      <c r="A100" s="263" t="s">
        <v>65</v>
      </c>
      <c r="B100" s="244">
        <f t="shared" ref="B100:G100" si="16">B$101+B$107+B$109+B$124+B$128</f>
        <v>77.438791701460005</v>
      </c>
      <c r="C100" s="244">
        <f t="shared" si="16"/>
        <v>125.93946299539999</v>
      </c>
      <c r="D100" s="244">
        <f t="shared" si="16"/>
        <v>216.44910279368</v>
      </c>
      <c r="E100" s="244">
        <f t="shared" si="16"/>
        <v>259.89107261280003</v>
      </c>
      <c r="F100" s="244">
        <f t="shared" si="16"/>
        <v>294.70120257766001</v>
      </c>
      <c r="G100" s="244">
        <f t="shared" si="16"/>
        <v>273.56904704038004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ht="25.5" outlineLevel="2" collapsed="1" x14ac:dyDescent="0.2">
      <c r="A101" s="262" t="s">
        <v>179</v>
      </c>
      <c r="B101" s="236">
        <f t="shared" ref="B101:F101" si="17">SUM(B$102:B$106)</f>
        <v>16.22562155316</v>
      </c>
      <c r="C101" s="236">
        <f t="shared" si="17"/>
        <v>40.11055668046</v>
      </c>
      <c r="D101" s="236">
        <f t="shared" si="17"/>
        <v>140.83380311662</v>
      </c>
      <c r="E101" s="236">
        <f t="shared" si="17"/>
        <v>190.98274768511001</v>
      </c>
      <c r="F101" s="236">
        <f t="shared" si="17"/>
        <v>229.71372478395</v>
      </c>
      <c r="G101" s="236">
        <v>208.62481943015001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hidden="1" outlineLevel="3" x14ac:dyDescent="0.2">
      <c r="A102" s="261" t="s">
        <v>66</v>
      </c>
      <c r="B102" s="119">
        <v>0.31837813165000001</v>
      </c>
      <c r="C102" s="119">
        <v>0.45145045025000002</v>
      </c>
      <c r="D102" s="119">
        <v>0.45663837269000002</v>
      </c>
      <c r="E102" s="119">
        <v>0.29585176270000002</v>
      </c>
      <c r="F102" s="119">
        <v>1.7725860336399999</v>
      </c>
      <c r="G102" s="119">
        <v>3.3064317999999999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hidden="1" outlineLevel="3" x14ac:dyDescent="0.2">
      <c r="A103" s="261" t="s">
        <v>56</v>
      </c>
      <c r="B103" s="119">
        <v>0.78219066155999994</v>
      </c>
      <c r="C103" s="119">
        <v>1.3925072565700001</v>
      </c>
      <c r="D103" s="119">
        <v>3.0501432933200001</v>
      </c>
      <c r="E103" s="119">
        <v>10.562229221679999</v>
      </c>
      <c r="F103" s="119">
        <v>11.454118493439999</v>
      </c>
      <c r="G103" s="119">
        <v>5.27089011152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hidden="1" outlineLevel="3" x14ac:dyDescent="0.2">
      <c r="A104" s="261" t="s">
        <v>97</v>
      </c>
      <c r="B104" s="119">
        <v>0</v>
      </c>
      <c r="C104" s="119">
        <v>0</v>
      </c>
      <c r="D104" s="119">
        <v>0</v>
      </c>
      <c r="E104" s="119">
        <v>0.99479114000000002</v>
      </c>
      <c r="F104" s="119">
        <v>1.17233984</v>
      </c>
      <c r="G104" s="119">
        <v>1.6201515820000001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hidden="1" outlineLevel="3" x14ac:dyDescent="0.2">
      <c r="A105" s="261" t="s">
        <v>132</v>
      </c>
      <c r="B105" s="119">
        <v>1.94824073307</v>
      </c>
      <c r="C105" s="119">
        <v>5.8077372910499996</v>
      </c>
      <c r="D105" s="119">
        <v>9.4189829975699997</v>
      </c>
      <c r="E105" s="119">
        <v>12.373018988069999</v>
      </c>
      <c r="F105" s="119">
        <v>12.620988166689999</v>
      </c>
      <c r="G105" s="119">
        <v>12.809877975639999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hidden="1" outlineLevel="3" x14ac:dyDescent="0.2">
      <c r="A106" s="261" t="s">
        <v>148</v>
      </c>
      <c r="B106" s="119">
        <v>13.17681202688</v>
      </c>
      <c r="C106" s="119">
        <v>32.458861682589998</v>
      </c>
      <c r="D106" s="119">
        <v>127.90803845304001</v>
      </c>
      <c r="E106" s="119">
        <v>166.75685657266001</v>
      </c>
      <c r="F106" s="119">
        <v>202.69369225017999</v>
      </c>
      <c r="G106" s="119">
        <v>185.61746796099001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ht="25.5" outlineLevel="2" collapsed="1" x14ac:dyDescent="0.2">
      <c r="A107" s="262" t="s">
        <v>45</v>
      </c>
      <c r="B107" s="236">
        <f t="shared" ref="B107:F107" si="18">SUM(B$108:B$108)</f>
        <v>1.9809336450799999</v>
      </c>
      <c r="C107" s="236">
        <f t="shared" si="18"/>
        <v>3.8427124724100001</v>
      </c>
      <c r="D107" s="236">
        <f t="shared" si="18"/>
        <v>4.6790669948200003</v>
      </c>
      <c r="E107" s="236">
        <f t="shared" si="18"/>
        <v>3.9757597011099999</v>
      </c>
      <c r="F107" s="236">
        <f t="shared" si="18"/>
        <v>2.7359326455700002</v>
      </c>
      <c r="G107" s="236">
        <v>1.3783094042299999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hidden="1" outlineLevel="3" x14ac:dyDescent="0.2">
      <c r="A108" s="261" t="s">
        <v>28</v>
      </c>
      <c r="B108" s="119">
        <v>1.9809336450799999</v>
      </c>
      <c r="C108" s="119">
        <v>3.8427124724100001</v>
      </c>
      <c r="D108" s="119">
        <v>4.6790669948200003</v>
      </c>
      <c r="E108" s="119">
        <v>3.9757597011099999</v>
      </c>
      <c r="F108" s="119">
        <v>2.7359326455700002</v>
      </c>
      <c r="G108" s="119">
        <v>1.3783094042299999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ht="25.5" outlineLevel="2" collapsed="1" x14ac:dyDescent="0.2">
      <c r="A109" s="262" t="s">
        <v>218</v>
      </c>
      <c r="B109" s="236">
        <f t="shared" ref="B109:F109" si="19">SUM(B$110:B$123)</f>
        <v>31.026026400319999</v>
      </c>
      <c r="C109" s="236">
        <f t="shared" si="19"/>
        <v>51.616024108979992</v>
      </c>
      <c r="D109" s="236">
        <f t="shared" si="19"/>
        <v>68.227550551150003</v>
      </c>
      <c r="E109" s="236">
        <f t="shared" si="19"/>
        <v>61.955520879730003</v>
      </c>
      <c r="F109" s="236">
        <f t="shared" si="19"/>
        <v>58.996130575340004</v>
      </c>
      <c r="G109" s="236">
        <v>60.338277056640003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hidden="1" outlineLevel="3" x14ac:dyDescent="0.2">
      <c r="A110" s="261" t="s">
        <v>52</v>
      </c>
      <c r="B110" s="119">
        <v>0.18402549264000001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hidden="1" outlineLevel="3" x14ac:dyDescent="0.2">
      <c r="A111" s="261" t="s">
        <v>76</v>
      </c>
      <c r="B111" s="119">
        <v>0</v>
      </c>
      <c r="C111" s="119">
        <v>0</v>
      </c>
      <c r="D111" s="119">
        <v>0</v>
      </c>
      <c r="E111" s="119">
        <v>0</v>
      </c>
      <c r="F111" s="119">
        <v>0</v>
      </c>
      <c r="G111" s="119">
        <v>1.6031780662399999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hidden="1" outlineLevel="3" x14ac:dyDescent="0.2">
      <c r="A112" s="261" t="s">
        <v>176</v>
      </c>
      <c r="B112" s="119">
        <v>0</v>
      </c>
      <c r="C112" s="119">
        <v>0</v>
      </c>
      <c r="D112" s="119">
        <v>0</v>
      </c>
      <c r="E112" s="119">
        <v>0</v>
      </c>
      <c r="F112" s="119">
        <v>10.58962562764</v>
      </c>
      <c r="G112" s="119">
        <v>15.40853230978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hidden="1" outlineLevel="3" x14ac:dyDescent="0.2">
      <c r="A113" s="261" t="s">
        <v>160</v>
      </c>
      <c r="B113" s="119">
        <v>1.2361506707800001</v>
      </c>
      <c r="C113" s="119">
        <v>1.4354757070399999</v>
      </c>
      <c r="D113" s="119">
        <v>0.97860044465999996</v>
      </c>
      <c r="E113" s="119">
        <v>0</v>
      </c>
      <c r="F113" s="119">
        <v>0</v>
      </c>
      <c r="G113" s="119">
        <v>0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1:17" hidden="1" outlineLevel="3" x14ac:dyDescent="0.2">
      <c r="A114" s="261" t="s">
        <v>212</v>
      </c>
      <c r="B114" s="119">
        <v>1.19895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hidden="1" outlineLevel="3" x14ac:dyDescent="0.2">
      <c r="A115" s="261" t="s">
        <v>109</v>
      </c>
      <c r="B115" s="119">
        <v>1.6113888000000001</v>
      </c>
      <c r="C115" s="119">
        <v>2.3842056671999998</v>
      </c>
      <c r="D115" s="119">
        <v>2.4192672335999998</v>
      </c>
      <c r="E115" s="119">
        <v>0</v>
      </c>
      <c r="F115" s="119">
        <v>0</v>
      </c>
      <c r="G115" s="119">
        <v>0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hidden="1" outlineLevel="3" x14ac:dyDescent="0.2">
      <c r="A116" s="261" t="s">
        <v>213</v>
      </c>
      <c r="B116" s="119">
        <v>0.22837143999000001</v>
      </c>
      <c r="C116" s="119">
        <v>0.22526511275</v>
      </c>
      <c r="D116" s="119">
        <v>0</v>
      </c>
      <c r="E116" s="119">
        <v>0.38812792235999999</v>
      </c>
      <c r="F116" s="119">
        <v>1.0414123130299999</v>
      </c>
      <c r="G116" s="119">
        <v>1.01565426011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hidden="1" outlineLevel="3" x14ac:dyDescent="0.2">
      <c r="A117" s="261" t="s">
        <v>129</v>
      </c>
      <c r="B117" s="119">
        <v>0.65697103136000001</v>
      </c>
      <c r="C117" s="119">
        <v>0.98087830241999996</v>
      </c>
      <c r="D117" s="119">
        <v>1.1144829759399999</v>
      </c>
      <c r="E117" s="119">
        <v>0.96636853003000001</v>
      </c>
      <c r="F117" s="119">
        <v>0.85413330630999995</v>
      </c>
      <c r="G117" s="119">
        <v>0.70261675254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hidden="1" outlineLevel="3" x14ac:dyDescent="0.2">
      <c r="A118" s="261" t="s">
        <v>121</v>
      </c>
      <c r="B118" s="119">
        <v>2.34887627732</v>
      </c>
      <c r="C118" s="119">
        <v>2.3169265369800001</v>
      </c>
      <c r="D118" s="119">
        <v>0</v>
      </c>
      <c r="E118" s="119">
        <v>0</v>
      </c>
      <c r="F118" s="119">
        <v>0</v>
      </c>
      <c r="G118" s="119">
        <v>0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1:17" hidden="1" outlineLevel="3" x14ac:dyDescent="0.2">
      <c r="A119" s="261" t="s">
        <v>113</v>
      </c>
      <c r="B119" s="119">
        <v>3.9965000000000002</v>
      </c>
      <c r="C119" s="119">
        <v>7.8842780000000001</v>
      </c>
      <c r="D119" s="119">
        <v>12.0003335</v>
      </c>
      <c r="E119" s="119">
        <v>13.595428999999999</v>
      </c>
      <c r="F119" s="119">
        <v>0</v>
      </c>
      <c r="G119" s="119">
        <v>0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1:17" hidden="1" outlineLevel="3" x14ac:dyDescent="0.2">
      <c r="A120" s="261" t="s">
        <v>152</v>
      </c>
      <c r="B120" s="119">
        <v>0.67940500000000004</v>
      </c>
      <c r="C120" s="119">
        <v>1.34032726</v>
      </c>
      <c r="D120" s="119">
        <v>1.7299680773599999</v>
      </c>
      <c r="E120" s="119">
        <v>1.6086111592800001</v>
      </c>
      <c r="F120" s="119">
        <v>1.29782839152</v>
      </c>
      <c r="G120" s="119">
        <v>1.1249560038599999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17" hidden="1" outlineLevel="3" x14ac:dyDescent="0.2">
      <c r="A121" s="261" t="s">
        <v>123</v>
      </c>
      <c r="B121" s="119">
        <v>12.40612629274</v>
      </c>
      <c r="C121" s="119">
        <v>24.47475255725</v>
      </c>
      <c r="D121" s="119">
        <v>37.252008746640001</v>
      </c>
      <c r="E121" s="119">
        <v>41.849257070509999</v>
      </c>
      <c r="F121" s="119">
        <v>42.466577746150001</v>
      </c>
      <c r="G121" s="119">
        <v>38.177239950000001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outlineLevel="3" x14ac:dyDescent="0.2">
      <c r="A122" s="261" t="s">
        <v>105</v>
      </c>
      <c r="B122" s="119">
        <v>1.8250516812499999</v>
      </c>
      <c r="C122" s="119">
        <v>3.0861035161500001</v>
      </c>
      <c r="D122" s="119">
        <v>3.91435878353</v>
      </c>
      <c r="E122" s="119">
        <v>3.54772719755</v>
      </c>
      <c r="F122" s="119">
        <v>2.7465531906899998</v>
      </c>
      <c r="G122" s="119">
        <v>2.3060997141100001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outlineLevel="3" x14ac:dyDescent="0.2">
      <c r="A123" s="261" t="s">
        <v>107</v>
      </c>
      <c r="B123" s="119">
        <v>4.6542097142400003</v>
      </c>
      <c r="C123" s="119">
        <v>7.4878114491899996</v>
      </c>
      <c r="D123" s="119">
        <v>8.8185307894200005</v>
      </c>
      <c r="E123" s="119">
        <v>0</v>
      </c>
      <c r="F123" s="119">
        <v>0</v>
      </c>
      <c r="G123" s="119">
        <v>0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outlineLevel="2" collapsed="1" x14ac:dyDescent="0.2">
      <c r="A124" s="262" t="s">
        <v>58</v>
      </c>
      <c r="B124" s="236">
        <f t="shared" ref="B124:F124" si="20">SUM(B$125:B$127)</f>
        <v>27.200314880999997</v>
      </c>
      <c r="C124" s="236">
        <f t="shared" si="20"/>
        <v>28.509549247999999</v>
      </c>
      <c r="D124" s="236">
        <f t="shared" si="20"/>
        <v>0</v>
      </c>
      <c r="E124" s="236">
        <f t="shared" si="20"/>
        <v>0</v>
      </c>
      <c r="F124" s="236">
        <f t="shared" si="20"/>
        <v>0</v>
      </c>
      <c r="G124" s="236">
        <v>0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outlineLevel="3" x14ac:dyDescent="0.2">
      <c r="A125" s="81" t="s">
        <v>38</v>
      </c>
      <c r="B125" s="119">
        <v>4.3961499999999996</v>
      </c>
      <c r="C125" s="119">
        <v>8.6727057999999992</v>
      </c>
      <c r="D125" s="119">
        <v>0</v>
      </c>
      <c r="E125" s="119">
        <v>0</v>
      </c>
      <c r="F125" s="119">
        <v>0</v>
      </c>
      <c r="G125" s="119">
        <v>0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outlineLevel="3" x14ac:dyDescent="0.2">
      <c r="A126" s="81" t="s">
        <v>140</v>
      </c>
      <c r="B126" s="119">
        <v>10.055194</v>
      </c>
      <c r="C126" s="119">
        <v>19.836843448</v>
      </c>
      <c r="D126" s="119">
        <v>0</v>
      </c>
      <c r="E126" s="119">
        <v>0</v>
      </c>
      <c r="F126" s="119">
        <v>0</v>
      </c>
      <c r="G126" s="119">
        <v>0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idden="1" outlineLevel="3" x14ac:dyDescent="0.2">
      <c r="A127" s="81" t="s">
        <v>48</v>
      </c>
      <c r="B127" s="119">
        <v>12.748970881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outlineLevel="2" x14ac:dyDescent="0.2">
      <c r="A128" s="228" t="s">
        <v>182</v>
      </c>
      <c r="B128" s="236">
        <f t="shared" ref="B128:F128" si="21">SUM(B$129:B$129)</f>
        <v>1.0058952218999999</v>
      </c>
      <c r="C128" s="236">
        <f t="shared" si="21"/>
        <v>1.8606204855499999</v>
      </c>
      <c r="D128" s="236">
        <f t="shared" si="21"/>
        <v>2.7086821310899998</v>
      </c>
      <c r="E128" s="236">
        <f t="shared" si="21"/>
        <v>2.9770443468500001</v>
      </c>
      <c r="F128" s="236">
        <f t="shared" si="21"/>
        <v>3.2554145727999999</v>
      </c>
      <c r="G128" s="236">
        <v>3.2276411493600001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outlineLevel="3" x14ac:dyDescent="0.2">
      <c r="A129" s="81" t="s">
        <v>148</v>
      </c>
      <c r="B129" s="119">
        <v>1.0058952218999999</v>
      </c>
      <c r="C129" s="119">
        <v>1.8606204855499999</v>
      </c>
      <c r="D129" s="119">
        <v>2.7086821310899998</v>
      </c>
      <c r="E129" s="119">
        <v>2.9770443468500001</v>
      </c>
      <c r="F129" s="119">
        <v>3.2554145727999999</v>
      </c>
      <c r="G129" s="119">
        <v>3.2276411493600001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x14ac:dyDescent="0.2">
      <c r="B130" s="69"/>
      <c r="C130" s="69"/>
      <c r="D130" s="69"/>
      <c r="E130" s="69"/>
      <c r="F130" s="69"/>
      <c r="G130" s="69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x14ac:dyDescent="0.2">
      <c r="B131" s="69"/>
      <c r="C131" s="69"/>
      <c r="D131" s="69"/>
      <c r="E131" s="69"/>
      <c r="F131" s="69"/>
      <c r="G131" s="69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x14ac:dyDescent="0.2">
      <c r="B132" s="69"/>
      <c r="C132" s="69"/>
      <c r="D132" s="69"/>
      <c r="E132" s="69"/>
      <c r="F132" s="69"/>
      <c r="G132" s="69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x14ac:dyDescent="0.2">
      <c r="B133" s="69"/>
      <c r="C133" s="69"/>
      <c r="D133" s="69"/>
      <c r="E133" s="69"/>
      <c r="F133" s="69"/>
      <c r="G133" s="69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x14ac:dyDescent="0.2">
      <c r="B134" s="69"/>
      <c r="C134" s="69"/>
      <c r="D134" s="69"/>
      <c r="E134" s="69"/>
      <c r="F134" s="69"/>
      <c r="G134" s="69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x14ac:dyDescent="0.2">
      <c r="B135" s="69"/>
      <c r="C135" s="69"/>
      <c r="D135" s="69"/>
      <c r="E135" s="69"/>
      <c r="F135" s="69"/>
      <c r="G135" s="69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x14ac:dyDescent="0.2">
      <c r="B136" s="69"/>
      <c r="C136" s="69"/>
      <c r="D136" s="69"/>
      <c r="E136" s="69"/>
      <c r="F136" s="69"/>
      <c r="G136" s="69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x14ac:dyDescent="0.2">
      <c r="B137" s="69"/>
      <c r="C137" s="69"/>
      <c r="D137" s="69"/>
      <c r="E137" s="69"/>
      <c r="F137" s="69"/>
      <c r="G137" s="69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x14ac:dyDescent="0.2">
      <c r="B138" s="69"/>
      <c r="C138" s="69"/>
      <c r="D138" s="69"/>
      <c r="E138" s="69"/>
      <c r="F138" s="69"/>
      <c r="G138" s="69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x14ac:dyDescent="0.2">
      <c r="B139" s="69"/>
      <c r="C139" s="69"/>
      <c r="D139" s="69"/>
      <c r="E139" s="69"/>
      <c r="F139" s="69"/>
      <c r="G139" s="69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x14ac:dyDescent="0.2">
      <c r="B140" s="69"/>
      <c r="C140" s="69"/>
      <c r="D140" s="69"/>
      <c r="E140" s="69"/>
      <c r="F140" s="69"/>
      <c r="G140" s="69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1:17" x14ac:dyDescent="0.2">
      <c r="B141" s="69"/>
      <c r="C141" s="69"/>
      <c r="D141" s="69"/>
      <c r="E141" s="69"/>
      <c r="F141" s="69"/>
      <c r="G141" s="69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1:17" x14ac:dyDescent="0.2">
      <c r="B142" s="69"/>
      <c r="C142" s="69"/>
      <c r="D142" s="69"/>
      <c r="E142" s="69"/>
      <c r="F142" s="69"/>
      <c r="G142" s="69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x14ac:dyDescent="0.2">
      <c r="B143" s="69"/>
      <c r="C143" s="69"/>
      <c r="D143" s="69"/>
      <c r="E143" s="69"/>
      <c r="F143" s="69"/>
      <c r="G143" s="69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x14ac:dyDescent="0.2">
      <c r="B144" s="69"/>
      <c r="C144" s="69"/>
      <c r="D144" s="69"/>
      <c r="E144" s="69"/>
      <c r="F144" s="69"/>
      <c r="G144" s="69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69"/>
      <c r="E145" s="69"/>
      <c r="F145" s="69"/>
      <c r="G145" s="69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69"/>
      <c r="E146" s="69"/>
      <c r="F146" s="69"/>
      <c r="G146" s="69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69"/>
      <c r="E147" s="69"/>
      <c r="F147" s="69"/>
      <c r="G147" s="69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69"/>
      <c r="E148" s="69"/>
      <c r="F148" s="69"/>
      <c r="G148" s="69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69"/>
      <c r="E149" s="69"/>
      <c r="F149" s="69"/>
      <c r="G149" s="69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69"/>
      <c r="E150" s="69"/>
      <c r="F150" s="69"/>
      <c r="G150" s="69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69"/>
      <c r="E151" s="69"/>
      <c r="F151" s="69"/>
      <c r="G151" s="69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69"/>
      <c r="E152" s="69"/>
      <c r="F152" s="69"/>
      <c r="G152" s="69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69"/>
      <c r="E153" s="69"/>
      <c r="F153" s="69"/>
      <c r="G153" s="69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69"/>
      <c r="E154" s="69"/>
      <c r="F154" s="69"/>
      <c r="G154" s="69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69"/>
      <c r="E155" s="69"/>
      <c r="F155" s="69"/>
      <c r="G155" s="69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69"/>
      <c r="E156" s="69"/>
      <c r="F156" s="69"/>
      <c r="G156" s="69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69"/>
      <c r="E157" s="69"/>
      <c r="F157" s="69"/>
      <c r="G157" s="69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69"/>
      <c r="E158" s="69"/>
      <c r="F158" s="69"/>
      <c r="G158" s="69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69"/>
      <c r="E159" s="69"/>
      <c r="F159" s="69"/>
      <c r="G159" s="69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69"/>
      <c r="E160" s="69"/>
      <c r="F160" s="69"/>
      <c r="G160" s="69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69"/>
      <c r="E161" s="69"/>
      <c r="F161" s="69"/>
      <c r="G161" s="69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69"/>
      <c r="E162" s="69"/>
      <c r="F162" s="69"/>
      <c r="G162" s="69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69"/>
      <c r="E163" s="69"/>
      <c r="F163" s="69"/>
      <c r="G163" s="69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69"/>
      <c r="E164" s="69"/>
      <c r="F164" s="69"/>
      <c r="G164" s="69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69"/>
      <c r="E165" s="69"/>
      <c r="F165" s="69"/>
      <c r="G165" s="69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69"/>
      <c r="E166" s="69"/>
      <c r="F166" s="69"/>
      <c r="G166" s="69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69"/>
      <c r="E167" s="69"/>
      <c r="F167" s="69"/>
      <c r="G167" s="69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69"/>
      <c r="E168" s="69"/>
      <c r="F168" s="69"/>
      <c r="G168" s="69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</sheetData>
  <mergeCells count="1">
    <mergeCell ref="A2:G2"/>
  </mergeCells>
  <printOptions horizontalCentered="1"/>
  <pageMargins left="0.39370078740157483" right="0.39370078740157483" top="1.1811023622047245" bottom="0.98425196850393704" header="0.51181102362204722" footer="0.51181102362204722"/>
  <pageSetup paperSize="9" scale="9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64" sqref="A64"/>
    </sheetView>
  </sheetViews>
  <sheetFormatPr defaultRowHeight="12.75" outlineLevelRow="3" x14ac:dyDescent="0.2"/>
  <cols>
    <col min="1" max="1" width="69.28515625" style="34" customWidth="1"/>
    <col min="2" max="7" width="13.42578125" style="78" customWidth="1"/>
    <col min="8" max="16384" width="9.140625" style="34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B4" s="209"/>
      <c r="C4" s="209"/>
      <c r="D4" s="209"/>
      <c r="E4" s="209"/>
      <c r="F4" s="209"/>
      <c r="G4" s="169" t="str">
        <f>VALUSD</f>
        <v>млрд. дол. США</v>
      </c>
    </row>
    <row r="5" spans="1:19" s="175" customFormat="1" x14ac:dyDescent="0.2">
      <c r="A5" s="98"/>
      <c r="B5" s="77">
        <v>41639</v>
      </c>
      <c r="C5" s="77">
        <v>42004</v>
      </c>
      <c r="D5" s="77">
        <v>42369</v>
      </c>
      <c r="E5" s="77">
        <v>42735</v>
      </c>
      <c r="F5" s="77">
        <v>43100</v>
      </c>
      <c r="G5" s="77">
        <v>43343</v>
      </c>
    </row>
    <row r="6" spans="1:19" s="99" customFormat="1" ht="15.75" x14ac:dyDescent="0.2">
      <c r="A6" s="9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F6" si="0">B$7+B$79</f>
        <v>73.16233841495</v>
      </c>
      <c r="C6" s="104">
        <f t="shared" si="0"/>
        <v>69.811921755840004</v>
      </c>
      <c r="D6" s="104">
        <f t="shared" si="0"/>
        <v>65.505684905229998</v>
      </c>
      <c r="E6" s="104">
        <f t="shared" si="0"/>
        <v>70.972707080139998</v>
      </c>
      <c r="F6" s="104">
        <f t="shared" si="0"/>
        <v>76.305753084310012</v>
      </c>
      <c r="G6" s="104">
        <v>74.848301704500003</v>
      </c>
    </row>
    <row r="7" spans="1:19" s="170" customFormat="1" ht="15" x14ac:dyDescent="0.2">
      <c r="A7" s="191" t="s">
        <v>70</v>
      </c>
      <c r="B7" s="205">
        <f t="shared" ref="B7:G7" si="1">B$8+B$48</f>
        <v>60.079898590880006</v>
      </c>
      <c r="C7" s="205">
        <f t="shared" si="1"/>
        <v>60.058159422860001</v>
      </c>
      <c r="D7" s="205">
        <f t="shared" si="1"/>
        <v>55.593103821629995</v>
      </c>
      <c r="E7" s="205">
        <f t="shared" si="1"/>
        <v>60.712804731310001</v>
      </c>
      <c r="F7" s="205">
        <f t="shared" si="1"/>
        <v>65.332784469550006</v>
      </c>
      <c r="G7" s="205">
        <f t="shared" si="1"/>
        <v>64.707211507500006</v>
      </c>
    </row>
    <row r="8" spans="1:19" s="41" customFormat="1" ht="15" outlineLevel="1" x14ac:dyDescent="0.2">
      <c r="A8" s="68" t="s">
        <v>51</v>
      </c>
      <c r="B8" s="111">
        <f t="shared" ref="B8:G8" si="2">B$9+B$46</f>
        <v>32.148076524250001</v>
      </c>
      <c r="C8" s="111">
        <f t="shared" si="2"/>
        <v>29.235627080109996</v>
      </c>
      <c r="D8" s="111">
        <f t="shared" si="2"/>
        <v>21.166125221089995</v>
      </c>
      <c r="E8" s="111">
        <f t="shared" si="2"/>
        <v>24.664375450929999</v>
      </c>
      <c r="F8" s="111">
        <f t="shared" si="2"/>
        <v>26.842676472450012</v>
      </c>
      <c r="G8" s="111">
        <f t="shared" si="2"/>
        <v>26.841533234980002</v>
      </c>
    </row>
    <row r="9" spans="1:19" s="97" customFormat="1" ht="15.75" customHeight="1" outlineLevel="2" collapsed="1" x14ac:dyDescent="0.2">
      <c r="A9" s="259" t="s">
        <v>197</v>
      </c>
      <c r="B9" s="82">
        <f t="shared" ref="B9:F9" si="3">SUM(B$10:B$45)</f>
        <v>31.784063576040001</v>
      </c>
      <c r="C9" s="82">
        <f t="shared" si="3"/>
        <v>29.059497891579998</v>
      </c>
      <c r="D9" s="82">
        <f t="shared" si="3"/>
        <v>21.055917848519996</v>
      </c>
      <c r="E9" s="82">
        <f t="shared" si="3"/>
        <v>24.57196211378</v>
      </c>
      <c r="F9" s="82">
        <f t="shared" si="3"/>
        <v>26.757860621410014</v>
      </c>
      <c r="G9" s="82">
        <v>26.759692173440001</v>
      </c>
    </row>
    <row r="10" spans="1:19" s="49" customFormat="1" hidden="1" outlineLevel="3" x14ac:dyDescent="0.2">
      <c r="A10" s="260" t="s">
        <v>2</v>
      </c>
      <c r="B10" s="164">
        <v>0.2</v>
      </c>
      <c r="C10" s="164">
        <v>5.6077423999999999E-3</v>
      </c>
      <c r="D10" s="164">
        <v>4.10980245E-3</v>
      </c>
      <c r="E10" s="164">
        <v>0</v>
      </c>
      <c r="F10" s="164">
        <v>0</v>
      </c>
      <c r="G10" s="164">
        <v>0</v>
      </c>
    </row>
    <row r="11" spans="1:19" hidden="1" outlineLevel="3" x14ac:dyDescent="0.2">
      <c r="A11" s="261" t="s">
        <v>54</v>
      </c>
      <c r="B11" s="119">
        <v>0.29538068246999999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hidden="1" outlineLevel="3" x14ac:dyDescent="0.2">
      <c r="A12" s="261" t="s">
        <v>144</v>
      </c>
      <c r="B12" s="119">
        <v>1.96949693484</v>
      </c>
      <c r="C12" s="119">
        <v>3.1870048849599999</v>
      </c>
      <c r="D12" s="119">
        <v>2.5231991677200001</v>
      </c>
      <c r="E12" s="119">
        <v>2.7521376118899998</v>
      </c>
      <c r="F12" s="119">
        <v>2.2321566689900001</v>
      </c>
      <c r="G12" s="119">
        <v>2.2154061623999999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hidden="1" outlineLevel="3" x14ac:dyDescent="0.2">
      <c r="A13" s="261" t="s">
        <v>205</v>
      </c>
      <c r="B13" s="119">
        <v>0.48166908544999998</v>
      </c>
      <c r="C13" s="119">
        <v>0.24415558406999999</v>
      </c>
      <c r="D13" s="119">
        <v>0.72427074632999999</v>
      </c>
      <c r="E13" s="119">
        <v>0.63929505277999998</v>
      </c>
      <c r="F13" s="119">
        <v>0.67812195027</v>
      </c>
      <c r="G13" s="119">
        <v>0.67303320074999995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hidden="1" outlineLevel="3" x14ac:dyDescent="0.2">
      <c r="A14" s="261" t="s">
        <v>31</v>
      </c>
      <c r="B14" s="119">
        <v>0.37016349306000002</v>
      </c>
      <c r="C14" s="119">
        <v>0.46534948921000002</v>
      </c>
      <c r="D14" s="119">
        <v>0.34514499999999998</v>
      </c>
      <c r="E14" s="119">
        <v>0.12789482406</v>
      </c>
      <c r="F14" s="119">
        <v>0.24593776166</v>
      </c>
      <c r="G14" s="119">
        <v>0.37273038803000003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hidden="1" outlineLevel="3" x14ac:dyDescent="0.2">
      <c r="A15" s="261" t="s">
        <v>35</v>
      </c>
      <c r="B15" s="119">
        <v>0.18766420617999999</v>
      </c>
      <c r="C15" s="119">
        <v>9.5126021690000007E-2</v>
      </c>
      <c r="D15" s="119">
        <v>0.52081885891000002</v>
      </c>
      <c r="E15" s="119">
        <v>1.04814640274</v>
      </c>
      <c r="F15" s="119">
        <v>1.30044928209</v>
      </c>
      <c r="G15" s="119">
        <v>1.29069047592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hidden="1" outlineLevel="3" x14ac:dyDescent="0.2">
      <c r="A16" s="261" t="s">
        <v>86</v>
      </c>
      <c r="B16" s="119">
        <v>0</v>
      </c>
      <c r="C16" s="119">
        <v>0.1660031521</v>
      </c>
      <c r="D16" s="119">
        <v>0.54655272705000002</v>
      </c>
      <c r="E16" s="119">
        <v>1.36507755659</v>
      </c>
      <c r="F16" s="119">
        <v>1.02254508758</v>
      </c>
      <c r="G16" s="119">
        <v>1.0148717246600001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idden="1" outlineLevel="3" x14ac:dyDescent="0.2">
      <c r="A17" s="261" t="s">
        <v>134</v>
      </c>
      <c r="B17" s="119">
        <v>0</v>
      </c>
      <c r="C17" s="119">
        <v>0.20610638032</v>
      </c>
      <c r="D17" s="119">
        <v>0.13541290332</v>
      </c>
      <c r="E17" s="119">
        <v>1.8848246715800001</v>
      </c>
      <c r="F17" s="119">
        <v>1.67098825562</v>
      </c>
      <c r="G17" s="119">
        <v>1.6584488581200001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idden="1" outlineLevel="3" x14ac:dyDescent="0.2">
      <c r="A18" s="261" t="s">
        <v>198</v>
      </c>
      <c r="B18" s="119">
        <v>0</v>
      </c>
      <c r="C18" s="119">
        <v>1.0050913983500001</v>
      </c>
      <c r="D18" s="119">
        <v>0.66034998110999998</v>
      </c>
      <c r="E18" s="119">
        <v>1.57368472887</v>
      </c>
      <c r="F18" s="119">
        <v>3.3291023126899999</v>
      </c>
      <c r="G18" s="119">
        <v>3.3041201280300001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idden="1" outlineLevel="3" x14ac:dyDescent="0.2">
      <c r="A19" s="261" t="s">
        <v>27</v>
      </c>
      <c r="B19" s="119">
        <v>0</v>
      </c>
      <c r="C19" s="119">
        <v>0</v>
      </c>
      <c r="D19" s="119">
        <v>0</v>
      </c>
      <c r="E19" s="119">
        <v>0</v>
      </c>
      <c r="F19" s="119">
        <v>0.43102746574</v>
      </c>
      <c r="G19" s="119">
        <v>0.42779295783999999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idden="1" outlineLevel="3" x14ac:dyDescent="0.2">
      <c r="A20" s="261" t="s">
        <v>81</v>
      </c>
      <c r="B20" s="119">
        <v>0</v>
      </c>
      <c r="C20" s="119">
        <v>0</v>
      </c>
      <c r="D20" s="119">
        <v>0</v>
      </c>
      <c r="E20" s="119">
        <v>0</v>
      </c>
      <c r="F20" s="119">
        <v>0.43102746574</v>
      </c>
      <c r="G20" s="119">
        <v>0.42779295783999999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idden="1" outlineLevel="3" x14ac:dyDescent="0.2">
      <c r="A21" s="261" t="s">
        <v>173</v>
      </c>
      <c r="B21" s="119">
        <v>0.35073500000000002</v>
      </c>
      <c r="C21" s="119">
        <v>4.8788000630000002E-2</v>
      </c>
      <c r="D21" s="119">
        <v>4.3704000389999997E-2</v>
      </c>
      <c r="E21" s="119">
        <v>1.076022</v>
      </c>
      <c r="F21" s="119">
        <v>1.07894224034</v>
      </c>
      <c r="G21" s="119">
        <v>1.0583556858200001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idden="1" outlineLevel="3" x14ac:dyDescent="0.2">
      <c r="A22" s="261" t="s">
        <v>130</v>
      </c>
      <c r="B22" s="119">
        <v>0</v>
      </c>
      <c r="C22" s="119">
        <v>0</v>
      </c>
      <c r="D22" s="119">
        <v>0</v>
      </c>
      <c r="E22" s="119">
        <v>0</v>
      </c>
      <c r="F22" s="119">
        <v>0.43102746574</v>
      </c>
      <c r="G22" s="119">
        <v>0.42779295783999999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idden="1" outlineLevel="3" x14ac:dyDescent="0.2">
      <c r="A23" s="261" t="s">
        <v>195</v>
      </c>
      <c r="B23" s="119">
        <v>0</v>
      </c>
      <c r="C23" s="119">
        <v>0</v>
      </c>
      <c r="D23" s="119">
        <v>0</v>
      </c>
      <c r="E23" s="119">
        <v>0</v>
      </c>
      <c r="F23" s="119">
        <v>0.43102746574</v>
      </c>
      <c r="G23" s="119">
        <v>0.42779295783999999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hidden="1" outlineLevel="3" x14ac:dyDescent="0.2">
      <c r="A24" s="261" t="s">
        <v>217</v>
      </c>
      <c r="B24" s="119">
        <v>2.5485807883199998</v>
      </c>
      <c r="C24" s="119">
        <v>2.5942371371499999</v>
      </c>
      <c r="D24" s="119">
        <v>0.91290555954999997</v>
      </c>
      <c r="E24" s="119">
        <v>2.3667307419600001</v>
      </c>
      <c r="F24" s="119">
        <v>2.5512044713000002</v>
      </c>
      <c r="G24" s="119">
        <v>1.54924294432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idden="1" outlineLevel="3" x14ac:dyDescent="0.2">
      <c r="A25" s="261" t="s">
        <v>153</v>
      </c>
      <c r="B25" s="119">
        <v>0</v>
      </c>
      <c r="C25" s="119">
        <v>0</v>
      </c>
      <c r="D25" s="119">
        <v>0</v>
      </c>
      <c r="E25" s="119">
        <v>0</v>
      </c>
      <c r="F25" s="119">
        <v>0.43102746574</v>
      </c>
      <c r="G25" s="119">
        <v>0.42779295783999999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hidden="1" outlineLevel="3" x14ac:dyDescent="0.2">
      <c r="A26" s="261" t="s">
        <v>115</v>
      </c>
      <c r="B26" s="119">
        <v>0</v>
      </c>
      <c r="C26" s="119">
        <v>0</v>
      </c>
      <c r="D26" s="119">
        <v>0</v>
      </c>
      <c r="E26" s="119">
        <v>0</v>
      </c>
      <c r="F26" s="119">
        <v>0.43102746574</v>
      </c>
      <c r="G26" s="119">
        <v>0.42779295783999999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idden="1" outlineLevel="3" x14ac:dyDescent="0.2">
      <c r="A27" s="261" t="s">
        <v>178</v>
      </c>
      <c r="B27" s="119">
        <v>0</v>
      </c>
      <c r="C27" s="119">
        <v>0</v>
      </c>
      <c r="D27" s="119">
        <v>0</v>
      </c>
      <c r="E27" s="119">
        <v>0</v>
      </c>
      <c r="F27" s="119">
        <v>0.43102746574</v>
      </c>
      <c r="G27" s="119">
        <v>0.42779295783999999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idden="1" outlineLevel="3" x14ac:dyDescent="0.2">
      <c r="A28" s="261" t="s">
        <v>6</v>
      </c>
      <c r="B28" s="119">
        <v>0</v>
      </c>
      <c r="C28" s="119">
        <v>0</v>
      </c>
      <c r="D28" s="119">
        <v>0</v>
      </c>
      <c r="E28" s="119">
        <v>0</v>
      </c>
      <c r="F28" s="119">
        <v>0.43102746574</v>
      </c>
      <c r="G28" s="119">
        <v>0.42779295783999999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hidden="1" outlineLevel="3" x14ac:dyDescent="0.2">
      <c r="A29" s="261" t="s">
        <v>55</v>
      </c>
      <c r="B29" s="119">
        <v>0</v>
      </c>
      <c r="C29" s="119">
        <v>0</v>
      </c>
      <c r="D29" s="119">
        <v>0</v>
      </c>
      <c r="E29" s="119">
        <v>0</v>
      </c>
      <c r="F29" s="119">
        <v>0.43102746574</v>
      </c>
      <c r="G29" s="119">
        <v>0.42779295783999999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idden="1" outlineLevel="3" x14ac:dyDescent="0.2">
      <c r="A30" s="261" t="s">
        <v>102</v>
      </c>
      <c r="B30" s="119">
        <v>0</v>
      </c>
      <c r="C30" s="119">
        <v>0</v>
      </c>
      <c r="D30" s="119">
        <v>0</v>
      </c>
      <c r="E30" s="119">
        <v>0</v>
      </c>
      <c r="F30" s="119">
        <v>0.43102746574</v>
      </c>
      <c r="G30" s="119">
        <v>0.42779295783999999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hidden="1" outlineLevel="3" x14ac:dyDescent="0.2">
      <c r="A31" s="261" t="s">
        <v>94</v>
      </c>
      <c r="B31" s="119">
        <v>0</v>
      </c>
      <c r="C31" s="119">
        <v>0</v>
      </c>
      <c r="D31" s="119">
        <v>0</v>
      </c>
      <c r="E31" s="119">
        <v>0</v>
      </c>
      <c r="F31" s="119">
        <v>0.43102746574</v>
      </c>
      <c r="G31" s="119">
        <v>0.42779295783999999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hidden="1" outlineLevel="3" x14ac:dyDescent="0.2">
      <c r="A32" s="261" t="s">
        <v>150</v>
      </c>
      <c r="B32" s="119">
        <v>0</v>
      </c>
      <c r="C32" s="119">
        <v>0</v>
      </c>
      <c r="D32" s="119">
        <v>0</v>
      </c>
      <c r="E32" s="119">
        <v>0</v>
      </c>
      <c r="F32" s="119">
        <v>0.43102746574</v>
      </c>
      <c r="G32" s="119">
        <v>0.42779295783999999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hidden="1" outlineLevel="3" x14ac:dyDescent="0.2">
      <c r="A33" s="261" t="s">
        <v>206</v>
      </c>
      <c r="B33" s="119">
        <v>0</v>
      </c>
      <c r="C33" s="119">
        <v>0</v>
      </c>
      <c r="D33" s="119">
        <v>0</v>
      </c>
      <c r="E33" s="119">
        <v>0</v>
      </c>
      <c r="F33" s="119">
        <v>0.43102746574</v>
      </c>
      <c r="G33" s="119">
        <v>0.42779295783999999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idden="1" outlineLevel="3" x14ac:dyDescent="0.2">
      <c r="A34" s="261" t="s">
        <v>32</v>
      </c>
      <c r="B34" s="119">
        <v>0</v>
      </c>
      <c r="C34" s="119">
        <v>0</v>
      </c>
      <c r="D34" s="119">
        <v>0</v>
      </c>
      <c r="E34" s="119">
        <v>0</v>
      </c>
      <c r="F34" s="119">
        <v>0.43102746574</v>
      </c>
      <c r="G34" s="119">
        <v>0.42779295783999999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hidden="1" outlineLevel="3" x14ac:dyDescent="0.2">
      <c r="A35" s="261" t="s">
        <v>61</v>
      </c>
      <c r="B35" s="119">
        <v>0</v>
      </c>
      <c r="C35" s="119">
        <v>0</v>
      </c>
      <c r="D35" s="119">
        <v>0</v>
      </c>
      <c r="E35" s="119">
        <v>3.6777066999999999E-4</v>
      </c>
      <c r="F35" s="119">
        <v>1.9417667369999999E-2</v>
      </c>
      <c r="G35" s="119">
        <v>0.17182004062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hidden="1" outlineLevel="3" x14ac:dyDescent="0.2">
      <c r="A36" s="261" t="s">
        <v>47</v>
      </c>
      <c r="B36" s="119">
        <v>4.3358559353399997</v>
      </c>
      <c r="C36" s="119">
        <v>2.9543006224399999</v>
      </c>
      <c r="D36" s="119">
        <v>1.8073346098800001</v>
      </c>
      <c r="E36" s="119">
        <v>0.67899236573999999</v>
      </c>
      <c r="F36" s="119">
        <v>1.6063551595600001</v>
      </c>
      <c r="G36" s="119">
        <v>2.1565975003600002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hidden="1" outlineLevel="3" x14ac:dyDescent="0.2">
      <c r="A37" s="261" t="s">
        <v>46</v>
      </c>
      <c r="B37" s="119">
        <v>0</v>
      </c>
      <c r="C37" s="119">
        <v>0</v>
      </c>
      <c r="D37" s="119">
        <v>0</v>
      </c>
      <c r="E37" s="119">
        <v>0</v>
      </c>
      <c r="F37" s="119">
        <v>0.43102771513999999</v>
      </c>
      <c r="G37" s="119">
        <v>0.42779320535999998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hidden="1" outlineLevel="3" x14ac:dyDescent="0.2">
      <c r="A38" s="261" t="s">
        <v>95</v>
      </c>
      <c r="B38" s="119">
        <v>0.81548413612000004</v>
      </c>
      <c r="C38" s="119">
        <v>0.18531708674</v>
      </c>
      <c r="D38" s="119">
        <v>0.62686202513</v>
      </c>
      <c r="E38" s="119">
        <v>0.57319034508</v>
      </c>
      <c r="F38" s="119">
        <v>1.0688624199999999E-3</v>
      </c>
      <c r="G38" s="119">
        <v>1.0608414900000001E-3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hidden="1" outlineLevel="3" x14ac:dyDescent="0.2">
      <c r="A39" s="261" t="s">
        <v>156</v>
      </c>
      <c r="B39" s="119">
        <v>9.4229182135399991</v>
      </c>
      <c r="C39" s="119">
        <v>8.3317567436799997</v>
      </c>
      <c r="D39" s="119">
        <v>6.2095695967499998</v>
      </c>
      <c r="E39" s="119">
        <v>5.5742871886499996</v>
      </c>
      <c r="F39" s="119">
        <v>1.82328452659</v>
      </c>
      <c r="G39" s="119">
        <v>1.5614406891899999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hidden="1" outlineLevel="3" x14ac:dyDescent="0.2">
      <c r="A40" s="261" t="s">
        <v>161</v>
      </c>
      <c r="B40" s="119">
        <v>6.9284373829999996E-2</v>
      </c>
      <c r="C40" s="119">
        <v>1.0780949119999999E-2</v>
      </c>
      <c r="D40" s="119">
        <v>0</v>
      </c>
      <c r="E40" s="119">
        <v>7.93652779E-3</v>
      </c>
      <c r="F40" s="119">
        <v>0.38748500000000002</v>
      </c>
      <c r="G40" s="119">
        <v>0.49938147637000002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hidden="1" outlineLevel="3" x14ac:dyDescent="0.2">
      <c r="A41" s="261" t="s">
        <v>210</v>
      </c>
      <c r="B41" s="119">
        <v>1.1885399724600001</v>
      </c>
      <c r="C41" s="119">
        <v>1.7186101251499999</v>
      </c>
      <c r="D41" s="119">
        <v>1.1291352861099999</v>
      </c>
      <c r="E41" s="119">
        <v>0.88632730900000001</v>
      </c>
      <c r="F41" s="119">
        <v>0.27790779301000001</v>
      </c>
      <c r="G41" s="119">
        <v>0.20509955696000001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idden="1" outlineLevel="3" x14ac:dyDescent="0.2">
      <c r="A42" s="261" t="s">
        <v>40</v>
      </c>
      <c r="B42" s="119">
        <v>5.8981472538300004</v>
      </c>
      <c r="C42" s="119">
        <v>3.4641593688699999</v>
      </c>
      <c r="D42" s="119">
        <v>2.0259766530699999</v>
      </c>
      <c r="E42" s="119">
        <v>1.64539828055</v>
      </c>
      <c r="F42" s="119">
        <v>0.70290031898000005</v>
      </c>
      <c r="G42" s="119">
        <v>0.63143460032999998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hidden="1" outlineLevel="3" x14ac:dyDescent="0.2">
      <c r="A43" s="261" t="s">
        <v>90</v>
      </c>
      <c r="B43" s="119">
        <v>1.78921531342</v>
      </c>
      <c r="C43" s="119">
        <v>1.98503895984</v>
      </c>
      <c r="D43" s="119">
        <v>1.3041803379700001</v>
      </c>
      <c r="E43" s="119">
        <v>1.00828734425</v>
      </c>
      <c r="F43" s="119">
        <v>0.67338332685000002</v>
      </c>
      <c r="G43" s="119">
        <v>0.61882420075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hidden="1" outlineLevel="3" x14ac:dyDescent="0.2">
      <c r="A44" s="261" t="s">
        <v>196</v>
      </c>
      <c r="B44" s="119">
        <v>0</v>
      </c>
      <c r="C44" s="119">
        <v>5.3587658890000001E-2</v>
      </c>
      <c r="D44" s="119">
        <v>0</v>
      </c>
      <c r="E44" s="119">
        <v>7.2291576899999998E-3</v>
      </c>
      <c r="F44" s="119">
        <v>0</v>
      </c>
      <c r="G44" s="119">
        <v>0.67422825593000002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hidden="1" outlineLevel="3" x14ac:dyDescent="0.2">
      <c r="A45" s="261" t="s">
        <v>145</v>
      </c>
      <c r="B45" s="119">
        <v>1.8609281871800001</v>
      </c>
      <c r="C45" s="119">
        <v>2.3384765859700001</v>
      </c>
      <c r="D45" s="119">
        <v>1.5363905927799999</v>
      </c>
      <c r="E45" s="119">
        <v>1.3561322338899999</v>
      </c>
      <c r="F45" s="119">
        <v>0.69119770058999996</v>
      </c>
      <c r="G45" s="119">
        <v>0.68601082827000004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outlineLevel="2" collapsed="1" x14ac:dyDescent="0.2">
      <c r="A46" s="262" t="s">
        <v>118</v>
      </c>
      <c r="B46" s="236">
        <f t="shared" ref="B46:F46" si="4">SUM(B$47:B$47)</f>
        <v>0.36401294821000002</v>
      </c>
      <c r="C46" s="236">
        <f t="shared" si="4"/>
        <v>0.17612918853000001</v>
      </c>
      <c r="D46" s="236">
        <f t="shared" si="4"/>
        <v>0.11020737257</v>
      </c>
      <c r="E46" s="236">
        <f t="shared" si="4"/>
        <v>9.2413337149999997E-2</v>
      </c>
      <c r="F46" s="236">
        <f t="shared" si="4"/>
        <v>8.4815851040000001E-2</v>
      </c>
      <c r="G46" s="236">
        <v>8.1841061539999996E-2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idden="1" outlineLevel="3" x14ac:dyDescent="0.2">
      <c r="A47" s="261" t="s">
        <v>29</v>
      </c>
      <c r="B47" s="119">
        <v>0.36401294821000002</v>
      </c>
      <c r="C47" s="119">
        <v>0.17612918853000001</v>
      </c>
      <c r="D47" s="119">
        <v>0.11020737257</v>
      </c>
      <c r="E47" s="119">
        <v>9.2413337149999997E-2</v>
      </c>
      <c r="F47" s="119">
        <v>8.4815851040000001E-2</v>
      </c>
      <c r="G47" s="119">
        <v>8.1841061539999996E-2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ht="15" outlineLevel="1" x14ac:dyDescent="0.25">
      <c r="A48" s="263" t="s">
        <v>65</v>
      </c>
      <c r="B48" s="244">
        <f t="shared" ref="B48:G48" si="5">B$49+B$56+B$62+B$64+B$77</f>
        <v>27.931822066630001</v>
      </c>
      <c r="C48" s="244">
        <f t="shared" si="5"/>
        <v>30.822532342750002</v>
      </c>
      <c r="D48" s="244">
        <f t="shared" si="5"/>
        <v>34.426978600540004</v>
      </c>
      <c r="E48" s="244">
        <f t="shared" si="5"/>
        <v>36.048429280379999</v>
      </c>
      <c r="F48" s="244">
        <f t="shared" si="5"/>
        <v>38.490107997099997</v>
      </c>
      <c r="G48" s="244">
        <f t="shared" si="5"/>
        <v>37.86567827252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ht="25.5" outlineLevel="2" collapsed="1" x14ac:dyDescent="0.2">
      <c r="A49" s="262" t="s">
        <v>179</v>
      </c>
      <c r="B49" s="236">
        <f t="shared" ref="B49:F49" si="6">SUM(B$50:B$55)</f>
        <v>7.7447329021800009</v>
      </c>
      <c r="C49" s="236">
        <f t="shared" si="6"/>
        <v>10.72323199869</v>
      </c>
      <c r="D49" s="236">
        <f t="shared" si="6"/>
        <v>14.05999517181</v>
      </c>
      <c r="E49" s="236">
        <f t="shared" si="6"/>
        <v>13.675425125190001</v>
      </c>
      <c r="F49" s="236">
        <f t="shared" si="6"/>
        <v>14.517573952599999</v>
      </c>
      <c r="G49" s="236">
        <v>13.20302038544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hidden="1" outlineLevel="3" x14ac:dyDescent="0.2">
      <c r="A50" s="261" t="s">
        <v>19</v>
      </c>
      <c r="B50" s="119">
        <v>0</v>
      </c>
      <c r="C50" s="119">
        <v>1.65879202128</v>
      </c>
      <c r="D50" s="119">
        <v>2.4146460217099999</v>
      </c>
      <c r="E50" s="119">
        <v>2.3101130107899999</v>
      </c>
      <c r="F50" s="119">
        <v>3.3534540071799999</v>
      </c>
      <c r="G50" s="119">
        <v>3.2854520257900002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hidden="1" outlineLevel="3" x14ac:dyDescent="0.2">
      <c r="A51" s="261" t="s">
        <v>56</v>
      </c>
      <c r="B51" s="119">
        <v>0.59635252767000002</v>
      </c>
      <c r="C51" s="119">
        <v>0.59415593354999996</v>
      </c>
      <c r="D51" s="119">
        <v>0.58292959401</v>
      </c>
      <c r="E51" s="119">
        <v>0.59109236997000003</v>
      </c>
      <c r="F51" s="119">
        <v>0.64138902918999996</v>
      </c>
      <c r="G51" s="119">
        <v>0.59821546550000004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idden="1" outlineLevel="3" x14ac:dyDescent="0.2">
      <c r="A52" s="261" t="s">
        <v>97</v>
      </c>
      <c r="B52" s="119">
        <v>0.53586069740999998</v>
      </c>
      <c r="C52" s="119">
        <v>0.48533245177000001</v>
      </c>
      <c r="D52" s="119">
        <v>0.52207487058000002</v>
      </c>
      <c r="E52" s="119">
        <v>0.53409045630999996</v>
      </c>
      <c r="F52" s="119">
        <v>0.68965948957000001</v>
      </c>
      <c r="G52" s="119">
        <v>0.69486776550999996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hidden="1" outlineLevel="3" x14ac:dyDescent="0.2">
      <c r="A53" s="261" t="s">
        <v>132</v>
      </c>
      <c r="B53" s="119">
        <v>3.0701299194999998</v>
      </c>
      <c r="C53" s="119">
        <v>4.3326074530899996</v>
      </c>
      <c r="D53" s="119">
        <v>5.1976512499599998</v>
      </c>
      <c r="E53" s="119">
        <v>5.0553930182900002</v>
      </c>
      <c r="F53" s="119">
        <v>4.9122241122599997</v>
      </c>
      <c r="G53" s="119">
        <v>4.7982998182200003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idden="1" outlineLevel="3" x14ac:dyDescent="0.2">
      <c r="A54" s="261" t="s">
        <v>148</v>
      </c>
      <c r="B54" s="119">
        <v>3.5423897576000001</v>
      </c>
      <c r="C54" s="119">
        <v>3.6518941389999999</v>
      </c>
      <c r="D54" s="119">
        <v>5.3418389230500001</v>
      </c>
      <c r="E54" s="119">
        <v>5.1822510595800004</v>
      </c>
      <c r="F54" s="119">
        <v>4.9148866046400004</v>
      </c>
      <c r="G54" s="119">
        <v>3.8168777935599998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idden="1" outlineLevel="3" x14ac:dyDescent="0.2">
      <c r="A55" s="261" t="s">
        <v>142</v>
      </c>
      <c r="B55" s="119">
        <v>0</v>
      </c>
      <c r="C55" s="119">
        <v>4.4999999999999999E-4</v>
      </c>
      <c r="D55" s="119">
        <v>8.5451250000000004E-4</v>
      </c>
      <c r="E55" s="119">
        <v>2.4852102500000002E-3</v>
      </c>
      <c r="F55" s="119">
        <v>5.9607097600000002E-3</v>
      </c>
      <c r="G55" s="119">
        <v>9.3075168600000001E-3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ht="25.5" outlineLevel="2" collapsed="1" x14ac:dyDescent="0.2">
      <c r="A56" s="262" t="s">
        <v>45</v>
      </c>
      <c r="B56" s="236">
        <f t="shared" ref="B56:F56" si="7">SUM(B$57:B$61)</f>
        <v>0.9106629018900001</v>
      </c>
      <c r="C56" s="236">
        <f t="shared" si="7"/>
        <v>1.0382854149</v>
      </c>
      <c r="D56" s="236">
        <f t="shared" si="7"/>
        <v>1.3628174230800001</v>
      </c>
      <c r="E56" s="236">
        <f t="shared" si="7"/>
        <v>1.67878130816</v>
      </c>
      <c r="F56" s="236">
        <f t="shared" si="7"/>
        <v>1.7563631931399997</v>
      </c>
      <c r="G56" s="236">
        <v>1.75175002006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hidden="1" outlineLevel="3" x14ac:dyDescent="0.2">
      <c r="A57" s="261" t="s">
        <v>28</v>
      </c>
      <c r="B57" s="119">
        <v>0</v>
      </c>
      <c r="C57" s="119">
        <v>0.17199464554999999</v>
      </c>
      <c r="D57" s="119">
        <v>0.28807592722000003</v>
      </c>
      <c r="E57" s="119">
        <v>0.29540765501999999</v>
      </c>
      <c r="F57" s="119">
        <v>0.31720380743999999</v>
      </c>
      <c r="G57" s="119">
        <v>0.30937355647999998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hidden="1" outlineLevel="3" x14ac:dyDescent="0.2">
      <c r="A58" s="261" t="s">
        <v>53</v>
      </c>
      <c r="B58" s="119">
        <v>1.3322763479999999E-2</v>
      </c>
      <c r="C58" s="119">
        <v>8.5379001099999997E-3</v>
      </c>
      <c r="D58" s="119">
        <v>0.22616820202999999</v>
      </c>
      <c r="E58" s="119">
        <v>0.22004746421999999</v>
      </c>
      <c r="F58" s="119">
        <v>0.26677163799999998</v>
      </c>
      <c r="G58" s="119">
        <v>0.26499277249999997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idden="1" outlineLevel="3" x14ac:dyDescent="0.2">
      <c r="A59" s="261" t="s">
        <v>124</v>
      </c>
      <c r="B59" s="119">
        <v>0.70360586000000003</v>
      </c>
      <c r="C59" s="119">
        <v>0.60585586000000002</v>
      </c>
      <c r="D59" s="119">
        <v>0.60585586000000002</v>
      </c>
      <c r="E59" s="119">
        <v>0.60585586000000002</v>
      </c>
      <c r="F59" s="119">
        <v>0.60585586000000002</v>
      </c>
      <c r="G59" s="119">
        <v>0.60585586000000002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hidden="1" outlineLevel="3" x14ac:dyDescent="0.2">
      <c r="A60" s="261" t="s">
        <v>136</v>
      </c>
      <c r="B60" s="119">
        <v>1.1871811750000001E-2</v>
      </c>
      <c r="C60" s="119">
        <v>1.044690459E-2</v>
      </c>
      <c r="D60" s="119">
        <v>9.0219974299999995E-3</v>
      </c>
      <c r="E60" s="119">
        <v>7.5970902699999997E-3</v>
      </c>
      <c r="F60" s="119">
        <v>6.1721831099999999E-3</v>
      </c>
      <c r="G60" s="119">
        <v>6.1721831099999999E-3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idden="1" outlineLevel="3" x14ac:dyDescent="0.2">
      <c r="A61" s="261" t="s">
        <v>26</v>
      </c>
      <c r="B61" s="119">
        <v>0.18186246666</v>
      </c>
      <c r="C61" s="119">
        <v>0.24145010465</v>
      </c>
      <c r="D61" s="119">
        <v>0.23369543640000001</v>
      </c>
      <c r="E61" s="119">
        <v>0.54987323865000004</v>
      </c>
      <c r="F61" s="119">
        <v>0.56035970458999995</v>
      </c>
      <c r="G61" s="119">
        <v>0.56535564797000004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ht="25.5" outlineLevel="2" collapsed="1" x14ac:dyDescent="0.2">
      <c r="A62" s="262" t="s">
        <v>218</v>
      </c>
      <c r="B62" s="236">
        <f t="shared" ref="B62:F62" si="8">SUM(B$63:B$63)</f>
        <v>7.0629879999999998E-5</v>
      </c>
      <c r="C62" s="236">
        <f t="shared" si="8"/>
        <v>6.2362290000000004E-5</v>
      </c>
      <c r="D62" s="236">
        <f t="shared" si="8"/>
        <v>5.5863760000000003E-5</v>
      </c>
      <c r="E62" s="236">
        <f t="shared" si="8"/>
        <v>5.3445349999999998E-5</v>
      </c>
      <c r="F62" s="236">
        <f t="shared" si="8"/>
        <v>6.1017590000000003E-5</v>
      </c>
      <c r="G62" s="236">
        <v>5.9780259999999998E-5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hidden="1" outlineLevel="3" x14ac:dyDescent="0.2">
      <c r="A63" s="261" t="s">
        <v>191</v>
      </c>
      <c r="B63" s="119">
        <v>7.0629879999999998E-5</v>
      </c>
      <c r="C63" s="119">
        <v>6.2362290000000004E-5</v>
      </c>
      <c r="D63" s="119">
        <v>5.5863760000000003E-5</v>
      </c>
      <c r="E63" s="119">
        <v>5.3445349999999998E-5</v>
      </c>
      <c r="F63" s="119">
        <v>6.1017590000000003E-5</v>
      </c>
      <c r="G63" s="119">
        <v>5.9780259999999998E-5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ht="15" customHeight="1" outlineLevel="2" collapsed="1" x14ac:dyDescent="0.2">
      <c r="A64" s="262" t="s">
        <v>58</v>
      </c>
      <c r="B64" s="236">
        <f t="shared" ref="B64:F64" si="9">SUM(B$65:B$76)</f>
        <v>17.378839984990002</v>
      </c>
      <c r="C64" s="236">
        <f t="shared" si="9"/>
        <v>17.28182000939</v>
      </c>
      <c r="D64" s="236">
        <f t="shared" si="9"/>
        <v>17.302433000000001</v>
      </c>
      <c r="E64" s="236">
        <f t="shared" si="9"/>
        <v>19.043329999999997</v>
      </c>
      <c r="F64" s="236">
        <f t="shared" si="9"/>
        <v>20.467272999999999</v>
      </c>
      <c r="G64" s="236">
        <v>21.189943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hidden="1" outlineLevel="3" x14ac:dyDescent="0.2">
      <c r="A65" s="261" t="s">
        <v>36</v>
      </c>
      <c r="B65" s="119">
        <v>0.82883998499</v>
      </c>
      <c r="C65" s="119">
        <v>0.73182000939000003</v>
      </c>
      <c r="D65" s="119">
        <v>0</v>
      </c>
      <c r="E65" s="119">
        <v>0</v>
      </c>
      <c r="F65" s="119">
        <v>0</v>
      </c>
      <c r="G65" s="119">
        <v>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hidden="1" outlineLevel="3" x14ac:dyDescent="0.2">
      <c r="A66" s="261" t="s">
        <v>69</v>
      </c>
      <c r="B66" s="119">
        <v>1</v>
      </c>
      <c r="C66" s="119">
        <v>1</v>
      </c>
      <c r="D66" s="119">
        <v>0</v>
      </c>
      <c r="E66" s="119">
        <v>0</v>
      </c>
      <c r="F66" s="119">
        <v>0</v>
      </c>
      <c r="G66" s="119">
        <v>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hidden="1" outlineLevel="3" x14ac:dyDescent="0.2">
      <c r="A67" s="261" t="s">
        <v>104</v>
      </c>
      <c r="B67" s="119">
        <v>0.7</v>
      </c>
      <c r="C67" s="119">
        <v>0.7</v>
      </c>
      <c r="D67" s="119">
        <v>0</v>
      </c>
      <c r="E67" s="119">
        <v>0</v>
      </c>
      <c r="F67" s="119">
        <v>0</v>
      </c>
      <c r="G67" s="119">
        <v>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hidden="1" outlineLevel="3" x14ac:dyDescent="0.2">
      <c r="A68" s="261" t="s">
        <v>15</v>
      </c>
      <c r="B68" s="119">
        <v>2</v>
      </c>
      <c r="C68" s="119">
        <v>2</v>
      </c>
      <c r="D68" s="119">
        <v>0</v>
      </c>
      <c r="E68" s="119">
        <v>0</v>
      </c>
      <c r="F68" s="119">
        <v>0</v>
      </c>
      <c r="G68" s="119">
        <v>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idden="1" outlineLevel="3" x14ac:dyDescent="0.2">
      <c r="A69" s="261" t="s">
        <v>57</v>
      </c>
      <c r="B69" s="119">
        <v>2.75</v>
      </c>
      <c r="C69" s="119">
        <v>2.75</v>
      </c>
      <c r="D69" s="119">
        <v>0</v>
      </c>
      <c r="E69" s="119">
        <v>0</v>
      </c>
      <c r="F69" s="119">
        <v>0</v>
      </c>
      <c r="G69" s="119">
        <v>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idden="1" outlineLevel="3" x14ac:dyDescent="0.2">
      <c r="A70" s="261" t="s">
        <v>89</v>
      </c>
      <c r="B70" s="119">
        <v>5.85</v>
      </c>
      <c r="C70" s="119">
        <v>4.8499999999999996</v>
      </c>
      <c r="D70" s="119">
        <v>0</v>
      </c>
      <c r="E70" s="119">
        <v>0</v>
      </c>
      <c r="F70" s="119">
        <v>0</v>
      </c>
      <c r="G70" s="119">
        <v>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hidden="1" outlineLevel="3" x14ac:dyDescent="0.2">
      <c r="A71" s="261" t="s">
        <v>120</v>
      </c>
      <c r="B71" s="119">
        <v>4.25</v>
      </c>
      <c r="C71" s="119">
        <v>4.25</v>
      </c>
      <c r="D71" s="119">
        <v>3</v>
      </c>
      <c r="E71" s="119">
        <v>3</v>
      </c>
      <c r="F71" s="119">
        <v>3</v>
      </c>
      <c r="G71" s="119">
        <v>3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hidden="1" outlineLevel="3" x14ac:dyDescent="0.2">
      <c r="A72" s="261" t="s">
        <v>169</v>
      </c>
      <c r="B72" s="119">
        <v>0</v>
      </c>
      <c r="C72" s="119">
        <v>1</v>
      </c>
      <c r="D72" s="119">
        <v>1</v>
      </c>
      <c r="E72" s="119">
        <v>1</v>
      </c>
      <c r="F72" s="119">
        <v>1</v>
      </c>
      <c r="G72" s="119">
        <v>1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hidden="1" outlineLevel="3" x14ac:dyDescent="0.2">
      <c r="A73" s="261" t="s">
        <v>204</v>
      </c>
      <c r="B73" s="119">
        <v>0</v>
      </c>
      <c r="C73" s="119">
        <v>0</v>
      </c>
      <c r="D73" s="119">
        <v>13.302433000000001</v>
      </c>
      <c r="E73" s="119">
        <v>14.043329999999999</v>
      </c>
      <c r="F73" s="119">
        <v>12.467273</v>
      </c>
      <c r="G73" s="119">
        <v>12.467273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hidden="1" outlineLevel="3" x14ac:dyDescent="0.2">
      <c r="A74" s="261" t="s">
        <v>180</v>
      </c>
      <c r="B74" s="119">
        <v>0</v>
      </c>
      <c r="C74" s="119">
        <v>0</v>
      </c>
      <c r="D74" s="119">
        <v>0</v>
      </c>
      <c r="E74" s="119">
        <v>1</v>
      </c>
      <c r="F74" s="119">
        <v>1</v>
      </c>
      <c r="G74" s="119">
        <v>1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hidden="1" outlineLevel="3" x14ac:dyDescent="0.2">
      <c r="A75" s="261" t="s">
        <v>219</v>
      </c>
      <c r="B75" s="119">
        <v>0</v>
      </c>
      <c r="C75" s="119">
        <v>0</v>
      </c>
      <c r="D75" s="119">
        <v>0</v>
      </c>
      <c r="E75" s="119">
        <v>0</v>
      </c>
      <c r="F75" s="119">
        <v>3</v>
      </c>
      <c r="G75" s="119">
        <v>3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hidden="1" outlineLevel="3" x14ac:dyDescent="0.2">
      <c r="A76" s="261" t="s">
        <v>24</v>
      </c>
      <c r="B76" s="119">
        <v>0</v>
      </c>
      <c r="C76" s="119">
        <v>0</v>
      </c>
      <c r="D76" s="119">
        <v>0</v>
      </c>
      <c r="E76" s="119">
        <v>0</v>
      </c>
      <c r="F76" s="119">
        <v>0</v>
      </c>
      <c r="G76" s="119">
        <v>0.72267000000000003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outlineLevel="2" collapsed="1" x14ac:dyDescent="0.2">
      <c r="A77" s="262" t="s">
        <v>182</v>
      </c>
      <c r="B77" s="236">
        <f t="shared" ref="B77:F77" si="10">SUM(B$78:B$78)</f>
        <v>1.8975156476899999</v>
      </c>
      <c r="C77" s="236">
        <f t="shared" si="10"/>
        <v>1.7791325574800001</v>
      </c>
      <c r="D77" s="236">
        <f t="shared" si="10"/>
        <v>1.7016771418900001</v>
      </c>
      <c r="E77" s="236">
        <f t="shared" si="10"/>
        <v>1.6508394016800001</v>
      </c>
      <c r="F77" s="236">
        <f t="shared" si="10"/>
        <v>1.74883683377</v>
      </c>
      <c r="G77" s="236">
        <v>1.72090508676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hidden="1" outlineLevel="3" x14ac:dyDescent="0.2">
      <c r="A78" s="261" t="s">
        <v>148</v>
      </c>
      <c r="B78" s="119">
        <v>1.8975156476899999</v>
      </c>
      <c r="C78" s="119">
        <v>1.7791325574800001</v>
      </c>
      <c r="D78" s="119">
        <v>1.7016771418900001</v>
      </c>
      <c r="E78" s="119">
        <v>1.6508394016800001</v>
      </c>
      <c r="F78" s="119">
        <v>1.74883683377</v>
      </c>
      <c r="G78" s="119">
        <v>1.72090508676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ht="15" x14ac:dyDescent="0.25">
      <c r="A79" s="279" t="s">
        <v>14</v>
      </c>
      <c r="B79" s="226">
        <f t="shared" ref="B79:G79" si="11">B$80+B$100</f>
        <v>13.082439824070001</v>
      </c>
      <c r="C79" s="226">
        <f t="shared" si="11"/>
        <v>9.7537623329799992</v>
      </c>
      <c r="D79" s="226">
        <f t="shared" si="11"/>
        <v>9.912581083600001</v>
      </c>
      <c r="E79" s="226">
        <f t="shared" si="11"/>
        <v>10.25990234883</v>
      </c>
      <c r="F79" s="226">
        <f t="shared" si="11"/>
        <v>10.972968614760001</v>
      </c>
      <c r="G79" s="226">
        <f t="shared" si="11"/>
        <v>10.141090196999999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ht="15" outlineLevel="1" x14ac:dyDescent="0.25">
      <c r="A80" s="263" t="s">
        <v>51</v>
      </c>
      <c r="B80" s="244">
        <f t="shared" ref="B80:G80" si="12">B$81+B$94+B$98</f>
        <v>3.3941135759200001</v>
      </c>
      <c r="C80" s="244">
        <f t="shared" si="12"/>
        <v>1.7670156076999999</v>
      </c>
      <c r="D80" s="244">
        <f t="shared" si="12"/>
        <v>0.89411910529000005</v>
      </c>
      <c r="E80" s="244">
        <f t="shared" si="12"/>
        <v>0.70187102033000004</v>
      </c>
      <c r="F80" s="244">
        <f t="shared" si="12"/>
        <v>0.47313389375999998</v>
      </c>
      <c r="G80" s="244">
        <f t="shared" si="12"/>
        <v>0.46731037455999996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ht="16.5" customHeight="1" outlineLevel="2" collapsed="1" x14ac:dyDescent="0.2">
      <c r="A81" s="262" t="s">
        <v>197</v>
      </c>
      <c r="B81" s="236">
        <f t="shared" ref="B81:F81" si="13">SUM(B$82:B$93)</f>
        <v>2.6442847472600004</v>
      </c>
      <c r="C81" s="236">
        <f t="shared" si="13"/>
        <v>1.36772267545</v>
      </c>
      <c r="D81" s="236">
        <f t="shared" si="13"/>
        <v>0.68331482616000006</v>
      </c>
      <c r="E81" s="236">
        <f t="shared" si="13"/>
        <v>0.58659464145999995</v>
      </c>
      <c r="F81" s="236">
        <f t="shared" si="13"/>
        <v>0.31887770297999996</v>
      </c>
      <c r="G81" s="236">
        <v>0.31648478715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hidden="1" outlineLevel="3" x14ac:dyDescent="0.2">
      <c r="A82" s="261" t="s">
        <v>108</v>
      </c>
      <c r="B82" s="119">
        <v>0.12509075229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hidden="1" outlineLevel="3" x14ac:dyDescent="0.2">
      <c r="A83" s="261" t="s">
        <v>114</v>
      </c>
      <c r="B83" s="119">
        <v>1.45127E-6</v>
      </c>
      <c r="C83" s="119">
        <v>7.3564000000000004E-7</v>
      </c>
      <c r="D83" s="119">
        <v>4.8332000000000002E-7</v>
      </c>
      <c r="E83" s="119">
        <v>4.2660999999999998E-7</v>
      </c>
      <c r="F83" s="119">
        <v>4.1329000000000002E-7</v>
      </c>
      <c r="G83" s="119">
        <v>4.1019E-7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idden="1" outlineLevel="3" x14ac:dyDescent="0.2">
      <c r="A84" s="261" t="s">
        <v>77</v>
      </c>
      <c r="B84" s="119">
        <v>0</v>
      </c>
      <c r="C84" s="119">
        <v>6.3417347789999995E-2</v>
      </c>
      <c r="D84" s="119">
        <v>4.166550871E-2</v>
      </c>
      <c r="E84" s="119">
        <v>3.6777066759999998E-2</v>
      </c>
      <c r="F84" s="119">
        <v>3.5628747449999998E-2</v>
      </c>
      <c r="G84" s="119">
        <v>3.5361382900000002E-2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idden="1" outlineLevel="3" x14ac:dyDescent="0.2">
      <c r="A85" s="261" t="s">
        <v>106</v>
      </c>
      <c r="B85" s="119">
        <v>0.22519704759</v>
      </c>
      <c r="C85" s="119">
        <v>0.19025204337000001</v>
      </c>
      <c r="D85" s="119">
        <v>0.12499652612999999</v>
      </c>
      <c r="E85" s="119">
        <v>0.11033120028</v>
      </c>
      <c r="F85" s="119">
        <v>7.1257494899999996E-2</v>
      </c>
      <c r="G85" s="119">
        <v>7.0722765800000004E-2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idden="1" outlineLevel="3" x14ac:dyDescent="0.2">
      <c r="A86" s="261" t="s">
        <v>1</v>
      </c>
      <c r="B86" s="119">
        <v>0.17515325914999999</v>
      </c>
      <c r="C86" s="119">
        <v>0.20293551297000001</v>
      </c>
      <c r="D86" s="119">
        <v>0.13332962782999999</v>
      </c>
      <c r="E86" s="119">
        <v>0.11033120028</v>
      </c>
      <c r="F86" s="119">
        <v>0.10688624234999999</v>
      </c>
      <c r="G86" s="119">
        <v>0.10608414870000001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idden="1" outlineLevel="3" x14ac:dyDescent="0.2">
      <c r="A87" s="261" t="s">
        <v>80</v>
      </c>
      <c r="B87" s="119">
        <v>7.2426623300000006E-2</v>
      </c>
      <c r="C87" s="119">
        <v>0</v>
      </c>
      <c r="D87" s="119">
        <v>0</v>
      </c>
      <c r="E87" s="119">
        <v>0</v>
      </c>
      <c r="F87" s="119">
        <v>0</v>
      </c>
      <c r="G87" s="119">
        <v>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hidden="1" outlineLevel="3" x14ac:dyDescent="0.2">
      <c r="A88" s="261" t="s">
        <v>155</v>
      </c>
      <c r="B88" s="119">
        <v>0.60052545978000005</v>
      </c>
      <c r="C88" s="119">
        <v>0.30440326938000001</v>
      </c>
      <c r="D88" s="119">
        <v>0.19999444182000001</v>
      </c>
      <c r="E88" s="119">
        <v>0.17652992045999999</v>
      </c>
      <c r="F88" s="119">
        <v>0</v>
      </c>
      <c r="G88" s="119">
        <v>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hidden="1" outlineLevel="3" x14ac:dyDescent="0.2">
      <c r="A89" s="261" t="s">
        <v>193</v>
      </c>
      <c r="B89" s="119">
        <v>0.19391967971999999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hidden="1" outlineLevel="3" x14ac:dyDescent="0.2">
      <c r="A90" s="261" t="s">
        <v>103</v>
      </c>
      <c r="B90" s="119">
        <v>0.53171525084000004</v>
      </c>
      <c r="C90" s="119">
        <v>0.26952372811000003</v>
      </c>
      <c r="D90" s="119">
        <v>1.041637718E-2</v>
      </c>
      <c r="E90" s="119">
        <v>0</v>
      </c>
      <c r="F90" s="119">
        <v>0</v>
      </c>
      <c r="G90" s="119">
        <v>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hidden="1" outlineLevel="3" x14ac:dyDescent="0.2">
      <c r="A91" s="261" t="s">
        <v>0</v>
      </c>
      <c r="B91" s="119">
        <v>0.51920430376000004</v>
      </c>
      <c r="C91" s="119">
        <v>0.26318199332999997</v>
      </c>
      <c r="D91" s="119">
        <v>0.17291186116999999</v>
      </c>
      <c r="E91" s="119">
        <v>0.15262482707</v>
      </c>
      <c r="F91" s="119">
        <v>0.10510480498999999</v>
      </c>
      <c r="G91" s="119">
        <v>0.10431607956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hidden="1" outlineLevel="3" x14ac:dyDescent="0.2">
      <c r="A92" s="261" t="s">
        <v>127</v>
      </c>
      <c r="B92" s="119">
        <v>0.1100963343</v>
      </c>
      <c r="C92" s="119">
        <v>2.7903633019999999E-2</v>
      </c>
      <c r="D92" s="119">
        <v>0</v>
      </c>
      <c r="E92" s="119">
        <v>0</v>
      </c>
      <c r="F92" s="119">
        <v>0</v>
      </c>
      <c r="G92" s="119">
        <v>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hidden="1" outlineLevel="3" x14ac:dyDescent="0.2">
      <c r="A93" s="261" t="s">
        <v>190</v>
      </c>
      <c r="B93" s="119">
        <v>9.0954585259999998E-2</v>
      </c>
      <c r="C93" s="119">
        <v>4.6104411839999998E-2</v>
      </c>
      <c r="D93" s="119">
        <v>0</v>
      </c>
      <c r="E93" s="119">
        <v>0</v>
      </c>
      <c r="F93" s="119">
        <v>0</v>
      </c>
      <c r="G93" s="119">
        <v>0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ht="15.75" customHeight="1" outlineLevel="2" collapsed="1" x14ac:dyDescent="0.2">
      <c r="A94" s="262" t="s">
        <v>118</v>
      </c>
      <c r="B94" s="236">
        <f t="shared" ref="B94:F94" si="14">SUM(B$95:B$97)</f>
        <v>0.74970939290000005</v>
      </c>
      <c r="C94" s="236">
        <f t="shared" si="14"/>
        <v>0.39923239088000001</v>
      </c>
      <c r="D94" s="236">
        <f t="shared" si="14"/>
        <v>0.21076450314999998</v>
      </c>
      <c r="E94" s="236">
        <f t="shared" si="14"/>
        <v>0.11524126964</v>
      </c>
      <c r="F94" s="236">
        <f t="shared" si="14"/>
        <v>0.1542221778</v>
      </c>
      <c r="G94" s="236">
        <v>0.15079182966999999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hidden="1" outlineLevel="3" x14ac:dyDescent="0.2">
      <c r="A95" s="261" t="s">
        <v>50</v>
      </c>
      <c r="B95" s="119">
        <v>0.26272988865000002</v>
      </c>
      <c r="C95" s="119">
        <v>0.13317643035999999</v>
      </c>
      <c r="D95" s="119">
        <v>4.3748784149999997E-2</v>
      </c>
      <c r="E95" s="119">
        <v>0</v>
      </c>
      <c r="F95" s="119">
        <v>1.2166126249999999E-2</v>
      </c>
      <c r="G95" s="119">
        <v>3.0773999949999999E-2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hidden="1" outlineLevel="3" x14ac:dyDescent="0.2">
      <c r="A96" s="261" t="s">
        <v>125</v>
      </c>
      <c r="B96" s="119">
        <v>0.48697950424999997</v>
      </c>
      <c r="C96" s="119">
        <v>0.25429483322000002</v>
      </c>
      <c r="D96" s="119">
        <v>0.16082312704999999</v>
      </c>
      <c r="E96" s="119">
        <v>0.11112971566</v>
      </c>
      <c r="F96" s="119">
        <v>0.1388693298</v>
      </c>
      <c r="G96" s="119">
        <v>0.11726167039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hidden="1" outlineLevel="3" x14ac:dyDescent="0.2">
      <c r="A97" s="261" t="s">
        <v>96</v>
      </c>
      <c r="B97" s="119">
        <v>0</v>
      </c>
      <c r="C97" s="119">
        <v>1.17611273E-2</v>
      </c>
      <c r="D97" s="119">
        <v>6.1925919499999996E-3</v>
      </c>
      <c r="E97" s="119">
        <v>4.11155398E-3</v>
      </c>
      <c r="F97" s="119">
        <v>3.18672175E-3</v>
      </c>
      <c r="G97" s="119">
        <v>2.7561593300000002E-3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outlineLevel="2" collapsed="1" x14ac:dyDescent="0.2">
      <c r="A98" s="262" t="s">
        <v>137</v>
      </c>
      <c r="B98" s="236">
        <f t="shared" ref="B98:F98" si="15">SUM(B$99:B$99)</f>
        <v>1.1943576E-4</v>
      </c>
      <c r="C98" s="236">
        <f t="shared" si="15"/>
        <v>6.0541370000000001E-5</v>
      </c>
      <c r="D98" s="236">
        <f t="shared" si="15"/>
        <v>3.9775979999999999E-5</v>
      </c>
      <c r="E98" s="236">
        <f t="shared" si="15"/>
        <v>3.5109230000000001E-5</v>
      </c>
      <c r="F98" s="236">
        <f t="shared" si="15"/>
        <v>3.401298E-5</v>
      </c>
      <c r="G98" s="236">
        <v>3.375774E-5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hidden="1" outlineLevel="3" x14ac:dyDescent="0.2">
      <c r="A99" s="261" t="s">
        <v>71</v>
      </c>
      <c r="B99" s="119">
        <v>1.1943576E-4</v>
      </c>
      <c r="C99" s="119">
        <v>6.0541370000000001E-5</v>
      </c>
      <c r="D99" s="119">
        <v>3.9775979999999999E-5</v>
      </c>
      <c r="E99" s="119">
        <v>3.5109230000000001E-5</v>
      </c>
      <c r="F99" s="119">
        <v>3.401298E-5</v>
      </c>
      <c r="G99" s="119">
        <v>3.375774E-5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ht="15" outlineLevel="1" x14ac:dyDescent="0.25">
      <c r="A100" s="263" t="s">
        <v>65</v>
      </c>
      <c r="B100" s="244">
        <f t="shared" ref="B100:G100" si="16">B$101+B$107+B$109+B$124+B$128</f>
        <v>9.6883262481500001</v>
      </c>
      <c r="C100" s="244">
        <f t="shared" si="16"/>
        <v>7.9867467252799997</v>
      </c>
      <c r="D100" s="244">
        <f t="shared" si="16"/>
        <v>9.0184619783100004</v>
      </c>
      <c r="E100" s="244">
        <f t="shared" si="16"/>
        <v>9.5580313285000003</v>
      </c>
      <c r="F100" s="244">
        <f t="shared" si="16"/>
        <v>10.499834721000001</v>
      </c>
      <c r="G100" s="244">
        <f t="shared" si="16"/>
        <v>9.6737798224399985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ht="25.5" outlineLevel="2" collapsed="1" x14ac:dyDescent="0.2">
      <c r="A101" s="262" t="s">
        <v>179</v>
      </c>
      <c r="B101" s="236">
        <f t="shared" ref="B101:F101" si="17">SUM(B$102:B$106)</f>
        <v>2.0299789257</v>
      </c>
      <c r="C101" s="236">
        <f t="shared" si="17"/>
        <v>2.5437051230600001</v>
      </c>
      <c r="D101" s="236">
        <f t="shared" si="17"/>
        <v>5.8679120508100002</v>
      </c>
      <c r="E101" s="236">
        <f t="shared" si="17"/>
        <v>7.0237852621300005</v>
      </c>
      <c r="F101" s="236">
        <f t="shared" si="17"/>
        <v>8.1844122870200007</v>
      </c>
      <c r="G101" s="236">
        <v>7.3772621226600004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hidden="1" outlineLevel="3" x14ac:dyDescent="0.2">
      <c r="A102" s="261" t="s">
        <v>66</v>
      </c>
      <c r="B102" s="119">
        <v>3.9832119559999997E-2</v>
      </c>
      <c r="C102" s="119">
        <v>2.8629790209999999E-2</v>
      </c>
      <c r="D102" s="119">
        <v>1.90260701E-2</v>
      </c>
      <c r="E102" s="119">
        <v>1.088056003E-2</v>
      </c>
      <c r="F102" s="119">
        <v>6.3155020130000003E-2</v>
      </c>
      <c r="G102" s="119">
        <v>0.11692000092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hidden="1" outlineLevel="3" x14ac:dyDescent="0.2">
      <c r="A103" s="261" t="s">
        <v>56</v>
      </c>
      <c r="B103" s="119">
        <v>9.785945972E-2</v>
      </c>
      <c r="C103" s="119">
        <v>8.8309116990000006E-2</v>
      </c>
      <c r="D103" s="119">
        <v>0.12708577197000001</v>
      </c>
      <c r="E103" s="119">
        <v>0.38844780925</v>
      </c>
      <c r="F103" s="119">
        <v>0.40809589511</v>
      </c>
      <c r="G103" s="119">
        <v>0.18638596346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hidden="1" outlineLevel="3" x14ac:dyDescent="0.2">
      <c r="A104" s="261" t="s">
        <v>97</v>
      </c>
      <c r="B104" s="119">
        <v>0</v>
      </c>
      <c r="C104" s="119">
        <v>0</v>
      </c>
      <c r="D104" s="119">
        <v>0</v>
      </c>
      <c r="E104" s="119">
        <v>3.658550017E-2</v>
      </c>
      <c r="F104" s="119">
        <v>4.1769000090000001E-2</v>
      </c>
      <c r="G104" s="119">
        <v>5.7290800449999998E-2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hidden="1" outlineLevel="3" x14ac:dyDescent="0.2">
      <c r="A105" s="261" t="s">
        <v>132</v>
      </c>
      <c r="B105" s="119">
        <v>0.24374336708</v>
      </c>
      <c r="C105" s="119">
        <v>0.36831129565999998</v>
      </c>
      <c r="D105" s="119">
        <v>0.39244671814999998</v>
      </c>
      <c r="E105" s="119">
        <v>0.45504334538000002</v>
      </c>
      <c r="F105" s="119">
        <v>0.44967000001000001</v>
      </c>
      <c r="G105" s="119">
        <v>0.45297500002000002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hidden="1" outlineLevel="3" x14ac:dyDescent="0.2">
      <c r="A106" s="261" t="s">
        <v>148</v>
      </c>
      <c r="B106" s="119">
        <v>1.6485439793400001</v>
      </c>
      <c r="C106" s="119">
        <v>2.0584549202</v>
      </c>
      <c r="D106" s="119">
        <v>5.32935349059</v>
      </c>
      <c r="E106" s="119">
        <v>6.1328280473000003</v>
      </c>
      <c r="F106" s="119">
        <v>7.2217223716800003</v>
      </c>
      <c r="G106" s="119">
        <v>6.5636903578099997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ht="25.5" outlineLevel="2" collapsed="1" x14ac:dyDescent="0.2">
      <c r="A107" s="262" t="s">
        <v>45</v>
      </c>
      <c r="B107" s="236">
        <f t="shared" ref="B107:F107" si="18">SUM(B$108:B$108)</f>
        <v>0.24783356000000001</v>
      </c>
      <c r="C107" s="236">
        <f t="shared" si="18"/>
        <v>0.24369463331999999</v>
      </c>
      <c r="D107" s="236">
        <f t="shared" si="18"/>
        <v>0.19495570664</v>
      </c>
      <c r="E107" s="236">
        <f t="shared" si="18"/>
        <v>0.14621677995999999</v>
      </c>
      <c r="F107" s="236">
        <f t="shared" si="18"/>
        <v>9.7477853279999999E-2</v>
      </c>
      <c r="G107" s="236">
        <v>4.8738926600000003E-2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hidden="1" outlineLevel="3" x14ac:dyDescent="0.2">
      <c r="A108" s="261" t="s">
        <v>28</v>
      </c>
      <c r="B108" s="119">
        <v>0.24783356000000001</v>
      </c>
      <c r="C108" s="119">
        <v>0.24369463331999999</v>
      </c>
      <c r="D108" s="119">
        <v>0.19495570664</v>
      </c>
      <c r="E108" s="119">
        <v>0.14621677995999999</v>
      </c>
      <c r="F108" s="119">
        <v>9.7477853279999999E-2</v>
      </c>
      <c r="G108" s="119">
        <v>4.8738926600000003E-2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ht="25.5" outlineLevel="2" collapsed="1" x14ac:dyDescent="0.2">
      <c r="A109" s="262" t="s">
        <v>218</v>
      </c>
      <c r="B109" s="236">
        <f t="shared" ref="B109:F109" si="19">SUM(B$110:B$123)</f>
        <v>3.8816497435699997</v>
      </c>
      <c r="C109" s="236">
        <f t="shared" si="19"/>
        <v>3.2733513524600002</v>
      </c>
      <c r="D109" s="236">
        <f t="shared" si="19"/>
        <v>2.8427356019299999</v>
      </c>
      <c r="E109" s="236">
        <f t="shared" si="19"/>
        <v>2.2785423277099999</v>
      </c>
      <c r="F109" s="236">
        <f t="shared" si="19"/>
        <v>2.1019582370299998</v>
      </c>
      <c r="G109" s="236">
        <v>2.1336449186299999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hidden="1" outlineLevel="3" x14ac:dyDescent="0.2">
      <c r="A110" s="261" t="s">
        <v>52</v>
      </c>
      <c r="B110" s="119">
        <v>2.3023332000000001E-2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hidden="1" outlineLevel="3" x14ac:dyDescent="0.2">
      <c r="A111" s="261" t="s">
        <v>76</v>
      </c>
      <c r="B111" s="119">
        <v>0</v>
      </c>
      <c r="C111" s="119">
        <v>0</v>
      </c>
      <c r="D111" s="119">
        <v>0</v>
      </c>
      <c r="E111" s="119">
        <v>0</v>
      </c>
      <c r="F111" s="119">
        <v>0</v>
      </c>
      <c r="G111" s="119">
        <v>5.6690593460000001E-2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hidden="1" outlineLevel="3" x14ac:dyDescent="0.2">
      <c r="A112" s="261" t="s">
        <v>176</v>
      </c>
      <c r="B112" s="119">
        <v>0</v>
      </c>
      <c r="C112" s="119">
        <v>0</v>
      </c>
      <c r="D112" s="119">
        <v>0</v>
      </c>
      <c r="E112" s="119">
        <v>0</v>
      </c>
      <c r="F112" s="119">
        <v>0.37729509711999998</v>
      </c>
      <c r="G112" s="119">
        <v>0.54486701096000001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hidden="1" outlineLevel="3" x14ac:dyDescent="0.2">
      <c r="A113" s="261" t="s">
        <v>160</v>
      </c>
      <c r="B113" s="119">
        <v>0.15465415623000001</v>
      </c>
      <c r="C113" s="119">
        <v>9.1034062159999998E-2</v>
      </c>
      <c r="D113" s="119">
        <v>4.0773885349999997E-2</v>
      </c>
      <c r="E113" s="119">
        <v>0</v>
      </c>
      <c r="F113" s="119">
        <v>0</v>
      </c>
      <c r="G113" s="119">
        <v>0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1:17" hidden="1" outlineLevel="3" x14ac:dyDescent="0.2">
      <c r="A114" s="261" t="s">
        <v>212</v>
      </c>
      <c r="B114" s="119">
        <v>0.15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hidden="1" outlineLevel="3" x14ac:dyDescent="0.2">
      <c r="A115" s="261" t="s">
        <v>109</v>
      </c>
      <c r="B115" s="119">
        <v>0.2016</v>
      </c>
      <c r="C115" s="119">
        <v>0.1512</v>
      </c>
      <c r="D115" s="119">
        <v>0.1008</v>
      </c>
      <c r="E115" s="119">
        <v>0</v>
      </c>
      <c r="F115" s="119">
        <v>0</v>
      </c>
      <c r="G115" s="119">
        <v>0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hidden="1" outlineLevel="3" x14ac:dyDescent="0.2">
      <c r="A116" s="261" t="s">
        <v>213</v>
      </c>
      <c r="B116" s="119">
        <v>2.8571429999999998E-2</v>
      </c>
      <c r="C116" s="119">
        <v>1.4285716E-2</v>
      </c>
      <c r="D116" s="119">
        <v>0</v>
      </c>
      <c r="E116" s="119">
        <v>1.427420651E-2</v>
      </c>
      <c r="F116" s="119">
        <v>3.7104216299999999E-2</v>
      </c>
      <c r="G116" s="119">
        <v>3.5914939190000002E-2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hidden="1" outlineLevel="3" x14ac:dyDescent="0.2">
      <c r="A117" s="261" t="s">
        <v>129</v>
      </c>
      <c r="B117" s="119">
        <v>8.2193298060000003E-2</v>
      </c>
      <c r="C117" s="119">
        <v>6.2204700440000003E-2</v>
      </c>
      <c r="D117" s="119">
        <v>4.6435500140000002E-2</v>
      </c>
      <c r="E117" s="119">
        <v>3.5540199949999997E-2</v>
      </c>
      <c r="F117" s="119">
        <v>3.0431699860000001E-2</v>
      </c>
      <c r="G117" s="119">
        <v>2.4845500020000001E-2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hidden="1" outlineLevel="3" x14ac:dyDescent="0.2">
      <c r="A118" s="261" t="s">
        <v>121</v>
      </c>
      <c r="B118" s="119">
        <v>0.293866668</v>
      </c>
      <c r="C118" s="119">
        <v>0.146933336</v>
      </c>
      <c r="D118" s="119">
        <v>0</v>
      </c>
      <c r="E118" s="119">
        <v>0</v>
      </c>
      <c r="F118" s="119">
        <v>0</v>
      </c>
      <c r="G118" s="119">
        <v>0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1:17" hidden="1" outlineLevel="3" x14ac:dyDescent="0.2">
      <c r="A119" s="261" t="s">
        <v>113</v>
      </c>
      <c r="B119" s="119">
        <v>0.5</v>
      </c>
      <c r="C119" s="119">
        <v>0.5</v>
      </c>
      <c r="D119" s="119">
        <v>0.5</v>
      </c>
      <c r="E119" s="119">
        <v>0.5</v>
      </c>
      <c r="F119" s="119">
        <v>0</v>
      </c>
      <c r="G119" s="119">
        <v>0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1:17" hidden="1" outlineLevel="3" x14ac:dyDescent="0.2">
      <c r="A120" s="261" t="s">
        <v>152</v>
      </c>
      <c r="B120" s="119">
        <v>8.5000000000000006E-2</v>
      </c>
      <c r="C120" s="119">
        <v>8.5000000000000006E-2</v>
      </c>
      <c r="D120" s="119">
        <v>7.2080000000000005E-2</v>
      </c>
      <c r="E120" s="119">
        <v>5.9159999999999997E-2</v>
      </c>
      <c r="F120" s="119">
        <v>4.6240000000000003E-2</v>
      </c>
      <c r="G120" s="119">
        <v>3.9780000000000003E-2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17" hidden="1" outlineLevel="3" x14ac:dyDescent="0.2">
      <c r="A121" s="261" t="s">
        <v>123</v>
      </c>
      <c r="B121" s="119">
        <v>1.552123895</v>
      </c>
      <c r="C121" s="119">
        <v>1.552123895</v>
      </c>
      <c r="D121" s="119">
        <v>1.552123895</v>
      </c>
      <c r="E121" s="119">
        <v>1.53909292125</v>
      </c>
      <c r="F121" s="119">
        <v>1.5130309737500001</v>
      </c>
      <c r="G121" s="119">
        <v>1.35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outlineLevel="3" x14ac:dyDescent="0.2">
      <c r="A122" s="261" t="s">
        <v>105</v>
      </c>
      <c r="B122" s="119">
        <v>0.22833125000000001</v>
      </c>
      <c r="C122" s="119">
        <v>0.19571250000000001</v>
      </c>
      <c r="D122" s="119">
        <v>0.16309375000000001</v>
      </c>
      <c r="E122" s="119">
        <v>0.13047500000000001</v>
      </c>
      <c r="F122" s="119">
        <v>9.7856250000000006E-2</v>
      </c>
      <c r="G122" s="119">
        <v>8.1546875000000005E-2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outlineLevel="3" x14ac:dyDescent="0.2">
      <c r="A123" s="261" t="s">
        <v>107</v>
      </c>
      <c r="B123" s="119">
        <v>0.58228571427999998</v>
      </c>
      <c r="C123" s="119">
        <v>0.47485714286000003</v>
      </c>
      <c r="D123" s="119">
        <v>0.36742857144000002</v>
      </c>
      <c r="E123" s="119">
        <v>0</v>
      </c>
      <c r="F123" s="119">
        <v>0</v>
      </c>
      <c r="G123" s="119">
        <v>0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3.5" customHeight="1" outlineLevel="2" collapsed="1" x14ac:dyDescent="0.2">
      <c r="A124" s="262" t="s">
        <v>58</v>
      </c>
      <c r="B124" s="236">
        <f t="shared" ref="B124:F124" si="20">SUM(B$125:B$127)</f>
        <v>3.4030170000000002</v>
      </c>
      <c r="C124" s="236">
        <f t="shared" si="20"/>
        <v>1.8080000000000001</v>
      </c>
      <c r="D124" s="236">
        <f t="shared" si="20"/>
        <v>0</v>
      </c>
      <c r="E124" s="236">
        <f t="shared" si="20"/>
        <v>0</v>
      </c>
      <c r="F124" s="236">
        <f t="shared" si="20"/>
        <v>0</v>
      </c>
      <c r="G124" s="236">
        <v>0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outlineLevel="3" x14ac:dyDescent="0.2">
      <c r="A125" s="81" t="s">
        <v>38</v>
      </c>
      <c r="B125" s="119">
        <v>0.55000000000000004</v>
      </c>
      <c r="C125" s="119">
        <v>0.55000000000000004</v>
      </c>
      <c r="D125" s="119">
        <v>0</v>
      </c>
      <c r="E125" s="119">
        <v>0</v>
      </c>
      <c r="F125" s="119">
        <v>0</v>
      </c>
      <c r="G125" s="119">
        <v>0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outlineLevel="3" x14ac:dyDescent="0.2">
      <c r="A126" s="81" t="s">
        <v>140</v>
      </c>
      <c r="B126" s="119">
        <v>1.258</v>
      </c>
      <c r="C126" s="119">
        <v>1.258</v>
      </c>
      <c r="D126" s="119">
        <v>0</v>
      </c>
      <c r="E126" s="119">
        <v>0</v>
      </c>
      <c r="F126" s="119">
        <v>0</v>
      </c>
      <c r="G126" s="119">
        <v>0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idden="1" outlineLevel="3" x14ac:dyDescent="0.2">
      <c r="A127" s="81" t="s">
        <v>48</v>
      </c>
      <c r="B127" s="119">
        <v>1.5950169999999999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outlineLevel="2" collapsed="1" x14ac:dyDescent="0.2">
      <c r="A128" s="228" t="s">
        <v>182</v>
      </c>
      <c r="B128" s="236">
        <f t="shared" ref="B128:F128" si="21">SUM(B$129:B$129)</f>
        <v>0.12584701887999999</v>
      </c>
      <c r="C128" s="236">
        <f t="shared" si="21"/>
        <v>0.11799561644000001</v>
      </c>
      <c r="D128" s="236">
        <f t="shared" si="21"/>
        <v>0.11285861893</v>
      </c>
      <c r="E128" s="236">
        <f t="shared" si="21"/>
        <v>0.1094869587</v>
      </c>
      <c r="F128" s="236">
        <f t="shared" si="21"/>
        <v>0.11598634367000001</v>
      </c>
      <c r="G128" s="236">
        <v>0.11413385455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hidden="1" outlineLevel="3" x14ac:dyDescent="0.2">
      <c r="A129" s="81" t="s">
        <v>148</v>
      </c>
      <c r="B129" s="119">
        <v>0.12584701887999999</v>
      </c>
      <c r="C129" s="119">
        <v>0.11799561644000001</v>
      </c>
      <c r="D129" s="119">
        <v>0.11285861893</v>
      </c>
      <c r="E129" s="119">
        <v>0.1094869587</v>
      </c>
      <c r="F129" s="119">
        <v>0.11598634367000001</v>
      </c>
      <c r="G129" s="119">
        <v>0.11413385455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x14ac:dyDescent="0.2">
      <c r="B130" s="69"/>
      <c r="C130" s="69"/>
      <c r="D130" s="69"/>
      <c r="E130" s="69"/>
      <c r="F130" s="69"/>
      <c r="G130" s="69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x14ac:dyDescent="0.2">
      <c r="B131" s="69"/>
      <c r="C131" s="69"/>
      <c r="D131" s="69"/>
      <c r="E131" s="69"/>
      <c r="F131" s="69"/>
      <c r="G131" s="69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x14ac:dyDescent="0.2">
      <c r="B132" s="69"/>
      <c r="C132" s="69"/>
      <c r="D132" s="69"/>
      <c r="E132" s="69"/>
      <c r="F132" s="69"/>
      <c r="G132" s="69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x14ac:dyDescent="0.2">
      <c r="B133" s="69"/>
      <c r="C133" s="69"/>
      <c r="D133" s="69"/>
      <c r="E133" s="69"/>
      <c r="F133" s="69"/>
      <c r="G133" s="69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x14ac:dyDescent="0.2">
      <c r="B134" s="69"/>
      <c r="C134" s="69"/>
      <c r="D134" s="69"/>
      <c r="E134" s="69"/>
      <c r="F134" s="69"/>
      <c r="G134" s="69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x14ac:dyDescent="0.2">
      <c r="B135" s="69"/>
      <c r="C135" s="69"/>
      <c r="D135" s="69"/>
      <c r="E135" s="69"/>
      <c r="F135" s="69"/>
      <c r="G135" s="69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x14ac:dyDescent="0.2">
      <c r="B136" s="69"/>
      <c r="C136" s="69"/>
      <c r="D136" s="69"/>
      <c r="E136" s="69"/>
      <c r="F136" s="69"/>
      <c r="G136" s="69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x14ac:dyDescent="0.2">
      <c r="B137" s="69"/>
      <c r="C137" s="69"/>
      <c r="D137" s="69"/>
      <c r="E137" s="69"/>
      <c r="F137" s="69"/>
      <c r="G137" s="69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x14ac:dyDescent="0.2">
      <c r="B138" s="69"/>
      <c r="C138" s="69"/>
      <c r="D138" s="69"/>
      <c r="E138" s="69"/>
      <c r="F138" s="69"/>
      <c r="G138" s="69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x14ac:dyDescent="0.2">
      <c r="B139" s="69"/>
      <c r="C139" s="69"/>
      <c r="D139" s="69"/>
      <c r="E139" s="69"/>
      <c r="F139" s="69"/>
      <c r="G139" s="69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x14ac:dyDescent="0.2">
      <c r="B140" s="69"/>
      <c r="C140" s="69"/>
      <c r="D140" s="69"/>
      <c r="E140" s="69"/>
      <c r="F140" s="69"/>
      <c r="G140" s="69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1:17" x14ac:dyDescent="0.2">
      <c r="B141" s="69"/>
      <c r="C141" s="69"/>
      <c r="D141" s="69"/>
      <c r="E141" s="69"/>
      <c r="F141" s="69"/>
      <c r="G141" s="69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1:17" x14ac:dyDescent="0.2">
      <c r="B142" s="69"/>
      <c r="C142" s="69"/>
      <c r="D142" s="69"/>
      <c r="E142" s="69"/>
      <c r="F142" s="69"/>
      <c r="G142" s="69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x14ac:dyDescent="0.2">
      <c r="B143" s="69"/>
      <c r="C143" s="69"/>
      <c r="D143" s="69"/>
      <c r="E143" s="69"/>
      <c r="F143" s="69"/>
      <c r="G143" s="69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x14ac:dyDescent="0.2">
      <c r="B144" s="69"/>
      <c r="C144" s="69"/>
      <c r="D144" s="69"/>
      <c r="E144" s="69"/>
      <c r="F144" s="69"/>
      <c r="G144" s="69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69"/>
      <c r="E145" s="69"/>
      <c r="F145" s="69"/>
      <c r="G145" s="69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69"/>
      <c r="E146" s="69"/>
      <c r="F146" s="69"/>
      <c r="G146" s="69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69"/>
      <c r="E147" s="69"/>
      <c r="F147" s="69"/>
      <c r="G147" s="69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69"/>
      <c r="E148" s="69"/>
      <c r="F148" s="69"/>
      <c r="G148" s="69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69"/>
      <c r="E149" s="69"/>
      <c r="F149" s="69"/>
      <c r="G149" s="69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69"/>
      <c r="E150" s="69"/>
      <c r="F150" s="69"/>
      <c r="G150" s="69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69"/>
      <c r="E151" s="69"/>
      <c r="F151" s="69"/>
      <c r="G151" s="69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69"/>
      <c r="E152" s="69"/>
      <c r="F152" s="69"/>
      <c r="G152" s="69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69"/>
      <c r="E153" s="69"/>
      <c r="F153" s="69"/>
      <c r="G153" s="69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69"/>
      <c r="E154" s="69"/>
      <c r="F154" s="69"/>
      <c r="G154" s="69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69"/>
      <c r="E155" s="69"/>
      <c r="F155" s="69"/>
      <c r="G155" s="69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69"/>
      <c r="E156" s="69"/>
      <c r="F156" s="69"/>
      <c r="G156" s="69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69"/>
      <c r="E157" s="69"/>
      <c r="F157" s="69"/>
      <c r="G157" s="69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69"/>
      <c r="E158" s="69"/>
      <c r="F158" s="69"/>
      <c r="G158" s="69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69"/>
      <c r="E159" s="69"/>
      <c r="F159" s="69"/>
      <c r="G159" s="69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69"/>
      <c r="E160" s="69"/>
      <c r="F160" s="69"/>
      <c r="G160" s="69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69"/>
      <c r="E161" s="69"/>
      <c r="F161" s="69"/>
      <c r="G161" s="69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69"/>
      <c r="E162" s="69"/>
      <c r="F162" s="69"/>
      <c r="G162" s="69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69"/>
      <c r="E163" s="69"/>
      <c r="F163" s="69"/>
      <c r="G163" s="69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69"/>
      <c r="E164" s="69"/>
      <c r="F164" s="69"/>
      <c r="G164" s="69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69"/>
      <c r="E165" s="69"/>
      <c r="F165" s="69"/>
      <c r="G165" s="69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69"/>
      <c r="E166" s="69"/>
      <c r="F166" s="69"/>
      <c r="G166" s="69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69"/>
      <c r="E167" s="69"/>
      <c r="F167" s="69"/>
      <c r="G167" s="69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69"/>
      <c r="E168" s="69"/>
      <c r="F168" s="69"/>
      <c r="G168" s="69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</sheetData>
  <mergeCells count="1">
    <mergeCell ref="A2:G2"/>
  </mergeCells>
  <printOptions horizontalCentered="1"/>
  <pageMargins left="0.39370078740157483" right="0.39370078740157483" top="1.1811023622047245" bottom="0.98425196850393704" header="0.51181102362204722" footer="0.51181102362204722"/>
  <pageSetup paperSize="9" scale="9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34" bestFit="1" customWidth="1"/>
    <col min="2" max="2" width="12.42578125" style="78" bestFit="1" customWidth="1"/>
    <col min="3" max="3" width="13.5703125" style="78" bestFit="1" customWidth="1"/>
    <col min="4" max="4" width="10.28515625" style="138" customWidth="1"/>
    <col min="5" max="6" width="13.5703125" style="78" bestFit="1" customWidth="1"/>
    <col min="7" max="7" width="10.28515625" style="138" customWidth="1"/>
    <col min="8" max="8" width="12.7109375" style="78" hidden="1" customWidth="1"/>
    <col min="9" max="9" width="13.7109375" style="78" bestFit="1" customWidth="1"/>
    <col min="10" max="16384" width="9.140625" style="34"/>
  </cols>
  <sheetData>
    <row r="1" spans="1:19" x14ac:dyDescent="0.2">
      <c r="A1" s="66"/>
      <c r="B1" s="29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31.08.2018</v>
      </c>
      <c r="C1" s="298"/>
      <c r="D1" s="298"/>
      <c r="E1" s="298"/>
    </row>
    <row r="2" spans="1:19" ht="38.25" customHeight="1" x14ac:dyDescent="0.3">
      <c r="A2" s="299" t="s">
        <v>8</v>
      </c>
      <c r="B2" s="3"/>
      <c r="C2" s="3"/>
      <c r="D2" s="3"/>
      <c r="E2" s="3"/>
      <c r="F2" s="3"/>
      <c r="G2" s="3"/>
      <c r="H2" s="3"/>
      <c r="I2" s="3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2">
      <c r="A3" s="66"/>
    </row>
    <row r="4" spans="1:19" s="169" customFormat="1" x14ac:dyDescent="0.2">
      <c r="B4" s="209"/>
      <c r="C4" s="209"/>
      <c r="D4" s="9"/>
      <c r="E4" s="209"/>
      <c r="F4" s="209"/>
      <c r="G4" s="9"/>
      <c r="H4" s="209" t="s">
        <v>138</v>
      </c>
      <c r="I4" s="169" t="str">
        <f>VALVAL</f>
        <v>млрд. одиниць</v>
      </c>
    </row>
    <row r="5" spans="1:19" s="180" customFormat="1" x14ac:dyDescent="0.2">
      <c r="A5" s="39"/>
      <c r="B5" s="291">
        <v>43100</v>
      </c>
      <c r="C5" s="292"/>
      <c r="D5" s="293"/>
      <c r="E5" s="291">
        <v>43343</v>
      </c>
      <c r="F5" s="292"/>
      <c r="G5" s="293"/>
      <c r="H5" s="188"/>
      <c r="I5" s="188"/>
    </row>
    <row r="6" spans="1:19" s="61" customFormat="1" x14ac:dyDescent="0.2">
      <c r="A6" s="98"/>
      <c r="B6" s="135" t="s">
        <v>172</v>
      </c>
      <c r="C6" s="135" t="s">
        <v>175</v>
      </c>
      <c r="D6" s="187" t="s">
        <v>194</v>
      </c>
      <c r="E6" s="135" t="s">
        <v>172</v>
      </c>
      <c r="F6" s="135" t="s">
        <v>175</v>
      </c>
      <c r="G6" s="187" t="s">
        <v>194</v>
      </c>
      <c r="H6" s="135" t="s">
        <v>194</v>
      </c>
      <c r="I6" s="135" t="s">
        <v>67</v>
      </c>
    </row>
    <row r="7" spans="1:19" s="99" customFormat="1" ht="15" x14ac:dyDescent="0.2">
      <c r="A7" s="18" t="s">
        <v>154</v>
      </c>
      <c r="B7" s="212">
        <f t="shared" ref="B7:G7" si="0">SUM(B$8+ B$9)</f>
        <v>76.305753084309998</v>
      </c>
      <c r="C7" s="212">
        <f t="shared" si="0"/>
        <v>2141.6905879996102</v>
      </c>
      <c r="D7" s="10">
        <f t="shared" si="0"/>
        <v>1</v>
      </c>
      <c r="E7" s="212">
        <f t="shared" si="0"/>
        <v>74.848301704500003</v>
      </c>
      <c r="F7" s="212">
        <f t="shared" si="0"/>
        <v>2116.66783260696</v>
      </c>
      <c r="G7" s="10">
        <f t="shared" si="0"/>
        <v>1</v>
      </c>
      <c r="H7" s="212"/>
      <c r="I7" s="212">
        <f>SUM(I$8+ I$9)</f>
        <v>0</v>
      </c>
    </row>
    <row r="8" spans="1:19" s="49" customFormat="1" x14ac:dyDescent="0.2">
      <c r="A8" s="195" t="s">
        <v>70</v>
      </c>
      <c r="B8" s="164">
        <v>65.332784469550006</v>
      </c>
      <c r="C8" s="164">
        <v>1833.70983091682</v>
      </c>
      <c r="D8" s="214">
        <v>0.85619699999999999</v>
      </c>
      <c r="E8" s="164">
        <v>64.707211507500006</v>
      </c>
      <c r="F8" s="164">
        <v>1829.8835112690001</v>
      </c>
      <c r="G8" s="214">
        <v>0.86451100000000003</v>
      </c>
      <c r="H8" s="164">
        <v>8.3140000000000002E-3</v>
      </c>
      <c r="I8" s="164">
        <v>-21.4</v>
      </c>
    </row>
    <row r="9" spans="1:19" s="49" customFormat="1" x14ac:dyDescent="0.2">
      <c r="A9" s="195" t="s">
        <v>14</v>
      </c>
      <c r="B9" s="164">
        <v>10.972968614759999</v>
      </c>
      <c r="C9" s="164">
        <v>307.98075708278998</v>
      </c>
      <c r="D9" s="214">
        <v>0.14380299999999999</v>
      </c>
      <c r="E9" s="164">
        <v>10.141090197</v>
      </c>
      <c r="F9" s="164">
        <v>286.78432133796002</v>
      </c>
      <c r="G9" s="214">
        <v>0.135489</v>
      </c>
      <c r="H9" s="164">
        <v>-8.3140000000000002E-3</v>
      </c>
      <c r="I9" s="164">
        <v>21.4</v>
      </c>
    </row>
    <row r="10" spans="1:19" x14ac:dyDescent="0.2">
      <c r="B10" s="69"/>
      <c r="C10" s="69"/>
      <c r="D10" s="131"/>
      <c r="E10" s="69"/>
      <c r="F10" s="69"/>
      <c r="G10" s="131"/>
      <c r="H10" s="69"/>
      <c r="I10" s="69"/>
      <c r="J10" s="25"/>
      <c r="K10" s="25"/>
      <c r="L10" s="25"/>
      <c r="M10" s="25"/>
      <c r="N10" s="25"/>
      <c r="O10" s="25"/>
      <c r="P10" s="25"/>
      <c r="Q10" s="25"/>
    </row>
    <row r="11" spans="1:19" x14ac:dyDescent="0.2">
      <c r="B11" s="69"/>
      <c r="C11" s="69"/>
      <c r="D11" s="131"/>
      <c r="E11" s="69"/>
      <c r="F11" s="69"/>
      <c r="G11" s="131"/>
      <c r="H11" s="69"/>
      <c r="I11" s="69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B12" s="69"/>
      <c r="C12" s="69"/>
      <c r="D12" s="131"/>
      <c r="E12" s="69"/>
      <c r="F12" s="69"/>
      <c r="G12" s="131"/>
      <c r="H12" s="69"/>
      <c r="I12" s="69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B13" s="69"/>
      <c r="C13" s="69"/>
      <c r="D13" s="131"/>
      <c r="E13" s="69"/>
      <c r="F13" s="69"/>
      <c r="G13" s="131"/>
      <c r="H13" s="69"/>
      <c r="I13" s="69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B14" s="69"/>
      <c r="C14" s="69"/>
      <c r="D14" s="131"/>
      <c r="E14" s="69"/>
      <c r="F14" s="69"/>
      <c r="G14" s="131"/>
      <c r="H14" s="69"/>
      <c r="I14" s="69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69"/>
      <c r="C15" s="69"/>
      <c r="D15" s="131"/>
      <c r="E15" s="69"/>
      <c r="F15" s="69"/>
      <c r="G15" s="131"/>
      <c r="H15" s="69"/>
      <c r="I15" s="69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69"/>
      <c r="C16" s="69"/>
      <c r="D16" s="131"/>
      <c r="E16" s="69"/>
      <c r="F16" s="69"/>
      <c r="G16" s="131"/>
      <c r="H16" s="69"/>
      <c r="I16" s="69"/>
      <c r="J16" s="25"/>
      <c r="K16" s="25"/>
      <c r="L16" s="25"/>
      <c r="M16" s="25"/>
      <c r="N16" s="25"/>
      <c r="O16" s="25"/>
      <c r="P16" s="25"/>
      <c r="Q16" s="25"/>
    </row>
    <row r="17" spans="2:17" x14ac:dyDescent="0.2">
      <c r="B17" s="69"/>
      <c r="C17" s="69"/>
      <c r="D17" s="131"/>
      <c r="E17" s="69"/>
      <c r="F17" s="69"/>
      <c r="G17" s="131"/>
      <c r="H17" s="69"/>
      <c r="I17" s="69"/>
      <c r="J17" s="25"/>
      <c r="K17" s="25"/>
      <c r="L17" s="25"/>
      <c r="M17" s="25"/>
      <c r="N17" s="25"/>
      <c r="O17" s="25"/>
      <c r="P17" s="25"/>
      <c r="Q17" s="25"/>
    </row>
    <row r="18" spans="2:17" x14ac:dyDescent="0.2">
      <c r="B18" s="69"/>
      <c r="C18" s="69"/>
      <c r="D18" s="131"/>
      <c r="E18" s="69"/>
      <c r="F18" s="69"/>
      <c r="G18" s="131"/>
      <c r="H18" s="69"/>
      <c r="I18" s="69"/>
      <c r="J18" s="25"/>
      <c r="K18" s="25"/>
      <c r="L18" s="25"/>
      <c r="M18" s="25"/>
      <c r="N18" s="25"/>
      <c r="O18" s="25"/>
      <c r="P18" s="25"/>
      <c r="Q18" s="25"/>
    </row>
    <row r="19" spans="2:17" x14ac:dyDescent="0.2">
      <c r="B19" s="69"/>
      <c r="C19" s="69"/>
      <c r="D19" s="131"/>
      <c r="E19" s="69"/>
      <c r="F19" s="69"/>
      <c r="G19" s="131"/>
      <c r="H19" s="69"/>
      <c r="I19" s="69"/>
      <c r="J19" s="25"/>
      <c r="K19" s="25"/>
      <c r="L19" s="25"/>
      <c r="M19" s="25"/>
      <c r="N19" s="25"/>
      <c r="O19" s="25"/>
      <c r="P19" s="25"/>
      <c r="Q19" s="25"/>
    </row>
    <row r="20" spans="2:17" x14ac:dyDescent="0.2">
      <c r="B20" s="69"/>
      <c r="C20" s="69"/>
      <c r="D20" s="131"/>
      <c r="E20" s="69"/>
      <c r="F20" s="69"/>
      <c r="G20" s="131"/>
      <c r="H20" s="69"/>
      <c r="I20" s="69"/>
      <c r="J20" s="25"/>
      <c r="K20" s="25"/>
      <c r="L20" s="25"/>
      <c r="M20" s="25"/>
      <c r="N20" s="25"/>
      <c r="O20" s="25"/>
      <c r="P20" s="25"/>
      <c r="Q20" s="25"/>
    </row>
    <row r="21" spans="2:17" x14ac:dyDescent="0.2">
      <c r="B21" s="69"/>
      <c r="C21" s="69"/>
      <c r="D21" s="131"/>
      <c r="E21" s="69"/>
      <c r="F21" s="69"/>
      <c r="G21" s="131"/>
      <c r="H21" s="69"/>
      <c r="I21" s="69"/>
      <c r="J21" s="25"/>
      <c r="K21" s="25"/>
      <c r="L21" s="25"/>
      <c r="M21" s="25"/>
      <c r="N21" s="25"/>
      <c r="O21" s="25"/>
      <c r="P21" s="25"/>
      <c r="Q21" s="25"/>
    </row>
    <row r="22" spans="2:17" x14ac:dyDescent="0.2">
      <c r="B22" s="69"/>
      <c r="C22" s="69"/>
      <c r="D22" s="131"/>
      <c r="E22" s="69"/>
      <c r="F22" s="69"/>
      <c r="G22" s="131"/>
      <c r="H22" s="69"/>
      <c r="I22" s="69"/>
      <c r="J22" s="25"/>
      <c r="K22" s="25"/>
      <c r="L22" s="25"/>
      <c r="M22" s="25"/>
      <c r="N22" s="25"/>
      <c r="O22" s="25"/>
      <c r="P22" s="25"/>
      <c r="Q22" s="25"/>
    </row>
    <row r="23" spans="2:17" x14ac:dyDescent="0.2">
      <c r="B23" s="69"/>
      <c r="C23" s="69"/>
      <c r="D23" s="131"/>
      <c r="E23" s="69"/>
      <c r="F23" s="69"/>
      <c r="G23" s="131"/>
      <c r="H23" s="69"/>
      <c r="I23" s="69"/>
      <c r="J23" s="25"/>
      <c r="K23" s="25"/>
      <c r="L23" s="25"/>
      <c r="M23" s="25"/>
      <c r="N23" s="25"/>
      <c r="O23" s="25"/>
      <c r="P23" s="25"/>
      <c r="Q23" s="25"/>
    </row>
    <row r="24" spans="2:17" x14ac:dyDescent="0.2">
      <c r="B24" s="69"/>
      <c r="C24" s="69"/>
      <c r="D24" s="131"/>
      <c r="E24" s="69"/>
      <c r="F24" s="69"/>
      <c r="G24" s="131"/>
      <c r="H24" s="69"/>
      <c r="I24" s="69"/>
      <c r="J24" s="25"/>
      <c r="K24" s="25"/>
      <c r="L24" s="25"/>
      <c r="M24" s="25"/>
      <c r="N24" s="25"/>
      <c r="O24" s="25"/>
      <c r="P24" s="25"/>
      <c r="Q24" s="25"/>
    </row>
    <row r="25" spans="2:17" x14ac:dyDescent="0.2">
      <c r="B25" s="69"/>
      <c r="C25" s="69"/>
      <c r="D25" s="131"/>
      <c r="E25" s="69"/>
      <c r="F25" s="69"/>
      <c r="G25" s="131"/>
      <c r="H25" s="69"/>
      <c r="I25" s="69"/>
      <c r="J25" s="25"/>
      <c r="K25" s="25"/>
      <c r="L25" s="25"/>
      <c r="M25" s="25"/>
      <c r="N25" s="25"/>
      <c r="O25" s="25"/>
      <c r="P25" s="25"/>
      <c r="Q25" s="25"/>
    </row>
    <row r="26" spans="2:17" x14ac:dyDescent="0.2">
      <c r="B26" s="69"/>
      <c r="C26" s="69"/>
      <c r="D26" s="131"/>
      <c r="E26" s="69"/>
      <c r="F26" s="69"/>
      <c r="G26" s="131"/>
      <c r="H26" s="69"/>
      <c r="I26" s="69"/>
      <c r="J26" s="25"/>
      <c r="K26" s="25"/>
      <c r="L26" s="25"/>
      <c r="M26" s="25"/>
      <c r="N26" s="25"/>
      <c r="O26" s="25"/>
      <c r="P26" s="25"/>
      <c r="Q26" s="25"/>
    </row>
    <row r="27" spans="2:17" x14ac:dyDescent="0.2">
      <c r="B27" s="69"/>
      <c r="C27" s="69"/>
      <c r="D27" s="131"/>
      <c r="E27" s="69"/>
      <c r="F27" s="69"/>
      <c r="G27" s="131"/>
      <c r="H27" s="69"/>
      <c r="I27" s="69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69"/>
      <c r="C28" s="69"/>
      <c r="D28" s="131"/>
      <c r="E28" s="69"/>
      <c r="F28" s="69"/>
      <c r="G28" s="131"/>
      <c r="H28" s="69"/>
      <c r="I28" s="69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69"/>
      <c r="C29" s="69"/>
      <c r="D29" s="131"/>
      <c r="E29" s="69"/>
      <c r="F29" s="69"/>
      <c r="G29" s="131"/>
      <c r="H29" s="69"/>
      <c r="I29" s="69"/>
      <c r="J29" s="25"/>
      <c r="K29" s="25"/>
      <c r="L29" s="25"/>
      <c r="M29" s="25"/>
      <c r="N29" s="25"/>
      <c r="O29" s="25"/>
      <c r="P29" s="25"/>
      <c r="Q29" s="25"/>
    </row>
    <row r="30" spans="2:17" x14ac:dyDescent="0.2">
      <c r="B30" s="69"/>
      <c r="C30" s="69"/>
      <c r="D30" s="131"/>
      <c r="E30" s="69"/>
      <c r="F30" s="69"/>
      <c r="G30" s="131"/>
      <c r="H30" s="69"/>
      <c r="I30" s="69"/>
      <c r="J30" s="25"/>
      <c r="K30" s="25"/>
      <c r="L30" s="25"/>
      <c r="M30" s="25"/>
      <c r="N30" s="25"/>
      <c r="O30" s="25"/>
      <c r="P30" s="25"/>
      <c r="Q30" s="25"/>
    </row>
    <row r="31" spans="2:17" x14ac:dyDescent="0.2">
      <c r="B31" s="69"/>
      <c r="C31" s="69"/>
      <c r="D31" s="131"/>
      <c r="E31" s="69"/>
      <c r="F31" s="69"/>
      <c r="G31" s="131"/>
      <c r="H31" s="69"/>
      <c r="I31" s="69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69"/>
      <c r="C32" s="69"/>
      <c r="D32" s="131"/>
      <c r="E32" s="69"/>
      <c r="F32" s="69"/>
      <c r="G32" s="131"/>
      <c r="H32" s="69"/>
      <c r="I32" s="69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69"/>
      <c r="C33" s="69"/>
      <c r="D33" s="131"/>
      <c r="E33" s="69"/>
      <c r="F33" s="69"/>
      <c r="G33" s="131"/>
      <c r="H33" s="69"/>
      <c r="I33" s="69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69"/>
      <c r="C34" s="69"/>
      <c r="D34" s="131"/>
      <c r="E34" s="69"/>
      <c r="F34" s="69"/>
      <c r="G34" s="131"/>
      <c r="H34" s="69"/>
      <c r="I34" s="69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69"/>
      <c r="C35" s="69"/>
      <c r="D35" s="131"/>
      <c r="E35" s="69"/>
      <c r="F35" s="69"/>
      <c r="G35" s="131"/>
      <c r="H35" s="69"/>
      <c r="I35" s="69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69"/>
      <c r="C36" s="69"/>
      <c r="D36" s="131"/>
      <c r="E36" s="69"/>
      <c r="F36" s="69"/>
      <c r="G36" s="131"/>
      <c r="H36" s="69"/>
      <c r="I36" s="69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69"/>
      <c r="C37" s="69"/>
      <c r="D37" s="131"/>
      <c r="E37" s="69"/>
      <c r="F37" s="69"/>
      <c r="G37" s="131"/>
      <c r="H37" s="69"/>
      <c r="I37" s="69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69"/>
      <c r="C38" s="69"/>
      <c r="D38" s="131"/>
      <c r="E38" s="69"/>
      <c r="F38" s="69"/>
      <c r="G38" s="131"/>
      <c r="H38" s="69"/>
      <c r="I38" s="69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69"/>
      <c r="C39" s="69"/>
      <c r="D39" s="131"/>
      <c r="E39" s="69"/>
      <c r="F39" s="69"/>
      <c r="G39" s="131"/>
      <c r="H39" s="69"/>
      <c r="I39" s="69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69"/>
      <c r="C40" s="69"/>
      <c r="D40" s="131"/>
      <c r="E40" s="69"/>
      <c r="F40" s="69"/>
      <c r="G40" s="131"/>
      <c r="H40" s="69"/>
      <c r="I40" s="69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69"/>
      <c r="C41" s="69"/>
      <c r="D41" s="131"/>
      <c r="E41" s="69"/>
      <c r="F41" s="69"/>
      <c r="G41" s="131"/>
      <c r="H41" s="69"/>
      <c r="I41" s="69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69"/>
      <c r="C42" s="69"/>
      <c r="D42" s="131"/>
      <c r="E42" s="69"/>
      <c r="F42" s="69"/>
      <c r="G42" s="131"/>
      <c r="H42" s="69"/>
      <c r="I42" s="69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69"/>
      <c r="C43" s="69"/>
      <c r="D43" s="131"/>
      <c r="E43" s="69"/>
      <c r="F43" s="69"/>
      <c r="G43" s="131"/>
      <c r="H43" s="69"/>
      <c r="I43" s="69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69"/>
      <c r="C44" s="69"/>
      <c r="D44" s="131"/>
      <c r="E44" s="69"/>
      <c r="F44" s="69"/>
      <c r="G44" s="131"/>
      <c r="H44" s="69"/>
      <c r="I44" s="69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69"/>
      <c r="C45" s="69"/>
      <c r="D45" s="131"/>
      <c r="E45" s="69"/>
      <c r="F45" s="69"/>
      <c r="G45" s="131"/>
      <c r="H45" s="69"/>
      <c r="I45" s="69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69"/>
      <c r="C46" s="69"/>
      <c r="D46" s="131"/>
      <c r="E46" s="69"/>
      <c r="F46" s="69"/>
      <c r="G46" s="131"/>
      <c r="H46" s="69"/>
      <c r="I46" s="69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69"/>
      <c r="C47" s="69"/>
      <c r="D47" s="131"/>
      <c r="E47" s="69"/>
      <c r="F47" s="69"/>
      <c r="G47" s="131"/>
      <c r="H47" s="69"/>
      <c r="I47" s="69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69"/>
      <c r="C48" s="69"/>
      <c r="D48" s="131"/>
      <c r="E48" s="69"/>
      <c r="F48" s="69"/>
      <c r="G48" s="131"/>
      <c r="H48" s="69"/>
      <c r="I48" s="69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69"/>
      <c r="C49" s="69"/>
      <c r="D49" s="131"/>
      <c r="E49" s="69"/>
      <c r="F49" s="69"/>
      <c r="G49" s="131"/>
      <c r="H49" s="69"/>
      <c r="I49" s="69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69"/>
      <c r="C50" s="69"/>
      <c r="D50" s="131"/>
      <c r="E50" s="69"/>
      <c r="F50" s="69"/>
      <c r="G50" s="131"/>
      <c r="H50" s="69"/>
      <c r="I50" s="69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69"/>
      <c r="C51" s="69"/>
      <c r="D51" s="131"/>
      <c r="E51" s="69"/>
      <c r="F51" s="69"/>
      <c r="G51" s="131"/>
      <c r="H51" s="69"/>
      <c r="I51" s="69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69"/>
      <c r="C52" s="69"/>
      <c r="D52" s="131"/>
      <c r="E52" s="69"/>
      <c r="F52" s="69"/>
      <c r="G52" s="131"/>
      <c r="H52" s="69"/>
      <c r="I52" s="69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69"/>
      <c r="C53" s="69"/>
      <c r="D53" s="131"/>
      <c r="E53" s="69"/>
      <c r="F53" s="69"/>
      <c r="G53" s="131"/>
      <c r="H53" s="69"/>
      <c r="I53" s="69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69"/>
      <c r="C54" s="69"/>
      <c r="D54" s="131"/>
      <c r="E54" s="69"/>
      <c r="F54" s="69"/>
      <c r="G54" s="131"/>
      <c r="H54" s="69"/>
      <c r="I54" s="69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69"/>
      <c r="C55" s="69"/>
      <c r="D55" s="131"/>
      <c r="E55" s="69"/>
      <c r="F55" s="69"/>
      <c r="G55" s="131"/>
      <c r="H55" s="69"/>
      <c r="I55" s="69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69"/>
      <c r="C56" s="69"/>
      <c r="D56" s="131"/>
      <c r="E56" s="69"/>
      <c r="F56" s="69"/>
      <c r="G56" s="131"/>
      <c r="H56" s="69"/>
      <c r="I56" s="69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69"/>
      <c r="C57" s="69"/>
      <c r="D57" s="131"/>
      <c r="E57" s="69"/>
      <c r="F57" s="69"/>
      <c r="G57" s="131"/>
      <c r="H57" s="69"/>
      <c r="I57" s="69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69"/>
      <c r="C58" s="69"/>
      <c r="D58" s="131"/>
      <c r="E58" s="69"/>
      <c r="F58" s="69"/>
      <c r="G58" s="131"/>
      <c r="H58" s="69"/>
      <c r="I58" s="69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69"/>
      <c r="C59" s="69"/>
      <c r="D59" s="131"/>
      <c r="E59" s="69"/>
      <c r="F59" s="69"/>
      <c r="G59" s="131"/>
      <c r="H59" s="69"/>
      <c r="I59" s="69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69"/>
      <c r="C60" s="69"/>
      <c r="D60" s="131"/>
      <c r="E60" s="69"/>
      <c r="F60" s="69"/>
      <c r="G60" s="131"/>
      <c r="H60" s="69"/>
      <c r="I60" s="69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69"/>
      <c r="C61" s="69"/>
      <c r="D61" s="131"/>
      <c r="E61" s="69"/>
      <c r="F61" s="69"/>
      <c r="G61" s="131"/>
      <c r="H61" s="69"/>
      <c r="I61" s="69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69"/>
      <c r="C62" s="69"/>
      <c r="D62" s="131"/>
      <c r="E62" s="69"/>
      <c r="F62" s="69"/>
      <c r="G62" s="131"/>
      <c r="H62" s="69"/>
      <c r="I62" s="69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69"/>
      <c r="C63" s="69"/>
      <c r="D63" s="131"/>
      <c r="E63" s="69"/>
      <c r="F63" s="69"/>
      <c r="G63" s="131"/>
      <c r="H63" s="69"/>
      <c r="I63" s="69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69"/>
      <c r="C64" s="69"/>
      <c r="D64" s="131"/>
      <c r="E64" s="69"/>
      <c r="F64" s="69"/>
      <c r="G64" s="131"/>
      <c r="H64" s="69"/>
      <c r="I64" s="69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69"/>
      <c r="C65" s="69"/>
      <c r="D65" s="131"/>
      <c r="E65" s="69"/>
      <c r="F65" s="69"/>
      <c r="G65" s="131"/>
      <c r="H65" s="69"/>
      <c r="I65" s="69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69"/>
      <c r="C66" s="69"/>
      <c r="D66" s="131"/>
      <c r="E66" s="69"/>
      <c r="F66" s="69"/>
      <c r="G66" s="131"/>
      <c r="H66" s="69"/>
      <c r="I66" s="69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69"/>
      <c r="C67" s="69"/>
      <c r="D67" s="131"/>
      <c r="E67" s="69"/>
      <c r="F67" s="69"/>
      <c r="G67" s="131"/>
      <c r="H67" s="69"/>
      <c r="I67" s="69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69"/>
      <c r="C68" s="69"/>
      <c r="D68" s="131"/>
      <c r="E68" s="69"/>
      <c r="F68" s="69"/>
      <c r="G68" s="131"/>
      <c r="H68" s="69"/>
      <c r="I68" s="69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69"/>
      <c r="C69" s="69"/>
      <c r="D69" s="131"/>
      <c r="E69" s="69"/>
      <c r="F69" s="69"/>
      <c r="G69" s="131"/>
      <c r="H69" s="69"/>
      <c r="I69" s="69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69"/>
      <c r="C70" s="69"/>
      <c r="D70" s="131"/>
      <c r="E70" s="69"/>
      <c r="F70" s="69"/>
      <c r="G70" s="131"/>
      <c r="H70" s="69"/>
      <c r="I70" s="69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69"/>
      <c r="C71" s="69"/>
      <c r="D71" s="131"/>
      <c r="E71" s="69"/>
      <c r="F71" s="69"/>
      <c r="G71" s="131"/>
      <c r="H71" s="69"/>
      <c r="I71" s="69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69"/>
      <c r="C72" s="69"/>
      <c r="D72" s="131"/>
      <c r="E72" s="69"/>
      <c r="F72" s="69"/>
      <c r="G72" s="131"/>
      <c r="H72" s="69"/>
      <c r="I72" s="69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69"/>
      <c r="C73" s="69"/>
      <c r="D73" s="131"/>
      <c r="E73" s="69"/>
      <c r="F73" s="69"/>
      <c r="G73" s="131"/>
      <c r="H73" s="69"/>
      <c r="I73" s="69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69"/>
      <c r="C74" s="69"/>
      <c r="D74" s="131"/>
      <c r="E74" s="69"/>
      <c r="F74" s="69"/>
      <c r="G74" s="131"/>
      <c r="H74" s="69"/>
      <c r="I74" s="69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69"/>
      <c r="C75" s="69"/>
      <c r="D75" s="131"/>
      <c r="E75" s="69"/>
      <c r="F75" s="69"/>
      <c r="G75" s="131"/>
      <c r="H75" s="69"/>
      <c r="I75" s="69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69"/>
      <c r="C76" s="69"/>
      <c r="D76" s="131"/>
      <c r="E76" s="69"/>
      <c r="F76" s="69"/>
      <c r="G76" s="131"/>
      <c r="H76" s="69"/>
      <c r="I76" s="69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69"/>
      <c r="C77" s="69"/>
      <c r="D77" s="131"/>
      <c r="E77" s="69"/>
      <c r="F77" s="69"/>
      <c r="G77" s="131"/>
      <c r="H77" s="69"/>
      <c r="I77" s="69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69"/>
      <c r="C78" s="69"/>
      <c r="D78" s="131"/>
      <c r="E78" s="69"/>
      <c r="F78" s="69"/>
      <c r="G78" s="131"/>
      <c r="H78" s="69"/>
      <c r="I78" s="69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69"/>
      <c r="C79" s="69"/>
      <c r="D79" s="131"/>
      <c r="E79" s="69"/>
      <c r="F79" s="69"/>
      <c r="G79" s="131"/>
      <c r="H79" s="69"/>
      <c r="I79" s="69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69"/>
      <c r="C80" s="69"/>
      <c r="D80" s="131"/>
      <c r="E80" s="69"/>
      <c r="F80" s="69"/>
      <c r="G80" s="131"/>
      <c r="H80" s="69"/>
      <c r="I80" s="69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69"/>
      <c r="C81" s="69"/>
      <c r="D81" s="131"/>
      <c r="E81" s="69"/>
      <c r="F81" s="69"/>
      <c r="G81" s="131"/>
      <c r="H81" s="69"/>
      <c r="I81" s="69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69"/>
      <c r="C82" s="69"/>
      <c r="D82" s="131"/>
      <c r="E82" s="69"/>
      <c r="F82" s="69"/>
      <c r="G82" s="131"/>
      <c r="H82" s="69"/>
      <c r="I82" s="69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69"/>
      <c r="C83" s="69"/>
      <c r="D83" s="131"/>
      <c r="E83" s="69"/>
      <c r="F83" s="69"/>
      <c r="G83" s="131"/>
      <c r="H83" s="69"/>
      <c r="I83" s="69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69"/>
      <c r="C84" s="69"/>
      <c r="D84" s="131"/>
      <c r="E84" s="69"/>
      <c r="F84" s="69"/>
      <c r="G84" s="131"/>
      <c r="H84" s="69"/>
      <c r="I84" s="69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69"/>
      <c r="C85" s="69"/>
      <c r="D85" s="131"/>
      <c r="E85" s="69"/>
      <c r="F85" s="69"/>
      <c r="G85" s="131"/>
      <c r="H85" s="69"/>
      <c r="I85" s="69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69"/>
      <c r="C86" s="69"/>
      <c r="D86" s="131"/>
      <c r="E86" s="69"/>
      <c r="F86" s="69"/>
      <c r="G86" s="131"/>
      <c r="H86" s="69"/>
      <c r="I86" s="69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69"/>
      <c r="C87" s="69"/>
      <c r="D87" s="131"/>
      <c r="E87" s="69"/>
      <c r="F87" s="69"/>
      <c r="G87" s="131"/>
      <c r="H87" s="69"/>
      <c r="I87" s="69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69"/>
      <c r="C88" s="69"/>
      <c r="D88" s="131"/>
      <c r="E88" s="69"/>
      <c r="F88" s="69"/>
      <c r="G88" s="131"/>
      <c r="H88" s="69"/>
      <c r="I88" s="69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69"/>
      <c r="C89" s="69"/>
      <c r="D89" s="131"/>
      <c r="E89" s="69"/>
      <c r="F89" s="69"/>
      <c r="G89" s="131"/>
      <c r="H89" s="69"/>
      <c r="I89" s="69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69"/>
      <c r="C90" s="69"/>
      <c r="D90" s="131"/>
      <c r="E90" s="69"/>
      <c r="F90" s="69"/>
      <c r="G90" s="131"/>
      <c r="H90" s="69"/>
      <c r="I90" s="69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69"/>
      <c r="C91" s="69"/>
      <c r="D91" s="131"/>
      <c r="E91" s="69"/>
      <c r="F91" s="69"/>
      <c r="G91" s="131"/>
      <c r="H91" s="69"/>
      <c r="I91" s="69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69"/>
      <c r="C92" s="69"/>
      <c r="D92" s="131"/>
      <c r="E92" s="69"/>
      <c r="F92" s="69"/>
      <c r="G92" s="131"/>
      <c r="H92" s="69"/>
      <c r="I92" s="69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69"/>
      <c r="C93" s="69"/>
      <c r="D93" s="131"/>
      <c r="E93" s="69"/>
      <c r="F93" s="69"/>
      <c r="G93" s="131"/>
      <c r="H93" s="69"/>
      <c r="I93" s="69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69"/>
      <c r="C94" s="69"/>
      <c r="D94" s="131"/>
      <c r="E94" s="69"/>
      <c r="F94" s="69"/>
      <c r="G94" s="131"/>
      <c r="H94" s="69"/>
      <c r="I94" s="69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69"/>
      <c r="C95" s="69"/>
      <c r="D95" s="131"/>
      <c r="E95" s="69"/>
      <c r="F95" s="69"/>
      <c r="G95" s="131"/>
      <c r="H95" s="69"/>
      <c r="I95" s="69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69"/>
      <c r="C96" s="69"/>
      <c r="D96" s="131"/>
      <c r="E96" s="69"/>
      <c r="F96" s="69"/>
      <c r="G96" s="131"/>
      <c r="H96" s="69"/>
      <c r="I96" s="69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69"/>
      <c r="C97" s="69"/>
      <c r="D97" s="131"/>
      <c r="E97" s="69"/>
      <c r="F97" s="69"/>
      <c r="G97" s="131"/>
      <c r="H97" s="69"/>
      <c r="I97" s="69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69"/>
      <c r="C98" s="69"/>
      <c r="D98" s="131"/>
      <c r="E98" s="69"/>
      <c r="F98" s="69"/>
      <c r="G98" s="131"/>
      <c r="H98" s="69"/>
      <c r="I98" s="69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69"/>
      <c r="C99" s="69"/>
      <c r="D99" s="131"/>
      <c r="E99" s="69"/>
      <c r="F99" s="69"/>
      <c r="G99" s="131"/>
      <c r="H99" s="69"/>
      <c r="I99" s="69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69"/>
      <c r="C100" s="69"/>
      <c r="D100" s="131"/>
      <c r="E100" s="69"/>
      <c r="F100" s="69"/>
      <c r="G100" s="131"/>
      <c r="H100" s="69"/>
      <c r="I100" s="69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69"/>
      <c r="C101" s="69"/>
      <c r="D101" s="131"/>
      <c r="E101" s="69"/>
      <c r="F101" s="69"/>
      <c r="G101" s="131"/>
      <c r="H101" s="69"/>
      <c r="I101" s="69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69"/>
      <c r="C102" s="69"/>
      <c r="D102" s="131"/>
      <c r="E102" s="69"/>
      <c r="F102" s="69"/>
      <c r="G102" s="131"/>
      <c r="H102" s="69"/>
      <c r="I102" s="69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69"/>
      <c r="C103" s="69"/>
      <c r="D103" s="131"/>
      <c r="E103" s="69"/>
      <c r="F103" s="69"/>
      <c r="G103" s="131"/>
      <c r="H103" s="69"/>
      <c r="I103" s="69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69"/>
      <c r="C104" s="69"/>
      <c r="D104" s="131"/>
      <c r="E104" s="69"/>
      <c r="F104" s="69"/>
      <c r="G104" s="131"/>
      <c r="H104" s="69"/>
      <c r="I104" s="69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69"/>
      <c r="C105" s="69"/>
      <c r="D105" s="131"/>
      <c r="E105" s="69"/>
      <c r="F105" s="69"/>
      <c r="G105" s="131"/>
      <c r="H105" s="69"/>
      <c r="I105" s="69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69"/>
      <c r="C106" s="69"/>
      <c r="D106" s="131"/>
      <c r="E106" s="69"/>
      <c r="F106" s="69"/>
      <c r="G106" s="131"/>
      <c r="H106" s="69"/>
      <c r="I106" s="69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69"/>
      <c r="C107" s="69"/>
      <c r="D107" s="131"/>
      <c r="E107" s="69"/>
      <c r="F107" s="69"/>
      <c r="G107" s="131"/>
      <c r="H107" s="69"/>
      <c r="I107" s="69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69"/>
      <c r="C108" s="69"/>
      <c r="D108" s="131"/>
      <c r="E108" s="69"/>
      <c r="F108" s="69"/>
      <c r="G108" s="131"/>
      <c r="H108" s="69"/>
      <c r="I108" s="69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69"/>
      <c r="C109" s="69"/>
      <c r="D109" s="131"/>
      <c r="E109" s="69"/>
      <c r="F109" s="69"/>
      <c r="G109" s="131"/>
      <c r="H109" s="69"/>
      <c r="I109" s="69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69"/>
      <c r="C110" s="69"/>
      <c r="D110" s="131"/>
      <c r="E110" s="69"/>
      <c r="F110" s="69"/>
      <c r="G110" s="131"/>
      <c r="H110" s="69"/>
      <c r="I110" s="69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69"/>
      <c r="C111" s="69"/>
      <c r="D111" s="131"/>
      <c r="E111" s="69"/>
      <c r="F111" s="69"/>
      <c r="G111" s="131"/>
      <c r="H111" s="69"/>
      <c r="I111" s="69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69"/>
      <c r="C112" s="69"/>
      <c r="D112" s="131"/>
      <c r="E112" s="69"/>
      <c r="F112" s="69"/>
      <c r="G112" s="131"/>
      <c r="H112" s="69"/>
      <c r="I112" s="69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69"/>
      <c r="F113" s="69"/>
      <c r="G113" s="131"/>
      <c r="H113" s="69"/>
      <c r="I113" s="69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69"/>
      <c r="F114" s="69"/>
      <c r="G114" s="131"/>
      <c r="H114" s="69"/>
      <c r="I114" s="69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69"/>
      <c r="F115" s="69"/>
      <c r="G115" s="131"/>
      <c r="H115" s="69"/>
      <c r="I115" s="69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69"/>
      <c r="F116" s="69"/>
      <c r="G116" s="131"/>
      <c r="H116" s="69"/>
      <c r="I116" s="69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69"/>
      <c r="F117" s="69"/>
      <c r="G117" s="131"/>
      <c r="H117" s="69"/>
      <c r="I117" s="69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69"/>
      <c r="F118" s="69"/>
      <c r="G118" s="131"/>
      <c r="H118" s="69"/>
      <c r="I118" s="69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69"/>
      <c r="F119" s="69"/>
      <c r="G119" s="131"/>
      <c r="H119" s="69"/>
      <c r="I119" s="69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69"/>
      <c r="F120" s="69"/>
      <c r="G120" s="131"/>
      <c r="H120" s="69"/>
      <c r="I120" s="69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69"/>
      <c r="F121" s="69"/>
      <c r="G121" s="131"/>
      <c r="H121" s="69"/>
      <c r="I121" s="69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69"/>
      <c r="F122" s="69"/>
      <c r="G122" s="131"/>
      <c r="H122" s="69"/>
      <c r="I122" s="69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69"/>
      <c r="F123" s="69"/>
      <c r="G123" s="131"/>
      <c r="H123" s="69"/>
      <c r="I123" s="69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69"/>
      <c r="F124" s="69"/>
      <c r="G124" s="131"/>
      <c r="H124" s="69"/>
      <c r="I124" s="69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69"/>
      <c r="F125" s="69"/>
      <c r="G125" s="131"/>
      <c r="H125" s="69"/>
      <c r="I125" s="69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69"/>
      <c r="F126" s="69"/>
      <c r="G126" s="131"/>
      <c r="H126" s="69"/>
      <c r="I126" s="69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69"/>
      <c r="F127" s="69"/>
      <c r="G127" s="131"/>
      <c r="H127" s="69"/>
      <c r="I127" s="69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69"/>
      <c r="F128" s="69"/>
      <c r="G128" s="131"/>
      <c r="H128" s="69"/>
      <c r="I128" s="69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69"/>
      <c r="F129" s="69"/>
      <c r="G129" s="131"/>
      <c r="H129" s="69"/>
      <c r="I129" s="69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69"/>
      <c r="F130" s="69"/>
      <c r="G130" s="131"/>
      <c r="H130" s="69"/>
      <c r="I130" s="69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69"/>
      <c r="F131" s="69"/>
      <c r="G131" s="131"/>
      <c r="H131" s="69"/>
      <c r="I131" s="69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69"/>
      <c r="F132" s="69"/>
      <c r="G132" s="131"/>
      <c r="H132" s="69"/>
      <c r="I132" s="69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69"/>
      <c r="F133" s="69"/>
      <c r="G133" s="131"/>
      <c r="H133" s="69"/>
      <c r="I133" s="69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69"/>
      <c r="F134" s="69"/>
      <c r="G134" s="131"/>
      <c r="H134" s="69"/>
      <c r="I134" s="69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69"/>
      <c r="F135" s="69"/>
      <c r="G135" s="131"/>
      <c r="H135" s="69"/>
      <c r="I135" s="69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69"/>
      <c r="F136" s="69"/>
      <c r="G136" s="131"/>
      <c r="H136" s="69"/>
      <c r="I136" s="69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69"/>
      <c r="F137" s="69"/>
      <c r="G137" s="131"/>
      <c r="H137" s="69"/>
      <c r="I137" s="69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69"/>
      <c r="F138" s="69"/>
      <c r="G138" s="131"/>
      <c r="H138" s="69"/>
      <c r="I138" s="69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69"/>
      <c r="F139" s="69"/>
      <c r="G139" s="131"/>
      <c r="H139" s="69"/>
      <c r="I139" s="69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69"/>
      <c r="F140" s="69"/>
      <c r="G140" s="131"/>
      <c r="H140" s="69"/>
      <c r="I140" s="69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69"/>
      <c r="F141" s="69"/>
      <c r="G141" s="131"/>
      <c r="H141" s="69"/>
      <c r="I141" s="69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69"/>
      <c r="F142" s="69"/>
      <c r="G142" s="131"/>
      <c r="H142" s="69"/>
      <c r="I142" s="69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69"/>
      <c r="F143" s="69"/>
      <c r="G143" s="131"/>
      <c r="H143" s="69"/>
      <c r="I143" s="69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69"/>
      <c r="F144" s="69"/>
      <c r="G144" s="131"/>
      <c r="H144" s="69"/>
      <c r="I144" s="69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69"/>
      <c r="F145" s="69"/>
      <c r="G145" s="131"/>
      <c r="H145" s="69"/>
      <c r="I145" s="69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69"/>
      <c r="F146" s="69"/>
      <c r="G146" s="131"/>
      <c r="H146" s="69"/>
      <c r="I146" s="69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69"/>
      <c r="F147" s="69"/>
      <c r="G147" s="131"/>
      <c r="H147" s="69"/>
      <c r="I147" s="69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69"/>
      <c r="F148" s="69"/>
      <c r="G148" s="131"/>
      <c r="H148" s="69"/>
      <c r="I148" s="69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69"/>
      <c r="F149" s="69"/>
      <c r="G149" s="131"/>
      <c r="H149" s="69"/>
      <c r="I149" s="69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69"/>
      <c r="F150" s="69"/>
      <c r="G150" s="131"/>
      <c r="H150" s="69"/>
      <c r="I150" s="69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69"/>
      <c r="F151" s="69"/>
      <c r="G151" s="131"/>
      <c r="H151" s="69"/>
      <c r="I151" s="69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69"/>
      <c r="F152" s="69"/>
      <c r="G152" s="131"/>
      <c r="H152" s="69"/>
      <c r="I152" s="69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69"/>
      <c r="F153" s="69"/>
      <c r="G153" s="131"/>
      <c r="H153" s="69"/>
      <c r="I153" s="69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69"/>
      <c r="F154" s="69"/>
      <c r="G154" s="131"/>
      <c r="H154" s="69"/>
      <c r="I154" s="69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69"/>
      <c r="F155" s="69"/>
      <c r="G155" s="131"/>
      <c r="H155" s="69"/>
      <c r="I155" s="69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69"/>
      <c r="F156" s="69"/>
      <c r="G156" s="131"/>
      <c r="H156" s="69"/>
      <c r="I156" s="69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69"/>
      <c r="F157" s="69"/>
      <c r="G157" s="131"/>
      <c r="H157" s="69"/>
      <c r="I157" s="69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69"/>
      <c r="F158" s="69"/>
      <c r="G158" s="131"/>
      <c r="H158" s="69"/>
      <c r="I158" s="69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69"/>
      <c r="F159" s="69"/>
      <c r="G159" s="131"/>
      <c r="H159" s="69"/>
      <c r="I159" s="69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69"/>
      <c r="F160" s="69"/>
      <c r="G160" s="131"/>
      <c r="H160" s="69"/>
      <c r="I160" s="69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69"/>
      <c r="F161" s="69"/>
      <c r="G161" s="131"/>
      <c r="H161" s="69"/>
      <c r="I161" s="69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69"/>
      <c r="F162" s="69"/>
      <c r="G162" s="131"/>
      <c r="H162" s="69"/>
      <c r="I162" s="69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69"/>
      <c r="F163" s="69"/>
      <c r="G163" s="131"/>
      <c r="H163" s="69"/>
      <c r="I163" s="69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69"/>
      <c r="F164" s="69"/>
      <c r="G164" s="131"/>
      <c r="H164" s="69"/>
      <c r="I164" s="69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69"/>
      <c r="F165" s="69"/>
      <c r="G165" s="131"/>
      <c r="H165" s="69"/>
      <c r="I165" s="69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69"/>
      <c r="F166" s="69"/>
      <c r="G166" s="131"/>
      <c r="H166" s="69"/>
      <c r="I166" s="69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69"/>
      <c r="F167" s="69"/>
      <c r="G167" s="131"/>
      <c r="H167" s="69"/>
      <c r="I167" s="69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69"/>
      <c r="F168" s="69"/>
      <c r="G168" s="131"/>
      <c r="H168" s="69"/>
      <c r="I168" s="69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69"/>
      <c r="F169" s="69"/>
      <c r="G169" s="131"/>
      <c r="H169" s="69"/>
      <c r="I169" s="69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69"/>
      <c r="F170" s="69"/>
      <c r="G170" s="131"/>
      <c r="H170" s="69"/>
      <c r="I170" s="69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69"/>
      <c r="F171" s="69"/>
      <c r="G171" s="131"/>
      <c r="H171" s="69"/>
      <c r="I171" s="69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69"/>
      <c r="F172" s="69"/>
      <c r="G172" s="131"/>
      <c r="H172" s="69"/>
      <c r="I172" s="69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69"/>
      <c r="F173" s="69"/>
      <c r="G173" s="131"/>
      <c r="H173" s="69"/>
      <c r="I173" s="69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69"/>
      <c r="F174" s="69"/>
      <c r="G174" s="131"/>
      <c r="H174" s="69"/>
      <c r="I174" s="69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69"/>
      <c r="F175" s="69"/>
      <c r="G175" s="131"/>
      <c r="H175" s="69"/>
      <c r="I175" s="69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69"/>
      <c r="F176" s="69"/>
      <c r="G176" s="131"/>
      <c r="H176" s="69"/>
      <c r="I176" s="69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69"/>
      <c r="F177" s="69"/>
      <c r="G177" s="131"/>
      <c r="H177" s="69"/>
      <c r="I177" s="69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69"/>
      <c r="F178" s="69"/>
      <c r="G178" s="131"/>
      <c r="H178" s="69"/>
      <c r="I178" s="69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69"/>
      <c r="F179" s="69"/>
      <c r="G179" s="131"/>
      <c r="H179" s="69"/>
      <c r="I179" s="69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69"/>
      <c r="F180" s="69"/>
      <c r="G180" s="131"/>
      <c r="H180" s="69"/>
      <c r="I180" s="69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69"/>
      <c r="F181" s="69"/>
      <c r="G181" s="131"/>
      <c r="H181" s="69"/>
      <c r="I181" s="69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69"/>
      <c r="F182" s="69"/>
      <c r="G182" s="131"/>
      <c r="H182" s="69"/>
      <c r="I182" s="69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69"/>
      <c r="F183" s="69"/>
      <c r="G183" s="131"/>
      <c r="H183" s="69"/>
      <c r="I183" s="69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69"/>
      <c r="C184" s="69"/>
      <c r="D184" s="131"/>
      <c r="E184" s="69"/>
      <c r="F184" s="69"/>
      <c r="G184" s="131"/>
      <c r="H184" s="69"/>
      <c r="I184" s="69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69"/>
      <c r="C185" s="69"/>
      <c r="D185" s="131"/>
      <c r="E185" s="69"/>
      <c r="F185" s="69"/>
      <c r="G185" s="131"/>
      <c r="H185" s="69"/>
      <c r="I185" s="69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69"/>
      <c r="C186" s="69"/>
      <c r="D186" s="131"/>
      <c r="E186" s="69"/>
      <c r="F186" s="69"/>
      <c r="G186" s="131"/>
      <c r="H186" s="69"/>
      <c r="I186" s="69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69"/>
      <c r="C187" s="69"/>
      <c r="D187" s="131"/>
      <c r="E187" s="69"/>
      <c r="F187" s="69"/>
      <c r="G187" s="131"/>
      <c r="H187" s="69"/>
      <c r="I187" s="69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69"/>
      <c r="C188" s="69"/>
      <c r="D188" s="131"/>
      <c r="E188" s="69"/>
      <c r="F188" s="69"/>
      <c r="G188" s="131"/>
      <c r="H188" s="69"/>
      <c r="I188" s="69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69"/>
      <c r="C189" s="69"/>
      <c r="D189" s="131"/>
      <c r="E189" s="69"/>
      <c r="F189" s="69"/>
      <c r="G189" s="131"/>
      <c r="H189" s="69"/>
      <c r="I189" s="69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69"/>
      <c r="C190" s="69"/>
      <c r="D190" s="131"/>
      <c r="E190" s="69"/>
      <c r="F190" s="69"/>
      <c r="G190" s="131"/>
      <c r="H190" s="69"/>
      <c r="I190" s="69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69"/>
      <c r="C191" s="69"/>
      <c r="D191" s="131"/>
      <c r="E191" s="69"/>
      <c r="F191" s="69"/>
      <c r="G191" s="131"/>
      <c r="H191" s="69"/>
      <c r="I191" s="69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69"/>
      <c r="C192" s="69"/>
      <c r="D192" s="131"/>
      <c r="E192" s="69"/>
      <c r="F192" s="69"/>
      <c r="G192" s="131"/>
      <c r="H192" s="69"/>
      <c r="I192" s="69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69"/>
      <c r="C193" s="69"/>
      <c r="D193" s="131"/>
      <c r="E193" s="69"/>
      <c r="F193" s="69"/>
      <c r="G193" s="131"/>
      <c r="H193" s="69"/>
      <c r="I193" s="69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69"/>
      <c r="C194" s="69"/>
      <c r="D194" s="131"/>
      <c r="E194" s="69"/>
      <c r="F194" s="69"/>
      <c r="G194" s="131"/>
      <c r="H194" s="69"/>
      <c r="I194" s="69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69"/>
      <c r="C195" s="69"/>
      <c r="D195" s="131"/>
      <c r="E195" s="69"/>
      <c r="F195" s="69"/>
      <c r="G195" s="131"/>
      <c r="H195" s="69"/>
      <c r="I195" s="69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69"/>
      <c r="C196" s="69"/>
      <c r="D196" s="131"/>
      <c r="E196" s="69"/>
      <c r="F196" s="69"/>
      <c r="G196" s="131"/>
      <c r="H196" s="69"/>
      <c r="I196" s="69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69"/>
      <c r="C197" s="69"/>
      <c r="D197" s="131"/>
      <c r="E197" s="69"/>
      <c r="F197" s="69"/>
      <c r="G197" s="131"/>
      <c r="H197" s="69"/>
      <c r="I197" s="69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69"/>
      <c r="C198" s="69"/>
      <c r="D198" s="131"/>
      <c r="E198" s="69"/>
      <c r="F198" s="69"/>
      <c r="G198" s="131"/>
      <c r="H198" s="69"/>
      <c r="I198" s="69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69"/>
      <c r="C199" s="69"/>
      <c r="D199" s="131"/>
      <c r="E199" s="69"/>
      <c r="F199" s="69"/>
      <c r="G199" s="131"/>
      <c r="H199" s="69"/>
      <c r="I199" s="69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69"/>
      <c r="C200" s="69"/>
      <c r="D200" s="131"/>
      <c r="E200" s="69"/>
      <c r="F200" s="69"/>
      <c r="G200" s="131"/>
      <c r="H200" s="69"/>
      <c r="I200" s="69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69"/>
      <c r="C201" s="69"/>
      <c r="D201" s="131"/>
      <c r="E201" s="69"/>
      <c r="F201" s="69"/>
      <c r="G201" s="131"/>
      <c r="H201" s="69"/>
      <c r="I201" s="69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69"/>
      <c r="C202" s="69"/>
      <c r="D202" s="131"/>
      <c r="E202" s="69"/>
      <c r="F202" s="69"/>
      <c r="G202" s="131"/>
      <c r="H202" s="69"/>
      <c r="I202" s="69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69"/>
      <c r="C203" s="69"/>
      <c r="D203" s="131"/>
      <c r="E203" s="69"/>
      <c r="F203" s="69"/>
      <c r="G203" s="131"/>
      <c r="H203" s="69"/>
      <c r="I203" s="69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69"/>
      <c r="C204" s="69"/>
      <c r="D204" s="131"/>
      <c r="E204" s="69"/>
      <c r="F204" s="69"/>
      <c r="G204" s="131"/>
      <c r="H204" s="69"/>
      <c r="I204" s="69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69"/>
      <c r="C205" s="69"/>
      <c r="D205" s="131"/>
      <c r="E205" s="69"/>
      <c r="F205" s="69"/>
      <c r="G205" s="131"/>
      <c r="H205" s="69"/>
      <c r="I205" s="69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69"/>
      <c r="C206" s="69"/>
      <c r="D206" s="131"/>
      <c r="E206" s="69"/>
      <c r="F206" s="69"/>
      <c r="G206" s="131"/>
      <c r="H206" s="69"/>
      <c r="I206" s="69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69"/>
      <c r="C207" s="69"/>
      <c r="D207" s="131"/>
      <c r="E207" s="69"/>
      <c r="F207" s="69"/>
      <c r="G207" s="131"/>
      <c r="H207" s="69"/>
      <c r="I207" s="69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69"/>
      <c r="C208" s="69"/>
      <c r="D208" s="131"/>
      <c r="E208" s="69"/>
      <c r="F208" s="69"/>
      <c r="G208" s="131"/>
      <c r="H208" s="69"/>
      <c r="I208" s="69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69"/>
      <c r="C209" s="69"/>
      <c r="D209" s="131"/>
      <c r="E209" s="69"/>
      <c r="F209" s="69"/>
      <c r="G209" s="131"/>
      <c r="H209" s="69"/>
      <c r="I209" s="69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69"/>
      <c r="C210" s="69"/>
      <c r="D210" s="131"/>
      <c r="E210" s="69"/>
      <c r="F210" s="69"/>
      <c r="G210" s="131"/>
      <c r="H210" s="69"/>
      <c r="I210" s="69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69"/>
      <c r="C211" s="69"/>
      <c r="D211" s="131"/>
      <c r="E211" s="69"/>
      <c r="F211" s="69"/>
      <c r="G211" s="131"/>
      <c r="H211" s="69"/>
      <c r="I211" s="69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69"/>
      <c r="C212" s="69"/>
      <c r="D212" s="131"/>
      <c r="E212" s="69"/>
      <c r="F212" s="69"/>
      <c r="G212" s="131"/>
      <c r="H212" s="69"/>
      <c r="I212" s="69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69"/>
      <c r="C213" s="69"/>
      <c r="D213" s="131"/>
      <c r="E213" s="69"/>
      <c r="F213" s="69"/>
      <c r="G213" s="131"/>
      <c r="H213" s="69"/>
      <c r="I213" s="69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69"/>
      <c r="C214" s="69"/>
      <c r="D214" s="131"/>
      <c r="E214" s="69"/>
      <c r="F214" s="69"/>
      <c r="G214" s="131"/>
      <c r="H214" s="69"/>
      <c r="I214" s="69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69"/>
      <c r="C215" s="69"/>
      <c r="D215" s="131"/>
      <c r="E215" s="69"/>
      <c r="F215" s="69"/>
      <c r="G215" s="131"/>
      <c r="H215" s="69"/>
      <c r="I215" s="69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69"/>
      <c r="C216" s="69"/>
      <c r="D216" s="131"/>
      <c r="E216" s="69"/>
      <c r="F216" s="69"/>
      <c r="G216" s="131"/>
      <c r="H216" s="69"/>
      <c r="I216" s="69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69"/>
      <c r="C217" s="69"/>
      <c r="D217" s="131"/>
      <c r="E217" s="69"/>
      <c r="F217" s="69"/>
      <c r="G217" s="131"/>
      <c r="H217" s="69"/>
      <c r="I217" s="69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69"/>
      <c r="C218" s="69"/>
      <c r="D218" s="131"/>
      <c r="E218" s="69"/>
      <c r="F218" s="69"/>
      <c r="G218" s="131"/>
      <c r="H218" s="69"/>
      <c r="I218" s="69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69"/>
      <c r="C219" s="69"/>
      <c r="D219" s="131"/>
      <c r="E219" s="69"/>
      <c r="F219" s="69"/>
      <c r="G219" s="131"/>
      <c r="H219" s="69"/>
      <c r="I219" s="69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69"/>
      <c r="C220" s="69"/>
      <c r="D220" s="131"/>
      <c r="E220" s="69"/>
      <c r="F220" s="69"/>
      <c r="G220" s="131"/>
      <c r="H220" s="69"/>
      <c r="I220" s="69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69"/>
      <c r="C221" s="69"/>
      <c r="D221" s="131"/>
      <c r="E221" s="69"/>
      <c r="F221" s="69"/>
      <c r="G221" s="131"/>
      <c r="H221" s="69"/>
      <c r="I221" s="69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69"/>
      <c r="C222" s="69"/>
      <c r="D222" s="131"/>
      <c r="E222" s="69"/>
      <c r="F222" s="69"/>
      <c r="G222" s="131"/>
      <c r="H222" s="69"/>
      <c r="I222" s="69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69"/>
      <c r="C223" s="69"/>
      <c r="D223" s="131"/>
      <c r="E223" s="69"/>
      <c r="F223" s="69"/>
      <c r="G223" s="131"/>
      <c r="H223" s="69"/>
      <c r="I223" s="69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69"/>
      <c r="C224" s="69"/>
      <c r="D224" s="131"/>
      <c r="E224" s="69"/>
      <c r="F224" s="69"/>
      <c r="G224" s="131"/>
      <c r="H224" s="69"/>
      <c r="I224" s="69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69"/>
      <c r="C225" s="69"/>
      <c r="D225" s="131"/>
      <c r="E225" s="69"/>
      <c r="F225" s="69"/>
      <c r="G225" s="131"/>
      <c r="H225" s="69"/>
      <c r="I225" s="69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69"/>
      <c r="C226" s="69"/>
      <c r="D226" s="131"/>
      <c r="E226" s="69"/>
      <c r="F226" s="69"/>
      <c r="G226" s="131"/>
      <c r="H226" s="69"/>
      <c r="I226" s="69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69"/>
      <c r="C227" s="69"/>
      <c r="D227" s="131"/>
      <c r="E227" s="69"/>
      <c r="F227" s="69"/>
      <c r="G227" s="131"/>
      <c r="H227" s="69"/>
      <c r="I227" s="69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69"/>
      <c r="C228" s="69"/>
      <c r="D228" s="131"/>
      <c r="E228" s="69"/>
      <c r="F228" s="69"/>
      <c r="G228" s="131"/>
      <c r="H228" s="69"/>
      <c r="I228" s="69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69"/>
      <c r="C229" s="69"/>
      <c r="D229" s="131"/>
      <c r="E229" s="69"/>
      <c r="F229" s="69"/>
      <c r="G229" s="131"/>
      <c r="H229" s="69"/>
      <c r="I229" s="69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69"/>
      <c r="C230" s="69"/>
      <c r="D230" s="131"/>
      <c r="E230" s="69"/>
      <c r="F230" s="69"/>
      <c r="G230" s="131"/>
      <c r="H230" s="69"/>
      <c r="I230" s="69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69"/>
      <c r="C231" s="69"/>
      <c r="D231" s="131"/>
      <c r="E231" s="69"/>
      <c r="F231" s="69"/>
      <c r="G231" s="131"/>
      <c r="H231" s="69"/>
      <c r="I231" s="69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69"/>
      <c r="C232" s="69"/>
      <c r="D232" s="131"/>
      <c r="E232" s="69"/>
      <c r="F232" s="69"/>
      <c r="G232" s="131"/>
      <c r="H232" s="69"/>
      <c r="I232" s="69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69"/>
      <c r="C233" s="69"/>
      <c r="D233" s="131"/>
      <c r="E233" s="69"/>
      <c r="F233" s="69"/>
      <c r="G233" s="131"/>
      <c r="H233" s="69"/>
      <c r="I233" s="69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69"/>
      <c r="C234" s="69"/>
      <c r="D234" s="131"/>
      <c r="E234" s="69"/>
      <c r="F234" s="69"/>
      <c r="G234" s="131"/>
      <c r="H234" s="69"/>
      <c r="I234" s="69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69"/>
      <c r="C235" s="69"/>
      <c r="D235" s="131"/>
      <c r="E235" s="69"/>
      <c r="F235" s="69"/>
      <c r="G235" s="131"/>
      <c r="H235" s="69"/>
      <c r="I235" s="69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69"/>
      <c r="C236" s="69"/>
      <c r="D236" s="131"/>
      <c r="E236" s="69"/>
      <c r="F236" s="69"/>
      <c r="G236" s="131"/>
      <c r="H236" s="69"/>
      <c r="I236" s="69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69"/>
      <c r="C237" s="69"/>
      <c r="D237" s="131"/>
      <c r="E237" s="69"/>
      <c r="F237" s="69"/>
      <c r="G237" s="131"/>
      <c r="H237" s="69"/>
      <c r="I237" s="69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69"/>
      <c r="C238" s="69"/>
      <c r="D238" s="131"/>
      <c r="E238" s="69"/>
      <c r="F238" s="69"/>
      <c r="G238" s="131"/>
      <c r="H238" s="69"/>
      <c r="I238" s="69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69"/>
      <c r="C239" s="69"/>
      <c r="D239" s="131"/>
      <c r="E239" s="69"/>
      <c r="F239" s="69"/>
      <c r="G239" s="131"/>
      <c r="H239" s="69"/>
      <c r="I239" s="69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69"/>
      <c r="C240" s="69"/>
      <c r="D240" s="131"/>
      <c r="E240" s="69"/>
      <c r="F240" s="69"/>
      <c r="G240" s="131"/>
      <c r="H240" s="69"/>
      <c r="I240" s="69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69"/>
      <c r="C241" s="69"/>
      <c r="D241" s="131"/>
      <c r="E241" s="69"/>
      <c r="F241" s="69"/>
      <c r="G241" s="131"/>
      <c r="H241" s="69"/>
      <c r="I241" s="69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69"/>
      <c r="C242" s="69"/>
      <c r="D242" s="131"/>
      <c r="E242" s="69"/>
      <c r="F242" s="69"/>
      <c r="G242" s="131"/>
      <c r="H242" s="69"/>
      <c r="I242" s="69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69"/>
      <c r="C243" s="69"/>
      <c r="D243" s="131"/>
      <c r="E243" s="69"/>
      <c r="F243" s="69"/>
      <c r="G243" s="131"/>
      <c r="H243" s="69"/>
      <c r="I243" s="69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69"/>
      <c r="C244" s="69"/>
      <c r="D244" s="131"/>
      <c r="E244" s="69"/>
      <c r="F244" s="69"/>
      <c r="G244" s="131"/>
      <c r="H244" s="69"/>
      <c r="I244" s="69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69"/>
      <c r="C245" s="69"/>
      <c r="D245" s="131"/>
      <c r="E245" s="69"/>
      <c r="F245" s="69"/>
      <c r="G245" s="131"/>
      <c r="H245" s="69"/>
      <c r="I245" s="69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69"/>
      <c r="C246" s="69"/>
      <c r="D246" s="131"/>
      <c r="E246" s="69"/>
      <c r="F246" s="69"/>
      <c r="G246" s="131"/>
      <c r="H246" s="69"/>
      <c r="I246" s="69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69"/>
      <c r="C247" s="69"/>
      <c r="D247" s="131"/>
      <c r="E247" s="69"/>
      <c r="F247" s="69"/>
      <c r="G247" s="131"/>
      <c r="H247" s="69"/>
      <c r="I247" s="69"/>
      <c r="J247" s="25"/>
      <c r="K247" s="25"/>
      <c r="L247" s="25"/>
      <c r="M247" s="25"/>
      <c r="N247" s="25"/>
      <c r="O247" s="25"/>
      <c r="P247" s="25"/>
      <c r="Q247" s="2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34" bestFit="1" customWidth="1"/>
    <col min="2" max="2" width="14.28515625" style="78" customWidth="1"/>
    <col min="3" max="3" width="15.140625" style="78" customWidth="1"/>
    <col min="4" max="4" width="10.28515625" style="138" customWidth="1"/>
    <col min="5" max="5" width="8.85546875" style="34" hidden="1" customWidth="1"/>
    <col min="6" max="16384" width="9.140625" style="34"/>
  </cols>
  <sheetData>
    <row r="2" spans="1:20" ht="39" customHeight="1" x14ac:dyDescent="0.3">
      <c r="A2" s="299" t="s">
        <v>4</v>
      </c>
      <c r="B2" s="3"/>
      <c r="C2" s="3"/>
      <c r="D2" s="3"/>
      <c r="E2" s="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66"/>
    </row>
    <row r="4" spans="1:20" s="169" customFormat="1" x14ac:dyDescent="0.2">
      <c r="B4" s="209"/>
      <c r="C4" s="209"/>
      <c r="D4" s="9" t="str">
        <f>VALVAL</f>
        <v>млрд. одиниць</v>
      </c>
    </row>
    <row r="5" spans="1:20" s="175" customFormat="1" x14ac:dyDescent="0.2">
      <c r="A5" s="98"/>
      <c r="B5" s="135" t="s">
        <v>172</v>
      </c>
      <c r="C5" s="135" t="s">
        <v>175</v>
      </c>
      <c r="D5" s="187" t="s">
        <v>194</v>
      </c>
      <c r="E5" s="235" t="s">
        <v>60</v>
      </c>
    </row>
    <row r="6" spans="1:20" s="99" customFormat="1" ht="15" x14ac:dyDescent="0.2">
      <c r="A6" s="86" t="s">
        <v>154</v>
      </c>
      <c r="B6" s="30">
        <f t="shared" ref="B6:D6" si="0">SUM(B$7+ B$8+ B$9)</f>
        <v>74.848301704500003</v>
      </c>
      <c r="C6" s="30">
        <f t="shared" si="0"/>
        <v>2116.66783260696</v>
      </c>
      <c r="D6" s="103">
        <f t="shared" si="0"/>
        <v>1</v>
      </c>
      <c r="E6" s="201" t="s">
        <v>93</v>
      </c>
    </row>
    <row r="7" spans="1:20" s="49" customFormat="1" x14ac:dyDescent="0.2">
      <c r="A7" s="195" t="s">
        <v>192</v>
      </c>
      <c r="B7" s="164">
        <v>2.02717812198</v>
      </c>
      <c r="C7" s="164">
        <v>57.32745598815</v>
      </c>
      <c r="D7" s="214">
        <v>2.7084E-2</v>
      </c>
      <c r="E7" s="223" t="s">
        <v>12</v>
      </c>
    </row>
    <row r="8" spans="1:20" s="49" customFormat="1" x14ac:dyDescent="0.2">
      <c r="A8" s="195" t="s">
        <v>11</v>
      </c>
      <c r="B8" s="164">
        <v>22.128485645640001</v>
      </c>
      <c r="C8" s="164">
        <v>625.78111572325997</v>
      </c>
      <c r="D8" s="214">
        <v>0.29564400000000002</v>
      </c>
      <c r="E8" s="223" t="s">
        <v>12</v>
      </c>
    </row>
    <row r="9" spans="1:20" s="49" customFormat="1" x14ac:dyDescent="0.2">
      <c r="A9" s="195" t="s">
        <v>165</v>
      </c>
      <c r="B9" s="164">
        <v>50.692637936879997</v>
      </c>
      <c r="C9" s="164">
        <v>1433.5592608955501</v>
      </c>
      <c r="D9" s="214">
        <v>0.67727199999999999</v>
      </c>
      <c r="E9" s="223" t="s">
        <v>12</v>
      </c>
    </row>
    <row r="10" spans="1:20" x14ac:dyDescent="0.2">
      <c r="B10" s="69"/>
      <c r="C10" s="69"/>
      <c r="D10" s="131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0" x14ac:dyDescent="0.2">
      <c r="B11" s="69"/>
      <c r="C11" s="69"/>
      <c r="D11" s="131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20" x14ac:dyDescent="0.2">
      <c r="B12" s="69"/>
      <c r="C12" s="69"/>
      <c r="D12" s="13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20" x14ac:dyDescent="0.2">
      <c r="B13" s="69"/>
      <c r="C13" s="69"/>
      <c r="D13" s="131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20" x14ac:dyDescent="0.2">
      <c r="B14" s="69"/>
      <c r="C14" s="69"/>
      <c r="D14" s="131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0" x14ac:dyDescent="0.2">
      <c r="B15" s="69"/>
      <c r="C15" s="69"/>
      <c r="D15" s="131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20" x14ac:dyDescent="0.2">
      <c r="B16" s="69"/>
      <c r="C16" s="69"/>
      <c r="D16" s="1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2:18" x14ac:dyDescent="0.2">
      <c r="B17" s="69"/>
      <c r="C17" s="69"/>
      <c r="D17" s="1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8" x14ac:dyDescent="0.2">
      <c r="B18" s="69"/>
      <c r="C18" s="69"/>
      <c r="D18" s="13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2:18" x14ac:dyDescent="0.2">
      <c r="B19" s="69"/>
      <c r="C19" s="69"/>
      <c r="D19" s="13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8" x14ac:dyDescent="0.2">
      <c r="B20" s="69"/>
      <c r="C20" s="69"/>
      <c r="D20" s="13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2:18" x14ac:dyDescent="0.2">
      <c r="B21" s="69"/>
      <c r="C21" s="69"/>
      <c r="D21" s="13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8" x14ac:dyDescent="0.2">
      <c r="B22" s="69"/>
      <c r="C22" s="69"/>
      <c r="D22" s="13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2:18" x14ac:dyDescent="0.2">
      <c r="B23" s="69"/>
      <c r="C23" s="69"/>
      <c r="D23" s="13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2:18" x14ac:dyDescent="0.2">
      <c r="B24" s="69"/>
      <c r="C24" s="69"/>
      <c r="D24" s="131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2:18" x14ac:dyDescent="0.2">
      <c r="B25" s="69"/>
      <c r="C25" s="69"/>
      <c r="D25" s="13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2:18" x14ac:dyDescent="0.2">
      <c r="B26" s="69"/>
      <c r="C26" s="69"/>
      <c r="D26" s="13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2:18" x14ac:dyDescent="0.2">
      <c r="B27" s="69"/>
      <c r="C27" s="69"/>
      <c r="D27" s="13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2:18" x14ac:dyDescent="0.2">
      <c r="B28" s="69"/>
      <c r="C28" s="69"/>
      <c r="D28" s="13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18" x14ac:dyDescent="0.2">
      <c r="B29" s="69"/>
      <c r="C29" s="69"/>
      <c r="D29" s="13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2:18" x14ac:dyDescent="0.2">
      <c r="B30" s="69"/>
      <c r="C30" s="69"/>
      <c r="D30" s="1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2:18" x14ac:dyDescent="0.2">
      <c r="B31" s="69"/>
      <c r="C31" s="69"/>
      <c r="D31" s="13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2:18" x14ac:dyDescent="0.2">
      <c r="B32" s="69"/>
      <c r="C32" s="69"/>
      <c r="D32" s="13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2:18" x14ac:dyDescent="0.2">
      <c r="B33" s="69"/>
      <c r="C33" s="69"/>
      <c r="D33" s="13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2:18" x14ac:dyDescent="0.2">
      <c r="B34" s="69"/>
      <c r="C34" s="69"/>
      <c r="D34" s="13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2:18" x14ac:dyDescent="0.2">
      <c r="B35" s="69"/>
      <c r="C35" s="69"/>
      <c r="D35" s="13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x14ac:dyDescent="0.2">
      <c r="B36" s="69"/>
      <c r="C36" s="69"/>
      <c r="D36" s="13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2:18" x14ac:dyDescent="0.2">
      <c r="B37" s="69"/>
      <c r="C37" s="69"/>
      <c r="D37" s="13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2:18" x14ac:dyDescent="0.2">
      <c r="B38" s="69"/>
      <c r="C38" s="69"/>
      <c r="D38" s="13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2:18" x14ac:dyDescent="0.2">
      <c r="B39" s="69"/>
      <c r="C39" s="69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2:18" x14ac:dyDescent="0.2">
      <c r="B40" s="69"/>
      <c r="C40" s="69"/>
      <c r="D40" s="13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2:18" x14ac:dyDescent="0.2">
      <c r="B41" s="69"/>
      <c r="C41" s="69"/>
      <c r="D41" s="1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">
      <c r="B42" s="69"/>
      <c r="C42" s="69"/>
      <c r="D42" s="13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">
      <c r="B43" s="69"/>
      <c r="C43" s="69"/>
      <c r="D43" s="13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">
      <c r="B44" s="69"/>
      <c r="C44" s="69"/>
      <c r="D44" s="13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">
      <c r="B45" s="69"/>
      <c r="C45" s="69"/>
      <c r="D45" s="13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2:18" x14ac:dyDescent="0.2">
      <c r="B46" s="69"/>
      <c r="C46" s="69"/>
      <c r="D46" s="13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2:18" x14ac:dyDescent="0.2">
      <c r="B47" s="69"/>
      <c r="C47" s="69"/>
      <c r="D47" s="13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2:18" x14ac:dyDescent="0.2">
      <c r="B48" s="69"/>
      <c r="C48" s="69"/>
      <c r="D48" s="13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2:18" x14ac:dyDescent="0.2">
      <c r="B49" s="69"/>
      <c r="C49" s="69"/>
      <c r="D49" s="13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2:18" x14ac:dyDescent="0.2">
      <c r="B50" s="69"/>
      <c r="C50" s="69"/>
      <c r="D50" s="13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x14ac:dyDescent="0.2">
      <c r="B51" s="69"/>
      <c r="C51" s="69"/>
      <c r="D51" s="13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2:18" x14ac:dyDescent="0.2">
      <c r="B52" s="69"/>
      <c r="C52" s="69"/>
      <c r="D52" s="13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2:18" x14ac:dyDescent="0.2">
      <c r="B53" s="69"/>
      <c r="C53" s="69"/>
      <c r="D53" s="13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2:18" x14ac:dyDescent="0.2">
      <c r="B54" s="69"/>
      <c r="C54" s="69"/>
      <c r="D54" s="13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2:18" x14ac:dyDescent="0.2">
      <c r="B55" s="69"/>
      <c r="C55" s="69"/>
      <c r="D55" s="13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2:18" x14ac:dyDescent="0.2">
      <c r="B56" s="69"/>
      <c r="C56" s="69"/>
      <c r="D56" s="13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2:18" x14ac:dyDescent="0.2">
      <c r="B57" s="69"/>
      <c r="C57" s="69"/>
      <c r="D57" s="13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2:18" x14ac:dyDescent="0.2">
      <c r="B58" s="69"/>
      <c r="C58" s="69"/>
      <c r="D58" s="13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2:18" x14ac:dyDescent="0.2">
      <c r="B59" s="69"/>
      <c r="C59" s="69"/>
      <c r="D59" s="13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2:18" x14ac:dyDescent="0.2">
      <c r="B60" s="69"/>
      <c r="C60" s="69"/>
      <c r="D60" s="13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2:18" x14ac:dyDescent="0.2">
      <c r="B61" s="69"/>
      <c r="C61" s="69"/>
      <c r="D61" s="13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2:18" x14ac:dyDescent="0.2">
      <c r="B62" s="69"/>
      <c r="C62" s="69"/>
      <c r="D62" s="13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2:18" x14ac:dyDescent="0.2">
      <c r="B63" s="69"/>
      <c r="C63" s="69"/>
      <c r="D63" s="13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2:18" x14ac:dyDescent="0.2">
      <c r="B64" s="69"/>
      <c r="C64" s="69"/>
      <c r="D64" s="13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2:18" x14ac:dyDescent="0.2">
      <c r="B65" s="69"/>
      <c r="C65" s="69"/>
      <c r="D65" s="13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2:18" x14ac:dyDescent="0.2">
      <c r="B66" s="69"/>
      <c r="C66" s="69"/>
      <c r="D66" s="13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2:18" x14ac:dyDescent="0.2">
      <c r="B67" s="69"/>
      <c r="C67" s="69"/>
      <c r="D67" s="13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2:18" x14ac:dyDescent="0.2">
      <c r="B68" s="69"/>
      <c r="C68" s="69"/>
      <c r="D68" s="13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2:18" x14ac:dyDescent="0.2">
      <c r="B69" s="69"/>
      <c r="C69" s="69"/>
      <c r="D69" s="13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2:18" x14ac:dyDescent="0.2">
      <c r="B70" s="69"/>
      <c r="C70" s="69"/>
      <c r="D70" s="13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2:18" x14ac:dyDescent="0.2">
      <c r="B71" s="69"/>
      <c r="C71" s="69"/>
      <c r="D71" s="13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2:18" x14ac:dyDescent="0.2">
      <c r="B72" s="69"/>
      <c r="C72" s="69"/>
      <c r="D72" s="131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2:18" x14ac:dyDescent="0.2">
      <c r="B73" s="69"/>
      <c r="C73" s="69"/>
      <c r="D73" s="131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2:18" x14ac:dyDescent="0.2">
      <c r="B74" s="69"/>
      <c r="C74" s="69"/>
      <c r="D74" s="13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2:18" x14ac:dyDescent="0.2">
      <c r="B75" s="69"/>
      <c r="C75" s="69"/>
      <c r="D75" s="131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2:18" x14ac:dyDescent="0.2">
      <c r="B76" s="69"/>
      <c r="C76" s="69"/>
      <c r="D76" s="131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2:18" x14ac:dyDescent="0.2">
      <c r="B77" s="69"/>
      <c r="C77" s="69"/>
      <c r="D77" s="131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2:18" x14ac:dyDescent="0.2">
      <c r="B78" s="69"/>
      <c r="C78" s="69"/>
      <c r="D78" s="131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2:18" x14ac:dyDescent="0.2">
      <c r="B79" s="69"/>
      <c r="C79" s="69"/>
      <c r="D79" s="131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2:18" x14ac:dyDescent="0.2">
      <c r="B80" s="69"/>
      <c r="C80" s="69"/>
      <c r="D80" s="131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2:18" x14ac:dyDescent="0.2">
      <c r="B81" s="69"/>
      <c r="C81" s="69"/>
      <c r="D81" s="131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2:18" x14ac:dyDescent="0.2">
      <c r="B82" s="69"/>
      <c r="C82" s="69"/>
      <c r="D82" s="131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2:18" x14ac:dyDescent="0.2">
      <c r="B83" s="69"/>
      <c r="C83" s="69"/>
      <c r="D83" s="131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2:18" x14ac:dyDescent="0.2">
      <c r="B84" s="69"/>
      <c r="C84" s="69"/>
      <c r="D84" s="131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2:18" x14ac:dyDescent="0.2">
      <c r="B85" s="69"/>
      <c r="C85" s="69"/>
      <c r="D85" s="13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">
      <c r="B86" s="69"/>
      <c r="C86" s="69"/>
      <c r="D86" s="131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">
      <c r="B87" s="69"/>
      <c r="C87" s="69"/>
      <c r="D87" s="131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">
      <c r="B88" s="69"/>
      <c r="C88" s="69"/>
      <c r="D88" s="131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">
      <c r="B89" s="69"/>
      <c r="C89" s="69"/>
      <c r="D89" s="131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2:18" x14ac:dyDescent="0.2">
      <c r="B90" s="69"/>
      <c r="C90" s="69"/>
      <c r="D90" s="131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2:18" x14ac:dyDescent="0.2">
      <c r="B91" s="69"/>
      <c r="C91" s="69"/>
      <c r="D91" s="131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2:18" x14ac:dyDescent="0.2">
      <c r="B92" s="69"/>
      <c r="C92" s="69"/>
      <c r="D92" s="131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2:18" x14ac:dyDescent="0.2">
      <c r="B93" s="69"/>
      <c r="C93" s="69"/>
      <c r="D93" s="131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2:18" x14ac:dyDescent="0.2">
      <c r="B94" s="69"/>
      <c r="C94" s="69"/>
      <c r="D94" s="131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2:18" x14ac:dyDescent="0.2">
      <c r="B95" s="69"/>
      <c r="C95" s="69"/>
      <c r="D95" s="131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2:18" x14ac:dyDescent="0.2">
      <c r="B96" s="69"/>
      <c r="C96" s="69"/>
      <c r="D96" s="131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2:18" x14ac:dyDescent="0.2">
      <c r="B97" s="69"/>
      <c r="C97" s="69"/>
      <c r="D97" s="131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2:18" x14ac:dyDescent="0.2">
      <c r="B98" s="69"/>
      <c r="C98" s="69"/>
      <c r="D98" s="131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2:18" x14ac:dyDescent="0.2">
      <c r="B99" s="69"/>
      <c r="C99" s="69"/>
      <c r="D99" s="131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2:18" x14ac:dyDescent="0.2">
      <c r="B100" s="69"/>
      <c r="C100" s="69"/>
      <c r="D100" s="131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2:18" x14ac:dyDescent="0.2">
      <c r="B101" s="69"/>
      <c r="C101" s="69"/>
      <c r="D101" s="131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2:18" x14ac:dyDescent="0.2">
      <c r="B102" s="69"/>
      <c r="C102" s="69"/>
      <c r="D102" s="131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2:18" x14ac:dyDescent="0.2">
      <c r="B103" s="69"/>
      <c r="C103" s="69"/>
      <c r="D103" s="131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2:18" x14ac:dyDescent="0.2">
      <c r="B104" s="69"/>
      <c r="C104" s="69"/>
      <c r="D104" s="131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2:18" x14ac:dyDescent="0.2">
      <c r="B105" s="69"/>
      <c r="C105" s="69"/>
      <c r="D105" s="131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2:18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2:18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2:18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2:18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2:18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2:18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2:18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2:18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2:18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2:18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2:18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2:18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2:18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2:18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2:18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2:18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2:18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2:18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2:18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2:18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2:18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2:18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2:18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2:18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2:18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2:18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2:18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2:18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2:18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2:18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2:18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2:18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2:18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2:18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2:18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2:18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2:18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2:18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2:18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2:18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2:18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2:18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2:18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2:18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2:18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2:18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2:18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2:18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2:18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2:18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2:18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2:18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2:18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2:18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2:18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2:18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2:18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2:18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2:18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2:18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2:18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2:18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2:18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2:18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2:18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2:18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2:18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2:18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2:18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2:18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2:18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2:18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2:18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2:18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2:18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2:18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2:18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2:18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2:18" x14ac:dyDescent="0.2">
      <c r="B184" s="69"/>
      <c r="C184" s="69"/>
      <c r="D184" s="131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2:18" x14ac:dyDescent="0.2">
      <c r="B185" s="69"/>
      <c r="C185" s="69"/>
      <c r="D185" s="131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2:18" x14ac:dyDescent="0.2">
      <c r="B186" s="69"/>
      <c r="C186" s="69"/>
      <c r="D186" s="131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2:18" x14ac:dyDescent="0.2">
      <c r="B187" s="69"/>
      <c r="C187" s="69"/>
      <c r="D187" s="131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2:18" x14ac:dyDescent="0.2">
      <c r="B188" s="69"/>
      <c r="C188" s="69"/>
      <c r="D188" s="131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2:18" x14ac:dyDescent="0.2">
      <c r="B189" s="69"/>
      <c r="C189" s="69"/>
      <c r="D189" s="131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2:18" x14ac:dyDescent="0.2">
      <c r="B190" s="69"/>
      <c r="C190" s="69"/>
      <c r="D190" s="131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2:18" x14ac:dyDescent="0.2">
      <c r="B191" s="69"/>
      <c r="C191" s="69"/>
      <c r="D191" s="131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2:18" x14ac:dyDescent="0.2">
      <c r="B192" s="69"/>
      <c r="C192" s="69"/>
      <c r="D192" s="131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2:18" x14ac:dyDescent="0.2">
      <c r="B193" s="69"/>
      <c r="C193" s="69"/>
      <c r="D193" s="131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2:18" x14ac:dyDescent="0.2">
      <c r="B194" s="69"/>
      <c r="C194" s="69"/>
      <c r="D194" s="131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2:18" x14ac:dyDescent="0.2">
      <c r="B195" s="69"/>
      <c r="C195" s="69"/>
      <c r="D195" s="131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2:18" x14ac:dyDescent="0.2">
      <c r="B196" s="69"/>
      <c r="C196" s="69"/>
      <c r="D196" s="131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2:18" x14ac:dyDescent="0.2">
      <c r="B197" s="69"/>
      <c r="C197" s="69"/>
      <c r="D197" s="131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2:18" x14ac:dyDescent="0.2">
      <c r="B198" s="69"/>
      <c r="C198" s="69"/>
      <c r="D198" s="131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2:18" x14ac:dyDescent="0.2">
      <c r="B199" s="69"/>
      <c r="C199" s="69"/>
      <c r="D199" s="131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2:18" x14ac:dyDescent="0.2">
      <c r="B200" s="69"/>
      <c r="C200" s="69"/>
      <c r="D200" s="131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2:18" x14ac:dyDescent="0.2">
      <c r="B201" s="69"/>
      <c r="C201" s="69"/>
      <c r="D201" s="131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2:18" x14ac:dyDescent="0.2">
      <c r="B202" s="69"/>
      <c r="C202" s="69"/>
      <c r="D202" s="131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2:18" x14ac:dyDescent="0.2">
      <c r="B203" s="69"/>
      <c r="C203" s="69"/>
      <c r="D203" s="131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2:18" x14ac:dyDescent="0.2">
      <c r="B204" s="69"/>
      <c r="C204" s="69"/>
      <c r="D204" s="131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2:18" x14ac:dyDescent="0.2">
      <c r="B205" s="69"/>
      <c r="C205" s="69"/>
      <c r="D205" s="131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2:18" x14ac:dyDescent="0.2">
      <c r="B206" s="69"/>
      <c r="C206" s="69"/>
      <c r="D206" s="131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2:18" x14ac:dyDescent="0.2">
      <c r="B207" s="69"/>
      <c r="C207" s="69"/>
      <c r="D207" s="131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2:18" x14ac:dyDescent="0.2">
      <c r="B208" s="69"/>
      <c r="C208" s="69"/>
      <c r="D208" s="131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2:18" x14ac:dyDescent="0.2">
      <c r="B209" s="69"/>
      <c r="C209" s="69"/>
      <c r="D209" s="131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2:18" x14ac:dyDescent="0.2">
      <c r="B210" s="69"/>
      <c r="C210" s="69"/>
      <c r="D210" s="131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2:18" x14ac:dyDescent="0.2">
      <c r="B211" s="69"/>
      <c r="C211" s="69"/>
      <c r="D211" s="131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2:18" x14ac:dyDescent="0.2">
      <c r="B212" s="69"/>
      <c r="C212" s="69"/>
      <c r="D212" s="131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2:18" x14ac:dyDescent="0.2">
      <c r="B213" s="69"/>
      <c r="C213" s="69"/>
      <c r="D213" s="131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2:18" x14ac:dyDescent="0.2">
      <c r="B214" s="69"/>
      <c r="C214" s="69"/>
      <c r="D214" s="131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2:18" x14ac:dyDescent="0.2">
      <c r="B215" s="69"/>
      <c r="C215" s="69"/>
      <c r="D215" s="131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2:18" x14ac:dyDescent="0.2">
      <c r="B216" s="69"/>
      <c r="C216" s="69"/>
      <c r="D216" s="131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2:18" x14ac:dyDescent="0.2">
      <c r="B217" s="69"/>
      <c r="C217" s="69"/>
      <c r="D217" s="131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2:18" x14ac:dyDescent="0.2">
      <c r="B218" s="69"/>
      <c r="C218" s="69"/>
      <c r="D218" s="131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2:18" x14ac:dyDescent="0.2">
      <c r="B219" s="69"/>
      <c r="C219" s="69"/>
      <c r="D219" s="131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2:18" x14ac:dyDescent="0.2">
      <c r="B220" s="69"/>
      <c r="C220" s="69"/>
      <c r="D220" s="131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2:18" x14ac:dyDescent="0.2">
      <c r="B221" s="69"/>
      <c r="C221" s="69"/>
      <c r="D221" s="131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2:18" x14ac:dyDescent="0.2">
      <c r="B222" s="69"/>
      <c r="C222" s="69"/>
      <c r="D222" s="131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2:18" x14ac:dyDescent="0.2">
      <c r="B223" s="69"/>
      <c r="C223" s="69"/>
      <c r="D223" s="131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2:18" x14ac:dyDescent="0.2">
      <c r="B224" s="69"/>
      <c r="C224" s="69"/>
      <c r="D224" s="131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2:18" x14ac:dyDescent="0.2">
      <c r="B225" s="69"/>
      <c r="C225" s="69"/>
      <c r="D225" s="131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2:18" x14ac:dyDescent="0.2">
      <c r="B226" s="69"/>
      <c r="C226" s="69"/>
      <c r="D226" s="131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2:18" x14ac:dyDescent="0.2">
      <c r="B227" s="69"/>
      <c r="C227" s="69"/>
      <c r="D227" s="131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2:18" x14ac:dyDescent="0.2">
      <c r="B228" s="69"/>
      <c r="C228" s="69"/>
      <c r="D228" s="131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2:18" x14ac:dyDescent="0.2">
      <c r="B229" s="69"/>
      <c r="C229" s="69"/>
      <c r="D229" s="131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2:18" x14ac:dyDescent="0.2">
      <c r="B230" s="69"/>
      <c r="C230" s="69"/>
      <c r="D230" s="131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2:18" x14ac:dyDescent="0.2">
      <c r="B231" s="69"/>
      <c r="C231" s="69"/>
      <c r="D231" s="131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2:18" x14ac:dyDescent="0.2">
      <c r="B232" s="69"/>
      <c r="C232" s="69"/>
      <c r="D232" s="131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2:18" x14ac:dyDescent="0.2">
      <c r="B233" s="69"/>
      <c r="C233" s="69"/>
      <c r="D233" s="131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2:18" x14ac:dyDescent="0.2">
      <c r="B234" s="69"/>
      <c r="C234" s="69"/>
      <c r="D234" s="131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2:18" x14ac:dyDescent="0.2">
      <c r="B235" s="69"/>
      <c r="C235" s="69"/>
      <c r="D235" s="131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2:18" x14ac:dyDescent="0.2">
      <c r="B236" s="69"/>
      <c r="C236" s="69"/>
      <c r="D236" s="131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2:18" x14ac:dyDescent="0.2">
      <c r="B237" s="69"/>
      <c r="C237" s="69"/>
      <c r="D237" s="131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2:18" x14ac:dyDescent="0.2">
      <c r="B238" s="69"/>
      <c r="C238" s="69"/>
      <c r="D238" s="131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2:18" x14ac:dyDescent="0.2">
      <c r="B239" s="69"/>
      <c r="C239" s="69"/>
      <c r="D239" s="131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2:18" x14ac:dyDescent="0.2">
      <c r="B240" s="69"/>
      <c r="C240" s="69"/>
      <c r="D240" s="131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2:18" x14ac:dyDescent="0.2">
      <c r="B241" s="69"/>
      <c r="C241" s="69"/>
      <c r="D241" s="131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2:18" x14ac:dyDescent="0.2">
      <c r="B242" s="69"/>
      <c r="C242" s="69"/>
      <c r="D242" s="131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2:18" x14ac:dyDescent="0.2">
      <c r="B243" s="69"/>
      <c r="C243" s="69"/>
      <c r="D243" s="131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2:18" x14ac:dyDescent="0.2">
      <c r="B244" s="69"/>
      <c r="C244" s="69"/>
      <c r="D244" s="131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2:18" x14ac:dyDescent="0.2">
      <c r="B245" s="69"/>
      <c r="C245" s="69"/>
      <c r="D245" s="131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2:18" x14ac:dyDescent="0.2">
      <c r="B246" s="69"/>
      <c r="C246" s="69"/>
      <c r="D246" s="131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2:18" x14ac:dyDescent="0.2">
      <c r="B247" s="69"/>
      <c r="C247" s="69"/>
      <c r="D247" s="131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abSelected="1" zoomScale="110" zoomScaleNormal="110" workbookViewId="0">
      <selection activeCell="A109" sqref="A109"/>
    </sheetView>
  </sheetViews>
  <sheetFormatPr defaultRowHeight="12.75" outlineLevelRow="3" x14ac:dyDescent="0.2"/>
  <cols>
    <col min="1" max="1" width="87.85546875" style="34" customWidth="1"/>
    <col min="2" max="2" width="14.28515625" style="78" customWidth="1"/>
    <col min="3" max="3" width="15.42578125" style="78" customWidth="1"/>
    <col min="4" max="4" width="10.28515625" style="138" customWidth="1"/>
    <col min="5" max="16384" width="9.140625" style="3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175" customFormat="1" x14ac:dyDescent="0.2">
      <c r="A6" s="56"/>
      <c r="B6" s="215" t="s">
        <v>59</v>
      </c>
      <c r="C6" s="215" t="s">
        <v>75</v>
      </c>
      <c r="D6" s="199" t="s">
        <v>194</v>
      </c>
    </row>
    <row r="7" spans="1:19" s="99" customFormat="1" ht="15.75" x14ac:dyDescent="0.2">
      <c r="A7" s="265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66">
        <f t="shared" ref="B7:C7" si="0">B$8+B$72</f>
        <v>74.848301704500003</v>
      </c>
      <c r="C7" s="266">
        <f t="shared" si="0"/>
        <v>2116.66783260696</v>
      </c>
      <c r="D7" s="267">
        <v>0.99998600000000004</v>
      </c>
    </row>
    <row r="8" spans="1:19" s="170" customFormat="1" ht="15" x14ac:dyDescent="0.2">
      <c r="A8" s="268" t="s">
        <v>70</v>
      </c>
      <c r="B8" s="269">
        <f t="shared" ref="B8:D8" si="1">B$9+B$47</f>
        <v>64.707211507500006</v>
      </c>
      <c r="C8" s="269">
        <f t="shared" si="1"/>
        <v>1829.8835112689999</v>
      </c>
      <c r="D8" s="270">
        <f t="shared" si="1"/>
        <v>0.86450000000000005</v>
      </c>
    </row>
    <row r="9" spans="1:19" s="41" customFormat="1" ht="15" outlineLevel="1" x14ac:dyDescent="0.2">
      <c r="A9" s="127" t="s">
        <v>51</v>
      </c>
      <c r="B9" s="31">
        <f t="shared" ref="B9:D9" si="2">B$10+B$45</f>
        <v>26.841533234980005</v>
      </c>
      <c r="C9" s="31">
        <f t="shared" si="2"/>
        <v>759.0634480986198</v>
      </c>
      <c r="D9" s="202">
        <f t="shared" si="2"/>
        <v>0.35860400000000003</v>
      </c>
    </row>
    <row r="10" spans="1:19" s="97" customFormat="1" ht="14.25" outlineLevel="2" x14ac:dyDescent="0.2">
      <c r="A10" s="121" t="s">
        <v>197</v>
      </c>
      <c r="B10" s="60">
        <f t="shared" ref="B10:C10" si="3">SUM(B$11:B$44)</f>
        <v>26.759692173440005</v>
      </c>
      <c r="C10" s="60">
        <f t="shared" si="3"/>
        <v>756.74902895471985</v>
      </c>
      <c r="D10" s="251">
        <v>0.35751100000000002</v>
      </c>
    </row>
    <row r="11" spans="1:19" outlineLevel="3" x14ac:dyDescent="0.2">
      <c r="A11" s="84" t="s">
        <v>144</v>
      </c>
      <c r="B11" s="72">
        <v>2.2154061623999999</v>
      </c>
      <c r="C11" s="72">
        <v>62.650438999999999</v>
      </c>
      <c r="D11" s="238">
        <v>2.9599E-2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outlineLevel="3" x14ac:dyDescent="0.2">
      <c r="A12" s="81" t="s">
        <v>205</v>
      </c>
      <c r="B12" s="119">
        <v>0.67303320074999995</v>
      </c>
      <c r="C12" s="119">
        <v>19.033000000000001</v>
      </c>
      <c r="D12" s="172">
        <v>8.992E-3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outlineLevel="3" x14ac:dyDescent="0.2">
      <c r="A13" s="81" t="s">
        <v>31</v>
      </c>
      <c r="B13" s="119">
        <v>0.37273038803000003</v>
      </c>
      <c r="C13" s="119">
        <v>10.540605526269999</v>
      </c>
      <c r="D13" s="172">
        <v>4.9800000000000001E-3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outlineLevel="3" x14ac:dyDescent="0.2">
      <c r="A14" s="81" t="s">
        <v>35</v>
      </c>
      <c r="B14" s="119">
        <v>1.29069047592</v>
      </c>
      <c r="C14" s="119">
        <v>36.5</v>
      </c>
      <c r="D14" s="172">
        <v>1.7243999999999999E-2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outlineLevel="3" x14ac:dyDescent="0.2">
      <c r="A15" s="81" t="s">
        <v>86</v>
      </c>
      <c r="B15" s="119">
        <v>1.0148717246600001</v>
      </c>
      <c r="C15" s="119">
        <v>28.700001</v>
      </c>
      <c r="D15" s="172">
        <v>1.3559E-2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outlineLevel="3" x14ac:dyDescent="0.2">
      <c r="A16" s="81" t="s">
        <v>134</v>
      </c>
      <c r="B16" s="119">
        <v>1.6584488581200001</v>
      </c>
      <c r="C16" s="119">
        <v>46.9</v>
      </c>
      <c r="D16" s="172">
        <v>2.2157E-2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outlineLevel="3" x14ac:dyDescent="0.2">
      <c r="A17" s="81" t="s">
        <v>198</v>
      </c>
      <c r="B17" s="119">
        <v>3.3041201280300001</v>
      </c>
      <c r="C17" s="119">
        <v>93.438657000000006</v>
      </c>
      <c r="D17" s="172">
        <v>4.4144000000000003E-2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outlineLevel="3" x14ac:dyDescent="0.2">
      <c r="A18" s="81" t="s">
        <v>27</v>
      </c>
      <c r="B18" s="119">
        <v>0.42779295783999999</v>
      </c>
      <c r="C18" s="119">
        <v>12.097744</v>
      </c>
      <c r="D18" s="172">
        <v>5.7149999999999996E-3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outlineLevel="3" x14ac:dyDescent="0.2">
      <c r="A19" s="81" t="s">
        <v>81</v>
      </c>
      <c r="B19" s="119">
        <v>0.42779295783999999</v>
      </c>
      <c r="C19" s="119">
        <v>12.097744</v>
      </c>
      <c r="D19" s="172">
        <v>5.7149999999999996E-3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outlineLevel="3" x14ac:dyDescent="0.2">
      <c r="A20" s="81" t="s">
        <v>173</v>
      </c>
      <c r="B20" s="119">
        <v>1.0583556858200001</v>
      </c>
      <c r="C20" s="119">
        <v>29.92970294082</v>
      </c>
      <c r="D20" s="172">
        <v>1.414E-2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outlineLevel="3" x14ac:dyDescent="0.2">
      <c r="A21" s="81" t="s">
        <v>130</v>
      </c>
      <c r="B21" s="119">
        <v>0.42779295783999999</v>
      </c>
      <c r="C21" s="119">
        <v>12.097744</v>
      </c>
      <c r="D21" s="172">
        <v>5.7149999999999996E-3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outlineLevel="3" x14ac:dyDescent="0.2">
      <c r="A22" s="81" t="s">
        <v>195</v>
      </c>
      <c r="B22" s="119">
        <v>0.42779295783999999</v>
      </c>
      <c r="C22" s="119">
        <v>12.097744</v>
      </c>
      <c r="D22" s="172">
        <v>5.7149999999999996E-3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outlineLevel="3" x14ac:dyDescent="0.2">
      <c r="A23" s="81" t="s">
        <v>217</v>
      </c>
      <c r="B23" s="119">
        <v>1.54924294432</v>
      </c>
      <c r="C23" s="119">
        <v>43.811718241260003</v>
      </c>
      <c r="D23" s="172">
        <v>2.0698000000000001E-2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outlineLevel="3" x14ac:dyDescent="0.2">
      <c r="A24" s="81" t="s">
        <v>153</v>
      </c>
      <c r="B24" s="119">
        <v>0.42779295783999999</v>
      </c>
      <c r="C24" s="119">
        <v>12.097744</v>
      </c>
      <c r="D24" s="172">
        <v>5.7149999999999996E-3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outlineLevel="3" x14ac:dyDescent="0.2">
      <c r="A25" s="81" t="s">
        <v>115</v>
      </c>
      <c r="B25" s="119">
        <v>0.42779295783999999</v>
      </c>
      <c r="C25" s="119">
        <v>12.097744</v>
      </c>
      <c r="D25" s="172">
        <v>5.7149999999999996E-3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outlineLevel="3" x14ac:dyDescent="0.2">
      <c r="A26" s="81" t="s">
        <v>178</v>
      </c>
      <c r="B26" s="119">
        <v>0.42779295783999999</v>
      </c>
      <c r="C26" s="119">
        <v>12.097744</v>
      </c>
      <c r="D26" s="172">
        <v>5.7149999999999996E-3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outlineLevel="3" x14ac:dyDescent="0.2">
      <c r="A27" s="81" t="s">
        <v>6</v>
      </c>
      <c r="B27" s="119">
        <v>0.42779295783999999</v>
      </c>
      <c r="C27" s="119">
        <v>12.097744</v>
      </c>
      <c r="D27" s="172">
        <v>5.7149999999999996E-3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outlineLevel="3" x14ac:dyDescent="0.2">
      <c r="A28" s="81" t="s">
        <v>55</v>
      </c>
      <c r="B28" s="119">
        <v>0.42779295783999999</v>
      </c>
      <c r="C28" s="119">
        <v>12.097744</v>
      </c>
      <c r="D28" s="172">
        <v>5.7149999999999996E-3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outlineLevel="3" x14ac:dyDescent="0.2">
      <c r="A29" s="81" t="s">
        <v>102</v>
      </c>
      <c r="B29" s="119">
        <v>0.42779295783999999</v>
      </c>
      <c r="C29" s="119">
        <v>12.097744</v>
      </c>
      <c r="D29" s="172">
        <v>5.7149999999999996E-3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outlineLevel="3" x14ac:dyDescent="0.2">
      <c r="A30" s="81" t="s">
        <v>94</v>
      </c>
      <c r="B30" s="119">
        <v>0.42779295783999999</v>
      </c>
      <c r="C30" s="119">
        <v>12.097744</v>
      </c>
      <c r="D30" s="172">
        <v>5.7149999999999996E-3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outlineLevel="3" x14ac:dyDescent="0.2">
      <c r="A31" s="81" t="s">
        <v>150</v>
      </c>
      <c r="B31" s="119">
        <v>0.42779295783999999</v>
      </c>
      <c r="C31" s="119">
        <v>12.097744</v>
      </c>
      <c r="D31" s="172">
        <v>5.7149999999999996E-3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outlineLevel="3" x14ac:dyDescent="0.2">
      <c r="A32" s="81" t="s">
        <v>206</v>
      </c>
      <c r="B32" s="119">
        <v>0.42779295783999999</v>
      </c>
      <c r="C32" s="119">
        <v>12.097744</v>
      </c>
      <c r="D32" s="172">
        <v>5.7149999999999996E-3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outlineLevel="3" x14ac:dyDescent="0.2">
      <c r="A33" s="81" t="s">
        <v>32</v>
      </c>
      <c r="B33" s="119">
        <v>0.42779295783999999</v>
      </c>
      <c r="C33" s="119">
        <v>12.097744</v>
      </c>
      <c r="D33" s="172">
        <v>5.7149999999999996E-3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outlineLevel="3" x14ac:dyDescent="0.2">
      <c r="A34" s="81" t="s">
        <v>61</v>
      </c>
      <c r="B34" s="119">
        <v>0.17182004062</v>
      </c>
      <c r="C34" s="119">
        <v>4.8589740139000002</v>
      </c>
      <c r="D34" s="172">
        <v>2.2959999999999999E-3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outlineLevel="3" x14ac:dyDescent="0.2">
      <c r="A35" s="81" t="s">
        <v>47</v>
      </c>
      <c r="B35" s="119">
        <v>2.1565975003600002</v>
      </c>
      <c r="C35" s="119">
        <v>60.987363145229999</v>
      </c>
      <c r="D35" s="172">
        <v>2.8812999999999998E-2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outlineLevel="3" x14ac:dyDescent="0.2">
      <c r="A36" s="81" t="s">
        <v>46</v>
      </c>
      <c r="B36" s="119">
        <v>0.42779320535999998</v>
      </c>
      <c r="C36" s="119">
        <v>12.097751000000001</v>
      </c>
      <c r="D36" s="172">
        <v>5.7149999999999996E-3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outlineLevel="3" x14ac:dyDescent="0.2">
      <c r="A37" s="81" t="s">
        <v>95</v>
      </c>
      <c r="B37" s="119">
        <v>1.0608414900000001E-3</v>
      </c>
      <c r="C37" s="119">
        <v>0.03</v>
      </c>
      <c r="D37" s="172">
        <v>1.4E-5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outlineLevel="3" x14ac:dyDescent="0.2">
      <c r="A38" s="81" t="s">
        <v>156</v>
      </c>
      <c r="B38" s="119">
        <v>1.5614406891899999</v>
      </c>
      <c r="C38" s="119">
        <v>44.156663600000002</v>
      </c>
      <c r="D38" s="172">
        <v>2.0861000000000001E-2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outlineLevel="3" x14ac:dyDescent="0.2">
      <c r="A39" s="81" t="s">
        <v>161</v>
      </c>
      <c r="B39" s="119">
        <v>0.49938147637000002</v>
      </c>
      <c r="C39" s="119">
        <v>14.122227000000001</v>
      </c>
      <c r="D39" s="172">
        <v>6.672E-3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outlineLevel="3" x14ac:dyDescent="0.2">
      <c r="A40" s="81" t="s">
        <v>210</v>
      </c>
      <c r="B40" s="119">
        <v>0.20509955696000001</v>
      </c>
      <c r="C40" s="119">
        <v>5.8000999999999996</v>
      </c>
      <c r="D40" s="172">
        <v>2.7399999999999998E-3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outlineLevel="3" x14ac:dyDescent="0.2">
      <c r="A41" s="81" t="s">
        <v>40</v>
      </c>
      <c r="B41" s="119">
        <v>0.63143460032999998</v>
      </c>
      <c r="C41" s="119">
        <v>17.856615000000001</v>
      </c>
      <c r="D41" s="172">
        <v>8.4360000000000008E-3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outlineLevel="3" x14ac:dyDescent="0.2">
      <c r="A42" s="81" t="s">
        <v>90</v>
      </c>
      <c r="B42" s="119">
        <v>0.61882420075</v>
      </c>
      <c r="C42" s="119">
        <v>17.5</v>
      </c>
      <c r="D42" s="172">
        <v>8.2679999999999993E-3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outlineLevel="3" x14ac:dyDescent="0.2">
      <c r="A43" s="81" t="s">
        <v>196</v>
      </c>
      <c r="B43" s="119">
        <v>0.67422825593000002</v>
      </c>
      <c r="C43" s="119">
        <v>19.06679548724</v>
      </c>
      <c r="D43" s="172">
        <v>9.0080000000000004E-3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outlineLevel="3" x14ac:dyDescent="0.2">
      <c r="A44" s="81" t="s">
        <v>145</v>
      </c>
      <c r="B44" s="119">
        <v>0.68601082827000004</v>
      </c>
      <c r="C44" s="119">
        <v>19.399999999999999</v>
      </c>
      <c r="D44" s="172">
        <v>9.1649999999999995E-3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ht="14.25" outlineLevel="2" x14ac:dyDescent="0.25">
      <c r="A45" s="140" t="s">
        <v>118</v>
      </c>
      <c r="B45" s="133">
        <f t="shared" ref="B45:C45" si="4">SUM(B$46:B$46)</f>
        <v>8.1841061539999996E-2</v>
      </c>
      <c r="C45" s="133">
        <f t="shared" si="4"/>
        <v>2.3144191438999999</v>
      </c>
      <c r="D45" s="184">
        <v>1.093E-3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outlineLevel="3" x14ac:dyDescent="0.2">
      <c r="A46" s="81" t="s">
        <v>29</v>
      </c>
      <c r="B46" s="119">
        <v>8.1841061539999996E-2</v>
      </c>
      <c r="C46" s="119">
        <v>2.3144191438999999</v>
      </c>
      <c r="D46" s="172">
        <v>1.093E-3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t="15" outlineLevel="1" x14ac:dyDescent="0.25">
      <c r="A47" s="134" t="s">
        <v>65</v>
      </c>
      <c r="B47" s="101">
        <f t="shared" ref="B47:D47" si="5">B$48+B$55+B$61+B$63+B$70</f>
        <v>37.86567827252</v>
      </c>
      <c r="C47" s="101">
        <f t="shared" si="5"/>
        <v>1070.8200631703801</v>
      </c>
      <c r="D47" s="146">
        <f t="shared" si="5"/>
        <v>0.50589600000000001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ht="14.25" outlineLevel="2" x14ac:dyDescent="0.25">
      <c r="A48" s="140" t="s">
        <v>179</v>
      </c>
      <c r="B48" s="133">
        <f t="shared" ref="B48:C48" si="6">SUM(B$49:B$54)</f>
        <v>13.20302038544</v>
      </c>
      <c r="C48" s="133">
        <f t="shared" si="6"/>
        <v>373.37398320001</v>
      </c>
      <c r="D48" s="184">
        <v>0.176397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outlineLevel="3" x14ac:dyDescent="0.2">
      <c r="A49" s="81" t="s">
        <v>19</v>
      </c>
      <c r="B49" s="119">
        <v>3.2854520257900002</v>
      </c>
      <c r="C49" s="119">
        <v>92.910733579999999</v>
      </c>
      <c r="D49" s="172">
        <v>4.3895000000000003E-2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outlineLevel="3" x14ac:dyDescent="0.2">
      <c r="A50" s="81" t="s">
        <v>56</v>
      </c>
      <c r="B50" s="119">
        <v>0.59821546550000004</v>
      </c>
      <c r="C50" s="119">
        <v>16.917196568929999</v>
      </c>
      <c r="D50" s="172">
        <v>7.9920000000000008E-3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outlineLevel="3" x14ac:dyDescent="0.2">
      <c r="A51" s="81" t="s">
        <v>97</v>
      </c>
      <c r="B51" s="119">
        <v>0.69486776550999996</v>
      </c>
      <c r="C51" s="119">
        <v>19.650469198020001</v>
      </c>
      <c r="D51" s="172">
        <v>9.2840000000000006E-3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outlineLevel="3" x14ac:dyDescent="0.2">
      <c r="A52" s="81" t="s">
        <v>132</v>
      </c>
      <c r="B52" s="119">
        <v>4.7982998182200003</v>
      </c>
      <c r="C52" s="119">
        <v>135.69321741646999</v>
      </c>
      <c r="D52" s="172">
        <v>6.4106999999999997E-2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outlineLevel="3" x14ac:dyDescent="0.2">
      <c r="A53" s="81" t="s">
        <v>148</v>
      </c>
      <c r="B53" s="119">
        <v>3.8168777935599998</v>
      </c>
      <c r="C53" s="119">
        <v>107.93915509992</v>
      </c>
      <c r="D53" s="172">
        <v>5.0994999999999999E-2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outlineLevel="3" x14ac:dyDescent="0.2">
      <c r="A54" s="81" t="s">
        <v>142</v>
      </c>
      <c r="B54" s="119">
        <v>9.3075168600000001E-3</v>
      </c>
      <c r="C54" s="119">
        <v>0.26321133667000002</v>
      </c>
      <c r="D54" s="172">
        <v>1.2400000000000001E-4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t="14.25" outlineLevel="2" x14ac:dyDescent="0.25">
      <c r="A55" s="140" t="s">
        <v>45</v>
      </c>
      <c r="B55" s="133">
        <f t="shared" ref="B55:C55" si="7">SUM(B$56:B$60)</f>
        <v>1.7517500200599998</v>
      </c>
      <c r="C55" s="133">
        <f t="shared" si="7"/>
        <v>49.53850433214</v>
      </c>
      <c r="D55" s="184">
        <v>2.3401999999999999E-2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outlineLevel="3" x14ac:dyDescent="0.2">
      <c r="A56" s="81" t="s">
        <v>28</v>
      </c>
      <c r="B56" s="119">
        <v>0.30937355647999998</v>
      </c>
      <c r="C56" s="119">
        <v>8.7489100000000004</v>
      </c>
      <c r="D56" s="172">
        <v>4.1330000000000004E-3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outlineLevel="3" x14ac:dyDescent="0.2">
      <c r="A57" s="81" t="s">
        <v>53</v>
      </c>
      <c r="B57" s="119">
        <v>0.26499277249999997</v>
      </c>
      <c r="C57" s="119">
        <v>7.4938464154500002</v>
      </c>
      <c r="D57" s="172">
        <v>3.5400000000000002E-3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outlineLevel="3" x14ac:dyDescent="0.2">
      <c r="A58" s="81" t="s">
        <v>124</v>
      </c>
      <c r="B58" s="119">
        <v>0.60585586000000002</v>
      </c>
      <c r="C58" s="119">
        <v>17.133262623949999</v>
      </c>
      <c r="D58" s="172">
        <v>8.0940000000000005E-3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outlineLevel="3" x14ac:dyDescent="0.2">
      <c r="A59" s="81" t="s">
        <v>136</v>
      </c>
      <c r="B59" s="119">
        <v>6.1721831099999999E-3</v>
      </c>
      <c r="C59" s="119">
        <v>0.17454586341</v>
      </c>
      <c r="D59" s="172">
        <v>8.2000000000000001E-5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outlineLevel="3" x14ac:dyDescent="0.2">
      <c r="A60" s="81" t="s">
        <v>26</v>
      </c>
      <c r="B60" s="119">
        <v>0.56535564797000004</v>
      </c>
      <c r="C60" s="119">
        <v>15.98793942933</v>
      </c>
      <c r="D60" s="172">
        <v>7.5529999999999998E-3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t="28.5" outlineLevel="2" x14ac:dyDescent="0.25">
      <c r="A61" s="258" t="s">
        <v>218</v>
      </c>
      <c r="B61" s="133">
        <f t="shared" ref="B61:C61" si="8">SUM(B$62:B$62)</f>
        <v>5.9780259999999998E-5</v>
      </c>
      <c r="C61" s="133">
        <f t="shared" si="8"/>
        <v>1.69055213E-3</v>
      </c>
      <c r="D61" s="184">
        <v>9.9999999999999995E-7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outlineLevel="3" x14ac:dyDescent="0.2">
      <c r="A62" s="81" t="s">
        <v>191</v>
      </c>
      <c r="B62" s="119">
        <v>5.9780259999999998E-5</v>
      </c>
      <c r="C62" s="119">
        <v>1.69055213E-3</v>
      </c>
      <c r="D62" s="172">
        <v>9.9999999999999995E-7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ht="14.25" outlineLevel="2" x14ac:dyDescent="0.25">
      <c r="A63" s="140" t="s">
        <v>58</v>
      </c>
      <c r="B63" s="133">
        <f t="shared" ref="B63:C63" si="9">SUM(B$64:B$69)</f>
        <v>21.189943</v>
      </c>
      <c r="C63" s="133">
        <f t="shared" si="9"/>
        <v>599.23965810210007</v>
      </c>
      <c r="D63" s="184">
        <v>0.28310400000000002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outlineLevel="3" x14ac:dyDescent="0.2">
      <c r="A64" s="81" t="s">
        <v>120</v>
      </c>
      <c r="B64" s="119">
        <v>3</v>
      </c>
      <c r="C64" s="119">
        <v>84.838311000000004</v>
      </c>
      <c r="D64" s="172">
        <v>4.0080999999999999E-2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outlineLevel="3" x14ac:dyDescent="0.2">
      <c r="A65" s="81" t="s">
        <v>169</v>
      </c>
      <c r="B65" s="119">
        <v>1</v>
      </c>
      <c r="C65" s="119">
        <v>28.279437000000001</v>
      </c>
      <c r="D65" s="172">
        <v>1.336E-2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outlineLevel="3" x14ac:dyDescent="0.2">
      <c r="A66" s="81" t="s">
        <v>204</v>
      </c>
      <c r="B66" s="119">
        <v>12.467273</v>
      </c>
      <c r="C66" s="119">
        <v>352.56746136531001</v>
      </c>
      <c r="D66" s="172">
        <v>0.16656699999999999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outlineLevel="3" x14ac:dyDescent="0.2">
      <c r="A67" s="81" t="s">
        <v>180</v>
      </c>
      <c r="B67" s="119">
        <v>1</v>
      </c>
      <c r="C67" s="119">
        <v>28.279437000000001</v>
      </c>
      <c r="D67" s="172">
        <v>1.336E-2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outlineLevel="3" x14ac:dyDescent="0.2">
      <c r="A68" s="81" t="s">
        <v>219</v>
      </c>
      <c r="B68" s="119">
        <v>3</v>
      </c>
      <c r="C68" s="119">
        <v>84.838311000000004</v>
      </c>
      <c r="D68" s="172">
        <v>4.0080999999999999E-2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outlineLevel="3" x14ac:dyDescent="0.2">
      <c r="A69" s="81" t="s">
        <v>24</v>
      </c>
      <c r="B69" s="119">
        <v>0.72267000000000003</v>
      </c>
      <c r="C69" s="119">
        <v>20.436700736790002</v>
      </c>
      <c r="D69" s="172">
        <v>9.6550000000000004E-3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t="14.25" outlineLevel="2" x14ac:dyDescent="0.25">
      <c r="A70" s="140" t="s">
        <v>182</v>
      </c>
      <c r="B70" s="133">
        <f t="shared" ref="B70:C70" si="10">SUM(B$71:B$71)</f>
        <v>1.72090508676</v>
      </c>
      <c r="C70" s="133">
        <f t="shared" si="10"/>
        <v>48.666226983999998</v>
      </c>
      <c r="D70" s="184">
        <v>2.2991999999999999E-2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outlineLevel="3" x14ac:dyDescent="0.2">
      <c r="A71" s="81" t="s">
        <v>148</v>
      </c>
      <c r="B71" s="119">
        <v>1.72090508676</v>
      </c>
      <c r="C71" s="119">
        <v>48.666226983999998</v>
      </c>
      <c r="D71" s="172">
        <v>2.2991999999999999E-2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ht="15" x14ac:dyDescent="0.25">
      <c r="A72" s="271" t="s">
        <v>14</v>
      </c>
      <c r="B72" s="272">
        <f t="shared" ref="B72:D72" si="11">B$73+B$86</f>
        <v>10.141090196999999</v>
      </c>
      <c r="C72" s="272">
        <f t="shared" si="11"/>
        <v>286.78432133796002</v>
      </c>
      <c r="D72" s="273">
        <f t="shared" si="11"/>
        <v>0.135486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ht="15" outlineLevel="1" x14ac:dyDescent="0.25">
      <c r="A73" s="134" t="s">
        <v>51</v>
      </c>
      <c r="B73" s="101">
        <f t="shared" ref="B73:D73" si="12">B$74+B$80+B$84</f>
        <v>0.46731037455999996</v>
      </c>
      <c r="C73" s="101">
        <f t="shared" si="12"/>
        <v>13.215274297580001</v>
      </c>
      <c r="D73" s="146">
        <f t="shared" si="12"/>
        <v>6.2430000000000003E-3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ht="14.25" outlineLevel="2" x14ac:dyDescent="0.25">
      <c r="A74" s="140" t="s">
        <v>197</v>
      </c>
      <c r="B74" s="133">
        <f t="shared" ref="B74:C74" si="13">SUM(B$75:B$79)</f>
        <v>0.31648478715</v>
      </c>
      <c r="C74" s="133">
        <f t="shared" si="13"/>
        <v>8.9500115999999998</v>
      </c>
      <c r="D74" s="184">
        <v>4.228E-3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outlineLevel="3" x14ac:dyDescent="0.2">
      <c r="A75" s="81" t="s">
        <v>114</v>
      </c>
      <c r="B75" s="119">
        <v>4.1019E-7</v>
      </c>
      <c r="C75" s="119">
        <v>1.1600000000000001E-5</v>
      </c>
      <c r="D75" s="172">
        <v>0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outlineLevel="3" x14ac:dyDescent="0.2">
      <c r="A76" s="81" t="s">
        <v>77</v>
      </c>
      <c r="B76" s="119">
        <v>3.5361382900000002E-2</v>
      </c>
      <c r="C76" s="119">
        <v>1</v>
      </c>
      <c r="D76" s="172">
        <v>4.7199999999999998E-4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outlineLevel="3" x14ac:dyDescent="0.2">
      <c r="A77" s="81" t="s">
        <v>106</v>
      </c>
      <c r="B77" s="119">
        <v>7.0722765800000004E-2</v>
      </c>
      <c r="C77" s="119">
        <v>2</v>
      </c>
      <c r="D77" s="172">
        <v>9.4499999999999998E-4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outlineLevel="3" x14ac:dyDescent="0.2">
      <c r="A78" s="81" t="s">
        <v>1</v>
      </c>
      <c r="B78" s="119">
        <v>0.10608414870000001</v>
      </c>
      <c r="C78" s="119">
        <v>3</v>
      </c>
      <c r="D78" s="172">
        <v>1.4170000000000001E-3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outlineLevel="3" x14ac:dyDescent="0.2">
      <c r="A79" s="81" t="s">
        <v>0</v>
      </c>
      <c r="B79" s="119">
        <v>0.10431607956</v>
      </c>
      <c r="C79" s="119">
        <v>2.95</v>
      </c>
      <c r="D79" s="172">
        <v>1.3940000000000001E-3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ht="14.25" outlineLevel="2" x14ac:dyDescent="0.25">
      <c r="A80" s="140" t="s">
        <v>118</v>
      </c>
      <c r="B80" s="133">
        <f t="shared" ref="B80:C80" si="14">SUM(B$81:B$83)</f>
        <v>0.15079182967000002</v>
      </c>
      <c r="C80" s="133">
        <f t="shared" si="14"/>
        <v>4.2643080475800001</v>
      </c>
      <c r="D80" s="184">
        <v>2.0149999999999999E-3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outlineLevel="3" x14ac:dyDescent="0.2">
      <c r="A81" s="81" t="s">
        <v>50</v>
      </c>
      <c r="B81" s="119">
        <v>3.0773999949999999E-2</v>
      </c>
      <c r="C81" s="119">
        <v>0.87027139299</v>
      </c>
      <c r="D81" s="172">
        <v>4.1100000000000002E-4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outlineLevel="3" x14ac:dyDescent="0.2">
      <c r="A82" s="81" t="s">
        <v>125</v>
      </c>
      <c r="B82" s="119">
        <v>0.11726167039</v>
      </c>
      <c r="C82" s="119">
        <v>3.3160940203</v>
      </c>
      <c r="D82" s="172">
        <v>1.567E-3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outlineLevel="3" x14ac:dyDescent="0.2">
      <c r="A83" s="81" t="s">
        <v>96</v>
      </c>
      <c r="B83" s="119">
        <v>2.7561593300000002E-3</v>
      </c>
      <c r="C83" s="119">
        <v>7.7942634290000007E-2</v>
      </c>
      <c r="D83" s="172">
        <v>3.6999999999999998E-5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t="14.25" outlineLevel="2" x14ac:dyDescent="0.25">
      <c r="A84" s="140" t="s">
        <v>137</v>
      </c>
      <c r="B84" s="133">
        <f t="shared" ref="B84:C84" si="15">SUM(B$85:B$85)</f>
        <v>3.375774E-5</v>
      </c>
      <c r="C84" s="133">
        <f t="shared" si="15"/>
        <v>9.5465000000000003E-4</v>
      </c>
      <c r="D84" s="184">
        <v>0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outlineLevel="3" x14ac:dyDescent="0.2">
      <c r="A85" s="81" t="s">
        <v>71</v>
      </c>
      <c r="B85" s="119">
        <v>3.375774E-5</v>
      </c>
      <c r="C85" s="119">
        <v>9.5465000000000003E-4</v>
      </c>
      <c r="D85" s="172">
        <v>0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15" outlineLevel="1" x14ac:dyDescent="0.25">
      <c r="A86" s="134" t="s">
        <v>65</v>
      </c>
      <c r="B86" s="101">
        <f t="shared" ref="B86:D86" si="16">B$87+B$93+B$95+B$103+B$104</f>
        <v>9.6737798224399985</v>
      </c>
      <c r="C86" s="101">
        <f t="shared" si="16"/>
        <v>273.56904704038004</v>
      </c>
      <c r="D86" s="146">
        <f t="shared" si="16"/>
        <v>0.129243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t="14.25" outlineLevel="2" x14ac:dyDescent="0.25">
      <c r="A87" s="140" t="s">
        <v>179</v>
      </c>
      <c r="B87" s="133">
        <f t="shared" ref="B87:C87" si="17">SUM(B$88:B$92)</f>
        <v>7.3772621226599995</v>
      </c>
      <c r="C87" s="133">
        <f t="shared" si="17"/>
        <v>208.62481943015001</v>
      </c>
      <c r="D87" s="184">
        <v>9.8561999999999997E-2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outlineLevel="3" x14ac:dyDescent="0.2">
      <c r="A88" s="81" t="s">
        <v>66</v>
      </c>
      <c r="B88" s="119">
        <v>0.11692000092</v>
      </c>
      <c r="C88" s="119">
        <v>3.3064317999999999</v>
      </c>
      <c r="D88" s="172">
        <v>1.562E-3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outlineLevel="3" x14ac:dyDescent="0.2">
      <c r="A89" s="81" t="s">
        <v>56</v>
      </c>
      <c r="B89" s="119">
        <v>0.18638596346</v>
      </c>
      <c r="C89" s="119">
        <v>5.27089011152</v>
      </c>
      <c r="D89" s="172">
        <v>2.49E-3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outlineLevel="3" x14ac:dyDescent="0.2">
      <c r="A90" s="81" t="s">
        <v>97</v>
      </c>
      <c r="B90" s="119">
        <v>5.7290800449999998E-2</v>
      </c>
      <c r="C90" s="119">
        <v>1.6201515820000001</v>
      </c>
      <c r="D90" s="172">
        <v>7.6499999999999995E-4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outlineLevel="3" x14ac:dyDescent="0.2">
      <c r="A91" s="81" t="s">
        <v>132</v>
      </c>
      <c r="B91" s="119">
        <v>0.45297500002000002</v>
      </c>
      <c r="C91" s="119">
        <v>12.809877975639999</v>
      </c>
      <c r="D91" s="172">
        <v>6.0520000000000001E-3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outlineLevel="3" x14ac:dyDescent="0.2">
      <c r="A92" s="81" t="s">
        <v>148</v>
      </c>
      <c r="B92" s="119">
        <v>6.5636903578099997</v>
      </c>
      <c r="C92" s="119">
        <v>185.61746796099001</v>
      </c>
      <c r="D92" s="172">
        <v>8.7692999999999993E-2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ht="14.25" outlineLevel="2" x14ac:dyDescent="0.25">
      <c r="A93" s="140" t="s">
        <v>45</v>
      </c>
      <c r="B93" s="133">
        <f t="shared" ref="B93:C93" si="18">SUM(B$94:B$94)</f>
        <v>4.8738926600000003E-2</v>
      </c>
      <c r="C93" s="133">
        <f t="shared" si="18"/>
        <v>1.3783094042299999</v>
      </c>
      <c r="D93" s="184">
        <v>6.5099999999999999E-4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outlineLevel="3" x14ac:dyDescent="0.2">
      <c r="A94" s="81" t="s">
        <v>28</v>
      </c>
      <c r="B94" s="119">
        <v>4.8738926600000003E-2</v>
      </c>
      <c r="C94" s="119">
        <v>1.3783094042299999</v>
      </c>
      <c r="D94" s="172">
        <v>6.5099999999999999E-4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ht="28.5" outlineLevel="2" x14ac:dyDescent="0.25">
      <c r="A95" s="258" t="s">
        <v>218</v>
      </c>
      <c r="B95" s="133">
        <f t="shared" ref="B95:C95" si="19">SUM(B$96:B$102)</f>
        <v>2.1336449186299999</v>
      </c>
      <c r="C95" s="133">
        <f t="shared" si="19"/>
        <v>60.338277056639996</v>
      </c>
      <c r="D95" s="184">
        <v>2.8504999999999999E-2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outlineLevel="3" x14ac:dyDescent="0.2">
      <c r="A96" s="81" t="s">
        <v>76</v>
      </c>
      <c r="B96" s="119">
        <v>5.6690593460000001E-2</v>
      </c>
      <c r="C96" s="119">
        <v>1.6031780662399999</v>
      </c>
      <c r="D96" s="172">
        <v>7.5699999999999997E-4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outlineLevel="3" x14ac:dyDescent="0.2">
      <c r="A97" s="81" t="s">
        <v>176</v>
      </c>
      <c r="B97" s="119">
        <v>0.54486701096000001</v>
      </c>
      <c r="C97" s="119">
        <v>15.40853230978</v>
      </c>
      <c r="D97" s="172">
        <v>7.28E-3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outlineLevel="3" x14ac:dyDescent="0.2">
      <c r="A98" s="81" t="s">
        <v>213</v>
      </c>
      <c r="B98" s="119">
        <v>3.5914939190000002E-2</v>
      </c>
      <c r="C98" s="119">
        <v>1.01565426011</v>
      </c>
      <c r="D98" s="172">
        <v>4.8000000000000001E-4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outlineLevel="3" x14ac:dyDescent="0.2">
      <c r="A99" s="81" t="s">
        <v>129</v>
      </c>
      <c r="B99" s="119">
        <v>2.4845500020000001E-2</v>
      </c>
      <c r="C99" s="119">
        <v>0.70261675254</v>
      </c>
      <c r="D99" s="172">
        <v>3.3199999999999999E-4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outlineLevel="3" x14ac:dyDescent="0.2">
      <c r="A100" s="81" t="s">
        <v>152</v>
      </c>
      <c r="B100" s="119">
        <v>3.9780000000000003E-2</v>
      </c>
      <c r="C100" s="119">
        <v>1.1249560038599999</v>
      </c>
      <c r="D100" s="172">
        <v>5.31E-4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outlineLevel="3" x14ac:dyDescent="0.2">
      <c r="A101" s="81" t="s">
        <v>123</v>
      </c>
      <c r="B101" s="119">
        <v>1.35</v>
      </c>
      <c r="C101" s="119">
        <v>38.177239950000001</v>
      </c>
      <c r="D101" s="172">
        <v>1.8036E-2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outlineLevel="3" x14ac:dyDescent="0.2">
      <c r="A102" s="81" t="s">
        <v>105</v>
      </c>
      <c r="B102" s="119">
        <v>8.1546875000000005E-2</v>
      </c>
      <c r="C102" s="119">
        <v>2.3060997141100001</v>
      </c>
      <c r="D102" s="172">
        <v>1.0889999999999999E-3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ht="14.25" outlineLevel="2" x14ac:dyDescent="0.25">
      <c r="A103" s="140" t="s">
        <v>58</v>
      </c>
      <c r="B103" s="133"/>
      <c r="C103" s="133"/>
      <c r="D103" s="184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ht="14.25" outlineLevel="2" x14ac:dyDescent="0.25">
      <c r="A104" s="140" t="s">
        <v>182</v>
      </c>
      <c r="B104" s="133">
        <f t="shared" ref="B104:C104" si="20">SUM(B$105:B$105)</f>
        <v>0.11413385455</v>
      </c>
      <c r="C104" s="133">
        <f t="shared" si="20"/>
        <v>3.2276411493600001</v>
      </c>
      <c r="D104" s="184">
        <v>1.5250000000000001E-3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outlineLevel="3" x14ac:dyDescent="0.2">
      <c r="A105" s="81" t="s">
        <v>148</v>
      </c>
      <c r="B105" s="119">
        <v>0.11413385455</v>
      </c>
      <c r="C105" s="119">
        <v>3.2276411493600001</v>
      </c>
      <c r="D105" s="172">
        <v>1.5250000000000001E-3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</sheetData>
  <mergeCells count="2">
    <mergeCell ref="A2:D2"/>
    <mergeCell ref="A3:D3"/>
  </mergeCells>
  <printOptions horizontalCentered="1"/>
  <pageMargins left="0.98425196850393704" right="0.59055118110236227" top="0.39370078740157483" bottom="0.39370078740157483" header="0.51181102362204722" footer="0.51181102362204722"/>
  <pageSetup paperSize="9" scale="5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34" bestFit="1" customWidth="1"/>
    <col min="2" max="2" width="13.85546875" style="78" bestFit="1" customWidth="1"/>
    <col min="3" max="3" width="14.7109375" style="78" bestFit="1" customWidth="1"/>
    <col min="4" max="4" width="17.42578125" style="78" bestFit="1" customWidth="1"/>
    <col min="5" max="5" width="15.42578125" style="78" bestFit="1" customWidth="1"/>
    <col min="6" max="6" width="16.28515625" style="34" hidden="1" customWidth="1"/>
    <col min="7" max="7" width="3.5703125" style="34" hidden="1" customWidth="1"/>
    <col min="8" max="8" width="2.28515625" style="34" hidden="1" customWidth="1"/>
    <col min="9" max="9" width="3.5703125" style="16" customWidth="1"/>
    <col min="10" max="10" width="2.42578125" style="16" customWidth="1"/>
    <col min="11" max="16384" width="9.140625" style="34"/>
  </cols>
  <sheetData>
    <row r="3" spans="1:20" ht="18.75" x14ac:dyDescent="0.3">
      <c r="A3" s="2" t="s">
        <v>157</v>
      </c>
      <c r="B3" s="2"/>
      <c r="C3" s="2"/>
      <c r="D3" s="2"/>
      <c r="E3" s="2"/>
      <c r="F3" s="19"/>
      <c r="G3" s="19"/>
      <c r="H3" s="19"/>
    </row>
    <row r="4" spans="1:20" ht="15.75" customHeight="1" x14ac:dyDescent="0.3">
      <c r="A4" s="299" t="str">
        <f>" за станом на " &amp; TEXT(DREPORTDATE,"dd.MM.yyyy")</f>
        <v xml:space="preserve"> за станом на 31.08.2018</v>
      </c>
      <c r="B4" s="3"/>
      <c r="C4" s="3"/>
      <c r="D4" s="3"/>
      <c r="E4" s="3"/>
      <c r="F4" s="3"/>
      <c r="G4" s="3"/>
      <c r="H4" s="3"/>
      <c r="I4" s="6"/>
      <c r="J4" s="6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8.75" x14ac:dyDescent="0.3">
      <c r="A5" s="2" t="s">
        <v>23</v>
      </c>
      <c r="B5" s="2"/>
      <c r="C5" s="2"/>
      <c r="D5" s="2"/>
      <c r="E5" s="2"/>
      <c r="F5" s="19"/>
      <c r="G5" s="19"/>
      <c r="H5" s="19"/>
    </row>
    <row r="6" spans="1:20" x14ac:dyDescent="0.2">
      <c r="B6" s="69"/>
      <c r="C6" s="69"/>
      <c r="D6" s="69"/>
      <c r="E6" s="69"/>
      <c r="F6" s="25"/>
      <c r="G6" s="25"/>
      <c r="H6" s="25"/>
      <c r="I6" s="6"/>
      <c r="J6" s="6"/>
      <c r="K6" s="25"/>
      <c r="L6" s="25"/>
      <c r="M6" s="25"/>
      <c r="N6" s="25"/>
      <c r="O6" s="25"/>
      <c r="P6" s="25"/>
      <c r="Q6" s="25"/>
      <c r="R6" s="25"/>
    </row>
    <row r="7" spans="1:20" s="169" customFormat="1" x14ac:dyDescent="0.2">
      <c r="B7" s="209"/>
      <c r="C7" s="209"/>
      <c r="D7" s="209"/>
      <c r="E7" s="209"/>
      <c r="I7" s="51"/>
      <c r="J7" s="51"/>
    </row>
    <row r="8" spans="1:20" s="180" customFormat="1" ht="35.25" customHeight="1" x14ac:dyDescent="0.2">
      <c r="A8" s="145" t="s">
        <v>185</v>
      </c>
      <c r="B8" s="46" t="s">
        <v>9</v>
      </c>
      <c r="C8" s="46" t="s">
        <v>143</v>
      </c>
      <c r="D8" s="46" t="s">
        <v>16</v>
      </c>
      <c r="E8" s="46" t="str">
        <f xml:space="preserve"> "Сума боргу " &amp; VALVAL</f>
        <v>Сума боргу млрд. одиниць</v>
      </c>
      <c r="F8" s="39" t="s">
        <v>99</v>
      </c>
      <c r="G8" s="39" t="s">
        <v>62</v>
      </c>
      <c r="H8" s="39" t="s">
        <v>60</v>
      </c>
      <c r="I8" s="142"/>
      <c r="J8" s="142"/>
    </row>
    <row r="9" spans="1:20" s="49" customFormat="1" ht="15.75" x14ac:dyDescent="0.2">
      <c r="A9" s="254" t="s">
        <v>157</v>
      </c>
      <c r="B9" s="255">
        <v>392.74599999999998</v>
      </c>
      <c r="C9" s="255">
        <v>12.79</v>
      </c>
      <c r="D9" s="255">
        <v>9.4499999999999993</v>
      </c>
      <c r="E9" s="255">
        <v>2116667832.6099999</v>
      </c>
      <c r="F9" s="256">
        <v>0</v>
      </c>
      <c r="G9" s="256">
        <v>0</v>
      </c>
      <c r="H9" s="256">
        <v>3</v>
      </c>
      <c r="I9" s="6" t="str">
        <f t="shared" ref="I9:I53" si="0">IF(A9="","",A9 &amp; "; " &amp;B9 &amp; "%; "&amp;C9 &amp;"р.")</f>
        <v>Державний та гарантований державою борг України; 392,746%; 12,79р.</v>
      </c>
      <c r="J9" s="183">
        <f t="shared" ref="J9:J61" si="1">E9</f>
        <v>2116667832.6099999</v>
      </c>
    </row>
    <row r="10" spans="1:20" ht="15.75" x14ac:dyDescent="0.25">
      <c r="A10" s="165" t="s">
        <v>25</v>
      </c>
      <c r="B10" s="206">
        <v>445.77199999999999</v>
      </c>
      <c r="C10" s="206">
        <v>12.64</v>
      </c>
      <c r="D10" s="206">
        <v>9.44</v>
      </c>
      <c r="E10" s="206">
        <v>1829883511.27</v>
      </c>
      <c r="F10" s="165">
        <v>0</v>
      </c>
      <c r="G10" s="165">
        <v>0</v>
      </c>
      <c r="H10" s="165">
        <v>2</v>
      </c>
      <c r="I10" s="6" t="str">
        <f t="shared" si="0"/>
        <v xml:space="preserve">    Державний борг; 445,772%; 12,64р.</v>
      </c>
      <c r="J10" s="183">
        <f t="shared" si="1"/>
        <v>1829883511.27</v>
      </c>
      <c r="K10" s="25"/>
      <c r="L10" s="25"/>
      <c r="M10" s="25"/>
      <c r="N10" s="25"/>
      <c r="O10" s="25"/>
      <c r="P10" s="25"/>
      <c r="Q10" s="25"/>
      <c r="R10" s="25"/>
    </row>
    <row r="11" spans="1:20" ht="15.75" x14ac:dyDescent="0.25">
      <c r="A11" s="237" t="s">
        <v>82</v>
      </c>
      <c r="B11" s="29">
        <v>241.661</v>
      </c>
      <c r="C11" s="29">
        <v>11.64</v>
      </c>
      <c r="D11" s="29">
        <v>9.99</v>
      </c>
      <c r="E11" s="29">
        <v>759063448.10000002</v>
      </c>
      <c r="F11" s="165">
        <v>1</v>
      </c>
      <c r="G11" s="165">
        <v>0</v>
      </c>
      <c r="H11" s="165">
        <v>0</v>
      </c>
      <c r="I11" s="6" t="str">
        <f t="shared" si="0"/>
        <v xml:space="preserve">      Державний внутрішній борг; 241,661%; 11,64р.</v>
      </c>
      <c r="J11" s="183">
        <f t="shared" si="1"/>
        <v>759063448.10000002</v>
      </c>
      <c r="K11" s="25"/>
      <c r="L11" s="25"/>
      <c r="M11" s="25"/>
      <c r="N11" s="25"/>
      <c r="O11" s="25"/>
      <c r="P11" s="25"/>
      <c r="Q11" s="25"/>
      <c r="R11" s="25"/>
    </row>
    <row r="12" spans="1:20" ht="15.75" x14ac:dyDescent="0.25">
      <c r="A12" s="165" t="s">
        <v>149</v>
      </c>
      <c r="B12" s="206">
        <v>242.38399999999999</v>
      </c>
      <c r="C12" s="206">
        <v>11.57</v>
      </c>
      <c r="D12" s="206">
        <v>9.9700000000000006</v>
      </c>
      <c r="E12" s="206">
        <v>756749028.95000005</v>
      </c>
      <c r="F12" s="165">
        <v>0</v>
      </c>
      <c r="G12" s="165">
        <v>0</v>
      </c>
      <c r="H12" s="165">
        <v>0</v>
      </c>
      <c r="I12" s="6" t="str">
        <f t="shared" si="0"/>
        <v xml:space="preserve">         в т.ч. ОВДП; 242,384%; 11,57р.</v>
      </c>
      <c r="J12" s="183">
        <f t="shared" si="1"/>
        <v>756749028.95000005</v>
      </c>
      <c r="K12" s="25"/>
      <c r="L12" s="25"/>
      <c r="M12" s="25"/>
      <c r="N12" s="25"/>
      <c r="O12" s="25"/>
      <c r="P12" s="25"/>
      <c r="Q12" s="25"/>
      <c r="R12" s="25"/>
    </row>
    <row r="13" spans="1:20" ht="15.75" x14ac:dyDescent="0.25">
      <c r="A13" s="165" t="s">
        <v>162</v>
      </c>
      <c r="B13" s="206">
        <v>0</v>
      </c>
      <c r="C13" s="206">
        <v>0</v>
      </c>
      <c r="D13" s="206">
        <v>0</v>
      </c>
      <c r="E13" s="206">
        <v>0</v>
      </c>
      <c r="F13" s="165">
        <v>0</v>
      </c>
      <c r="G13" s="165">
        <v>1</v>
      </c>
      <c r="H13" s="165">
        <v>0</v>
      </c>
      <c r="I13" s="6" t="str">
        <f t="shared" si="0"/>
        <v xml:space="preserve">            ОВДП (1 - місячні); 0%; 0р.</v>
      </c>
      <c r="J13" s="183">
        <f t="shared" si="1"/>
        <v>0</v>
      </c>
      <c r="K13" s="25"/>
      <c r="L13" s="25"/>
      <c r="M13" s="25"/>
      <c r="N13" s="25"/>
      <c r="O13" s="25"/>
      <c r="P13" s="25"/>
      <c r="Q13" s="25"/>
      <c r="R13" s="25"/>
    </row>
    <row r="14" spans="1:20" ht="15.75" x14ac:dyDescent="0.25">
      <c r="A14" s="165" t="s">
        <v>211</v>
      </c>
      <c r="B14" s="206">
        <v>120.58</v>
      </c>
      <c r="C14" s="206">
        <v>9.99</v>
      </c>
      <c r="D14" s="206">
        <v>7.57</v>
      </c>
      <c r="E14" s="206">
        <v>61320439</v>
      </c>
      <c r="F14" s="165">
        <v>0</v>
      </c>
      <c r="G14" s="165">
        <v>1</v>
      </c>
      <c r="H14" s="165">
        <v>0</v>
      </c>
      <c r="I14" s="6" t="str">
        <f t="shared" si="0"/>
        <v xml:space="preserve">            ОВДП (10 - річні); 120,58%; 9,99р.</v>
      </c>
      <c r="J14" s="183">
        <f t="shared" si="1"/>
        <v>61320439</v>
      </c>
      <c r="K14" s="25"/>
      <c r="L14" s="25"/>
      <c r="M14" s="25"/>
      <c r="N14" s="25"/>
      <c r="O14" s="25"/>
      <c r="P14" s="25"/>
      <c r="Q14" s="25"/>
      <c r="R14" s="25"/>
    </row>
    <row r="15" spans="1:20" ht="15.75" x14ac:dyDescent="0.25">
      <c r="A15" s="165" t="s">
        <v>41</v>
      </c>
      <c r="B15" s="206">
        <v>29.460999999999999</v>
      </c>
      <c r="C15" s="206">
        <v>11</v>
      </c>
      <c r="D15" s="206">
        <v>7.93</v>
      </c>
      <c r="E15" s="206">
        <v>19033000</v>
      </c>
      <c r="F15" s="165">
        <v>0</v>
      </c>
      <c r="G15" s="165">
        <v>1</v>
      </c>
      <c r="H15" s="165">
        <v>0</v>
      </c>
      <c r="I15" s="6" t="str">
        <f t="shared" si="0"/>
        <v xml:space="preserve">            ОВДП (11 - річні); 29,461%; 11р.</v>
      </c>
      <c r="J15" s="183">
        <f t="shared" si="1"/>
        <v>19033000</v>
      </c>
      <c r="K15" s="25"/>
      <c r="L15" s="25"/>
      <c r="M15" s="25"/>
      <c r="N15" s="25"/>
      <c r="O15" s="25"/>
      <c r="P15" s="25"/>
      <c r="Q15" s="25"/>
      <c r="R15" s="25"/>
    </row>
    <row r="16" spans="1:20" ht="15.75" x14ac:dyDescent="0.25">
      <c r="A16" s="165" t="s">
        <v>177</v>
      </c>
      <c r="B16" s="206">
        <v>70.835999999999999</v>
      </c>
      <c r="C16" s="206">
        <v>0.92</v>
      </c>
      <c r="D16" s="206">
        <v>0.49</v>
      </c>
      <c r="E16" s="206">
        <v>10540605.529999999</v>
      </c>
      <c r="F16" s="165">
        <v>0</v>
      </c>
      <c r="G16" s="165">
        <v>1</v>
      </c>
      <c r="H16" s="165">
        <v>0</v>
      </c>
      <c r="I16" s="6" t="str">
        <f t="shared" si="0"/>
        <v xml:space="preserve">            ОВДП (12 - місячні); 70,836%; 0,92р.</v>
      </c>
      <c r="J16" s="183">
        <f t="shared" si="1"/>
        <v>10540605.529999999</v>
      </c>
      <c r="K16" s="25"/>
      <c r="L16" s="25"/>
      <c r="M16" s="25"/>
      <c r="N16" s="25"/>
      <c r="O16" s="25"/>
      <c r="P16" s="25"/>
      <c r="Q16" s="25"/>
      <c r="R16" s="25"/>
    </row>
    <row r="17" spans="1:18" ht="15.75" x14ac:dyDescent="0.25">
      <c r="A17" s="165" t="s">
        <v>91</v>
      </c>
      <c r="B17" s="206">
        <v>218.88200000000001</v>
      </c>
      <c r="C17" s="206">
        <v>12.08</v>
      </c>
      <c r="D17" s="206">
        <v>9.94</v>
      </c>
      <c r="E17" s="206">
        <v>36500000</v>
      </c>
      <c r="F17" s="165">
        <v>0</v>
      </c>
      <c r="G17" s="165">
        <v>1</v>
      </c>
      <c r="H17" s="165">
        <v>0</v>
      </c>
      <c r="I17" s="6" t="str">
        <f t="shared" si="0"/>
        <v xml:space="preserve">            ОВДП (12 - річні); 218,882%; 12,08р.</v>
      </c>
      <c r="J17" s="183">
        <f t="shared" si="1"/>
        <v>36500000</v>
      </c>
      <c r="K17" s="25"/>
      <c r="L17" s="25"/>
      <c r="M17" s="25"/>
      <c r="N17" s="25"/>
      <c r="O17" s="25"/>
      <c r="P17" s="25"/>
      <c r="Q17" s="25"/>
      <c r="R17" s="25"/>
    </row>
    <row r="18" spans="1:18" ht="15.75" x14ac:dyDescent="0.25">
      <c r="A18" s="165" t="s">
        <v>146</v>
      </c>
      <c r="B18" s="206">
        <v>7.5970000000000004</v>
      </c>
      <c r="C18" s="206">
        <v>13.19</v>
      </c>
      <c r="D18" s="206">
        <v>11.55</v>
      </c>
      <c r="E18" s="206">
        <v>28700001</v>
      </c>
      <c r="F18" s="165">
        <v>0</v>
      </c>
      <c r="G18" s="165">
        <v>1</v>
      </c>
      <c r="H18" s="165">
        <v>0</v>
      </c>
      <c r="I18" s="6" t="str">
        <f t="shared" si="0"/>
        <v xml:space="preserve">            ОВДП (13 - річні); 7,597%; 13,19р.</v>
      </c>
      <c r="J18" s="183">
        <f t="shared" si="1"/>
        <v>28700001</v>
      </c>
      <c r="K18" s="25"/>
      <c r="L18" s="25"/>
      <c r="M18" s="25"/>
      <c r="N18" s="25"/>
      <c r="O18" s="25"/>
      <c r="P18" s="25"/>
      <c r="Q18" s="25"/>
      <c r="R18" s="25"/>
    </row>
    <row r="19" spans="1:18" ht="15.75" x14ac:dyDescent="0.25">
      <c r="A19" s="165" t="s">
        <v>207</v>
      </c>
      <c r="B19" s="206">
        <v>45.771000000000001</v>
      </c>
      <c r="C19" s="206">
        <v>14.05</v>
      </c>
      <c r="D19" s="206">
        <v>12.42</v>
      </c>
      <c r="E19" s="206">
        <v>46900000</v>
      </c>
      <c r="F19" s="165">
        <v>0</v>
      </c>
      <c r="G19" s="165">
        <v>1</v>
      </c>
      <c r="H19" s="165">
        <v>0</v>
      </c>
      <c r="I19" s="6" t="str">
        <f t="shared" si="0"/>
        <v xml:space="preserve">            ОВДП (14 - річні); 45,771%; 14,05р.</v>
      </c>
      <c r="J19" s="183">
        <f t="shared" si="1"/>
        <v>46900000</v>
      </c>
      <c r="K19" s="25"/>
      <c r="L19" s="25"/>
      <c r="M19" s="25"/>
      <c r="N19" s="25"/>
      <c r="O19" s="25"/>
      <c r="P19" s="25"/>
      <c r="Q19" s="25"/>
      <c r="R19" s="25"/>
    </row>
    <row r="20" spans="1:18" ht="15.75" x14ac:dyDescent="0.25">
      <c r="A20" s="165" t="s">
        <v>37</v>
      </c>
      <c r="B20" s="206">
        <v>195.76</v>
      </c>
      <c r="C20" s="206">
        <v>14.29</v>
      </c>
      <c r="D20" s="206">
        <v>12.57</v>
      </c>
      <c r="E20" s="206">
        <v>93438657</v>
      </c>
      <c r="F20" s="165">
        <v>0</v>
      </c>
      <c r="G20" s="165">
        <v>1</v>
      </c>
      <c r="H20" s="165">
        <v>0</v>
      </c>
      <c r="I20" s="6" t="str">
        <f t="shared" si="0"/>
        <v xml:space="preserve">            ОВДП (15 - річні); 195,76%; 14,29р.</v>
      </c>
      <c r="J20" s="183">
        <f t="shared" si="1"/>
        <v>93438657</v>
      </c>
      <c r="K20" s="25"/>
      <c r="L20" s="25"/>
      <c r="M20" s="25"/>
      <c r="N20" s="25"/>
      <c r="O20" s="25"/>
      <c r="P20" s="25"/>
      <c r="Q20" s="25"/>
      <c r="R20" s="25"/>
    </row>
    <row r="21" spans="1:18" ht="15.75" x14ac:dyDescent="0.25">
      <c r="A21" s="165" t="s">
        <v>87</v>
      </c>
      <c r="B21" s="206">
        <v>857.5</v>
      </c>
      <c r="C21" s="206">
        <v>15.85</v>
      </c>
      <c r="D21" s="206">
        <v>14.95</v>
      </c>
      <c r="E21" s="206">
        <v>12097744</v>
      </c>
      <c r="F21" s="165">
        <v>0</v>
      </c>
      <c r="G21" s="165">
        <v>1</v>
      </c>
      <c r="H21" s="165">
        <v>0</v>
      </c>
      <c r="I21" s="6" t="str">
        <f t="shared" si="0"/>
        <v xml:space="preserve">            ОВДП (16 - річні); 857,5%; 15,85р.</v>
      </c>
      <c r="J21" s="183">
        <f t="shared" si="1"/>
        <v>12097744</v>
      </c>
      <c r="K21" s="25"/>
      <c r="L21" s="25"/>
      <c r="M21" s="25"/>
      <c r="N21" s="25"/>
      <c r="O21" s="25"/>
      <c r="P21" s="25"/>
      <c r="Q21" s="25"/>
      <c r="R21" s="25"/>
    </row>
    <row r="22" spans="1:18" ht="15.75" x14ac:dyDescent="0.25">
      <c r="A22" s="237" t="s">
        <v>135</v>
      </c>
      <c r="B22" s="29">
        <v>836.5</v>
      </c>
      <c r="C22" s="29">
        <v>16.850000000000001</v>
      </c>
      <c r="D22" s="29">
        <v>15.95</v>
      </c>
      <c r="E22" s="29">
        <v>12097744</v>
      </c>
      <c r="F22" s="165">
        <v>0</v>
      </c>
      <c r="G22" s="165">
        <v>1</v>
      </c>
      <c r="H22" s="165">
        <v>0</v>
      </c>
      <c r="I22" s="6" t="str">
        <f t="shared" si="0"/>
        <v xml:space="preserve">            ОВДП (17 - річні); 836,5%; 16,85р.</v>
      </c>
      <c r="J22" s="183">
        <f t="shared" si="1"/>
        <v>12097744</v>
      </c>
      <c r="K22" s="25"/>
      <c r="L22" s="25"/>
      <c r="M22" s="25"/>
      <c r="N22" s="25"/>
      <c r="O22" s="25"/>
      <c r="P22" s="25"/>
      <c r="Q22" s="25"/>
      <c r="R22" s="25"/>
    </row>
    <row r="23" spans="1:18" ht="15.75" x14ac:dyDescent="0.25">
      <c r="A23" s="165" t="s">
        <v>22</v>
      </c>
      <c r="B23" s="206">
        <v>429.678</v>
      </c>
      <c r="C23" s="206">
        <v>1.42</v>
      </c>
      <c r="D23" s="206">
        <v>0.84</v>
      </c>
      <c r="E23" s="206">
        <v>29929702.940000001</v>
      </c>
      <c r="F23" s="165">
        <v>0</v>
      </c>
      <c r="G23" s="165">
        <v>1</v>
      </c>
      <c r="H23" s="165">
        <v>0</v>
      </c>
      <c r="I23" s="6" t="str">
        <f t="shared" si="0"/>
        <v xml:space="preserve">            ОВДП (18 - місячні); 429,678%; 1,42р.</v>
      </c>
      <c r="J23" s="183">
        <f t="shared" si="1"/>
        <v>29929702.940000001</v>
      </c>
      <c r="K23" s="25"/>
      <c r="L23" s="25"/>
      <c r="M23" s="25"/>
      <c r="N23" s="25"/>
      <c r="O23" s="25"/>
      <c r="P23" s="25"/>
      <c r="Q23" s="25"/>
      <c r="R23" s="25"/>
    </row>
    <row r="24" spans="1:18" ht="15.75" x14ac:dyDescent="0.25">
      <c r="A24" s="165" t="s">
        <v>199</v>
      </c>
      <c r="B24" s="206">
        <v>817</v>
      </c>
      <c r="C24" s="206">
        <v>17.850000000000001</v>
      </c>
      <c r="D24" s="206">
        <v>16.95</v>
      </c>
      <c r="E24" s="206">
        <v>12097744</v>
      </c>
      <c r="F24" s="165">
        <v>0</v>
      </c>
      <c r="G24" s="165">
        <v>1</v>
      </c>
      <c r="H24" s="165">
        <v>0</v>
      </c>
      <c r="I24" s="6" t="str">
        <f t="shared" si="0"/>
        <v xml:space="preserve">            ОВДП (18 - річні); 817%; 17,85р.</v>
      </c>
      <c r="J24" s="183">
        <f t="shared" si="1"/>
        <v>12097744</v>
      </c>
      <c r="K24" s="25"/>
      <c r="L24" s="25"/>
      <c r="M24" s="25"/>
      <c r="N24" s="25"/>
      <c r="O24" s="25"/>
      <c r="P24" s="25"/>
      <c r="Q24" s="25"/>
      <c r="R24" s="25"/>
    </row>
    <row r="25" spans="1:18" ht="15.75" x14ac:dyDescent="0.25">
      <c r="A25" s="237" t="s">
        <v>189</v>
      </c>
      <c r="B25" s="29">
        <v>16.399999999999999</v>
      </c>
      <c r="C25" s="29">
        <v>18.86</v>
      </c>
      <c r="D25" s="29">
        <v>17.96</v>
      </c>
      <c r="E25" s="29">
        <v>12097744</v>
      </c>
      <c r="F25" s="165">
        <v>0</v>
      </c>
      <c r="G25" s="165">
        <v>1</v>
      </c>
      <c r="H25" s="165">
        <v>0</v>
      </c>
      <c r="I25" s="6" t="str">
        <f t="shared" si="0"/>
        <v xml:space="preserve">            ОВДП (19 - річні); 16,4%; 18,86р.</v>
      </c>
      <c r="J25" s="183">
        <f t="shared" si="1"/>
        <v>12097744</v>
      </c>
      <c r="K25" s="25"/>
      <c r="L25" s="25"/>
      <c r="M25" s="25"/>
      <c r="N25" s="25"/>
      <c r="O25" s="25"/>
      <c r="P25" s="25"/>
      <c r="Q25" s="25"/>
      <c r="R25" s="25"/>
    </row>
    <row r="26" spans="1:18" ht="15.75" x14ac:dyDescent="0.25">
      <c r="A26" s="237" t="s">
        <v>203</v>
      </c>
      <c r="B26" s="29">
        <v>463.85</v>
      </c>
      <c r="C26" s="29">
        <v>1.45</v>
      </c>
      <c r="D26" s="29">
        <v>0.53</v>
      </c>
      <c r="E26" s="29">
        <v>43811718.240000002</v>
      </c>
      <c r="F26" s="165">
        <v>0</v>
      </c>
      <c r="G26" s="165">
        <v>1</v>
      </c>
      <c r="H26" s="165">
        <v>0</v>
      </c>
      <c r="I26" s="6" t="str">
        <f t="shared" si="0"/>
        <v xml:space="preserve">            ОВДП (2 - річні); 463,85%; 1,45р.</v>
      </c>
      <c r="J26" s="183">
        <f t="shared" si="1"/>
        <v>43811718.240000002</v>
      </c>
      <c r="K26" s="25"/>
      <c r="L26" s="25"/>
      <c r="M26" s="25"/>
      <c r="N26" s="25"/>
      <c r="O26" s="25"/>
      <c r="P26" s="25"/>
      <c r="Q26" s="25"/>
      <c r="R26" s="25"/>
    </row>
    <row r="27" spans="1:18" ht="15.75" x14ac:dyDescent="0.25">
      <c r="A27" s="165" t="s">
        <v>147</v>
      </c>
      <c r="B27" s="206">
        <v>16.399999999999999</v>
      </c>
      <c r="C27" s="206">
        <v>19.86</v>
      </c>
      <c r="D27" s="206">
        <v>18.96</v>
      </c>
      <c r="E27" s="206">
        <v>12097744</v>
      </c>
      <c r="F27" s="165">
        <v>0</v>
      </c>
      <c r="G27" s="165">
        <v>1</v>
      </c>
      <c r="H27" s="165">
        <v>0</v>
      </c>
      <c r="I27" s="6" t="str">
        <f t="shared" si="0"/>
        <v xml:space="preserve">            ОВДП (20 - річні); 16,4%; 19,86р.</v>
      </c>
      <c r="J27" s="183">
        <f t="shared" si="1"/>
        <v>12097744</v>
      </c>
      <c r="K27" s="25"/>
      <c r="L27" s="25"/>
      <c r="M27" s="25"/>
      <c r="N27" s="25"/>
      <c r="O27" s="25"/>
      <c r="P27" s="25"/>
      <c r="Q27" s="25"/>
      <c r="R27" s="25"/>
    </row>
    <row r="28" spans="1:18" ht="15.75" x14ac:dyDescent="0.25">
      <c r="A28" s="165" t="s">
        <v>112</v>
      </c>
      <c r="B28" s="206">
        <v>16.399999999999999</v>
      </c>
      <c r="C28" s="206">
        <v>20.86</v>
      </c>
      <c r="D28" s="206">
        <v>19.96</v>
      </c>
      <c r="E28" s="206">
        <v>12097744</v>
      </c>
      <c r="F28" s="165">
        <v>0</v>
      </c>
      <c r="G28" s="165">
        <v>1</v>
      </c>
      <c r="H28" s="165">
        <v>0</v>
      </c>
      <c r="I28" s="6" t="str">
        <f t="shared" si="0"/>
        <v xml:space="preserve">            ОВДП (21-річні); 16,4%; 20,86р.</v>
      </c>
      <c r="J28" s="183">
        <f t="shared" si="1"/>
        <v>12097744</v>
      </c>
      <c r="K28" s="25"/>
      <c r="L28" s="25"/>
      <c r="M28" s="25"/>
      <c r="N28" s="25"/>
      <c r="O28" s="25"/>
      <c r="P28" s="25"/>
      <c r="Q28" s="25"/>
      <c r="R28" s="25"/>
    </row>
    <row r="29" spans="1:18" ht="15.75" x14ac:dyDescent="0.25">
      <c r="A29" s="165" t="s">
        <v>171</v>
      </c>
      <c r="B29" s="206">
        <v>16.399999999999999</v>
      </c>
      <c r="C29" s="206">
        <v>21.86</v>
      </c>
      <c r="D29" s="206">
        <v>20.96</v>
      </c>
      <c r="E29" s="206">
        <v>12097744</v>
      </c>
      <c r="F29" s="165">
        <v>0</v>
      </c>
      <c r="G29" s="165">
        <v>1</v>
      </c>
      <c r="H29" s="165">
        <v>0</v>
      </c>
      <c r="I29" s="6" t="str">
        <f t="shared" si="0"/>
        <v xml:space="preserve">            ОВДП (22-річні); 16,4%; 21,86р.</v>
      </c>
      <c r="J29" s="183">
        <f t="shared" si="1"/>
        <v>12097744</v>
      </c>
      <c r="K29" s="25"/>
      <c r="L29" s="25"/>
      <c r="M29" s="25"/>
      <c r="N29" s="25"/>
      <c r="O29" s="25"/>
      <c r="P29" s="25"/>
      <c r="Q29" s="25"/>
      <c r="R29" s="25"/>
    </row>
    <row r="30" spans="1:18" ht="15.75" x14ac:dyDescent="0.25">
      <c r="A30" s="165" t="s">
        <v>163</v>
      </c>
      <c r="B30" s="206">
        <v>16.399999999999999</v>
      </c>
      <c r="C30" s="206">
        <v>22.86</v>
      </c>
      <c r="D30" s="206">
        <v>21.96</v>
      </c>
      <c r="E30" s="206">
        <v>12097744</v>
      </c>
      <c r="F30" s="165">
        <v>0</v>
      </c>
      <c r="G30" s="165">
        <v>1</v>
      </c>
      <c r="H30" s="165">
        <v>0</v>
      </c>
      <c r="I30" s="6" t="str">
        <f t="shared" si="0"/>
        <v xml:space="preserve">            ОВДП (23-річні); 16,4%; 22,86р.</v>
      </c>
      <c r="J30" s="183">
        <f t="shared" si="1"/>
        <v>12097744</v>
      </c>
      <c r="K30" s="25"/>
      <c r="L30" s="25"/>
      <c r="M30" s="25"/>
      <c r="N30" s="25"/>
      <c r="O30" s="25"/>
      <c r="P30" s="25"/>
      <c r="Q30" s="25"/>
      <c r="R30" s="25"/>
    </row>
    <row r="31" spans="1:18" ht="15.75" x14ac:dyDescent="0.25">
      <c r="A31" s="165" t="s">
        <v>216</v>
      </c>
      <c r="B31" s="206">
        <v>16.399999999999999</v>
      </c>
      <c r="C31" s="206">
        <v>23.86</v>
      </c>
      <c r="D31" s="206">
        <v>22.96</v>
      </c>
      <c r="E31" s="206">
        <v>12097744</v>
      </c>
      <c r="F31" s="165">
        <v>0</v>
      </c>
      <c r="G31" s="165">
        <v>1</v>
      </c>
      <c r="H31" s="165">
        <v>0</v>
      </c>
      <c r="I31" s="6" t="str">
        <f t="shared" si="0"/>
        <v xml:space="preserve">            ОВДП (24-річні); 16,4%; 23,86р.</v>
      </c>
      <c r="J31" s="183">
        <f t="shared" si="1"/>
        <v>12097744</v>
      </c>
      <c r="K31" s="25"/>
      <c r="L31" s="25"/>
      <c r="M31" s="25"/>
      <c r="N31" s="25"/>
      <c r="O31" s="25"/>
      <c r="P31" s="25"/>
      <c r="Q31" s="25"/>
      <c r="R31" s="25"/>
    </row>
    <row r="32" spans="1:18" ht="15.75" x14ac:dyDescent="0.25">
      <c r="A32" s="165" t="s">
        <v>44</v>
      </c>
      <c r="B32" s="206">
        <v>16.399999999999999</v>
      </c>
      <c r="C32" s="206">
        <v>24.86</v>
      </c>
      <c r="D32" s="206">
        <v>23.96</v>
      </c>
      <c r="E32" s="206">
        <v>12097744</v>
      </c>
      <c r="F32" s="165">
        <v>0</v>
      </c>
      <c r="G32" s="165">
        <v>1</v>
      </c>
      <c r="H32" s="165">
        <v>0</v>
      </c>
      <c r="I32" s="6" t="str">
        <f t="shared" si="0"/>
        <v xml:space="preserve">            ОВДП (25-річні); 16,4%; 24,86р.</v>
      </c>
      <c r="J32" s="183">
        <f t="shared" si="1"/>
        <v>12097744</v>
      </c>
      <c r="K32" s="25"/>
      <c r="L32" s="25"/>
      <c r="M32" s="25"/>
      <c r="N32" s="25"/>
      <c r="O32" s="25"/>
      <c r="P32" s="25"/>
      <c r="Q32" s="25"/>
      <c r="R32" s="25"/>
    </row>
    <row r="33" spans="1:18" ht="15.75" x14ac:dyDescent="0.25">
      <c r="A33" s="165" t="s">
        <v>92</v>
      </c>
      <c r="B33" s="206">
        <v>16.399999999999999</v>
      </c>
      <c r="C33" s="206">
        <v>25.86</v>
      </c>
      <c r="D33" s="206">
        <v>24.96</v>
      </c>
      <c r="E33" s="206">
        <v>12097744</v>
      </c>
      <c r="F33" s="165">
        <v>0</v>
      </c>
      <c r="G33" s="165">
        <v>1</v>
      </c>
      <c r="H33" s="165">
        <v>0</v>
      </c>
      <c r="I33" s="6" t="str">
        <f t="shared" si="0"/>
        <v xml:space="preserve">            ОВДП (26-річні); 16,4%; 25,86р.</v>
      </c>
      <c r="J33" s="183">
        <f t="shared" si="1"/>
        <v>12097744</v>
      </c>
      <c r="K33" s="25"/>
      <c r="L33" s="25"/>
      <c r="M33" s="25"/>
      <c r="N33" s="25"/>
      <c r="O33" s="25"/>
      <c r="P33" s="25"/>
      <c r="Q33" s="25"/>
      <c r="R33" s="25"/>
    </row>
    <row r="34" spans="1:18" ht="15.75" x14ac:dyDescent="0.25">
      <c r="A34" s="165" t="s">
        <v>141</v>
      </c>
      <c r="B34" s="206">
        <v>16.399999999999999</v>
      </c>
      <c r="C34" s="206">
        <v>26.86</v>
      </c>
      <c r="D34" s="206">
        <v>25.96</v>
      </c>
      <c r="E34" s="206">
        <v>12097744</v>
      </c>
      <c r="F34" s="165">
        <v>0</v>
      </c>
      <c r="G34" s="165">
        <v>1</v>
      </c>
      <c r="H34" s="165">
        <v>0</v>
      </c>
      <c r="I34" s="6" t="str">
        <f t="shared" si="0"/>
        <v xml:space="preserve">            ОВДП (27-річні); 16,4%; 26,86р.</v>
      </c>
      <c r="J34" s="183">
        <f t="shared" si="1"/>
        <v>12097744</v>
      </c>
      <c r="K34" s="25"/>
      <c r="L34" s="25"/>
      <c r="M34" s="25"/>
      <c r="N34" s="25"/>
      <c r="O34" s="25"/>
      <c r="P34" s="25"/>
      <c r="Q34" s="25"/>
      <c r="R34" s="25"/>
    </row>
    <row r="35" spans="1:18" ht="15.75" x14ac:dyDescent="0.25">
      <c r="A35" s="165" t="s">
        <v>200</v>
      </c>
      <c r="B35" s="206">
        <v>16.399999999999999</v>
      </c>
      <c r="C35" s="206">
        <v>27.86</v>
      </c>
      <c r="D35" s="206">
        <v>26.96</v>
      </c>
      <c r="E35" s="206">
        <v>12097744</v>
      </c>
      <c r="F35" s="165">
        <v>0</v>
      </c>
      <c r="G35" s="165">
        <v>1</v>
      </c>
      <c r="H35" s="165">
        <v>0</v>
      </c>
      <c r="I35" s="6" t="str">
        <f t="shared" si="0"/>
        <v xml:space="preserve">            ОВДП (28-річні); 16,4%; 27,86р.</v>
      </c>
      <c r="J35" s="183">
        <f t="shared" si="1"/>
        <v>12097744</v>
      </c>
      <c r="K35" s="25"/>
      <c r="L35" s="25"/>
      <c r="M35" s="25"/>
      <c r="N35" s="25"/>
      <c r="O35" s="25"/>
      <c r="P35" s="25"/>
      <c r="Q35" s="25"/>
      <c r="R35" s="25"/>
    </row>
    <row r="36" spans="1:18" ht="15.75" x14ac:dyDescent="0.25">
      <c r="A36" s="165" t="s">
        <v>188</v>
      </c>
      <c r="B36" s="206">
        <v>16.399999999999999</v>
      </c>
      <c r="C36" s="206">
        <v>28.86</v>
      </c>
      <c r="D36" s="206">
        <v>27.96</v>
      </c>
      <c r="E36" s="206">
        <v>12097744</v>
      </c>
      <c r="F36" s="165">
        <v>0</v>
      </c>
      <c r="G36" s="165">
        <v>1</v>
      </c>
      <c r="H36" s="165">
        <v>0</v>
      </c>
      <c r="I36" s="6" t="str">
        <f t="shared" si="0"/>
        <v xml:space="preserve">            ОВДП (29-річні); 16,4%; 28,86р.</v>
      </c>
      <c r="J36" s="183">
        <f t="shared" si="1"/>
        <v>12097744</v>
      </c>
      <c r="K36" s="25"/>
      <c r="L36" s="25"/>
      <c r="M36" s="25"/>
      <c r="N36" s="25"/>
      <c r="O36" s="25"/>
      <c r="P36" s="25"/>
      <c r="Q36" s="25"/>
      <c r="R36" s="25"/>
    </row>
    <row r="37" spans="1:18" ht="15.75" x14ac:dyDescent="0.25">
      <c r="A37" s="165" t="s">
        <v>7</v>
      </c>
      <c r="B37" s="206">
        <v>331.03800000000001</v>
      </c>
      <c r="C37" s="206">
        <v>0.3</v>
      </c>
      <c r="D37" s="206">
        <v>0.24</v>
      </c>
      <c r="E37" s="206">
        <v>4858974.01</v>
      </c>
      <c r="F37" s="165">
        <v>0</v>
      </c>
      <c r="G37" s="165">
        <v>1</v>
      </c>
      <c r="H37" s="165">
        <v>0</v>
      </c>
      <c r="I37" s="6" t="str">
        <f t="shared" si="0"/>
        <v xml:space="preserve">            ОВДП (3 - місячні); 331,038%; 0,3р.</v>
      </c>
      <c r="J37" s="183">
        <f t="shared" si="1"/>
        <v>4858974.01</v>
      </c>
      <c r="K37" s="25"/>
      <c r="L37" s="25"/>
      <c r="M37" s="25"/>
      <c r="N37" s="25"/>
      <c r="O37" s="25"/>
      <c r="P37" s="25"/>
      <c r="Q37" s="25"/>
      <c r="R37" s="25"/>
    </row>
    <row r="38" spans="1:18" ht="15.75" x14ac:dyDescent="0.25">
      <c r="A38" s="165" t="s">
        <v>33</v>
      </c>
      <c r="B38" s="206">
        <v>582.72</v>
      </c>
      <c r="C38" s="206">
        <v>2.2999999999999998</v>
      </c>
      <c r="D38" s="206">
        <v>1.22</v>
      </c>
      <c r="E38" s="206">
        <v>60987363.149999999</v>
      </c>
      <c r="F38" s="165">
        <v>0</v>
      </c>
      <c r="G38" s="165">
        <v>1</v>
      </c>
      <c r="H38" s="165">
        <v>0</v>
      </c>
      <c r="I38" s="6" t="str">
        <f t="shared" si="0"/>
        <v xml:space="preserve">            ОВДП (3 - річні); 582,72%; 2,3р.</v>
      </c>
      <c r="J38" s="183">
        <f t="shared" si="1"/>
        <v>60987363.149999999</v>
      </c>
      <c r="K38" s="25"/>
      <c r="L38" s="25"/>
      <c r="M38" s="25"/>
      <c r="N38" s="25"/>
      <c r="O38" s="25"/>
      <c r="P38" s="25"/>
      <c r="Q38" s="25"/>
      <c r="R38" s="25"/>
    </row>
    <row r="39" spans="1:18" ht="15.75" x14ac:dyDescent="0.25">
      <c r="A39" s="165" t="s">
        <v>202</v>
      </c>
      <c r="B39" s="206">
        <v>16.399999999999999</v>
      </c>
      <c r="C39" s="206">
        <v>29.86</v>
      </c>
      <c r="D39" s="206">
        <v>28.96</v>
      </c>
      <c r="E39" s="206">
        <v>12097751</v>
      </c>
      <c r="F39" s="165">
        <v>0</v>
      </c>
      <c r="G39" s="165">
        <v>1</v>
      </c>
      <c r="H39" s="165">
        <v>0</v>
      </c>
      <c r="I39" s="6" t="str">
        <f t="shared" si="0"/>
        <v xml:space="preserve">            ОВДП (30-річні); 16,4%; 29,86р.</v>
      </c>
      <c r="J39" s="183">
        <f t="shared" si="1"/>
        <v>12097751</v>
      </c>
      <c r="K39" s="25"/>
      <c r="L39" s="25"/>
      <c r="M39" s="25"/>
      <c r="N39" s="25"/>
      <c r="O39" s="25"/>
      <c r="P39" s="25"/>
      <c r="Q39" s="25"/>
      <c r="R39" s="25"/>
    </row>
    <row r="40" spans="1:18" ht="15.75" x14ac:dyDescent="0.25">
      <c r="A40" s="165" t="s">
        <v>85</v>
      </c>
      <c r="B40" s="206">
        <v>16</v>
      </c>
      <c r="C40" s="206">
        <v>4.95</v>
      </c>
      <c r="D40" s="206">
        <v>2.95</v>
      </c>
      <c r="E40" s="206">
        <v>30000</v>
      </c>
      <c r="F40" s="165">
        <v>0</v>
      </c>
      <c r="G40" s="165">
        <v>1</v>
      </c>
      <c r="H40" s="165">
        <v>0</v>
      </c>
      <c r="I40" s="6" t="str">
        <f t="shared" si="0"/>
        <v xml:space="preserve">            ОВДП (4 - річні); 16%; 4,95р.</v>
      </c>
      <c r="J40" s="183">
        <f t="shared" si="1"/>
        <v>30000</v>
      </c>
      <c r="K40" s="25"/>
      <c r="L40" s="25"/>
      <c r="M40" s="25"/>
      <c r="N40" s="25"/>
      <c r="O40" s="25"/>
      <c r="P40" s="25"/>
      <c r="Q40" s="25"/>
      <c r="R40" s="25"/>
    </row>
    <row r="41" spans="1:18" ht="15.75" x14ac:dyDescent="0.25">
      <c r="A41" s="165" t="s">
        <v>133</v>
      </c>
      <c r="B41" s="206">
        <v>159.02099999999999</v>
      </c>
      <c r="C41" s="206">
        <v>4.5599999999999996</v>
      </c>
      <c r="D41" s="206">
        <v>1.74</v>
      </c>
      <c r="E41" s="206">
        <v>42764013.600000001</v>
      </c>
      <c r="F41" s="165">
        <v>0</v>
      </c>
      <c r="G41" s="165">
        <v>1</v>
      </c>
      <c r="H41" s="165">
        <v>0</v>
      </c>
      <c r="I41" s="6" t="str">
        <f t="shared" si="0"/>
        <v xml:space="preserve">            ОВДП (5 - річні); 159,021%; 4,56р.</v>
      </c>
      <c r="J41" s="183">
        <f t="shared" si="1"/>
        <v>42764013.600000001</v>
      </c>
      <c r="K41" s="25"/>
      <c r="L41" s="25"/>
      <c r="M41" s="25"/>
      <c r="N41" s="25"/>
      <c r="O41" s="25"/>
      <c r="P41" s="25"/>
      <c r="Q41" s="25"/>
      <c r="R41" s="25"/>
    </row>
    <row r="42" spans="1:18" ht="15.75" x14ac:dyDescent="0.25">
      <c r="A42" s="165" t="s">
        <v>43</v>
      </c>
      <c r="B42" s="206">
        <v>1275</v>
      </c>
      <c r="C42" s="206">
        <v>0.33</v>
      </c>
      <c r="D42" s="206">
        <v>0.19</v>
      </c>
      <c r="E42" s="206">
        <v>14122227</v>
      </c>
      <c r="F42" s="165">
        <v>0</v>
      </c>
      <c r="G42" s="165">
        <v>1</v>
      </c>
      <c r="H42" s="165">
        <v>0</v>
      </c>
      <c r="I42" s="6" t="str">
        <f t="shared" si="0"/>
        <v xml:space="preserve">            ОВДП (6 - місячні); 1275%; 0,33р.</v>
      </c>
      <c r="J42" s="183">
        <f t="shared" si="1"/>
        <v>14122227</v>
      </c>
      <c r="K42" s="25"/>
      <c r="L42" s="25"/>
      <c r="M42" s="25"/>
      <c r="N42" s="25"/>
      <c r="O42" s="25"/>
      <c r="P42" s="25"/>
      <c r="Q42" s="25"/>
      <c r="R42" s="25"/>
    </row>
    <row r="43" spans="1:18" ht="15.75" x14ac:dyDescent="0.25">
      <c r="A43" s="165" t="s">
        <v>126</v>
      </c>
      <c r="B43" s="206">
        <v>14.3</v>
      </c>
      <c r="C43" s="206">
        <v>6.64</v>
      </c>
      <c r="D43" s="206">
        <v>2.59</v>
      </c>
      <c r="E43" s="206">
        <v>5800100</v>
      </c>
      <c r="F43" s="165">
        <v>0</v>
      </c>
      <c r="G43" s="165">
        <v>1</v>
      </c>
      <c r="H43" s="165">
        <v>0</v>
      </c>
      <c r="I43" s="6" t="str">
        <f t="shared" si="0"/>
        <v xml:space="preserve">            ОВДП (6 - річні); 14,3%; 6,64р.</v>
      </c>
      <c r="J43" s="183">
        <f t="shared" si="1"/>
        <v>5800100</v>
      </c>
      <c r="K43" s="25"/>
      <c r="L43" s="25"/>
      <c r="M43" s="25"/>
      <c r="N43" s="25"/>
      <c r="O43" s="25"/>
      <c r="P43" s="25"/>
      <c r="Q43" s="25"/>
      <c r="R43" s="25"/>
    </row>
    <row r="44" spans="1:18" ht="15.75" x14ac:dyDescent="0.25">
      <c r="A44" s="165" t="s">
        <v>187</v>
      </c>
      <c r="B44" s="206">
        <v>29.204000000000001</v>
      </c>
      <c r="C44" s="206">
        <v>6.72</v>
      </c>
      <c r="D44" s="206">
        <v>3.99</v>
      </c>
      <c r="E44" s="206">
        <v>14573605</v>
      </c>
      <c r="F44" s="165">
        <v>0</v>
      </c>
      <c r="G44" s="165">
        <v>1</v>
      </c>
      <c r="H44" s="165">
        <v>0</v>
      </c>
      <c r="I44" s="6" t="str">
        <f t="shared" si="0"/>
        <v xml:space="preserve">            ОВДП (7 - річні); 29,204%; 6,72р.</v>
      </c>
      <c r="J44" s="183">
        <f t="shared" si="1"/>
        <v>14573605</v>
      </c>
      <c r="K44" s="25"/>
      <c r="L44" s="25"/>
      <c r="M44" s="25"/>
      <c r="N44" s="25"/>
      <c r="O44" s="25"/>
      <c r="P44" s="25"/>
      <c r="Q44" s="25"/>
      <c r="R44" s="25"/>
    </row>
    <row r="45" spans="1:18" ht="15.75" x14ac:dyDescent="0.25">
      <c r="A45" s="165" t="s">
        <v>20</v>
      </c>
      <c r="B45" s="206">
        <v>173.029</v>
      </c>
      <c r="C45" s="206">
        <v>8.17</v>
      </c>
      <c r="D45" s="206">
        <v>4.59</v>
      </c>
      <c r="E45" s="206">
        <v>17500000</v>
      </c>
      <c r="F45" s="165">
        <v>0</v>
      </c>
      <c r="G45" s="165">
        <v>1</v>
      </c>
      <c r="H45" s="165">
        <v>0</v>
      </c>
      <c r="I45" s="6" t="str">
        <f t="shared" si="0"/>
        <v xml:space="preserve">            ОВДП (8 - річні); 173,029%; 8,17р.</v>
      </c>
      <c r="J45" s="183">
        <f t="shared" si="1"/>
        <v>17500000</v>
      </c>
      <c r="K45" s="25"/>
      <c r="L45" s="25"/>
      <c r="M45" s="25"/>
      <c r="N45" s="25"/>
      <c r="O45" s="25"/>
      <c r="P45" s="25"/>
      <c r="Q45" s="25"/>
      <c r="R45" s="25"/>
    </row>
    <row r="46" spans="1:18" ht="15.75" x14ac:dyDescent="0.25">
      <c r="A46" s="165" t="s">
        <v>131</v>
      </c>
      <c r="B46" s="206">
        <v>446.42099999999999</v>
      </c>
      <c r="C46" s="206">
        <v>0.61</v>
      </c>
      <c r="D46" s="206">
        <v>0.43</v>
      </c>
      <c r="E46" s="206">
        <v>19066795.489999998</v>
      </c>
      <c r="F46" s="165">
        <v>0</v>
      </c>
      <c r="G46" s="165">
        <v>1</v>
      </c>
      <c r="H46" s="165">
        <v>0</v>
      </c>
      <c r="I46" s="6" t="str">
        <f t="shared" si="0"/>
        <v xml:space="preserve">            ОВДП (9 - місячні); 446,421%; 0,61р.</v>
      </c>
      <c r="J46" s="183">
        <f t="shared" si="1"/>
        <v>19066795.489999998</v>
      </c>
      <c r="K46" s="25"/>
      <c r="L46" s="25"/>
      <c r="M46" s="25"/>
      <c r="N46" s="25"/>
      <c r="O46" s="25"/>
      <c r="P46" s="25"/>
      <c r="Q46" s="25"/>
      <c r="R46" s="25"/>
    </row>
    <row r="47" spans="1:18" ht="15.75" x14ac:dyDescent="0.25">
      <c r="A47" s="165" t="s">
        <v>72</v>
      </c>
      <c r="B47" s="206">
        <v>308.61099999999999</v>
      </c>
      <c r="C47" s="206">
        <v>9.2899999999999991</v>
      </c>
      <c r="D47" s="206">
        <v>5.82</v>
      </c>
      <c r="E47" s="206">
        <v>19400000</v>
      </c>
      <c r="F47" s="165">
        <v>0</v>
      </c>
      <c r="G47" s="165">
        <v>1</v>
      </c>
      <c r="H47" s="165">
        <v>0</v>
      </c>
      <c r="I47" s="6" t="str">
        <f t="shared" si="0"/>
        <v xml:space="preserve">            ОВДП (9 - річні); 308,611%; 9,29р.</v>
      </c>
      <c r="J47" s="183">
        <f t="shared" si="1"/>
        <v>19400000</v>
      </c>
      <c r="K47" s="25"/>
      <c r="L47" s="25"/>
      <c r="M47" s="25"/>
      <c r="N47" s="25"/>
      <c r="O47" s="25"/>
      <c r="P47" s="25"/>
      <c r="Q47" s="25"/>
      <c r="R47" s="25"/>
    </row>
    <row r="48" spans="1:18" ht="15.75" x14ac:dyDescent="0.25">
      <c r="A48" s="165" t="s">
        <v>30</v>
      </c>
      <c r="B48" s="206">
        <v>0</v>
      </c>
      <c r="C48" s="206">
        <v>0</v>
      </c>
      <c r="D48" s="206">
        <v>0</v>
      </c>
      <c r="E48" s="206">
        <v>0</v>
      </c>
      <c r="F48" s="165">
        <v>0</v>
      </c>
      <c r="G48" s="165">
        <v>1</v>
      </c>
      <c r="H48" s="165">
        <v>0</v>
      </c>
      <c r="I48" s="6" t="str">
        <f t="shared" si="0"/>
        <v xml:space="preserve">            Казначейські зобов'язання; 0%; 0р.</v>
      </c>
      <c r="J48" s="183">
        <f t="shared" si="1"/>
        <v>0</v>
      </c>
      <c r="K48" s="25"/>
      <c r="L48" s="25"/>
      <c r="M48" s="25"/>
      <c r="N48" s="25"/>
      <c r="O48" s="25"/>
      <c r="P48" s="25"/>
      <c r="Q48" s="25"/>
      <c r="R48" s="25"/>
    </row>
    <row r="49" spans="1:18" ht="15.75" x14ac:dyDescent="0.25">
      <c r="A49" s="165" t="s">
        <v>162</v>
      </c>
      <c r="B49" s="206">
        <v>0</v>
      </c>
      <c r="C49" s="206">
        <v>0</v>
      </c>
      <c r="D49" s="206">
        <v>0</v>
      </c>
      <c r="E49" s="206">
        <v>0</v>
      </c>
      <c r="F49" s="165">
        <v>0</v>
      </c>
      <c r="G49" s="165">
        <v>1</v>
      </c>
      <c r="H49" s="165">
        <v>0</v>
      </c>
      <c r="I49" s="6" t="str">
        <f t="shared" si="0"/>
        <v xml:space="preserve">            ОВДП (1 - місячні); 0%; 0р.</v>
      </c>
      <c r="J49" s="183">
        <f t="shared" si="1"/>
        <v>0</v>
      </c>
      <c r="K49" s="25"/>
      <c r="L49" s="25"/>
      <c r="M49" s="25"/>
      <c r="N49" s="25"/>
      <c r="O49" s="25"/>
      <c r="P49" s="25"/>
      <c r="Q49" s="25"/>
      <c r="R49" s="25"/>
    </row>
    <row r="50" spans="1:18" ht="15.75" x14ac:dyDescent="0.25">
      <c r="A50" s="165" t="s">
        <v>211</v>
      </c>
      <c r="B50" s="206">
        <v>9.4359999999999999</v>
      </c>
      <c r="C50" s="206">
        <v>9.83</v>
      </c>
      <c r="D50" s="206">
        <v>3.42</v>
      </c>
      <c r="E50" s="206">
        <v>1330000</v>
      </c>
      <c r="F50" s="165">
        <v>0</v>
      </c>
      <c r="G50" s="165">
        <v>1</v>
      </c>
      <c r="H50" s="165">
        <v>0</v>
      </c>
      <c r="I50" s="6" t="str">
        <f t="shared" si="0"/>
        <v xml:space="preserve">            ОВДП (10 - річні); 9,436%; 9,83р.</v>
      </c>
      <c r="J50" s="183">
        <f t="shared" si="1"/>
        <v>1330000</v>
      </c>
      <c r="K50" s="25"/>
      <c r="L50" s="25"/>
      <c r="M50" s="25"/>
      <c r="N50" s="25"/>
      <c r="O50" s="25"/>
      <c r="P50" s="25"/>
      <c r="Q50" s="25"/>
      <c r="R50" s="25"/>
    </row>
    <row r="51" spans="1:18" ht="15.75" x14ac:dyDescent="0.25">
      <c r="A51" s="165" t="s">
        <v>177</v>
      </c>
      <c r="B51" s="206">
        <v>0</v>
      </c>
      <c r="C51" s="206">
        <v>0</v>
      </c>
      <c r="D51" s="206">
        <v>0</v>
      </c>
      <c r="E51" s="206">
        <v>0</v>
      </c>
      <c r="F51" s="165">
        <v>0</v>
      </c>
      <c r="G51" s="165">
        <v>1</v>
      </c>
      <c r="H51" s="165">
        <v>0</v>
      </c>
      <c r="I51" s="6" t="str">
        <f t="shared" si="0"/>
        <v xml:space="preserve">            ОВДП (12 - місячні); 0%; 0р.</v>
      </c>
      <c r="J51" s="183">
        <f t="shared" si="1"/>
        <v>0</v>
      </c>
      <c r="K51" s="25"/>
      <c r="L51" s="25"/>
      <c r="M51" s="25"/>
      <c r="N51" s="25"/>
      <c r="O51" s="25"/>
      <c r="P51" s="25"/>
      <c r="Q51" s="25"/>
      <c r="R51" s="25"/>
    </row>
    <row r="52" spans="1:18" ht="15.75" x14ac:dyDescent="0.25">
      <c r="A52" s="165" t="s">
        <v>22</v>
      </c>
      <c r="B52" s="206">
        <v>0</v>
      </c>
      <c r="C52" s="206">
        <v>0</v>
      </c>
      <c r="D52" s="206">
        <v>0</v>
      </c>
      <c r="E52" s="206">
        <v>0</v>
      </c>
      <c r="F52" s="165">
        <v>0</v>
      </c>
      <c r="G52" s="165">
        <v>1</v>
      </c>
      <c r="H52" s="165">
        <v>0</v>
      </c>
      <c r="I52" s="6" t="str">
        <f t="shared" si="0"/>
        <v xml:space="preserve">            ОВДП (18 - місячні); 0%; 0р.</v>
      </c>
      <c r="J52" s="183">
        <f t="shared" si="1"/>
        <v>0</v>
      </c>
      <c r="K52" s="25"/>
      <c r="L52" s="25"/>
      <c r="M52" s="25"/>
      <c r="N52" s="25"/>
      <c r="O52" s="25"/>
      <c r="P52" s="25"/>
      <c r="Q52" s="25"/>
      <c r="R52" s="25"/>
    </row>
    <row r="53" spans="1:18" ht="15.75" x14ac:dyDescent="0.25">
      <c r="A53" s="165" t="s">
        <v>203</v>
      </c>
      <c r="B53" s="206">
        <v>0</v>
      </c>
      <c r="C53" s="206">
        <v>0</v>
      </c>
      <c r="D53" s="206">
        <v>0</v>
      </c>
      <c r="E53" s="206">
        <v>0</v>
      </c>
      <c r="F53" s="165">
        <v>0</v>
      </c>
      <c r="G53" s="165">
        <v>1</v>
      </c>
      <c r="H53" s="165">
        <v>0</v>
      </c>
      <c r="I53" s="6" t="str">
        <f t="shared" si="0"/>
        <v xml:space="preserve">            ОВДП (2 - річні); 0%; 0р.</v>
      </c>
      <c r="J53" s="183">
        <f t="shared" si="1"/>
        <v>0</v>
      </c>
      <c r="K53" s="25"/>
      <c r="L53" s="25"/>
      <c r="M53" s="25"/>
      <c r="N53" s="25"/>
      <c r="O53" s="25"/>
      <c r="P53" s="25"/>
      <c r="Q53" s="25"/>
      <c r="R53" s="25"/>
    </row>
    <row r="54" spans="1:18" ht="15.75" x14ac:dyDescent="0.25">
      <c r="A54" s="165" t="s">
        <v>7</v>
      </c>
      <c r="B54" s="206">
        <v>0</v>
      </c>
      <c r="C54" s="206">
        <v>0</v>
      </c>
      <c r="D54" s="206">
        <v>0</v>
      </c>
      <c r="E54" s="206">
        <v>0</v>
      </c>
      <c r="F54" s="165">
        <v>0</v>
      </c>
      <c r="G54" s="165">
        <v>1</v>
      </c>
      <c r="H54" s="165">
        <v>0</v>
      </c>
      <c r="I54" s="6"/>
      <c r="J54" s="183">
        <f t="shared" si="1"/>
        <v>0</v>
      </c>
      <c r="K54" s="25"/>
      <c r="L54" s="25"/>
      <c r="M54" s="25"/>
      <c r="N54" s="25"/>
      <c r="O54" s="25"/>
      <c r="P54" s="25"/>
      <c r="Q54" s="25"/>
      <c r="R54" s="25"/>
    </row>
    <row r="55" spans="1:18" ht="15.75" x14ac:dyDescent="0.25">
      <c r="A55" s="165" t="s">
        <v>33</v>
      </c>
      <c r="B55" s="206">
        <v>0</v>
      </c>
      <c r="C55" s="206">
        <v>0</v>
      </c>
      <c r="D55" s="206">
        <v>0</v>
      </c>
      <c r="E55" s="206">
        <v>0</v>
      </c>
      <c r="F55" s="165">
        <v>0</v>
      </c>
      <c r="G55" s="165">
        <v>1</v>
      </c>
      <c r="H55" s="165">
        <v>0</v>
      </c>
      <c r="I55" s="6"/>
      <c r="J55" s="183">
        <f t="shared" si="1"/>
        <v>0</v>
      </c>
      <c r="K55" s="25"/>
      <c r="L55" s="25"/>
      <c r="M55" s="25"/>
      <c r="N55" s="25"/>
      <c r="O55" s="25"/>
      <c r="P55" s="25"/>
      <c r="Q55" s="25"/>
      <c r="R55" s="25"/>
    </row>
    <row r="56" spans="1:18" ht="15.75" x14ac:dyDescent="0.25">
      <c r="A56" s="165" t="s">
        <v>85</v>
      </c>
      <c r="B56" s="206">
        <v>0</v>
      </c>
      <c r="C56" s="206">
        <v>0</v>
      </c>
      <c r="D56" s="206">
        <v>0</v>
      </c>
      <c r="E56" s="206">
        <v>0</v>
      </c>
      <c r="F56" s="165">
        <v>0</v>
      </c>
      <c r="G56" s="165">
        <v>1</v>
      </c>
      <c r="H56" s="165">
        <v>0</v>
      </c>
      <c r="I56" s="6"/>
      <c r="J56" s="183">
        <f t="shared" si="1"/>
        <v>0</v>
      </c>
      <c r="K56" s="25"/>
      <c r="L56" s="25"/>
      <c r="M56" s="25"/>
      <c r="N56" s="25"/>
      <c r="O56" s="25"/>
      <c r="P56" s="25"/>
      <c r="Q56" s="25"/>
      <c r="R56" s="25"/>
    </row>
    <row r="57" spans="1:18" ht="15.75" x14ac:dyDescent="0.25">
      <c r="A57" s="165" t="s">
        <v>133</v>
      </c>
      <c r="B57" s="206">
        <v>62.863999999999997</v>
      </c>
      <c r="C57" s="206">
        <v>4.96</v>
      </c>
      <c r="D57" s="206">
        <v>0.14000000000000001</v>
      </c>
      <c r="E57" s="206">
        <v>1392650</v>
      </c>
      <c r="F57" s="165">
        <v>0</v>
      </c>
      <c r="G57" s="165">
        <v>1</v>
      </c>
      <c r="H57" s="165">
        <v>0</v>
      </c>
      <c r="I57" s="6"/>
      <c r="J57" s="183">
        <f t="shared" si="1"/>
        <v>1392650</v>
      </c>
      <c r="K57" s="25"/>
      <c r="L57" s="25"/>
      <c r="M57" s="25"/>
      <c r="N57" s="25"/>
      <c r="O57" s="25"/>
      <c r="P57" s="25"/>
      <c r="Q57" s="25"/>
      <c r="R57" s="25"/>
    </row>
    <row r="58" spans="1:18" ht="15.75" x14ac:dyDescent="0.25">
      <c r="A58" s="165" t="s">
        <v>43</v>
      </c>
      <c r="B58" s="206">
        <v>0</v>
      </c>
      <c r="C58" s="206">
        <v>0</v>
      </c>
      <c r="D58" s="206">
        <v>0</v>
      </c>
      <c r="E58" s="206">
        <v>0</v>
      </c>
      <c r="F58" s="165">
        <v>0</v>
      </c>
      <c r="G58" s="165">
        <v>1</v>
      </c>
      <c r="H58" s="165">
        <v>0</v>
      </c>
      <c r="I58" s="6"/>
      <c r="J58" s="183">
        <f t="shared" si="1"/>
        <v>0</v>
      </c>
      <c r="K58" s="25"/>
      <c r="L58" s="25"/>
      <c r="M58" s="25"/>
      <c r="N58" s="25"/>
      <c r="O58" s="25"/>
      <c r="P58" s="25"/>
      <c r="Q58" s="25"/>
      <c r="R58" s="25"/>
    </row>
    <row r="59" spans="1:18" ht="15.75" x14ac:dyDescent="0.25">
      <c r="A59" s="165" t="s">
        <v>126</v>
      </c>
      <c r="B59" s="206">
        <v>0</v>
      </c>
      <c r="C59" s="206">
        <v>0</v>
      </c>
      <c r="D59" s="206">
        <v>0</v>
      </c>
      <c r="E59" s="206">
        <v>0</v>
      </c>
      <c r="F59" s="165">
        <v>0</v>
      </c>
      <c r="G59" s="165">
        <v>1</v>
      </c>
      <c r="H59" s="165">
        <v>0</v>
      </c>
      <c r="I59" s="6"/>
      <c r="J59" s="183">
        <f t="shared" si="1"/>
        <v>0</v>
      </c>
      <c r="K59" s="25"/>
      <c r="L59" s="25"/>
      <c r="M59" s="25"/>
      <c r="N59" s="25"/>
      <c r="O59" s="25"/>
      <c r="P59" s="25"/>
      <c r="Q59" s="25"/>
      <c r="R59" s="25"/>
    </row>
    <row r="60" spans="1:18" ht="15.75" x14ac:dyDescent="0.25">
      <c r="A60" s="165" t="s">
        <v>187</v>
      </c>
      <c r="B60" s="206">
        <v>14.5</v>
      </c>
      <c r="C60" s="206">
        <v>6.9</v>
      </c>
      <c r="D60" s="206">
        <v>1.8</v>
      </c>
      <c r="E60" s="206">
        <v>3283010</v>
      </c>
      <c r="F60" s="165">
        <v>0</v>
      </c>
      <c r="G60" s="165">
        <v>1</v>
      </c>
      <c r="H60" s="165">
        <v>0</v>
      </c>
      <c r="I60" s="6"/>
      <c r="J60" s="183">
        <f t="shared" si="1"/>
        <v>3283010</v>
      </c>
      <c r="K60" s="25"/>
      <c r="L60" s="25"/>
      <c r="M60" s="25"/>
      <c r="N60" s="25"/>
      <c r="O60" s="25"/>
      <c r="P60" s="25"/>
      <c r="Q60" s="25"/>
      <c r="R60" s="25"/>
    </row>
    <row r="61" spans="1:18" ht="15.75" x14ac:dyDescent="0.25">
      <c r="A61" s="165" t="s">
        <v>20</v>
      </c>
      <c r="B61" s="206">
        <v>0</v>
      </c>
      <c r="C61" s="206">
        <v>0</v>
      </c>
      <c r="D61" s="206">
        <v>0</v>
      </c>
      <c r="E61" s="206">
        <v>0</v>
      </c>
      <c r="F61" s="165">
        <v>0</v>
      </c>
      <c r="G61" s="165">
        <v>1</v>
      </c>
      <c r="H61" s="165">
        <v>0</v>
      </c>
      <c r="I61" s="6"/>
      <c r="J61" s="183">
        <f t="shared" si="1"/>
        <v>0</v>
      </c>
      <c r="K61" s="25"/>
      <c r="L61" s="25"/>
      <c r="M61" s="25"/>
      <c r="N61" s="25"/>
      <c r="O61" s="25"/>
      <c r="P61" s="25"/>
      <c r="Q61" s="25"/>
      <c r="R61" s="25"/>
    </row>
    <row r="62" spans="1:18" ht="15.75" x14ac:dyDescent="0.25">
      <c r="A62" s="165" t="s">
        <v>131</v>
      </c>
      <c r="B62" s="206">
        <v>0</v>
      </c>
      <c r="C62" s="206">
        <v>0</v>
      </c>
      <c r="D62" s="206">
        <v>0</v>
      </c>
      <c r="E62" s="206">
        <v>0</v>
      </c>
      <c r="F62" s="165">
        <v>0</v>
      </c>
      <c r="G62" s="165">
        <v>1</v>
      </c>
      <c r="H62" s="165">
        <v>0</v>
      </c>
      <c r="I62" s="6"/>
      <c r="J62" s="6"/>
      <c r="K62" s="25"/>
      <c r="L62" s="25"/>
      <c r="M62" s="25"/>
      <c r="N62" s="25"/>
      <c r="O62" s="25"/>
      <c r="P62" s="25"/>
      <c r="Q62" s="25"/>
      <c r="R62" s="25"/>
    </row>
    <row r="63" spans="1:18" ht="15.75" x14ac:dyDescent="0.25">
      <c r="A63" s="165" t="s">
        <v>72</v>
      </c>
      <c r="B63" s="206">
        <v>0</v>
      </c>
      <c r="C63" s="206">
        <v>0</v>
      </c>
      <c r="D63" s="206">
        <v>0</v>
      </c>
      <c r="E63" s="206">
        <v>0</v>
      </c>
      <c r="F63" s="165">
        <v>0</v>
      </c>
      <c r="G63" s="165">
        <v>1</v>
      </c>
      <c r="H63" s="165">
        <v>0</v>
      </c>
      <c r="I63" s="6"/>
      <c r="J63" s="6"/>
      <c r="K63" s="25"/>
      <c r="L63" s="25"/>
      <c r="M63" s="25"/>
      <c r="N63" s="25"/>
      <c r="O63" s="25"/>
      <c r="P63" s="25"/>
      <c r="Q63" s="25"/>
      <c r="R63" s="25"/>
    </row>
    <row r="64" spans="1:18" ht="15.75" x14ac:dyDescent="0.25">
      <c r="A64" s="165" t="s">
        <v>64</v>
      </c>
      <c r="B64" s="206">
        <v>590.45899999999995</v>
      </c>
      <c r="C64" s="206">
        <v>13.34</v>
      </c>
      <c r="D64" s="206">
        <v>9.0500000000000007</v>
      </c>
      <c r="E64" s="206">
        <v>1070820063.17</v>
      </c>
      <c r="F64" s="165">
        <v>1</v>
      </c>
      <c r="G64" s="165">
        <v>0</v>
      </c>
      <c r="H64" s="165">
        <v>0</v>
      </c>
      <c r="I64" s="6"/>
      <c r="J64" s="6"/>
      <c r="K64" s="25"/>
      <c r="L64" s="25"/>
      <c r="M64" s="25"/>
      <c r="N64" s="25"/>
      <c r="O64" s="25"/>
      <c r="P64" s="25"/>
      <c r="Q64" s="25"/>
      <c r="R64" s="25"/>
    </row>
    <row r="65" spans="1:18" ht="15.75" x14ac:dyDescent="0.25">
      <c r="A65" s="165" t="s">
        <v>215</v>
      </c>
      <c r="B65" s="206">
        <v>1049.2729999999999</v>
      </c>
      <c r="C65" s="206">
        <v>8.32</v>
      </c>
      <c r="D65" s="206">
        <v>5.55</v>
      </c>
      <c r="E65" s="206">
        <v>599239658.10000002</v>
      </c>
      <c r="F65" s="165">
        <v>0</v>
      </c>
      <c r="G65" s="165">
        <v>0</v>
      </c>
      <c r="H65" s="165">
        <v>0</v>
      </c>
      <c r="I65" s="6"/>
      <c r="J65" s="6"/>
      <c r="K65" s="25"/>
      <c r="L65" s="25"/>
      <c r="M65" s="25"/>
      <c r="N65" s="25"/>
      <c r="O65" s="25"/>
      <c r="P65" s="25"/>
      <c r="Q65" s="25"/>
      <c r="R65" s="25"/>
    </row>
    <row r="66" spans="1:18" ht="15.75" x14ac:dyDescent="0.25">
      <c r="A66" s="165" t="s">
        <v>68</v>
      </c>
      <c r="B66" s="206">
        <v>54.4</v>
      </c>
      <c r="C66" s="206">
        <v>13.77</v>
      </c>
      <c r="D66" s="206">
        <v>9.5500000000000007</v>
      </c>
      <c r="E66" s="206">
        <v>286784321.33999997</v>
      </c>
      <c r="F66" s="165">
        <v>0</v>
      </c>
      <c r="G66" s="165">
        <v>0</v>
      </c>
      <c r="H66" s="165">
        <v>2</v>
      </c>
      <c r="I66" s="6"/>
      <c r="J66" s="6"/>
      <c r="K66" s="25"/>
      <c r="L66" s="25"/>
      <c r="M66" s="25"/>
      <c r="N66" s="25"/>
      <c r="O66" s="25"/>
      <c r="P66" s="25"/>
      <c r="Q66" s="25"/>
      <c r="R66" s="25"/>
    </row>
    <row r="67" spans="1:18" ht="15.75" x14ac:dyDescent="0.25">
      <c r="A67" s="165" t="s">
        <v>34</v>
      </c>
      <c r="B67" s="206">
        <v>172.46199999999999</v>
      </c>
      <c r="C67" s="206">
        <v>7.12</v>
      </c>
      <c r="D67" s="206">
        <v>1.83</v>
      </c>
      <c r="E67" s="206">
        <v>13215274.300000001</v>
      </c>
      <c r="F67" s="165">
        <v>1</v>
      </c>
      <c r="G67" s="165">
        <v>0</v>
      </c>
      <c r="H67" s="165">
        <v>0</v>
      </c>
      <c r="I67" s="6"/>
      <c r="J67" s="6"/>
      <c r="K67" s="25"/>
      <c r="L67" s="25"/>
      <c r="M67" s="25"/>
      <c r="N67" s="25"/>
      <c r="O67" s="25"/>
      <c r="P67" s="25"/>
      <c r="Q67" s="25"/>
      <c r="R67" s="25"/>
    </row>
    <row r="68" spans="1:18" ht="15.75" x14ac:dyDescent="0.25">
      <c r="A68" s="165" t="s">
        <v>79</v>
      </c>
      <c r="B68" s="206">
        <v>48.695999999999998</v>
      </c>
      <c r="C68" s="206">
        <v>14.09</v>
      </c>
      <c r="D68" s="206">
        <v>9.92</v>
      </c>
      <c r="E68" s="206">
        <v>273569047.04000002</v>
      </c>
      <c r="F68" s="165">
        <v>1</v>
      </c>
      <c r="G68" s="165">
        <v>0</v>
      </c>
      <c r="H68" s="165">
        <v>0</v>
      </c>
      <c r="I68" s="6"/>
      <c r="J68" s="6"/>
      <c r="K68" s="25"/>
      <c r="L68" s="25"/>
      <c r="M68" s="25"/>
      <c r="N68" s="25"/>
      <c r="O68" s="25"/>
      <c r="P68" s="25"/>
      <c r="Q68" s="25"/>
      <c r="R68" s="25"/>
    </row>
    <row r="69" spans="1:18" ht="15.75" x14ac:dyDescent="0.25">
      <c r="A69" s="165" t="s">
        <v>215</v>
      </c>
      <c r="B69" s="206"/>
      <c r="C69" s="206"/>
      <c r="D69" s="206"/>
      <c r="E69" s="206"/>
      <c r="F69" s="165"/>
      <c r="G69" s="165"/>
      <c r="H69" s="165"/>
      <c r="I69" s="6"/>
      <c r="J69" s="6"/>
      <c r="K69" s="25"/>
      <c r="L69" s="25"/>
      <c r="M69" s="25"/>
      <c r="N69" s="25"/>
      <c r="O69" s="25"/>
      <c r="P69" s="25"/>
      <c r="Q69" s="25"/>
      <c r="R69" s="25"/>
    </row>
    <row r="70" spans="1:18" x14ac:dyDescent="0.2">
      <c r="B70" s="69"/>
      <c r="C70" s="69"/>
      <c r="D70" s="69"/>
      <c r="E70" s="69"/>
      <c r="F70" s="25"/>
      <c r="G70" s="25"/>
      <c r="H70" s="25"/>
      <c r="I70" s="6"/>
      <c r="J70" s="6"/>
      <c r="K70" s="25"/>
      <c r="L70" s="25"/>
      <c r="M70" s="25"/>
      <c r="N70" s="25"/>
      <c r="O70" s="25"/>
      <c r="P70" s="25"/>
      <c r="Q70" s="25"/>
      <c r="R70" s="25"/>
    </row>
    <row r="71" spans="1:18" x14ac:dyDescent="0.2">
      <c r="B71" s="69"/>
      <c r="C71" s="69"/>
      <c r="D71" s="69"/>
      <c r="E71" s="69"/>
      <c r="F71" s="25"/>
      <c r="G71" s="25"/>
      <c r="H71" s="25"/>
      <c r="I71" s="6"/>
      <c r="J71" s="6"/>
      <c r="K71" s="25"/>
      <c r="L71" s="25"/>
      <c r="M71" s="25"/>
      <c r="N71" s="25"/>
      <c r="O71" s="25"/>
      <c r="P71" s="25"/>
      <c r="Q71" s="25"/>
      <c r="R71" s="25"/>
    </row>
    <row r="72" spans="1:18" x14ac:dyDescent="0.2">
      <c r="B72" s="69"/>
      <c r="C72" s="69"/>
      <c r="D72" s="69"/>
      <c r="E72" s="69"/>
      <c r="F72" s="25"/>
      <c r="G72" s="25"/>
      <c r="H72" s="25"/>
      <c r="I72" s="6"/>
      <c r="J72" s="6"/>
      <c r="K72" s="25"/>
      <c r="L72" s="25"/>
      <c r="M72" s="25"/>
      <c r="N72" s="25"/>
      <c r="O72" s="25"/>
      <c r="P72" s="25"/>
      <c r="Q72" s="25"/>
      <c r="R72" s="25"/>
    </row>
    <row r="73" spans="1:18" x14ac:dyDescent="0.2">
      <c r="B73" s="69"/>
      <c r="C73" s="69"/>
      <c r="D73" s="69"/>
      <c r="E73" s="69"/>
      <c r="F73" s="25"/>
      <c r="G73" s="25"/>
      <c r="H73" s="25"/>
      <c r="I73" s="6"/>
      <c r="J73" s="6"/>
      <c r="K73" s="25"/>
      <c r="L73" s="25"/>
      <c r="M73" s="25"/>
      <c r="N73" s="25"/>
      <c r="O73" s="25"/>
      <c r="P73" s="25"/>
      <c r="Q73" s="25"/>
      <c r="R73" s="25"/>
    </row>
    <row r="74" spans="1:18" x14ac:dyDescent="0.2">
      <c r="B74" s="69"/>
      <c r="C74" s="69"/>
      <c r="D74" s="69"/>
      <c r="E74" s="69"/>
      <c r="F74" s="25"/>
      <c r="G74" s="25"/>
      <c r="H74" s="25"/>
      <c r="I74" s="6"/>
      <c r="J74" s="6"/>
      <c r="K74" s="25"/>
      <c r="L74" s="25"/>
      <c r="M74" s="25"/>
      <c r="N74" s="25"/>
      <c r="O74" s="25"/>
      <c r="P74" s="25"/>
      <c r="Q74" s="25"/>
      <c r="R74" s="25"/>
    </row>
    <row r="75" spans="1:18" x14ac:dyDescent="0.2">
      <c r="B75" s="69"/>
      <c r="C75" s="69"/>
      <c r="D75" s="69"/>
      <c r="E75" s="69"/>
      <c r="F75" s="25"/>
      <c r="G75" s="25"/>
      <c r="H75" s="25"/>
      <c r="I75" s="6"/>
      <c r="J75" s="6"/>
      <c r="K75" s="25"/>
      <c r="L75" s="25"/>
      <c r="M75" s="25"/>
      <c r="N75" s="25"/>
      <c r="O75" s="25"/>
      <c r="P75" s="25"/>
      <c r="Q75" s="25"/>
      <c r="R75" s="25"/>
    </row>
    <row r="76" spans="1:18" x14ac:dyDescent="0.2">
      <c r="B76" s="69"/>
      <c r="C76" s="69"/>
      <c r="D76" s="69"/>
      <c r="E76" s="69"/>
      <c r="F76" s="25"/>
      <c r="G76" s="25"/>
      <c r="H76" s="25"/>
      <c r="I76" s="6"/>
      <c r="J76" s="6"/>
      <c r="K76" s="25"/>
      <c r="L76" s="25"/>
      <c r="M76" s="25"/>
      <c r="N76" s="25"/>
      <c r="O76" s="25"/>
      <c r="P76" s="25"/>
      <c r="Q76" s="25"/>
      <c r="R76" s="25"/>
    </row>
    <row r="77" spans="1:18" x14ac:dyDescent="0.2">
      <c r="B77" s="69"/>
      <c r="C77" s="69"/>
      <c r="D77" s="69"/>
      <c r="E77" s="69"/>
      <c r="F77" s="25"/>
      <c r="G77" s="25"/>
      <c r="H77" s="25"/>
      <c r="I77" s="6"/>
      <c r="J77" s="6"/>
      <c r="K77" s="25"/>
      <c r="L77" s="25"/>
      <c r="M77" s="25"/>
      <c r="N77" s="25"/>
      <c r="O77" s="25"/>
      <c r="P77" s="25"/>
      <c r="Q77" s="25"/>
      <c r="R77" s="25"/>
    </row>
    <row r="78" spans="1:18" x14ac:dyDescent="0.2">
      <c r="B78" s="69"/>
      <c r="C78" s="69"/>
      <c r="D78" s="69"/>
      <c r="E78" s="69"/>
      <c r="F78" s="25"/>
      <c r="G78" s="25"/>
      <c r="H78" s="25"/>
      <c r="I78" s="6"/>
      <c r="J78" s="6"/>
      <c r="K78" s="25"/>
      <c r="L78" s="25"/>
      <c r="M78" s="25"/>
      <c r="N78" s="25"/>
      <c r="O78" s="25"/>
      <c r="P78" s="25"/>
      <c r="Q78" s="25"/>
      <c r="R78" s="25"/>
    </row>
    <row r="79" spans="1:18" x14ac:dyDescent="0.2">
      <c r="B79" s="69"/>
      <c r="C79" s="69"/>
      <c r="D79" s="69"/>
      <c r="E79" s="69"/>
      <c r="F79" s="25"/>
      <c r="G79" s="25"/>
      <c r="H79" s="25"/>
      <c r="I79" s="6"/>
      <c r="J79" s="6"/>
      <c r="K79" s="25"/>
      <c r="L79" s="25"/>
      <c r="M79" s="25"/>
      <c r="N79" s="25"/>
      <c r="O79" s="25"/>
      <c r="P79" s="25"/>
      <c r="Q79" s="25"/>
      <c r="R79" s="25"/>
    </row>
    <row r="80" spans="1:18" x14ac:dyDescent="0.2">
      <c r="B80" s="69"/>
      <c r="C80" s="69"/>
      <c r="D80" s="69"/>
      <c r="E80" s="69"/>
      <c r="F80" s="25"/>
      <c r="G80" s="25"/>
      <c r="H80" s="25"/>
      <c r="I80" s="6"/>
      <c r="J80" s="6"/>
      <c r="K80" s="25"/>
      <c r="L80" s="25"/>
      <c r="M80" s="25"/>
      <c r="N80" s="25"/>
      <c r="O80" s="25"/>
      <c r="P80" s="25"/>
      <c r="Q80" s="25"/>
      <c r="R80" s="25"/>
    </row>
    <row r="81" spans="2:18" x14ac:dyDescent="0.2">
      <c r="B81" s="69"/>
      <c r="C81" s="69"/>
      <c r="D81" s="69"/>
      <c r="E81" s="69"/>
      <c r="F81" s="25"/>
      <c r="G81" s="25"/>
      <c r="H81" s="25"/>
      <c r="I81" s="6"/>
      <c r="J81" s="6"/>
      <c r="K81" s="25"/>
      <c r="L81" s="25"/>
      <c r="M81" s="25"/>
      <c r="N81" s="25"/>
      <c r="O81" s="25"/>
      <c r="P81" s="25"/>
      <c r="Q81" s="25"/>
      <c r="R81" s="25"/>
    </row>
    <row r="82" spans="2:18" x14ac:dyDescent="0.2">
      <c r="B82" s="69"/>
      <c r="C82" s="69"/>
      <c r="D82" s="69"/>
      <c r="E82" s="69"/>
      <c r="F82" s="25"/>
      <c r="G82" s="25"/>
      <c r="H82" s="25"/>
      <c r="I82" s="6"/>
      <c r="J82" s="6"/>
      <c r="K82" s="25"/>
      <c r="L82" s="25"/>
      <c r="M82" s="25"/>
      <c r="N82" s="25"/>
      <c r="O82" s="25"/>
      <c r="P82" s="25"/>
      <c r="Q82" s="25"/>
      <c r="R82" s="25"/>
    </row>
    <row r="83" spans="2:18" x14ac:dyDescent="0.2">
      <c r="B83" s="69"/>
      <c r="C83" s="69"/>
      <c r="D83" s="69"/>
      <c r="E83" s="69"/>
      <c r="F83" s="25"/>
      <c r="G83" s="25"/>
      <c r="H83" s="25"/>
      <c r="I83" s="6"/>
      <c r="J83" s="6"/>
      <c r="K83" s="25"/>
      <c r="L83" s="25"/>
      <c r="M83" s="25"/>
      <c r="N83" s="25"/>
      <c r="O83" s="25"/>
      <c r="P83" s="25"/>
      <c r="Q83" s="25"/>
      <c r="R83" s="25"/>
    </row>
    <row r="84" spans="2:18" x14ac:dyDescent="0.2">
      <c r="B84" s="69"/>
      <c r="C84" s="69"/>
      <c r="D84" s="69"/>
      <c r="E84" s="69"/>
      <c r="F84" s="25"/>
      <c r="G84" s="25"/>
      <c r="H84" s="25"/>
      <c r="I84" s="6"/>
      <c r="J84" s="6"/>
      <c r="K84" s="25"/>
      <c r="L84" s="25"/>
      <c r="M84" s="25"/>
      <c r="N84" s="25"/>
      <c r="O84" s="25"/>
      <c r="P84" s="25"/>
      <c r="Q84" s="25"/>
      <c r="R84" s="25"/>
    </row>
    <row r="85" spans="2:18" x14ac:dyDescent="0.2">
      <c r="B85" s="69"/>
      <c r="C85" s="69"/>
      <c r="D85" s="69"/>
      <c r="E85" s="69"/>
      <c r="F85" s="25"/>
      <c r="G85" s="25"/>
      <c r="H85" s="25"/>
      <c r="I85" s="6"/>
      <c r="J85" s="6"/>
      <c r="K85" s="25"/>
      <c r="L85" s="25"/>
      <c r="M85" s="25"/>
      <c r="N85" s="25"/>
      <c r="O85" s="25"/>
      <c r="P85" s="25"/>
      <c r="Q85" s="25"/>
      <c r="R85" s="25"/>
    </row>
    <row r="86" spans="2:18" x14ac:dyDescent="0.2">
      <c r="B86" s="69"/>
      <c r="C86" s="69"/>
      <c r="D86" s="69"/>
      <c r="E86" s="69"/>
      <c r="F86" s="25"/>
      <c r="G86" s="25"/>
      <c r="H86" s="25"/>
      <c r="I86" s="6"/>
      <c r="J86" s="6"/>
      <c r="K86" s="25"/>
      <c r="L86" s="25"/>
      <c r="M86" s="25"/>
      <c r="N86" s="25"/>
      <c r="O86" s="25"/>
      <c r="P86" s="25"/>
      <c r="Q86" s="25"/>
      <c r="R86" s="25"/>
    </row>
    <row r="87" spans="2:18" x14ac:dyDescent="0.2">
      <c r="B87" s="69"/>
      <c r="C87" s="69"/>
      <c r="D87" s="69"/>
      <c r="E87" s="69"/>
      <c r="F87" s="25"/>
      <c r="G87" s="25"/>
      <c r="H87" s="25"/>
      <c r="I87" s="6"/>
      <c r="J87" s="6"/>
      <c r="K87" s="25"/>
      <c r="L87" s="25"/>
      <c r="M87" s="25"/>
      <c r="N87" s="25"/>
      <c r="O87" s="25"/>
      <c r="P87" s="25"/>
      <c r="Q87" s="25"/>
      <c r="R87" s="25"/>
    </row>
    <row r="88" spans="2:18" x14ac:dyDescent="0.2">
      <c r="B88" s="69"/>
      <c r="C88" s="69"/>
      <c r="D88" s="69"/>
      <c r="E88" s="69"/>
      <c r="F88" s="25"/>
      <c r="G88" s="25"/>
      <c r="H88" s="25"/>
      <c r="I88" s="6"/>
      <c r="J88" s="6"/>
      <c r="K88" s="25"/>
      <c r="L88" s="25"/>
      <c r="M88" s="25"/>
      <c r="N88" s="25"/>
      <c r="O88" s="25"/>
      <c r="P88" s="25"/>
      <c r="Q88" s="25"/>
      <c r="R88" s="25"/>
    </row>
    <row r="89" spans="2:18" x14ac:dyDescent="0.2">
      <c r="B89" s="69"/>
      <c r="C89" s="69"/>
      <c r="D89" s="69"/>
      <c r="E89" s="69"/>
      <c r="F89" s="25"/>
      <c r="G89" s="25"/>
      <c r="H89" s="25"/>
      <c r="I89" s="6"/>
      <c r="J89" s="6"/>
      <c r="K89" s="25"/>
      <c r="L89" s="25"/>
      <c r="M89" s="25"/>
      <c r="N89" s="25"/>
      <c r="O89" s="25"/>
      <c r="P89" s="25"/>
      <c r="Q89" s="25"/>
      <c r="R89" s="25"/>
    </row>
    <row r="90" spans="2:18" x14ac:dyDescent="0.2">
      <c r="B90" s="69"/>
      <c r="C90" s="69"/>
      <c r="D90" s="69"/>
      <c r="E90" s="69"/>
      <c r="F90" s="25"/>
      <c r="G90" s="25"/>
      <c r="H90" s="25"/>
      <c r="I90" s="6"/>
      <c r="J90" s="6"/>
      <c r="K90" s="25"/>
      <c r="L90" s="25"/>
      <c r="M90" s="25"/>
      <c r="N90" s="25"/>
      <c r="O90" s="25"/>
      <c r="P90" s="25"/>
      <c r="Q90" s="25"/>
      <c r="R90" s="25"/>
    </row>
    <row r="91" spans="2:18" x14ac:dyDescent="0.2">
      <c r="B91" s="69"/>
      <c r="C91" s="69"/>
      <c r="D91" s="69"/>
      <c r="E91" s="69"/>
      <c r="F91" s="25"/>
      <c r="G91" s="25"/>
      <c r="H91" s="25"/>
      <c r="I91" s="6"/>
      <c r="J91" s="6"/>
      <c r="K91" s="25"/>
      <c r="L91" s="25"/>
      <c r="M91" s="25"/>
      <c r="N91" s="25"/>
      <c r="O91" s="25"/>
      <c r="P91" s="25"/>
      <c r="Q91" s="25"/>
      <c r="R91" s="25"/>
    </row>
    <row r="92" spans="2:18" x14ac:dyDescent="0.2">
      <c r="B92" s="69"/>
      <c r="C92" s="69"/>
      <c r="D92" s="69"/>
      <c r="E92" s="69"/>
      <c r="F92" s="25"/>
      <c r="G92" s="25"/>
      <c r="H92" s="25"/>
      <c r="I92" s="6"/>
      <c r="J92" s="6"/>
      <c r="K92" s="25"/>
      <c r="L92" s="25"/>
      <c r="M92" s="25"/>
      <c r="N92" s="25"/>
      <c r="O92" s="25"/>
      <c r="P92" s="25"/>
      <c r="Q92" s="25"/>
      <c r="R92" s="25"/>
    </row>
    <row r="93" spans="2:18" x14ac:dyDescent="0.2">
      <c r="B93" s="69"/>
      <c r="C93" s="69"/>
      <c r="D93" s="69"/>
      <c r="E93" s="69"/>
      <c r="F93" s="25"/>
      <c r="G93" s="25"/>
      <c r="H93" s="25"/>
      <c r="I93" s="6"/>
      <c r="J93" s="6"/>
      <c r="K93" s="25"/>
      <c r="L93" s="25"/>
      <c r="M93" s="25"/>
      <c r="N93" s="25"/>
      <c r="O93" s="25"/>
      <c r="P93" s="25"/>
      <c r="Q93" s="25"/>
      <c r="R93" s="25"/>
    </row>
    <row r="94" spans="2:18" x14ac:dyDescent="0.2">
      <c r="B94" s="69"/>
      <c r="C94" s="69"/>
      <c r="D94" s="69"/>
      <c r="E94" s="69"/>
      <c r="F94" s="25"/>
      <c r="G94" s="25"/>
      <c r="H94" s="25"/>
      <c r="I94" s="6"/>
      <c r="J94" s="6"/>
      <c r="K94" s="25"/>
      <c r="L94" s="25"/>
      <c r="M94" s="25"/>
      <c r="N94" s="25"/>
      <c r="O94" s="25"/>
      <c r="P94" s="25"/>
      <c r="Q94" s="25"/>
      <c r="R94" s="25"/>
    </row>
    <row r="95" spans="2:18" x14ac:dyDescent="0.2">
      <c r="B95" s="69"/>
      <c r="C95" s="69"/>
      <c r="D95" s="69"/>
      <c r="E95" s="69"/>
      <c r="F95" s="25"/>
      <c r="G95" s="25"/>
      <c r="H95" s="25"/>
      <c r="I95" s="6"/>
      <c r="J95" s="6"/>
      <c r="K95" s="25"/>
      <c r="L95" s="25"/>
      <c r="M95" s="25"/>
      <c r="N95" s="25"/>
      <c r="O95" s="25"/>
      <c r="P95" s="25"/>
      <c r="Q95" s="25"/>
      <c r="R95" s="25"/>
    </row>
    <row r="96" spans="2:18" x14ac:dyDescent="0.2">
      <c r="B96" s="69"/>
      <c r="C96" s="69"/>
      <c r="D96" s="69"/>
      <c r="E96" s="69"/>
      <c r="F96" s="25"/>
      <c r="G96" s="25"/>
      <c r="H96" s="25"/>
      <c r="I96" s="6"/>
      <c r="J96" s="6"/>
      <c r="K96" s="25"/>
      <c r="L96" s="25"/>
      <c r="M96" s="25"/>
      <c r="N96" s="25"/>
      <c r="O96" s="25"/>
      <c r="P96" s="25"/>
      <c r="Q96" s="25"/>
      <c r="R96" s="25"/>
    </row>
    <row r="97" spans="2:18" x14ac:dyDescent="0.2">
      <c r="B97" s="69"/>
      <c r="C97" s="69"/>
      <c r="D97" s="69"/>
      <c r="E97" s="69"/>
      <c r="F97" s="25"/>
      <c r="G97" s="25"/>
      <c r="H97" s="25"/>
      <c r="I97" s="6"/>
      <c r="J97" s="6"/>
      <c r="K97" s="25"/>
      <c r="L97" s="25"/>
      <c r="M97" s="25"/>
      <c r="N97" s="25"/>
      <c r="O97" s="25"/>
      <c r="P97" s="25"/>
      <c r="Q97" s="25"/>
      <c r="R97" s="25"/>
    </row>
    <row r="98" spans="2:18" x14ac:dyDescent="0.2">
      <c r="B98" s="69"/>
      <c r="C98" s="69"/>
      <c r="D98" s="69"/>
      <c r="E98" s="69"/>
      <c r="F98" s="25"/>
      <c r="G98" s="25"/>
      <c r="H98" s="25"/>
      <c r="I98" s="6"/>
      <c r="J98" s="6"/>
      <c r="K98" s="25"/>
      <c r="L98" s="25"/>
      <c r="M98" s="25"/>
      <c r="N98" s="25"/>
      <c r="O98" s="25"/>
      <c r="P98" s="25"/>
      <c r="Q98" s="25"/>
      <c r="R98" s="25"/>
    </row>
    <row r="99" spans="2:18" x14ac:dyDescent="0.2">
      <c r="B99" s="69"/>
      <c r="C99" s="69"/>
      <c r="D99" s="69"/>
      <c r="E99" s="69"/>
      <c r="F99" s="25"/>
      <c r="G99" s="25"/>
      <c r="H99" s="25"/>
      <c r="I99" s="6"/>
      <c r="J99" s="6"/>
      <c r="K99" s="25"/>
      <c r="L99" s="25"/>
      <c r="M99" s="25"/>
      <c r="N99" s="25"/>
      <c r="O99" s="25"/>
      <c r="P99" s="25"/>
      <c r="Q99" s="25"/>
      <c r="R99" s="25"/>
    </row>
    <row r="100" spans="2:18" x14ac:dyDescent="0.2">
      <c r="B100" s="69"/>
      <c r="C100" s="69"/>
      <c r="D100" s="69"/>
      <c r="E100" s="69"/>
      <c r="F100" s="25"/>
      <c r="G100" s="25"/>
      <c r="H100" s="25"/>
      <c r="I100" s="6"/>
      <c r="J100" s="6"/>
      <c r="K100" s="25"/>
      <c r="L100" s="25"/>
      <c r="M100" s="25"/>
      <c r="N100" s="25"/>
      <c r="O100" s="25"/>
      <c r="P100" s="25"/>
      <c r="Q100" s="25"/>
      <c r="R100" s="25"/>
    </row>
    <row r="101" spans="2:18" x14ac:dyDescent="0.2">
      <c r="B101" s="69"/>
      <c r="C101" s="69"/>
      <c r="D101" s="69"/>
      <c r="E101" s="69"/>
      <c r="F101" s="25"/>
      <c r="G101" s="25"/>
      <c r="H101" s="25"/>
      <c r="I101" s="6"/>
      <c r="J101" s="6"/>
      <c r="K101" s="25"/>
      <c r="L101" s="25"/>
      <c r="M101" s="25"/>
      <c r="N101" s="25"/>
      <c r="O101" s="25"/>
      <c r="P101" s="25"/>
      <c r="Q101" s="25"/>
      <c r="R101" s="25"/>
    </row>
    <row r="102" spans="2:18" x14ac:dyDescent="0.2">
      <c r="B102" s="69"/>
      <c r="C102" s="69"/>
      <c r="D102" s="69"/>
      <c r="E102" s="69"/>
      <c r="F102" s="25"/>
      <c r="G102" s="25"/>
      <c r="H102" s="25"/>
      <c r="I102" s="6"/>
      <c r="J102" s="6"/>
      <c r="K102" s="25"/>
      <c r="L102" s="25"/>
      <c r="M102" s="25"/>
      <c r="N102" s="25"/>
      <c r="O102" s="25"/>
      <c r="P102" s="25"/>
      <c r="Q102" s="25"/>
      <c r="R102" s="25"/>
    </row>
    <row r="103" spans="2:18" x14ac:dyDescent="0.2">
      <c r="B103" s="69"/>
      <c r="C103" s="69"/>
      <c r="D103" s="69"/>
      <c r="E103" s="69"/>
      <c r="F103" s="25"/>
      <c r="G103" s="25"/>
      <c r="H103" s="25"/>
      <c r="I103" s="6"/>
      <c r="J103" s="6"/>
      <c r="K103" s="25"/>
      <c r="L103" s="25"/>
      <c r="M103" s="25"/>
      <c r="N103" s="25"/>
      <c r="O103" s="25"/>
      <c r="P103" s="25"/>
      <c r="Q103" s="25"/>
      <c r="R103" s="25"/>
    </row>
    <row r="104" spans="2:18" x14ac:dyDescent="0.2">
      <c r="B104" s="69"/>
      <c r="C104" s="69"/>
      <c r="D104" s="69"/>
      <c r="E104" s="69"/>
      <c r="F104" s="25"/>
      <c r="G104" s="25"/>
      <c r="H104" s="25"/>
      <c r="I104" s="6"/>
      <c r="J104" s="6"/>
      <c r="K104" s="25"/>
      <c r="L104" s="25"/>
      <c r="M104" s="25"/>
      <c r="N104" s="25"/>
      <c r="O104" s="25"/>
      <c r="P104" s="25"/>
      <c r="Q104" s="25"/>
      <c r="R104" s="25"/>
    </row>
    <row r="105" spans="2:18" x14ac:dyDescent="0.2">
      <c r="B105" s="69"/>
      <c r="C105" s="69"/>
      <c r="D105" s="69"/>
      <c r="E105" s="69"/>
      <c r="F105" s="25"/>
      <c r="G105" s="25"/>
      <c r="H105" s="25"/>
      <c r="I105" s="6"/>
      <c r="J105" s="6"/>
      <c r="K105" s="25"/>
      <c r="L105" s="25"/>
      <c r="M105" s="25"/>
      <c r="N105" s="25"/>
      <c r="O105" s="25"/>
      <c r="P105" s="25"/>
      <c r="Q105" s="25"/>
      <c r="R105" s="25"/>
    </row>
    <row r="106" spans="2:18" x14ac:dyDescent="0.2">
      <c r="B106" s="69"/>
      <c r="C106" s="69"/>
      <c r="D106" s="69"/>
      <c r="E106" s="69"/>
      <c r="F106" s="25"/>
      <c r="G106" s="25"/>
      <c r="H106" s="25"/>
      <c r="I106" s="6"/>
      <c r="J106" s="6"/>
      <c r="K106" s="25"/>
      <c r="L106" s="25"/>
      <c r="M106" s="25"/>
      <c r="N106" s="25"/>
      <c r="O106" s="25"/>
      <c r="P106" s="25"/>
      <c r="Q106" s="25"/>
      <c r="R106" s="25"/>
    </row>
    <row r="107" spans="2:18" x14ac:dyDescent="0.2">
      <c r="B107" s="69"/>
      <c r="C107" s="69"/>
      <c r="D107" s="69"/>
      <c r="E107" s="69"/>
      <c r="F107" s="25"/>
      <c r="G107" s="25"/>
      <c r="H107" s="25"/>
      <c r="I107" s="6"/>
      <c r="J107" s="6"/>
      <c r="K107" s="25"/>
      <c r="L107" s="25"/>
      <c r="M107" s="25"/>
      <c r="N107" s="25"/>
      <c r="O107" s="25"/>
      <c r="P107" s="25"/>
      <c r="Q107" s="25"/>
      <c r="R107" s="25"/>
    </row>
    <row r="108" spans="2:18" x14ac:dyDescent="0.2">
      <c r="B108" s="69"/>
      <c r="C108" s="69"/>
      <c r="D108" s="69"/>
      <c r="E108" s="69"/>
      <c r="F108" s="25"/>
      <c r="G108" s="25"/>
      <c r="H108" s="25"/>
      <c r="I108" s="6"/>
      <c r="J108" s="6"/>
      <c r="K108" s="25"/>
      <c r="L108" s="25"/>
      <c r="M108" s="25"/>
      <c r="N108" s="25"/>
      <c r="O108" s="25"/>
      <c r="P108" s="25"/>
      <c r="Q108" s="25"/>
      <c r="R108" s="25"/>
    </row>
    <row r="109" spans="2:18" x14ac:dyDescent="0.2">
      <c r="B109" s="69"/>
      <c r="C109" s="69"/>
      <c r="D109" s="69"/>
      <c r="E109" s="69"/>
      <c r="F109" s="25"/>
      <c r="G109" s="25"/>
      <c r="H109" s="25"/>
      <c r="I109" s="6"/>
      <c r="J109" s="6"/>
      <c r="K109" s="25"/>
      <c r="L109" s="25"/>
      <c r="M109" s="25"/>
      <c r="N109" s="25"/>
      <c r="O109" s="25"/>
      <c r="P109" s="25"/>
      <c r="Q109" s="25"/>
      <c r="R109" s="25"/>
    </row>
    <row r="110" spans="2:18" x14ac:dyDescent="0.2">
      <c r="B110" s="69"/>
      <c r="C110" s="69"/>
      <c r="D110" s="69"/>
      <c r="E110" s="69"/>
      <c r="F110" s="25"/>
      <c r="G110" s="25"/>
      <c r="H110" s="25"/>
      <c r="I110" s="6"/>
      <c r="J110" s="6"/>
      <c r="K110" s="25"/>
      <c r="L110" s="25"/>
      <c r="M110" s="25"/>
      <c r="N110" s="25"/>
      <c r="O110" s="25"/>
      <c r="P110" s="25"/>
      <c r="Q110" s="25"/>
      <c r="R110" s="25"/>
    </row>
    <row r="111" spans="2:18" x14ac:dyDescent="0.2">
      <c r="B111" s="69"/>
      <c r="C111" s="69"/>
      <c r="D111" s="69"/>
      <c r="E111" s="69"/>
      <c r="F111" s="25"/>
      <c r="G111" s="25"/>
      <c r="H111" s="25"/>
      <c r="I111" s="6"/>
      <c r="J111" s="6"/>
      <c r="K111" s="25"/>
      <c r="L111" s="25"/>
      <c r="M111" s="25"/>
      <c r="N111" s="25"/>
      <c r="O111" s="25"/>
      <c r="P111" s="25"/>
      <c r="Q111" s="25"/>
      <c r="R111" s="25"/>
    </row>
    <row r="112" spans="2:18" x14ac:dyDescent="0.2">
      <c r="B112" s="69"/>
      <c r="C112" s="69"/>
      <c r="D112" s="69"/>
      <c r="E112" s="69"/>
      <c r="F112" s="25"/>
      <c r="G112" s="25"/>
      <c r="H112" s="25"/>
      <c r="I112" s="6"/>
      <c r="J112" s="6"/>
      <c r="K112" s="25"/>
      <c r="L112" s="25"/>
      <c r="M112" s="25"/>
      <c r="N112" s="25"/>
      <c r="O112" s="25"/>
      <c r="P112" s="25"/>
      <c r="Q112" s="25"/>
      <c r="R112" s="25"/>
    </row>
    <row r="113" spans="2:18" x14ac:dyDescent="0.2">
      <c r="B113" s="69"/>
      <c r="C113" s="69"/>
      <c r="D113" s="69"/>
      <c r="E113" s="69"/>
      <c r="F113" s="25"/>
      <c r="G113" s="25"/>
      <c r="H113" s="25"/>
      <c r="I113" s="6"/>
      <c r="J113" s="6"/>
      <c r="K113" s="25"/>
      <c r="L113" s="25"/>
      <c r="M113" s="25"/>
      <c r="N113" s="25"/>
      <c r="O113" s="25"/>
      <c r="P113" s="25"/>
      <c r="Q113" s="25"/>
      <c r="R113" s="25"/>
    </row>
    <row r="114" spans="2:18" x14ac:dyDescent="0.2">
      <c r="B114" s="69"/>
      <c r="C114" s="69"/>
      <c r="D114" s="69"/>
      <c r="E114" s="69"/>
      <c r="F114" s="25"/>
      <c r="G114" s="25"/>
      <c r="H114" s="25"/>
      <c r="I114" s="6"/>
      <c r="J114" s="6"/>
      <c r="K114" s="25"/>
      <c r="L114" s="25"/>
      <c r="M114" s="25"/>
      <c r="N114" s="25"/>
      <c r="O114" s="25"/>
      <c r="P114" s="25"/>
      <c r="Q114" s="25"/>
      <c r="R114" s="25"/>
    </row>
    <row r="115" spans="2:18" x14ac:dyDescent="0.2">
      <c r="B115" s="69"/>
      <c r="C115" s="69"/>
      <c r="D115" s="69"/>
      <c r="E115" s="69"/>
      <c r="F115" s="25"/>
      <c r="G115" s="25"/>
      <c r="H115" s="25"/>
      <c r="I115" s="6"/>
      <c r="J115" s="6"/>
      <c r="K115" s="25"/>
      <c r="L115" s="25"/>
      <c r="M115" s="25"/>
      <c r="N115" s="25"/>
      <c r="O115" s="25"/>
      <c r="P115" s="25"/>
      <c r="Q115" s="25"/>
      <c r="R115" s="25"/>
    </row>
    <row r="116" spans="2:18" x14ac:dyDescent="0.2">
      <c r="B116" s="69"/>
      <c r="C116" s="69"/>
      <c r="D116" s="69"/>
      <c r="E116" s="69"/>
      <c r="F116" s="25"/>
      <c r="G116" s="25"/>
      <c r="H116" s="25"/>
      <c r="I116" s="6"/>
      <c r="J116" s="6"/>
      <c r="K116" s="25"/>
      <c r="L116" s="25"/>
      <c r="M116" s="25"/>
      <c r="N116" s="25"/>
      <c r="O116" s="25"/>
      <c r="P116" s="25"/>
      <c r="Q116" s="25"/>
      <c r="R116" s="25"/>
    </row>
    <row r="117" spans="2:18" x14ac:dyDescent="0.2">
      <c r="B117" s="69"/>
      <c r="C117" s="69"/>
      <c r="D117" s="69"/>
      <c r="E117" s="69"/>
      <c r="F117" s="25"/>
      <c r="G117" s="25"/>
      <c r="H117" s="25"/>
      <c r="I117" s="6"/>
      <c r="J117" s="6"/>
      <c r="K117" s="25"/>
      <c r="L117" s="25"/>
      <c r="M117" s="25"/>
      <c r="N117" s="25"/>
      <c r="O117" s="25"/>
      <c r="P117" s="25"/>
      <c r="Q117" s="25"/>
      <c r="R117" s="25"/>
    </row>
    <row r="118" spans="2:18" x14ac:dyDescent="0.2">
      <c r="B118" s="69"/>
      <c r="C118" s="69"/>
      <c r="D118" s="69"/>
      <c r="E118" s="69"/>
      <c r="F118" s="25"/>
      <c r="G118" s="25"/>
      <c r="H118" s="25"/>
      <c r="I118" s="6"/>
      <c r="J118" s="6"/>
      <c r="K118" s="25"/>
      <c r="L118" s="25"/>
      <c r="M118" s="25"/>
      <c r="N118" s="25"/>
      <c r="O118" s="25"/>
      <c r="P118" s="25"/>
      <c r="Q118" s="25"/>
      <c r="R118" s="25"/>
    </row>
    <row r="119" spans="2:18" x14ac:dyDescent="0.2">
      <c r="B119" s="69"/>
      <c r="C119" s="69"/>
      <c r="D119" s="69"/>
      <c r="E119" s="69"/>
      <c r="F119" s="25"/>
      <c r="G119" s="25"/>
      <c r="H119" s="25"/>
      <c r="I119" s="6"/>
      <c r="J119" s="6"/>
      <c r="K119" s="25"/>
      <c r="L119" s="25"/>
      <c r="M119" s="25"/>
      <c r="N119" s="25"/>
      <c r="O119" s="25"/>
      <c r="P119" s="25"/>
      <c r="Q119" s="25"/>
      <c r="R119" s="25"/>
    </row>
    <row r="120" spans="2:18" x14ac:dyDescent="0.2">
      <c r="B120" s="69"/>
      <c r="C120" s="69"/>
      <c r="D120" s="69"/>
      <c r="E120" s="69"/>
      <c r="F120" s="25"/>
      <c r="G120" s="25"/>
      <c r="H120" s="25"/>
      <c r="I120" s="6"/>
      <c r="J120" s="6"/>
      <c r="K120" s="25"/>
      <c r="L120" s="25"/>
      <c r="M120" s="25"/>
      <c r="N120" s="25"/>
      <c r="O120" s="25"/>
      <c r="P120" s="25"/>
      <c r="Q120" s="25"/>
      <c r="R120" s="25"/>
    </row>
    <row r="121" spans="2:18" x14ac:dyDescent="0.2">
      <c r="B121" s="69"/>
      <c r="C121" s="69"/>
      <c r="D121" s="69"/>
      <c r="E121" s="69"/>
      <c r="F121" s="25"/>
      <c r="G121" s="25"/>
      <c r="H121" s="25"/>
      <c r="I121" s="6"/>
      <c r="J121" s="6"/>
      <c r="K121" s="25"/>
      <c r="L121" s="25"/>
      <c r="M121" s="25"/>
      <c r="N121" s="25"/>
      <c r="O121" s="25"/>
      <c r="P121" s="25"/>
      <c r="Q121" s="25"/>
      <c r="R121" s="25"/>
    </row>
    <row r="122" spans="2:18" x14ac:dyDescent="0.2">
      <c r="B122" s="69"/>
      <c r="C122" s="69"/>
      <c r="D122" s="69"/>
      <c r="E122" s="69"/>
      <c r="F122" s="25"/>
      <c r="G122" s="25"/>
      <c r="H122" s="25"/>
      <c r="I122" s="6"/>
      <c r="J122" s="6"/>
      <c r="K122" s="25"/>
      <c r="L122" s="25"/>
      <c r="M122" s="25"/>
      <c r="N122" s="25"/>
      <c r="O122" s="25"/>
      <c r="P122" s="25"/>
      <c r="Q122" s="25"/>
      <c r="R122" s="25"/>
    </row>
    <row r="123" spans="2:18" x14ac:dyDescent="0.2">
      <c r="B123" s="69"/>
      <c r="C123" s="69"/>
      <c r="D123" s="69"/>
      <c r="E123" s="69"/>
      <c r="F123" s="25"/>
      <c r="G123" s="25"/>
      <c r="H123" s="25"/>
      <c r="I123" s="6"/>
      <c r="J123" s="6"/>
      <c r="K123" s="25"/>
      <c r="L123" s="25"/>
      <c r="M123" s="25"/>
      <c r="N123" s="25"/>
      <c r="O123" s="25"/>
      <c r="P123" s="25"/>
      <c r="Q123" s="25"/>
      <c r="R123" s="25"/>
    </row>
    <row r="124" spans="2:18" x14ac:dyDescent="0.2">
      <c r="B124" s="69"/>
      <c r="C124" s="69"/>
      <c r="D124" s="69"/>
      <c r="E124" s="69"/>
      <c r="F124" s="25"/>
      <c r="G124" s="25"/>
      <c r="H124" s="25"/>
      <c r="I124" s="6"/>
      <c r="J124" s="6"/>
      <c r="K124" s="25"/>
      <c r="L124" s="25"/>
      <c r="M124" s="25"/>
      <c r="N124" s="25"/>
      <c r="O124" s="25"/>
      <c r="P124" s="25"/>
      <c r="Q124" s="25"/>
      <c r="R124" s="25"/>
    </row>
    <row r="125" spans="2:18" x14ac:dyDescent="0.2">
      <c r="B125" s="69"/>
      <c r="C125" s="69"/>
      <c r="D125" s="69"/>
      <c r="E125" s="69"/>
      <c r="F125" s="25"/>
      <c r="G125" s="25"/>
      <c r="H125" s="25"/>
      <c r="I125" s="6"/>
      <c r="J125" s="6"/>
      <c r="K125" s="25"/>
      <c r="L125" s="25"/>
      <c r="M125" s="25"/>
      <c r="N125" s="25"/>
      <c r="O125" s="25"/>
      <c r="P125" s="25"/>
      <c r="Q125" s="25"/>
      <c r="R125" s="25"/>
    </row>
    <row r="126" spans="2:18" x14ac:dyDescent="0.2">
      <c r="B126" s="69"/>
      <c r="C126" s="69"/>
      <c r="D126" s="69"/>
      <c r="E126" s="69"/>
      <c r="F126" s="25"/>
      <c r="G126" s="25"/>
      <c r="H126" s="25"/>
      <c r="I126" s="6"/>
      <c r="J126" s="6"/>
      <c r="K126" s="25"/>
      <c r="L126" s="25"/>
      <c r="M126" s="25"/>
      <c r="N126" s="25"/>
      <c r="O126" s="25"/>
      <c r="P126" s="25"/>
      <c r="Q126" s="25"/>
      <c r="R126" s="25"/>
    </row>
    <row r="127" spans="2:18" x14ac:dyDescent="0.2">
      <c r="B127" s="69"/>
      <c r="C127" s="69"/>
      <c r="D127" s="69"/>
      <c r="E127" s="69"/>
      <c r="F127" s="25"/>
      <c r="G127" s="25"/>
      <c r="H127" s="25"/>
      <c r="I127" s="6"/>
      <c r="J127" s="6"/>
      <c r="K127" s="25"/>
      <c r="L127" s="25"/>
      <c r="M127" s="25"/>
      <c r="N127" s="25"/>
      <c r="O127" s="25"/>
      <c r="P127" s="25"/>
      <c r="Q127" s="25"/>
      <c r="R127" s="25"/>
    </row>
    <row r="128" spans="2:18" x14ac:dyDescent="0.2">
      <c r="B128" s="69"/>
      <c r="C128" s="69"/>
      <c r="D128" s="69"/>
      <c r="E128" s="69"/>
      <c r="F128" s="25"/>
      <c r="G128" s="25"/>
      <c r="H128" s="25"/>
      <c r="I128" s="6"/>
      <c r="J128" s="6"/>
      <c r="K128" s="25"/>
      <c r="L128" s="25"/>
      <c r="M128" s="25"/>
      <c r="N128" s="25"/>
      <c r="O128" s="25"/>
      <c r="P128" s="25"/>
      <c r="Q128" s="25"/>
      <c r="R128" s="25"/>
    </row>
    <row r="129" spans="2:18" x14ac:dyDescent="0.2">
      <c r="B129" s="69"/>
      <c r="C129" s="69"/>
      <c r="D129" s="69"/>
      <c r="E129" s="69"/>
      <c r="F129" s="25"/>
      <c r="G129" s="25"/>
      <c r="H129" s="25"/>
      <c r="I129" s="6"/>
      <c r="J129" s="6"/>
      <c r="K129" s="25"/>
      <c r="L129" s="25"/>
      <c r="M129" s="25"/>
      <c r="N129" s="25"/>
      <c r="O129" s="25"/>
      <c r="P129" s="25"/>
      <c r="Q129" s="25"/>
      <c r="R129" s="25"/>
    </row>
    <row r="130" spans="2:18" x14ac:dyDescent="0.2">
      <c r="B130" s="69"/>
      <c r="C130" s="69"/>
      <c r="D130" s="69"/>
      <c r="E130" s="69"/>
      <c r="F130" s="25"/>
      <c r="G130" s="25"/>
      <c r="H130" s="25"/>
      <c r="I130" s="6"/>
      <c r="J130" s="6"/>
      <c r="K130" s="25"/>
      <c r="L130" s="25"/>
      <c r="M130" s="25"/>
      <c r="N130" s="25"/>
      <c r="O130" s="25"/>
      <c r="P130" s="25"/>
      <c r="Q130" s="25"/>
      <c r="R130" s="25"/>
    </row>
    <row r="131" spans="2:18" x14ac:dyDescent="0.2">
      <c r="B131" s="69"/>
      <c r="C131" s="69"/>
      <c r="D131" s="69"/>
      <c r="E131" s="69"/>
      <c r="F131" s="25"/>
      <c r="G131" s="25"/>
      <c r="H131" s="25"/>
      <c r="I131" s="6"/>
      <c r="J131" s="6"/>
      <c r="K131" s="25"/>
      <c r="L131" s="25"/>
      <c r="M131" s="25"/>
      <c r="N131" s="25"/>
      <c r="O131" s="25"/>
      <c r="P131" s="25"/>
      <c r="Q131" s="25"/>
      <c r="R131" s="25"/>
    </row>
    <row r="132" spans="2:18" x14ac:dyDescent="0.2">
      <c r="B132" s="69"/>
      <c r="C132" s="69"/>
      <c r="D132" s="69"/>
      <c r="E132" s="69"/>
      <c r="F132" s="25"/>
      <c r="G132" s="25"/>
      <c r="H132" s="25"/>
      <c r="I132" s="6"/>
      <c r="J132" s="6"/>
      <c r="K132" s="25"/>
      <c r="L132" s="25"/>
      <c r="M132" s="25"/>
      <c r="N132" s="25"/>
      <c r="O132" s="25"/>
      <c r="P132" s="25"/>
      <c r="Q132" s="25"/>
      <c r="R132" s="25"/>
    </row>
    <row r="133" spans="2:18" x14ac:dyDescent="0.2">
      <c r="B133" s="69"/>
      <c r="C133" s="69"/>
      <c r="D133" s="69"/>
      <c r="E133" s="69"/>
      <c r="F133" s="25"/>
      <c r="G133" s="25"/>
      <c r="H133" s="25"/>
      <c r="I133" s="6"/>
      <c r="J133" s="6"/>
      <c r="K133" s="25"/>
      <c r="L133" s="25"/>
      <c r="M133" s="25"/>
      <c r="N133" s="25"/>
      <c r="O133" s="25"/>
      <c r="P133" s="25"/>
      <c r="Q133" s="25"/>
      <c r="R133" s="25"/>
    </row>
    <row r="134" spans="2:18" x14ac:dyDescent="0.2">
      <c r="B134" s="69"/>
      <c r="C134" s="69"/>
      <c r="D134" s="69"/>
      <c r="E134" s="69"/>
      <c r="F134" s="25"/>
      <c r="G134" s="25"/>
      <c r="H134" s="25"/>
      <c r="I134" s="6"/>
      <c r="J134" s="6"/>
      <c r="K134" s="25"/>
      <c r="L134" s="25"/>
      <c r="M134" s="25"/>
      <c r="N134" s="25"/>
      <c r="O134" s="25"/>
      <c r="P134" s="25"/>
      <c r="Q134" s="25"/>
      <c r="R134" s="25"/>
    </row>
    <row r="135" spans="2:18" x14ac:dyDescent="0.2">
      <c r="B135" s="69"/>
      <c r="C135" s="69"/>
      <c r="D135" s="69"/>
      <c r="E135" s="69"/>
      <c r="F135" s="25"/>
      <c r="G135" s="25"/>
      <c r="H135" s="25"/>
      <c r="I135" s="6"/>
      <c r="J135" s="6"/>
      <c r="K135" s="25"/>
      <c r="L135" s="25"/>
      <c r="M135" s="25"/>
      <c r="N135" s="25"/>
      <c r="O135" s="25"/>
      <c r="P135" s="25"/>
      <c r="Q135" s="25"/>
      <c r="R135" s="25"/>
    </row>
    <row r="136" spans="2:18" x14ac:dyDescent="0.2">
      <c r="B136" s="69"/>
      <c r="C136" s="69"/>
      <c r="D136" s="69"/>
      <c r="E136" s="69"/>
      <c r="F136" s="25"/>
      <c r="G136" s="25"/>
      <c r="H136" s="25"/>
      <c r="I136" s="6"/>
      <c r="J136" s="6"/>
      <c r="K136" s="25"/>
      <c r="L136" s="25"/>
      <c r="M136" s="25"/>
      <c r="N136" s="25"/>
      <c r="O136" s="25"/>
      <c r="P136" s="25"/>
      <c r="Q136" s="25"/>
      <c r="R136" s="25"/>
    </row>
    <row r="137" spans="2:18" x14ac:dyDescent="0.2">
      <c r="B137" s="69"/>
      <c r="C137" s="69"/>
      <c r="D137" s="69"/>
      <c r="E137" s="69"/>
      <c r="F137" s="25"/>
      <c r="G137" s="25"/>
      <c r="H137" s="25"/>
      <c r="I137" s="6"/>
      <c r="J137" s="6"/>
      <c r="K137" s="25"/>
      <c r="L137" s="25"/>
      <c r="M137" s="25"/>
      <c r="N137" s="25"/>
      <c r="O137" s="25"/>
      <c r="P137" s="25"/>
      <c r="Q137" s="25"/>
      <c r="R137" s="25"/>
    </row>
    <row r="138" spans="2:18" x14ac:dyDescent="0.2">
      <c r="B138" s="69"/>
      <c r="C138" s="69"/>
      <c r="D138" s="69"/>
      <c r="E138" s="69"/>
      <c r="F138" s="25"/>
      <c r="G138" s="25"/>
      <c r="H138" s="25"/>
      <c r="I138" s="6"/>
      <c r="J138" s="6"/>
      <c r="K138" s="25"/>
      <c r="L138" s="25"/>
      <c r="M138" s="25"/>
      <c r="N138" s="25"/>
      <c r="O138" s="25"/>
      <c r="P138" s="25"/>
      <c r="Q138" s="25"/>
      <c r="R138" s="25"/>
    </row>
    <row r="139" spans="2:18" x14ac:dyDescent="0.2">
      <c r="B139" s="69"/>
      <c r="C139" s="69"/>
      <c r="D139" s="69"/>
      <c r="E139" s="69"/>
      <c r="F139" s="25"/>
      <c r="G139" s="25"/>
      <c r="H139" s="25"/>
      <c r="I139" s="6"/>
      <c r="J139" s="6"/>
      <c r="K139" s="25"/>
      <c r="L139" s="25"/>
      <c r="M139" s="25"/>
      <c r="N139" s="25"/>
      <c r="O139" s="25"/>
      <c r="P139" s="25"/>
      <c r="Q139" s="25"/>
      <c r="R139" s="25"/>
    </row>
    <row r="140" spans="2:18" x14ac:dyDescent="0.2">
      <c r="B140" s="69"/>
      <c r="C140" s="69"/>
      <c r="D140" s="69"/>
      <c r="E140" s="69"/>
      <c r="F140" s="25"/>
      <c r="G140" s="25"/>
      <c r="H140" s="25"/>
      <c r="I140" s="6"/>
      <c r="J140" s="6"/>
      <c r="K140" s="25"/>
      <c r="L140" s="25"/>
      <c r="M140" s="25"/>
      <c r="N140" s="25"/>
      <c r="O140" s="25"/>
      <c r="P140" s="25"/>
      <c r="Q140" s="25"/>
      <c r="R140" s="25"/>
    </row>
    <row r="141" spans="2:18" x14ac:dyDescent="0.2">
      <c r="B141" s="69"/>
      <c r="C141" s="69"/>
      <c r="D141" s="69"/>
      <c r="E141" s="69"/>
      <c r="F141" s="25"/>
      <c r="G141" s="25"/>
      <c r="H141" s="25"/>
      <c r="I141" s="6"/>
      <c r="J141" s="6"/>
      <c r="K141" s="25"/>
      <c r="L141" s="25"/>
      <c r="M141" s="25"/>
      <c r="N141" s="25"/>
      <c r="O141" s="25"/>
      <c r="P141" s="25"/>
      <c r="Q141" s="25"/>
      <c r="R141" s="25"/>
    </row>
    <row r="142" spans="2:18" x14ac:dyDescent="0.2">
      <c r="B142" s="69"/>
      <c r="C142" s="69"/>
      <c r="D142" s="69"/>
      <c r="E142" s="69"/>
      <c r="F142" s="25"/>
      <c r="G142" s="25"/>
      <c r="H142" s="25"/>
      <c r="I142" s="6"/>
      <c r="J142" s="6"/>
      <c r="K142" s="25"/>
      <c r="L142" s="25"/>
      <c r="M142" s="25"/>
      <c r="N142" s="25"/>
      <c r="O142" s="25"/>
      <c r="P142" s="25"/>
      <c r="Q142" s="25"/>
      <c r="R142" s="25"/>
    </row>
    <row r="143" spans="2:18" x14ac:dyDescent="0.2">
      <c r="B143" s="69"/>
      <c r="C143" s="69"/>
      <c r="D143" s="69"/>
      <c r="E143" s="69"/>
      <c r="F143" s="25"/>
      <c r="G143" s="25"/>
      <c r="H143" s="25"/>
      <c r="I143" s="6"/>
      <c r="J143" s="6"/>
      <c r="K143" s="25"/>
      <c r="L143" s="25"/>
      <c r="M143" s="25"/>
      <c r="N143" s="25"/>
      <c r="O143" s="25"/>
      <c r="P143" s="25"/>
      <c r="Q143" s="25"/>
      <c r="R143" s="25"/>
    </row>
    <row r="144" spans="2:18" x14ac:dyDescent="0.2">
      <c r="B144" s="69"/>
      <c r="C144" s="69"/>
      <c r="D144" s="69"/>
      <c r="E144" s="69"/>
      <c r="F144" s="25"/>
      <c r="G144" s="25"/>
      <c r="H144" s="25"/>
      <c r="I144" s="6"/>
      <c r="J144" s="6"/>
      <c r="K144" s="25"/>
      <c r="L144" s="25"/>
      <c r="M144" s="25"/>
      <c r="N144" s="25"/>
      <c r="O144" s="25"/>
      <c r="P144" s="25"/>
      <c r="Q144" s="25"/>
      <c r="R144" s="25"/>
    </row>
    <row r="145" spans="2:18" x14ac:dyDescent="0.2">
      <c r="B145" s="69"/>
      <c r="C145" s="69"/>
      <c r="D145" s="69"/>
      <c r="E145" s="69"/>
      <c r="F145" s="25"/>
      <c r="G145" s="25"/>
      <c r="H145" s="25"/>
      <c r="I145" s="6"/>
      <c r="J145" s="6"/>
      <c r="K145" s="25"/>
      <c r="L145" s="25"/>
      <c r="M145" s="25"/>
      <c r="N145" s="25"/>
      <c r="O145" s="25"/>
      <c r="P145" s="25"/>
      <c r="Q145" s="25"/>
      <c r="R145" s="25"/>
    </row>
    <row r="146" spans="2:18" x14ac:dyDescent="0.2">
      <c r="B146" s="69"/>
      <c r="C146" s="69"/>
      <c r="D146" s="69"/>
      <c r="E146" s="69"/>
      <c r="F146" s="25"/>
      <c r="G146" s="25"/>
      <c r="H146" s="25"/>
      <c r="I146" s="6"/>
      <c r="J146" s="6"/>
      <c r="K146" s="25"/>
      <c r="L146" s="25"/>
      <c r="M146" s="25"/>
      <c r="N146" s="25"/>
      <c r="O146" s="25"/>
      <c r="P146" s="25"/>
      <c r="Q146" s="25"/>
      <c r="R146" s="25"/>
    </row>
    <row r="147" spans="2:18" x14ac:dyDescent="0.2">
      <c r="B147" s="69"/>
      <c r="C147" s="69"/>
      <c r="D147" s="69"/>
      <c r="E147" s="69"/>
      <c r="F147" s="25"/>
      <c r="G147" s="25"/>
      <c r="H147" s="25"/>
      <c r="I147" s="6"/>
      <c r="J147" s="6"/>
      <c r="K147" s="25"/>
      <c r="L147" s="25"/>
      <c r="M147" s="25"/>
      <c r="N147" s="25"/>
      <c r="O147" s="25"/>
      <c r="P147" s="25"/>
      <c r="Q147" s="25"/>
      <c r="R147" s="25"/>
    </row>
    <row r="148" spans="2:18" x14ac:dyDescent="0.2">
      <c r="B148" s="69"/>
      <c r="C148" s="69"/>
      <c r="D148" s="69"/>
      <c r="E148" s="69"/>
      <c r="F148" s="25"/>
      <c r="G148" s="25"/>
      <c r="H148" s="25"/>
      <c r="I148" s="6"/>
      <c r="J148" s="6"/>
      <c r="K148" s="25"/>
      <c r="L148" s="25"/>
      <c r="M148" s="25"/>
      <c r="N148" s="25"/>
      <c r="O148" s="25"/>
      <c r="P148" s="25"/>
      <c r="Q148" s="25"/>
      <c r="R148" s="25"/>
    </row>
    <row r="149" spans="2:18" x14ac:dyDescent="0.2">
      <c r="B149" s="69"/>
      <c r="C149" s="69"/>
      <c r="D149" s="69"/>
      <c r="E149" s="69"/>
      <c r="F149" s="25"/>
      <c r="G149" s="25"/>
      <c r="H149" s="25"/>
      <c r="I149" s="6"/>
      <c r="J149" s="6"/>
      <c r="K149" s="25"/>
      <c r="L149" s="25"/>
      <c r="M149" s="25"/>
      <c r="N149" s="25"/>
      <c r="O149" s="25"/>
      <c r="P149" s="25"/>
      <c r="Q149" s="25"/>
      <c r="R149" s="25"/>
    </row>
    <row r="150" spans="2:18" x14ac:dyDescent="0.2">
      <c r="B150" s="69"/>
      <c r="C150" s="69"/>
      <c r="D150" s="69"/>
      <c r="E150" s="69"/>
      <c r="F150" s="25"/>
      <c r="G150" s="25"/>
      <c r="H150" s="25"/>
      <c r="I150" s="6"/>
      <c r="J150" s="6"/>
      <c r="K150" s="25"/>
      <c r="L150" s="25"/>
      <c r="M150" s="25"/>
      <c r="N150" s="25"/>
      <c r="O150" s="25"/>
      <c r="P150" s="25"/>
      <c r="Q150" s="25"/>
      <c r="R150" s="25"/>
    </row>
    <row r="151" spans="2:18" x14ac:dyDescent="0.2">
      <c r="B151" s="69"/>
      <c r="C151" s="69"/>
      <c r="D151" s="69"/>
      <c r="E151" s="69"/>
      <c r="F151" s="25"/>
      <c r="G151" s="25"/>
      <c r="H151" s="25"/>
      <c r="I151" s="6"/>
      <c r="J151" s="6"/>
      <c r="K151" s="25"/>
      <c r="L151" s="25"/>
      <c r="M151" s="25"/>
      <c r="N151" s="25"/>
      <c r="O151" s="25"/>
      <c r="P151" s="25"/>
      <c r="Q151" s="25"/>
      <c r="R151" s="25"/>
    </row>
    <row r="152" spans="2:18" x14ac:dyDescent="0.2">
      <c r="B152" s="69"/>
      <c r="C152" s="69"/>
      <c r="D152" s="69"/>
      <c r="E152" s="69"/>
      <c r="F152" s="25"/>
      <c r="G152" s="25"/>
      <c r="H152" s="25"/>
      <c r="I152" s="6"/>
      <c r="J152" s="6"/>
      <c r="K152" s="25"/>
      <c r="L152" s="25"/>
      <c r="M152" s="25"/>
      <c r="N152" s="25"/>
      <c r="O152" s="25"/>
      <c r="P152" s="25"/>
      <c r="Q152" s="25"/>
      <c r="R152" s="25"/>
    </row>
    <row r="153" spans="2:18" x14ac:dyDescent="0.2">
      <c r="B153" s="69"/>
      <c r="C153" s="69"/>
      <c r="D153" s="69"/>
      <c r="E153" s="69"/>
      <c r="F153" s="25"/>
      <c r="G153" s="25"/>
      <c r="H153" s="25"/>
      <c r="I153" s="6"/>
      <c r="J153" s="6"/>
      <c r="K153" s="25"/>
      <c r="L153" s="25"/>
      <c r="M153" s="25"/>
      <c r="N153" s="25"/>
      <c r="O153" s="25"/>
      <c r="P153" s="25"/>
      <c r="Q153" s="25"/>
      <c r="R153" s="25"/>
    </row>
    <row r="154" spans="2:18" x14ac:dyDescent="0.2">
      <c r="B154" s="69"/>
      <c r="C154" s="69"/>
      <c r="D154" s="69"/>
      <c r="E154" s="69"/>
      <c r="F154" s="25"/>
      <c r="G154" s="25"/>
      <c r="H154" s="25"/>
      <c r="I154" s="6"/>
      <c r="J154" s="6"/>
      <c r="K154" s="25"/>
      <c r="L154" s="25"/>
      <c r="M154" s="25"/>
      <c r="N154" s="25"/>
      <c r="O154" s="25"/>
      <c r="P154" s="25"/>
      <c r="Q154" s="25"/>
      <c r="R154" s="25"/>
    </row>
    <row r="155" spans="2:18" x14ac:dyDescent="0.2">
      <c r="B155" s="69"/>
      <c r="C155" s="69"/>
      <c r="D155" s="69"/>
      <c r="E155" s="69"/>
      <c r="F155" s="25"/>
      <c r="G155" s="25"/>
      <c r="H155" s="25"/>
      <c r="I155" s="6"/>
      <c r="J155" s="6"/>
      <c r="K155" s="25"/>
      <c r="L155" s="25"/>
      <c r="M155" s="25"/>
      <c r="N155" s="25"/>
      <c r="O155" s="25"/>
      <c r="P155" s="25"/>
      <c r="Q155" s="25"/>
      <c r="R155" s="25"/>
    </row>
    <row r="156" spans="2:18" x14ac:dyDescent="0.2">
      <c r="B156" s="69"/>
      <c r="C156" s="69"/>
      <c r="D156" s="69"/>
      <c r="E156" s="69"/>
      <c r="F156" s="25"/>
      <c r="G156" s="25"/>
      <c r="H156" s="25"/>
      <c r="I156" s="6"/>
      <c r="J156" s="6"/>
      <c r="K156" s="25"/>
      <c r="L156" s="25"/>
      <c r="M156" s="25"/>
      <c r="N156" s="25"/>
      <c r="O156" s="25"/>
      <c r="P156" s="25"/>
      <c r="Q156" s="25"/>
      <c r="R156" s="25"/>
    </row>
    <row r="157" spans="2:18" x14ac:dyDescent="0.2">
      <c r="B157" s="69"/>
      <c r="C157" s="69"/>
      <c r="D157" s="69"/>
      <c r="E157" s="69"/>
      <c r="F157" s="25"/>
      <c r="G157" s="25"/>
      <c r="H157" s="25"/>
      <c r="I157" s="6"/>
      <c r="J157" s="6"/>
      <c r="K157" s="25"/>
      <c r="L157" s="25"/>
      <c r="M157" s="25"/>
      <c r="N157" s="25"/>
      <c r="O157" s="25"/>
      <c r="P157" s="25"/>
      <c r="Q157" s="25"/>
      <c r="R157" s="25"/>
    </row>
    <row r="158" spans="2:18" x14ac:dyDescent="0.2">
      <c r="B158" s="69"/>
      <c r="C158" s="69"/>
      <c r="D158" s="69"/>
      <c r="E158" s="69"/>
      <c r="F158" s="25"/>
      <c r="G158" s="25"/>
      <c r="H158" s="25"/>
      <c r="I158" s="6"/>
      <c r="J158" s="6"/>
      <c r="K158" s="25"/>
      <c r="L158" s="25"/>
      <c r="M158" s="25"/>
      <c r="N158" s="25"/>
      <c r="O158" s="25"/>
      <c r="P158" s="25"/>
      <c r="Q158" s="25"/>
      <c r="R158" s="25"/>
    </row>
    <row r="159" spans="2:18" x14ac:dyDescent="0.2">
      <c r="B159" s="69"/>
      <c r="C159" s="69"/>
      <c r="D159" s="69"/>
      <c r="E159" s="69"/>
      <c r="F159" s="25"/>
      <c r="G159" s="25"/>
      <c r="H159" s="25"/>
      <c r="I159" s="6"/>
      <c r="J159" s="6"/>
      <c r="K159" s="25"/>
      <c r="L159" s="25"/>
      <c r="M159" s="25"/>
      <c r="N159" s="25"/>
      <c r="O159" s="25"/>
      <c r="P159" s="25"/>
      <c r="Q159" s="25"/>
      <c r="R159" s="25"/>
    </row>
    <row r="160" spans="2:18" x14ac:dyDescent="0.2">
      <c r="B160" s="69"/>
      <c r="C160" s="69"/>
      <c r="D160" s="69"/>
      <c r="E160" s="69"/>
      <c r="F160" s="25"/>
      <c r="G160" s="25"/>
      <c r="H160" s="25"/>
      <c r="I160" s="6"/>
      <c r="J160" s="6"/>
      <c r="K160" s="25"/>
      <c r="L160" s="25"/>
      <c r="M160" s="25"/>
      <c r="N160" s="25"/>
      <c r="O160" s="25"/>
      <c r="P160" s="25"/>
      <c r="Q160" s="25"/>
      <c r="R160" s="25"/>
    </row>
    <row r="161" spans="2:18" x14ac:dyDescent="0.2">
      <c r="B161" s="69"/>
      <c r="C161" s="69"/>
      <c r="D161" s="69"/>
      <c r="E161" s="69"/>
      <c r="F161" s="25"/>
      <c r="G161" s="25"/>
      <c r="H161" s="25"/>
      <c r="I161" s="6"/>
      <c r="J161" s="6"/>
      <c r="K161" s="25"/>
      <c r="L161" s="25"/>
      <c r="M161" s="25"/>
      <c r="N161" s="25"/>
      <c r="O161" s="25"/>
      <c r="P161" s="25"/>
      <c r="Q161" s="25"/>
      <c r="R161" s="25"/>
    </row>
    <row r="162" spans="2:18" x14ac:dyDescent="0.2">
      <c r="B162" s="69"/>
      <c r="C162" s="69"/>
      <c r="D162" s="69"/>
      <c r="E162" s="69"/>
      <c r="F162" s="25"/>
      <c r="G162" s="25"/>
      <c r="H162" s="25"/>
      <c r="I162" s="6"/>
      <c r="J162" s="6"/>
      <c r="K162" s="25"/>
      <c r="L162" s="25"/>
      <c r="M162" s="25"/>
      <c r="N162" s="25"/>
      <c r="O162" s="25"/>
      <c r="P162" s="25"/>
      <c r="Q162" s="25"/>
      <c r="R162" s="25"/>
    </row>
    <row r="163" spans="2:18" x14ac:dyDescent="0.2">
      <c r="B163" s="69"/>
      <c r="C163" s="69"/>
      <c r="D163" s="69"/>
      <c r="E163" s="69"/>
      <c r="F163" s="25"/>
      <c r="G163" s="25"/>
      <c r="H163" s="25"/>
      <c r="I163" s="6"/>
      <c r="J163" s="6"/>
      <c r="K163" s="25"/>
      <c r="L163" s="25"/>
      <c r="M163" s="25"/>
      <c r="N163" s="25"/>
      <c r="O163" s="25"/>
      <c r="P163" s="25"/>
      <c r="Q163" s="25"/>
      <c r="R163" s="25"/>
    </row>
    <row r="164" spans="2:18" x14ac:dyDescent="0.2">
      <c r="B164" s="69"/>
      <c r="C164" s="69"/>
      <c r="D164" s="69"/>
      <c r="E164" s="69"/>
      <c r="F164" s="25"/>
      <c r="G164" s="25"/>
      <c r="H164" s="25"/>
      <c r="I164" s="6"/>
      <c r="J164" s="6"/>
      <c r="K164" s="25"/>
      <c r="L164" s="25"/>
      <c r="M164" s="25"/>
      <c r="N164" s="25"/>
      <c r="O164" s="25"/>
      <c r="P164" s="25"/>
      <c r="Q164" s="25"/>
      <c r="R164" s="25"/>
    </row>
    <row r="165" spans="2:18" x14ac:dyDescent="0.2">
      <c r="B165" s="69"/>
      <c r="C165" s="69"/>
      <c r="D165" s="69"/>
      <c r="E165" s="69"/>
      <c r="F165" s="25"/>
      <c r="G165" s="25"/>
      <c r="H165" s="25"/>
      <c r="I165" s="6"/>
      <c r="J165" s="6"/>
      <c r="K165" s="25"/>
      <c r="L165" s="25"/>
      <c r="M165" s="25"/>
      <c r="N165" s="25"/>
      <c r="O165" s="25"/>
      <c r="P165" s="25"/>
      <c r="Q165" s="25"/>
      <c r="R165" s="25"/>
    </row>
    <row r="166" spans="2:18" x14ac:dyDescent="0.2">
      <c r="B166" s="69"/>
      <c r="C166" s="69"/>
      <c r="D166" s="69"/>
      <c r="E166" s="69"/>
      <c r="F166" s="25"/>
      <c r="G166" s="25"/>
      <c r="H166" s="25"/>
      <c r="I166" s="6"/>
      <c r="J166" s="6"/>
      <c r="K166" s="25"/>
      <c r="L166" s="25"/>
      <c r="M166" s="25"/>
      <c r="N166" s="25"/>
      <c r="O166" s="25"/>
      <c r="P166" s="25"/>
      <c r="Q166" s="25"/>
      <c r="R166" s="25"/>
    </row>
    <row r="167" spans="2:18" x14ac:dyDescent="0.2">
      <c r="B167" s="69"/>
      <c r="C167" s="69"/>
      <c r="D167" s="69"/>
      <c r="E167" s="69"/>
      <c r="F167" s="25"/>
      <c r="G167" s="25"/>
      <c r="H167" s="25"/>
      <c r="I167" s="6"/>
      <c r="J167" s="6"/>
      <c r="K167" s="25"/>
      <c r="L167" s="25"/>
      <c r="M167" s="25"/>
      <c r="N167" s="25"/>
      <c r="O167" s="25"/>
      <c r="P167" s="25"/>
      <c r="Q167" s="25"/>
      <c r="R167" s="25"/>
    </row>
    <row r="168" spans="2:18" x14ac:dyDescent="0.2">
      <c r="B168" s="69"/>
      <c r="C168" s="69"/>
      <c r="D168" s="69"/>
      <c r="E168" s="69"/>
      <c r="F168" s="25"/>
      <c r="G168" s="25"/>
      <c r="H168" s="25"/>
      <c r="I168" s="6"/>
      <c r="J168" s="6"/>
      <c r="K168" s="25"/>
      <c r="L168" s="25"/>
      <c r="M168" s="25"/>
      <c r="N168" s="25"/>
      <c r="O168" s="25"/>
      <c r="P168" s="25"/>
      <c r="Q168" s="25"/>
      <c r="R168" s="25"/>
    </row>
    <row r="169" spans="2:18" x14ac:dyDescent="0.2">
      <c r="B169" s="69"/>
      <c r="C169" s="69"/>
      <c r="D169" s="69"/>
      <c r="E169" s="69"/>
      <c r="F169" s="25"/>
      <c r="G169" s="25"/>
      <c r="H169" s="25"/>
      <c r="I169" s="6"/>
      <c r="J169" s="6"/>
      <c r="K169" s="25"/>
      <c r="L169" s="25"/>
      <c r="M169" s="25"/>
      <c r="N169" s="25"/>
      <c r="O169" s="25"/>
      <c r="P169" s="25"/>
      <c r="Q169" s="25"/>
      <c r="R169" s="25"/>
    </row>
    <row r="170" spans="2:18" x14ac:dyDescent="0.2">
      <c r="B170" s="69"/>
      <c r="C170" s="69"/>
      <c r="D170" s="69"/>
      <c r="E170" s="69"/>
      <c r="F170" s="25"/>
      <c r="G170" s="25"/>
      <c r="H170" s="25"/>
      <c r="I170" s="6"/>
      <c r="J170" s="6"/>
      <c r="K170" s="25"/>
      <c r="L170" s="25"/>
      <c r="M170" s="25"/>
      <c r="N170" s="25"/>
      <c r="O170" s="25"/>
      <c r="P170" s="25"/>
      <c r="Q170" s="25"/>
      <c r="R170" s="25"/>
    </row>
    <row r="171" spans="2:18" x14ac:dyDescent="0.2">
      <c r="B171" s="69"/>
      <c r="C171" s="69"/>
      <c r="D171" s="69"/>
      <c r="E171" s="69"/>
      <c r="F171" s="25"/>
      <c r="G171" s="25"/>
      <c r="H171" s="25"/>
      <c r="I171" s="6"/>
      <c r="J171" s="6"/>
      <c r="K171" s="25"/>
      <c r="L171" s="25"/>
      <c r="M171" s="25"/>
      <c r="N171" s="25"/>
      <c r="O171" s="25"/>
      <c r="P171" s="25"/>
      <c r="Q171" s="25"/>
      <c r="R171" s="25"/>
    </row>
    <row r="172" spans="2:18" x14ac:dyDescent="0.2">
      <c r="B172" s="69"/>
      <c r="C172" s="69"/>
      <c r="D172" s="69"/>
      <c r="E172" s="69"/>
      <c r="F172" s="25"/>
      <c r="G172" s="25"/>
      <c r="H172" s="25"/>
      <c r="I172" s="6"/>
      <c r="J172" s="6"/>
      <c r="K172" s="25"/>
      <c r="L172" s="25"/>
      <c r="M172" s="25"/>
      <c r="N172" s="25"/>
      <c r="O172" s="25"/>
      <c r="P172" s="25"/>
      <c r="Q172" s="25"/>
      <c r="R172" s="25"/>
    </row>
    <row r="173" spans="2:18" x14ac:dyDescent="0.2">
      <c r="B173" s="69"/>
      <c r="C173" s="69"/>
      <c r="D173" s="69"/>
      <c r="E173" s="69"/>
      <c r="F173" s="25"/>
      <c r="G173" s="25"/>
      <c r="H173" s="25"/>
      <c r="I173" s="6"/>
      <c r="J173" s="6"/>
      <c r="K173" s="25"/>
      <c r="L173" s="25"/>
      <c r="M173" s="25"/>
      <c r="N173" s="25"/>
      <c r="O173" s="25"/>
      <c r="P173" s="25"/>
      <c r="Q173" s="25"/>
      <c r="R173" s="25"/>
    </row>
    <row r="174" spans="2:18" x14ac:dyDescent="0.2">
      <c r="B174" s="69"/>
      <c r="C174" s="69"/>
      <c r="D174" s="69"/>
      <c r="E174" s="69"/>
      <c r="F174" s="25"/>
      <c r="G174" s="25"/>
      <c r="H174" s="25"/>
      <c r="I174" s="6"/>
      <c r="J174" s="6"/>
      <c r="K174" s="25"/>
      <c r="L174" s="25"/>
      <c r="M174" s="25"/>
      <c r="N174" s="25"/>
      <c r="O174" s="25"/>
      <c r="P174" s="25"/>
      <c r="Q174" s="25"/>
      <c r="R174" s="25"/>
    </row>
    <row r="175" spans="2:18" x14ac:dyDescent="0.2">
      <c r="B175" s="69"/>
      <c r="C175" s="69"/>
      <c r="D175" s="69"/>
      <c r="E175" s="69"/>
      <c r="F175" s="25"/>
      <c r="G175" s="25"/>
      <c r="H175" s="25"/>
      <c r="I175" s="6"/>
      <c r="J175" s="6"/>
      <c r="K175" s="25"/>
      <c r="L175" s="25"/>
      <c r="M175" s="25"/>
      <c r="N175" s="25"/>
      <c r="O175" s="25"/>
      <c r="P175" s="25"/>
      <c r="Q175" s="25"/>
      <c r="R175" s="25"/>
    </row>
    <row r="176" spans="2:18" x14ac:dyDescent="0.2">
      <c r="B176" s="69"/>
      <c r="C176" s="69"/>
      <c r="D176" s="69"/>
      <c r="E176" s="69"/>
      <c r="F176" s="25"/>
      <c r="G176" s="25"/>
      <c r="H176" s="25"/>
      <c r="I176" s="6"/>
      <c r="J176" s="6"/>
      <c r="K176" s="25"/>
      <c r="L176" s="25"/>
      <c r="M176" s="25"/>
      <c r="N176" s="25"/>
      <c r="O176" s="25"/>
      <c r="P176" s="25"/>
      <c r="Q176" s="25"/>
      <c r="R176" s="25"/>
    </row>
    <row r="177" spans="2:18" x14ac:dyDescent="0.2">
      <c r="B177" s="69"/>
      <c r="C177" s="69"/>
      <c r="D177" s="69"/>
      <c r="E177" s="69"/>
      <c r="F177" s="25"/>
      <c r="G177" s="25"/>
      <c r="H177" s="25"/>
      <c r="I177" s="6"/>
      <c r="J177" s="6"/>
      <c r="K177" s="25"/>
      <c r="L177" s="25"/>
      <c r="M177" s="25"/>
      <c r="N177" s="25"/>
      <c r="O177" s="25"/>
      <c r="P177" s="25"/>
      <c r="Q177" s="25"/>
      <c r="R177" s="25"/>
    </row>
    <row r="178" spans="2:18" x14ac:dyDescent="0.2">
      <c r="B178" s="69"/>
      <c r="C178" s="69"/>
      <c r="D178" s="69"/>
      <c r="E178" s="69"/>
      <c r="F178" s="25"/>
      <c r="G178" s="25"/>
      <c r="H178" s="25"/>
      <c r="I178" s="6"/>
      <c r="J178" s="6"/>
      <c r="K178" s="25"/>
      <c r="L178" s="25"/>
      <c r="M178" s="25"/>
      <c r="N178" s="25"/>
      <c r="O178" s="25"/>
      <c r="P178" s="25"/>
      <c r="Q178" s="25"/>
      <c r="R178" s="25"/>
    </row>
    <row r="179" spans="2:18" x14ac:dyDescent="0.2">
      <c r="B179" s="69"/>
      <c r="C179" s="69"/>
      <c r="D179" s="69"/>
      <c r="E179" s="69"/>
      <c r="F179" s="25"/>
      <c r="G179" s="25"/>
      <c r="H179" s="25"/>
      <c r="I179" s="6"/>
      <c r="J179" s="6"/>
      <c r="K179" s="25"/>
      <c r="L179" s="25"/>
      <c r="M179" s="25"/>
      <c r="N179" s="25"/>
      <c r="O179" s="25"/>
      <c r="P179" s="25"/>
      <c r="Q179" s="25"/>
      <c r="R179" s="25"/>
    </row>
    <row r="180" spans="2:18" x14ac:dyDescent="0.2">
      <c r="B180" s="69"/>
      <c r="C180" s="69"/>
      <c r="D180" s="69"/>
      <c r="E180" s="69"/>
      <c r="F180" s="25"/>
      <c r="G180" s="25"/>
      <c r="H180" s="25"/>
      <c r="I180" s="6"/>
      <c r="J180" s="6"/>
      <c r="K180" s="25"/>
      <c r="L180" s="25"/>
      <c r="M180" s="25"/>
      <c r="N180" s="25"/>
      <c r="O180" s="25"/>
      <c r="P180" s="25"/>
      <c r="Q180" s="25"/>
      <c r="R180" s="25"/>
    </row>
    <row r="181" spans="2:18" x14ac:dyDescent="0.2">
      <c r="B181" s="69"/>
      <c r="C181" s="69"/>
      <c r="D181" s="69"/>
      <c r="E181" s="69"/>
      <c r="F181" s="25"/>
      <c r="G181" s="25"/>
      <c r="H181" s="25"/>
      <c r="I181" s="6"/>
      <c r="J181" s="6"/>
      <c r="K181" s="25"/>
      <c r="L181" s="25"/>
      <c r="M181" s="25"/>
      <c r="N181" s="25"/>
      <c r="O181" s="25"/>
      <c r="P181" s="25"/>
      <c r="Q181" s="25"/>
      <c r="R181" s="25"/>
    </row>
    <row r="182" spans="2:18" x14ac:dyDescent="0.2">
      <c r="B182" s="69"/>
      <c r="C182" s="69"/>
      <c r="D182" s="69"/>
      <c r="E182" s="69"/>
      <c r="F182" s="25"/>
      <c r="G182" s="25"/>
      <c r="H182" s="25"/>
      <c r="I182" s="6"/>
      <c r="J182" s="6"/>
      <c r="K182" s="25"/>
      <c r="L182" s="25"/>
      <c r="M182" s="25"/>
      <c r="N182" s="25"/>
      <c r="O182" s="25"/>
      <c r="P182" s="25"/>
      <c r="Q182" s="25"/>
      <c r="R182" s="25"/>
    </row>
    <row r="183" spans="2:18" x14ac:dyDescent="0.2">
      <c r="B183" s="69"/>
      <c r="C183" s="69"/>
      <c r="D183" s="69"/>
      <c r="E183" s="69"/>
      <c r="F183" s="25"/>
      <c r="G183" s="25"/>
      <c r="H183" s="25"/>
      <c r="I183" s="6"/>
      <c r="J183" s="6"/>
      <c r="K183" s="25"/>
      <c r="L183" s="25"/>
      <c r="M183" s="25"/>
      <c r="N183" s="25"/>
      <c r="O183" s="25"/>
      <c r="P183" s="25"/>
      <c r="Q183" s="25"/>
      <c r="R183" s="25"/>
    </row>
    <row r="184" spans="2:18" x14ac:dyDescent="0.2">
      <c r="B184" s="69"/>
      <c r="C184" s="69"/>
      <c r="D184" s="69"/>
      <c r="E184" s="69"/>
      <c r="F184" s="25"/>
      <c r="G184" s="25"/>
      <c r="H184" s="25"/>
      <c r="I184" s="6"/>
      <c r="J184" s="6"/>
      <c r="K184" s="25"/>
      <c r="L184" s="25"/>
      <c r="M184" s="25"/>
      <c r="N184" s="25"/>
      <c r="O184" s="25"/>
      <c r="P184" s="25"/>
      <c r="Q184" s="25"/>
      <c r="R184" s="25"/>
    </row>
    <row r="185" spans="2:18" x14ac:dyDescent="0.2">
      <c r="B185" s="69"/>
      <c r="C185" s="69"/>
      <c r="D185" s="69"/>
      <c r="E185" s="69"/>
      <c r="F185" s="25"/>
      <c r="G185" s="25"/>
      <c r="H185" s="25"/>
      <c r="I185" s="6"/>
      <c r="J185" s="6"/>
      <c r="K185" s="25"/>
      <c r="L185" s="25"/>
      <c r="M185" s="25"/>
      <c r="N185" s="25"/>
      <c r="O185" s="25"/>
      <c r="P185" s="25"/>
      <c r="Q185" s="25"/>
      <c r="R185" s="25"/>
    </row>
    <row r="186" spans="2:18" x14ac:dyDescent="0.2">
      <c r="B186" s="69"/>
      <c r="C186" s="69"/>
      <c r="D186" s="69"/>
      <c r="E186" s="69"/>
      <c r="F186" s="25"/>
      <c r="G186" s="25"/>
      <c r="H186" s="25"/>
      <c r="I186" s="6"/>
      <c r="J186" s="6"/>
      <c r="K186" s="25"/>
      <c r="L186" s="25"/>
      <c r="M186" s="25"/>
      <c r="N186" s="25"/>
      <c r="O186" s="25"/>
      <c r="P186" s="25"/>
      <c r="Q186" s="25"/>
      <c r="R186" s="25"/>
    </row>
    <row r="187" spans="2:18" x14ac:dyDescent="0.2">
      <c r="B187" s="69"/>
      <c r="C187" s="69"/>
      <c r="D187" s="69"/>
      <c r="E187" s="69"/>
      <c r="F187" s="25"/>
      <c r="G187" s="25"/>
      <c r="H187" s="25"/>
      <c r="I187" s="6"/>
      <c r="J187" s="6"/>
      <c r="K187" s="25"/>
      <c r="L187" s="25"/>
      <c r="M187" s="25"/>
      <c r="N187" s="25"/>
      <c r="O187" s="25"/>
      <c r="P187" s="25"/>
      <c r="Q187" s="25"/>
      <c r="R187" s="25"/>
    </row>
    <row r="188" spans="2:18" x14ac:dyDescent="0.2">
      <c r="B188" s="69"/>
      <c r="C188" s="69"/>
      <c r="D188" s="69"/>
      <c r="E188" s="69"/>
      <c r="F188" s="25"/>
      <c r="G188" s="25"/>
      <c r="H188" s="25"/>
      <c r="I188" s="6"/>
      <c r="J188" s="6"/>
      <c r="K188" s="25"/>
      <c r="L188" s="25"/>
      <c r="M188" s="25"/>
      <c r="N188" s="25"/>
      <c r="O188" s="25"/>
      <c r="P188" s="25"/>
      <c r="Q188" s="25"/>
      <c r="R188" s="25"/>
    </row>
    <row r="189" spans="2:18" x14ac:dyDescent="0.2">
      <c r="B189" s="69"/>
      <c r="C189" s="69"/>
      <c r="D189" s="69"/>
      <c r="E189" s="69"/>
      <c r="F189" s="25"/>
      <c r="G189" s="25"/>
      <c r="H189" s="25"/>
      <c r="I189" s="6"/>
      <c r="J189" s="6"/>
      <c r="K189" s="25"/>
      <c r="L189" s="25"/>
      <c r="M189" s="25"/>
      <c r="N189" s="25"/>
      <c r="O189" s="25"/>
      <c r="P189" s="25"/>
      <c r="Q189" s="25"/>
      <c r="R189" s="25"/>
    </row>
    <row r="190" spans="2:18" x14ac:dyDescent="0.2">
      <c r="B190" s="69"/>
      <c r="C190" s="69"/>
      <c r="D190" s="69"/>
      <c r="E190" s="69"/>
      <c r="F190" s="25"/>
      <c r="G190" s="25"/>
      <c r="H190" s="25"/>
      <c r="I190" s="6"/>
      <c r="J190" s="6"/>
      <c r="K190" s="25"/>
      <c r="L190" s="25"/>
      <c r="M190" s="25"/>
      <c r="N190" s="25"/>
      <c r="O190" s="25"/>
      <c r="P190" s="25"/>
      <c r="Q190" s="25"/>
      <c r="R190" s="25"/>
    </row>
    <row r="191" spans="2:18" x14ac:dyDescent="0.2">
      <c r="B191" s="69"/>
      <c r="C191" s="69"/>
      <c r="D191" s="69"/>
      <c r="E191" s="69"/>
      <c r="F191" s="25"/>
      <c r="G191" s="25"/>
      <c r="H191" s="25"/>
      <c r="I191" s="6"/>
      <c r="J191" s="6"/>
      <c r="K191" s="25"/>
      <c r="L191" s="25"/>
      <c r="M191" s="25"/>
      <c r="N191" s="25"/>
      <c r="O191" s="25"/>
      <c r="P191" s="25"/>
      <c r="Q191" s="25"/>
      <c r="R191" s="25"/>
    </row>
    <row r="192" spans="2:18" x14ac:dyDescent="0.2">
      <c r="B192" s="69"/>
      <c r="C192" s="69"/>
      <c r="D192" s="69"/>
      <c r="E192" s="69"/>
      <c r="F192" s="25"/>
      <c r="G192" s="25"/>
      <c r="H192" s="25"/>
      <c r="I192" s="6"/>
      <c r="J192" s="6"/>
      <c r="K192" s="25"/>
      <c r="L192" s="25"/>
      <c r="M192" s="25"/>
      <c r="N192" s="25"/>
      <c r="O192" s="25"/>
      <c r="P192" s="25"/>
      <c r="Q192" s="25"/>
      <c r="R192" s="25"/>
    </row>
    <row r="193" spans="2:18" x14ac:dyDescent="0.2">
      <c r="B193" s="69"/>
      <c r="C193" s="69"/>
      <c r="D193" s="69"/>
      <c r="E193" s="69"/>
      <c r="F193" s="25"/>
      <c r="G193" s="25"/>
      <c r="H193" s="25"/>
      <c r="I193" s="6"/>
      <c r="J193" s="6"/>
      <c r="K193" s="25"/>
      <c r="L193" s="25"/>
      <c r="M193" s="25"/>
      <c r="N193" s="25"/>
      <c r="O193" s="25"/>
      <c r="P193" s="25"/>
      <c r="Q193" s="25"/>
      <c r="R193" s="25"/>
    </row>
    <row r="194" spans="2:18" x14ac:dyDescent="0.2">
      <c r="B194" s="69"/>
      <c r="C194" s="69"/>
      <c r="D194" s="69"/>
      <c r="E194" s="69"/>
      <c r="F194" s="25"/>
      <c r="G194" s="25"/>
      <c r="H194" s="25"/>
      <c r="I194" s="6"/>
      <c r="J194" s="6"/>
      <c r="K194" s="25"/>
      <c r="L194" s="25"/>
      <c r="M194" s="25"/>
      <c r="N194" s="25"/>
      <c r="O194" s="25"/>
      <c r="P194" s="25"/>
      <c r="Q194" s="25"/>
      <c r="R194" s="25"/>
    </row>
    <row r="195" spans="2:18" x14ac:dyDescent="0.2">
      <c r="B195" s="69"/>
      <c r="C195" s="69"/>
      <c r="D195" s="69"/>
      <c r="E195" s="69"/>
      <c r="F195" s="25"/>
      <c r="G195" s="25"/>
      <c r="H195" s="25"/>
      <c r="I195" s="6"/>
      <c r="J195" s="6"/>
      <c r="K195" s="25"/>
      <c r="L195" s="25"/>
      <c r="M195" s="25"/>
      <c r="N195" s="25"/>
      <c r="O195" s="25"/>
      <c r="P195" s="25"/>
      <c r="Q195" s="25"/>
      <c r="R195" s="25"/>
    </row>
    <row r="196" spans="2:18" x14ac:dyDescent="0.2">
      <c r="B196" s="69"/>
      <c r="C196" s="69"/>
      <c r="D196" s="69"/>
      <c r="E196" s="69"/>
      <c r="F196" s="25"/>
      <c r="G196" s="25"/>
      <c r="H196" s="25"/>
      <c r="I196" s="6"/>
      <c r="J196" s="6"/>
      <c r="K196" s="25"/>
      <c r="L196" s="25"/>
      <c r="M196" s="25"/>
      <c r="N196" s="25"/>
      <c r="O196" s="25"/>
      <c r="P196" s="25"/>
      <c r="Q196" s="25"/>
      <c r="R196" s="25"/>
    </row>
    <row r="197" spans="2:18" x14ac:dyDescent="0.2">
      <c r="B197" s="69"/>
      <c r="C197" s="69"/>
      <c r="D197" s="69"/>
      <c r="E197" s="69"/>
      <c r="F197" s="25"/>
      <c r="G197" s="25"/>
      <c r="H197" s="25"/>
      <c r="I197" s="6"/>
      <c r="J197" s="6"/>
      <c r="K197" s="25"/>
      <c r="L197" s="25"/>
      <c r="M197" s="25"/>
      <c r="N197" s="25"/>
      <c r="O197" s="25"/>
      <c r="P197" s="25"/>
      <c r="Q197" s="25"/>
      <c r="R197" s="25"/>
    </row>
    <row r="198" spans="2:18" x14ac:dyDescent="0.2">
      <c r="B198" s="69"/>
      <c r="C198" s="69"/>
      <c r="D198" s="69"/>
      <c r="E198" s="69"/>
      <c r="F198" s="25"/>
      <c r="G198" s="25"/>
      <c r="H198" s="25"/>
      <c r="I198" s="6"/>
      <c r="J198" s="6"/>
      <c r="K198" s="25"/>
      <c r="L198" s="25"/>
      <c r="M198" s="25"/>
      <c r="N198" s="25"/>
      <c r="O198" s="25"/>
      <c r="P198" s="25"/>
      <c r="Q198" s="25"/>
      <c r="R198" s="25"/>
    </row>
    <row r="199" spans="2:18" x14ac:dyDescent="0.2">
      <c r="B199" s="69"/>
      <c r="C199" s="69"/>
      <c r="D199" s="69"/>
      <c r="E199" s="69"/>
      <c r="F199" s="25"/>
      <c r="G199" s="25"/>
      <c r="H199" s="25"/>
      <c r="I199" s="6"/>
      <c r="J199" s="6"/>
      <c r="K199" s="25"/>
      <c r="L199" s="25"/>
      <c r="M199" s="25"/>
      <c r="N199" s="25"/>
      <c r="O199" s="25"/>
      <c r="P199" s="25"/>
      <c r="Q199" s="25"/>
      <c r="R199" s="25"/>
    </row>
    <row r="200" spans="2:18" x14ac:dyDescent="0.2">
      <c r="B200" s="69"/>
      <c r="C200" s="69"/>
      <c r="D200" s="69"/>
      <c r="E200" s="69"/>
      <c r="F200" s="25"/>
      <c r="G200" s="25"/>
      <c r="H200" s="25"/>
      <c r="I200" s="6"/>
      <c r="J200" s="6"/>
      <c r="K200" s="25"/>
      <c r="L200" s="25"/>
      <c r="M200" s="25"/>
      <c r="N200" s="25"/>
      <c r="O200" s="25"/>
      <c r="P200" s="25"/>
      <c r="Q200" s="25"/>
      <c r="R200" s="25"/>
    </row>
    <row r="201" spans="2:18" x14ac:dyDescent="0.2">
      <c r="B201" s="69"/>
      <c r="C201" s="69"/>
      <c r="D201" s="69"/>
      <c r="E201" s="69"/>
      <c r="F201" s="25"/>
      <c r="G201" s="25"/>
      <c r="H201" s="25"/>
      <c r="I201" s="6"/>
      <c r="J201" s="6"/>
      <c r="K201" s="25"/>
      <c r="L201" s="25"/>
      <c r="M201" s="25"/>
      <c r="N201" s="25"/>
      <c r="O201" s="25"/>
      <c r="P201" s="25"/>
      <c r="Q201" s="25"/>
      <c r="R201" s="25"/>
    </row>
    <row r="202" spans="2:18" x14ac:dyDescent="0.2">
      <c r="B202" s="69"/>
      <c r="C202" s="69"/>
      <c r="D202" s="69"/>
      <c r="E202" s="69"/>
      <c r="F202" s="25"/>
      <c r="G202" s="25"/>
      <c r="H202" s="25"/>
      <c r="I202" s="6"/>
      <c r="J202" s="6"/>
      <c r="K202" s="25"/>
      <c r="L202" s="25"/>
      <c r="M202" s="25"/>
      <c r="N202" s="25"/>
      <c r="O202" s="25"/>
      <c r="P202" s="25"/>
      <c r="Q202" s="25"/>
      <c r="R202" s="25"/>
    </row>
    <row r="203" spans="2:18" x14ac:dyDescent="0.2">
      <c r="B203" s="69"/>
      <c r="C203" s="69"/>
      <c r="D203" s="69"/>
      <c r="E203" s="69"/>
      <c r="F203" s="25"/>
      <c r="G203" s="25"/>
      <c r="H203" s="25"/>
      <c r="I203" s="6"/>
      <c r="J203" s="6"/>
      <c r="K203" s="25"/>
      <c r="L203" s="25"/>
      <c r="M203" s="25"/>
      <c r="N203" s="25"/>
      <c r="O203" s="25"/>
      <c r="P203" s="25"/>
      <c r="Q203" s="25"/>
      <c r="R203" s="25"/>
    </row>
    <row r="204" spans="2:18" x14ac:dyDescent="0.2">
      <c r="B204" s="69"/>
      <c r="C204" s="69"/>
      <c r="D204" s="69"/>
      <c r="E204" s="69"/>
      <c r="F204" s="25"/>
      <c r="G204" s="25"/>
      <c r="H204" s="25"/>
      <c r="I204" s="6"/>
      <c r="J204" s="6"/>
      <c r="K204" s="25"/>
      <c r="L204" s="25"/>
      <c r="M204" s="25"/>
      <c r="N204" s="25"/>
      <c r="O204" s="25"/>
      <c r="P204" s="25"/>
      <c r="Q204" s="25"/>
      <c r="R204" s="25"/>
    </row>
    <row r="205" spans="2:18" x14ac:dyDescent="0.2">
      <c r="B205" s="69"/>
      <c r="C205" s="69"/>
      <c r="D205" s="69"/>
      <c r="E205" s="69"/>
      <c r="F205" s="25"/>
      <c r="G205" s="25"/>
      <c r="H205" s="25"/>
      <c r="I205" s="6"/>
      <c r="J205" s="6"/>
      <c r="K205" s="25"/>
      <c r="L205" s="25"/>
      <c r="M205" s="25"/>
      <c r="N205" s="25"/>
      <c r="O205" s="25"/>
      <c r="P205" s="25"/>
      <c r="Q205" s="25"/>
      <c r="R205" s="25"/>
    </row>
    <row r="206" spans="2:18" x14ac:dyDescent="0.2">
      <c r="B206" s="69"/>
      <c r="C206" s="69"/>
      <c r="D206" s="69"/>
      <c r="E206" s="69"/>
      <c r="F206" s="25"/>
      <c r="G206" s="25"/>
      <c r="H206" s="25"/>
      <c r="I206" s="6"/>
      <c r="J206" s="6"/>
      <c r="K206" s="25"/>
      <c r="L206" s="25"/>
      <c r="M206" s="25"/>
      <c r="N206" s="25"/>
      <c r="O206" s="25"/>
      <c r="P206" s="25"/>
      <c r="Q206" s="25"/>
      <c r="R206" s="25"/>
    </row>
    <row r="207" spans="2:18" x14ac:dyDescent="0.2">
      <c r="B207" s="69"/>
      <c r="C207" s="69"/>
      <c r="D207" s="69"/>
      <c r="E207" s="69"/>
      <c r="F207" s="25"/>
      <c r="G207" s="25"/>
      <c r="H207" s="25"/>
      <c r="I207" s="6"/>
      <c r="J207" s="6"/>
      <c r="K207" s="25"/>
      <c r="L207" s="25"/>
      <c r="M207" s="25"/>
      <c r="N207" s="25"/>
      <c r="O207" s="25"/>
      <c r="P207" s="25"/>
      <c r="Q207" s="25"/>
      <c r="R207" s="25"/>
    </row>
    <row r="208" spans="2:18" x14ac:dyDescent="0.2">
      <c r="B208" s="69"/>
      <c r="C208" s="69"/>
      <c r="D208" s="69"/>
      <c r="E208" s="69"/>
      <c r="F208" s="25"/>
      <c r="G208" s="25"/>
      <c r="H208" s="25"/>
      <c r="I208" s="6"/>
      <c r="J208" s="6"/>
      <c r="K208" s="25"/>
      <c r="L208" s="25"/>
      <c r="M208" s="25"/>
      <c r="N208" s="25"/>
      <c r="O208" s="25"/>
      <c r="P208" s="25"/>
      <c r="Q208" s="25"/>
      <c r="R208" s="25"/>
    </row>
    <row r="209" spans="2:18" x14ac:dyDescent="0.2">
      <c r="B209" s="69"/>
      <c r="C209" s="69"/>
      <c r="D209" s="69"/>
      <c r="E209" s="69"/>
      <c r="F209" s="25"/>
      <c r="G209" s="25"/>
      <c r="H209" s="25"/>
      <c r="I209" s="6"/>
      <c r="J209" s="6"/>
      <c r="K209" s="25"/>
      <c r="L209" s="25"/>
      <c r="M209" s="25"/>
      <c r="N209" s="25"/>
      <c r="O209" s="25"/>
      <c r="P209" s="25"/>
      <c r="Q209" s="25"/>
      <c r="R209" s="25"/>
    </row>
    <row r="210" spans="2:18" x14ac:dyDescent="0.2">
      <c r="B210" s="69"/>
      <c r="C210" s="69"/>
      <c r="D210" s="69"/>
      <c r="E210" s="69"/>
      <c r="F210" s="25"/>
      <c r="G210" s="25"/>
      <c r="H210" s="25"/>
      <c r="I210" s="6"/>
      <c r="J210" s="6"/>
      <c r="K210" s="25"/>
      <c r="L210" s="25"/>
      <c r="M210" s="25"/>
      <c r="N210" s="25"/>
      <c r="O210" s="25"/>
      <c r="P210" s="25"/>
      <c r="Q210" s="25"/>
      <c r="R210" s="25"/>
    </row>
    <row r="211" spans="2:18" x14ac:dyDescent="0.2">
      <c r="B211" s="69"/>
      <c r="C211" s="69"/>
      <c r="D211" s="69"/>
      <c r="E211" s="69"/>
      <c r="F211" s="25"/>
      <c r="G211" s="25"/>
      <c r="H211" s="25"/>
      <c r="I211" s="6"/>
      <c r="J211" s="6"/>
      <c r="K211" s="25"/>
      <c r="L211" s="25"/>
      <c r="M211" s="25"/>
      <c r="N211" s="25"/>
      <c r="O211" s="25"/>
      <c r="P211" s="25"/>
      <c r="Q211" s="25"/>
      <c r="R211" s="25"/>
    </row>
    <row r="212" spans="2:18" x14ac:dyDescent="0.2">
      <c r="B212" s="69"/>
      <c r="C212" s="69"/>
      <c r="D212" s="69"/>
      <c r="E212" s="69"/>
      <c r="F212" s="25"/>
      <c r="G212" s="25"/>
      <c r="H212" s="25"/>
      <c r="I212" s="6"/>
      <c r="J212" s="6"/>
      <c r="K212" s="25"/>
      <c r="L212" s="25"/>
      <c r="M212" s="25"/>
      <c r="N212" s="25"/>
      <c r="O212" s="25"/>
      <c r="P212" s="25"/>
      <c r="Q212" s="25"/>
      <c r="R212" s="25"/>
    </row>
    <row r="213" spans="2:18" x14ac:dyDescent="0.2">
      <c r="B213" s="69"/>
      <c r="C213" s="69"/>
      <c r="D213" s="69"/>
      <c r="E213" s="69"/>
      <c r="F213" s="25"/>
      <c r="G213" s="25"/>
      <c r="H213" s="25"/>
      <c r="I213" s="6"/>
      <c r="J213" s="6"/>
      <c r="K213" s="25"/>
      <c r="L213" s="25"/>
      <c r="M213" s="25"/>
      <c r="N213" s="25"/>
      <c r="O213" s="25"/>
      <c r="P213" s="25"/>
      <c r="Q213" s="25"/>
      <c r="R213" s="25"/>
    </row>
    <row r="214" spans="2:18" x14ac:dyDescent="0.2">
      <c r="B214" s="69"/>
      <c r="C214" s="69"/>
      <c r="D214" s="69"/>
      <c r="E214" s="69"/>
      <c r="F214" s="25"/>
      <c r="G214" s="25"/>
      <c r="H214" s="25"/>
      <c r="I214" s="6"/>
      <c r="J214" s="6"/>
      <c r="K214" s="25"/>
      <c r="L214" s="25"/>
      <c r="M214" s="25"/>
      <c r="N214" s="25"/>
      <c r="O214" s="25"/>
      <c r="P214" s="25"/>
      <c r="Q214" s="25"/>
      <c r="R214" s="25"/>
    </row>
    <row r="215" spans="2:18" x14ac:dyDescent="0.2">
      <c r="B215" s="69"/>
      <c r="C215" s="69"/>
      <c r="D215" s="69"/>
      <c r="E215" s="69"/>
      <c r="F215" s="25"/>
      <c r="G215" s="25"/>
      <c r="H215" s="25"/>
      <c r="I215" s="6"/>
      <c r="J215" s="6"/>
      <c r="K215" s="25"/>
      <c r="L215" s="25"/>
      <c r="M215" s="25"/>
      <c r="N215" s="25"/>
      <c r="O215" s="25"/>
      <c r="P215" s="25"/>
      <c r="Q215" s="25"/>
      <c r="R215" s="25"/>
    </row>
    <row r="216" spans="2:18" x14ac:dyDescent="0.2">
      <c r="B216" s="69"/>
      <c r="C216" s="69"/>
      <c r="D216" s="69"/>
      <c r="E216" s="69"/>
      <c r="F216" s="25"/>
      <c r="G216" s="25"/>
      <c r="H216" s="25"/>
      <c r="I216" s="6"/>
      <c r="J216" s="6"/>
      <c r="K216" s="25"/>
      <c r="L216" s="25"/>
      <c r="M216" s="25"/>
      <c r="N216" s="25"/>
      <c r="O216" s="25"/>
      <c r="P216" s="25"/>
      <c r="Q216" s="25"/>
      <c r="R216" s="25"/>
    </row>
    <row r="217" spans="2:18" x14ac:dyDescent="0.2">
      <c r="B217" s="69"/>
      <c r="C217" s="69"/>
      <c r="D217" s="69"/>
      <c r="E217" s="69"/>
      <c r="F217" s="25"/>
      <c r="G217" s="25"/>
      <c r="H217" s="25"/>
      <c r="I217" s="6"/>
      <c r="J217" s="6"/>
      <c r="K217" s="25"/>
      <c r="L217" s="25"/>
      <c r="M217" s="25"/>
      <c r="N217" s="25"/>
      <c r="O217" s="25"/>
      <c r="P217" s="25"/>
      <c r="Q217" s="25"/>
      <c r="R217" s="2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34" bestFit="1" customWidth="1"/>
    <col min="2" max="2" width="10.5703125" style="34" bestFit="1" customWidth="1"/>
    <col min="3" max="3" width="11.42578125" style="34" bestFit="1" customWidth="1"/>
    <col min="4" max="4" width="6.28515625" style="34" bestFit="1" customWidth="1"/>
    <col min="5" max="5" width="7.5703125" style="34" hidden="1" customWidth="1"/>
    <col min="6" max="16384" width="9.140625" style="34"/>
  </cols>
  <sheetData>
    <row r="2" spans="1:20" ht="36.75" customHeight="1" x14ac:dyDescent="0.3">
      <c r="A2" s="299" t="s">
        <v>74</v>
      </c>
      <c r="B2" s="300"/>
      <c r="C2" s="300"/>
      <c r="D2" s="300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66"/>
    </row>
    <row r="5" spans="1:20" s="169" customFormat="1" x14ac:dyDescent="0.2">
      <c r="D5" s="63"/>
    </row>
    <row r="6" spans="1:20" s="18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34" bestFit="1" customWidth="1"/>
    <col min="2" max="2" width="10.5703125" style="34" bestFit="1" customWidth="1"/>
    <col min="3" max="3" width="11.42578125" style="34" bestFit="1" customWidth="1"/>
    <col min="4" max="4" width="6.28515625" style="34" bestFit="1" customWidth="1"/>
    <col min="5" max="5" width="7.5703125" style="34" hidden="1" customWidth="1"/>
    <col min="6" max="16384" width="9.140625" style="34"/>
  </cols>
  <sheetData>
    <row r="2" spans="1:20" ht="35.25" customHeight="1" x14ac:dyDescent="0.3">
      <c r="A2" s="299" t="s">
        <v>84</v>
      </c>
      <c r="B2" s="300"/>
      <c r="C2" s="300"/>
      <c r="D2" s="300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66"/>
    </row>
    <row r="5" spans="1:20" s="169" customFormat="1" x14ac:dyDescent="0.2">
      <c r="D5" s="63"/>
    </row>
    <row r="6" spans="1:20" s="18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34" bestFit="1" customWidth="1"/>
    <col min="2" max="7" width="8.7109375" style="34" bestFit="1" customWidth="1"/>
    <col min="8" max="8" width="7.5703125" style="34" hidden="1" customWidth="1"/>
    <col min="9" max="16384" width="9.140625" style="34"/>
  </cols>
  <sheetData>
    <row r="2" spans="1:20" ht="18.75" x14ac:dyDescent="0.3">
      <c r="A2" s="5" t="s">
        <v>201</v>
      </c>
      <c r="B2" s="300"/>
      <c r="C2" s="300"/>
      <c r="D2" s="300"/>
      <c r="E2" s="300"/>
      <c r="F2" s="300"/>
      <c r="G2" s="300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x14ac:dyDescent="0.2">
      <c r="A3" s="66"/>
    </row>
    <row r="4" spans="1:20" s="169" customFormat="1" x14ac:dyDescent="0.2">
      <c r="G4" s="63" t="s">
        <v>194</v>
      </c>
    </row>
    <row r="5" spans="1:20" s="180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30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6" sqref="A26"/>
    </sheetView>
  </sheetViews>
  <sheetFormatPr defaultRowHeight="12.75" outlineLevelRow="3" x14ac:dyDescent="0.2"/>
  <cols>
    <col min="1" max="1" width="81.42578125" style="34" customWidth="1"/>
    <col min="2" max="2" width="14.28515625" style="78" customWidth="1"/>
    <col min="3" max="3" width="15.42578125" style="78" customWidth="1"/>
    <col min="4" max="4" width="10.28515625" style="138" customWidth="1"/>
    <col min="5" max="16384" width="9.140625" style="3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31.08.2018</v>
      </c>
      <c r="B2" s="3"/>
      <c r="C2" s="3"/>
      <c r="D2" s="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69"/>
      <c r="C4" s="69"/>
      <c r="D4" s="13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9" s="169" customFormat="1" x14ac:dyDescent="0.2">
      <c r="B5" s="209"/>
      <c r="C5" s="209"/>
      <c r="D5" s="169" t="str">
        <f>VALVAL</f>
        <v>млрд. одиниць</v>
      </c>
    </row>
    <row r="6" spans="1:19" s="175" customFormat="1" x14ac:dyDescent="0.2">
      <c r="A6" s="98"/>
      <c r="B6" s="215" t="str">
        <f>IF(REPORT_LANG="UKR","дол.США","USD")</f>
        <v>дол.США</v>
      </c>
      <c r="C6" s="215" t="str">
        <f>IF(REPORT_LANG="UKR","грн.","UAH")</f>
        <v>грн.</v>
      </c>
      <c r="D6" s="187" t="s">
        <v>194</v>
      </c>
    </row>
    <row r="7" spans="1:19" s="99" customFormat="1" ht="15.75" x14ac:dyDescent="0.2">
      <c r="A7" s="280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81">
        <f t="shared" ref="B7:C7" si="0">B$60+B$8</f>
        <v>74.848301704500003</v>
      </c>
      <c r="C7" s="281">
        <f t="shared" si="0"/>
        <v>2116.6678326069596</v>
      </c>
      <c r="D7" s="282">
        <v>0.99998600000000004</v>
      </c>
    </row>
    <row r="8" spans="1:19" s="170" customFormat="1" ht="15" x14ac:dyDescent="0.2">
      <c r="A8" s="283" t="s">
        <v>51</v>
      </c>
      <c r="B8" s="284">
        <f t="shared" ref="B8:D8" si="1">B$9+B$47</f>
        <v>27.308843609540006</v>
      </c>
      <c r="C8" s="284">
        <f t="shared" si="1"/>
        <v>772.27872239619978</v>
      </c>
      <c r="D8" s="285">
        <f t="shared" si="1"/>
        <v>0.36484700000000003</v>
      </c>
    </row>
    <row r="9" spans="1:19" s="41" customFormat="1" ht="15" outlineLevel="1" x14ac:dyDescent="0.2">
      <c r="A9" s="127" t="s">
        <v>70</v>
      </c>
      <c r="B9" s="31">
        <f t="shared" ref="B9:D9" si="2">B$10+B$45</f>
        <v>26.841533234980005</v>
      </c>
      <c r="C9" s="31">
        <f t="shared" si="2"/>
        <v>759.0634480986198</v>
      </c>
      <c r="D9" s="202">
        <f t="shared" si="2"/>
        <v>0.35860400000000003</v>
      </c>
    </row>
    <row r="10" spans="1:19" s="97" customFormat="1" ht="14.25" outlineLevel="2" x14ac:dyDescent="0.2">
      <c r="A10" s="32" t="s">
        <v>197</v>
      </c>
      <c r="B10" s="221">
        <f t="shared" ref="B10:C10" si="3">SUM(B$11:B$44)</f>
        <v>26.759692173440005</v>
      </c>
      <c r="C10" s="221">
        <f t="shared" si="3"/>
        <v>756.74902895471985</v>
      </c>
      <c r="D10" s="174">
        <v>0.35751100000000002</v>
      </c>
    </row>
    <row r="11" spans="1:19" outlineLevel="3" x14ac:dyDescent="0.2">
      <c r="A11" s="84" t="s">
        <v>144</v>
      </c>
      <c r="B11" s="72">
        <v>2.2154061623999999</v>
      </c>
      <c r="C11" s="72">
        <v>62.650438999999999</v>
      </c>
      <c r="D11" s="238">
        <v>2.9599E-2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outlineLevel="3" x14ac:dyDescent="0.2">
      <c r="A12" s="81" t="s">
        <v>205</v>
      </c>
      <c r="B12" s="119">
        <v>0.67303320074999995</v>
      </c>
      <c r="C12" s="119">
        <v>19.033000000000001</v>
      </c>
      <c r="D12" s="172">
        <v>8.992E-3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outlineLevel="3" x14ac:dyDescent="0.2">
      <c r="A13" s="81" t="s">
        <v>31</v>
      </c>
      <c r="B13" s="119">
        <v>0.37273038803000003</v>
      </c>
      <c r="C13" s="119">
        <v>10.540605526269999</v>
      </c>
      <c r="D13" s="172">
        <v>4.9800000000000001E-3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outlineLevel="3" x14ac:dyDescent="0.2">
      <c r="A14" s="81" t="s">
        <v>35</v>
      </c>
      <c r="B14" s="119">
        <v>1.29069047592</v>
      </c>
      <c r="C14" s="119">
        <v>36.5</v>
      </c>
      <c r="D14" s="172">
        <v>1.7243999999999999E-2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outlineLevel="3" x14ac:dyDescent="0.2">
      <c r="A15" s="81" t="s">
        <v>86</v>
      </c>
      <c r="B15" s="119">
        <v>1.0148717246600001</v>
      </c>
      <c r="C15" s="119">
        <v>28.700001</v>
      </c>
      <c r="D15" s="172">
        <v>1.3559E-2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outlineLevel="3" x14ac:dyDescent="0.2">
      <c r="A16" s="81" t="s">
        <v>134</v>
      </c>
      <c r="B16" s="119">
        <v>1.6584488581200001</v>
      </c>
      <c r="C16" s="119">
        <v>46.9</v>
      </c>
      <c r="D16" s="172">
        <v>2.2157E-2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outlineLevel="3" x14ac:dyDescent="0.2">
      <c r="A17" s="81" t="s">
        <v>198</v>
      </c>
      <c r="B17" s="119">
        <v>3.3041201280300001</v>
      </c>
      <c r="C17" s="119">
        <v>93.438657000000006</v>
      </c>
      <c r="D17" s="172">
        <v>4.4144000000000003E-2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outlineLevel="3" x14ac:dyDescent="0.2">
      <c r="A18" s="81" t="s">
        <v>27</v>
      </c>
      <c r="B18" s="119">
        <v>0.42779295783999999</v>
      </c>
      <c r="C18" s="119">
        <v>12.097744</v>
      </c>
      <c r="D18" s="172">
        <v>5.7149999999999996E-3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outlineLevel="3" x14ac:dyDescent="0.2">
      <c r="A19" s="81" t="s">
        <v>81</v>
      </c>
      <c r="B19" s="119">
        <v>0.42779295783999999</v>
      </c>
      <c r="C19" s="119">
        <v>12.097744</v>
      </c>
      <c r="D19" s="172">
        <v>5.7149999999999996E-3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outlineLevel="3" x14ac:dyDescent="0.2">
      <c r="A20" s="81" t="s">
        <v>173</v>
      </c>
      <c r="B20" s="119">
        <v>1.0583556858200001</v>
      </c>
      <c r="C20" s="119">
        <v>29.92970294082</v>
      </c>
      <c r="D20" s="172">
        <v>1.414E-2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outlineLevel="3" x14ac:dyDescent="0.2">
      <c r="A21" s="81" t="s">
        <v>130</v>
      </c>
      <c r="B21" s="119">
        <v>0.42779295783999999</v>
      </c>
      <c r="C21" s="119">
        <v>12.097744</v>
      </c>
      <c r="D21" s="172">
        <v>5.7149999999999996E-3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outlineLevel="3" x14ac:dyDescent="0.2">
      <c r="A22" s="81" t="s">
        <v>195</v>
      </c>
      <c r="B22" s="119">
        <v>0.42779295783999999</v>
      </c>
      <c r="C22" s="119">
        <v>12.097744</v>
      </c>
      <c r="D22" s="172">
        <v>5.7149999999999996E-3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outlineLevel="3" x14ac:dyDescent="0.2">
      <c r="A23" s="81" t="s">
        <v>217</v>
      </c>
      <c r="B23" s="119">
        <v>1.54924294432</v>
      </c>
      <c r="C23" s="119">
        <v>43.811718241260003</v>
      </c>
      <c r="D23" s="172">
        <v>2.0698000000000001E-2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outlineLevel="3" x14ac:dyDescent="0.2">
      <c r="A24" s="81" t="s">
        <v>153</v>
      </c>
      <c r="B24" s="119">
        <v>0.42779295783999999</v>
      </c>
      <c r="C24" s="119">
        <v>12.097744</v>
      </c>
      <c r="D24" s="172">
        <v>5.7149999999999996E-3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outlineLevel="3" x14ac:dyDescent="0.2">
      <c r="A25" s="81" t="s">
        <v>115</v>
      </c>
      <c r="B25" s="119">
        <v>0.42779295783999999</v>
      </c>
      <c r="C25" s="119">
        <v>12.097744</v>
      </c>
      <c r="D25" s="172">
        <v>5.7149999999999996E-3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outlineLevel="3" x14ac:dyDescent="0.2">
      <c r="A26" s="81" t="s">
        <v>178</v>
      </c>
      <c r="B26" s="119">
        <v>0.42779295783999999</v>
      </c>
      <c r="C26" s="119">
        <v>12.097744</v>
      </c>
      <c r="D26" s="172">
        <v>5.7149999999999996E-3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outlineLevel="3" x14ac:dyDescent="0.2">
      <c r="A27" s="81" t="s">
        <v>6</v>
      </c>
      <c r="B27" s="119">
        <v>0.42779295783999999</v>
      </c>
      <c r="C27" s="119">
        <v>12.097744</v>
      </c>
      <c r="D27" s="172">
        <v>5.7149999999999996E-3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outlineLevel="3" x14ac:dyDescent="0.2">
      <c r="A28" s="81" t="s">
        <v>55</v>
      </c>
      <c r="B28" s="119">
        <v>0.42779295783999999</v>
      </c>
      <c r="C28" s="119">
        <v>12.097744</v>
      </c>
      <c r="D28" s="172">
        <v>5.7149999999999996E-3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outlineLevel="3" x14ac:dyDescent="0.2">
      <c r="A29" s="81" t="s">
        <v>102</v>
      </c>
      <c r="B29" s="119">
        <v>0.42779295783999999</v>
      </c>
      <c r="C29" s="119">
        <v>12.097744</v>
      </c>
      <c r="D29" s="172">
        <v>5.7149999999999996E-3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outlineLevel="3" x14ac:dyDescent="0.2">
      <c r="A30" s="81" t="s">
        <v>94</v>
      </c>
      <c r="B30" s="119">
        <v>0.42779295783999999</v>
      </c>
      <c r="C30" s="119">
        <v>12.097744</v>
      </c>
      <c r="D30" s="172">
        <v>5.7149999999999996E-3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outlineLevel="3" x14ac:dyDescent="0.2">
      <c r="A31" s="81" t="s">
        <v>150</v>
      </c>
      <c r="B31" s="119">
        <v>0.42779295783999999</v>
      </c>
      <c r="C31" s="119">
        <v>12.097744</v>
      </c>
      <c r="D31" s="172">
        <v>5.7149999999999996E-3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outlineLevel="3" x14ac:dyDescent="0.2">
      <c r="A32" s="81" t="s">
        <v>206</v>
      </c>
      <c r="B32" s="119">
        <v>0.42779295783999999</v>
      </c>
      <c r="C32" s="119">
        <v>12.097744</v>
      </c>
      <c r="D32" s="172">
        <v>5.7149999999999996E-3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outlineLevel="3" x14ac:dyDescent="0.2">
      <c r="A33" s="81" t="s">
        <v>32</v>
      </c>
      <c r="B33" s="119">
        <v>0.42779295783999999</v>
      </c>
      <c r="C33" s="119">
        <v>12.097744</v>
      </c>
      <c r="D33" s="172">
        <v>5.7149999999999996E-3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outlineLevel="3" x14ac:dyDescent="0.2">
      <c r="A34" s="81" t="s">
        <v>61</v>
      </c>
      <c r="B34" s="119">
        <v>0.17182004062</v>
      </c>
      <c r="C34" s="119">
        <v>4.8589740139000002</v>
      </c>
      <c r="D34" s="172">
        <v>2.2959999999999999E-3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outlineLevel="3" x14ac:dyDescent="0.2">
      <c r="A35" s="81" t="s">
        <v>47</v>
      </c>
      <c r="B35" s="119">
        <v>2.1565975003600002</v>
      </c>
      <c r="C35" s="119">
        <v>60.987363145229999</v>
      </c>
      <c r="D35" s="172">
        <v>2.8812999999999998E-2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outlineLevel="3" x14ac:dyDescent="0.2">
      <c r="A36" s="81" t="s">
        <v>46</v>
      </c>
      <c r="B36" s="119">
        <v>0.42779320535999998</v>
      </c>
      <c r="C36" s="119">
        <v>12.097751000000001</v>
      </c>
      <c r="D36" s="172">
        <v>5.7149999999999996E-3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outlineLevel="3" x14ac:dyDescent="0.2">
      <c r="A37" s="81" t="s">
        <v>95</v>
      </c>
      <c r="B37" s="119">
        <v>1.0608414900000001E-3</v>
      </c>
      <c r="C37" s="119">
        <v>0.03</v>
      </c>
      <c r="D37" s="172">
        <v>1.4E-5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outlineLevel="3" x14ac:dyDescent="0.2">
      <c r="A38" s="81" t="s">
        <v>156</v>
      </c>
      <c r="B38" s="119">
        <v>1.5614406891899999</v>
      </c>
      <c r="C38" s="119">
        <v>44.156663600000002</v>
      </c>
      <c r="D38" s="172">
        <v>2.0861000000000001E-2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outlineLevel="3" x14ac:dyDescent="0.2">
      <c r="A39" s="81" t="s">
        <v>161</v>
      </c>
      <c r="B39" s="119">
        <v>0.49938147637000002</v>
      </c>
      <c r="C39" s="119">
        <v>14.122227000000001</v>
      </c>
      <c r="D39" s="172">
        <v>6.672E-3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outlineLevel="3" x14ac:dyDescent="0.2">
      <c r="A40" s="81" t="s">
        <v>210</v>
      </c>
      <c r="B40" s="119">
        <v>0.20509955696000001</v>
      </c>
      <c r="C40" s="119">
        <v>5.8000999999999996</v>
      </c>
      <c r="D40" s="172">
        <v>2.7399999999999998E-3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outlineLevel="3" x14ac:dyDescent="0.2">
      <c r="A41" s="81" t="s">
        <v>40</v>
      </c>
      <c r="B41" s="119">
        <v>0.63143460032999998</v>
      </c>
      <c r="C41" s="119">
        <v>17.856615000000001</v>
      </c>
      <c r="D41" s="172">
        <v>8.4360000000000008E-3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outlineLevel="3" x14ac:dyDescent="0.2">
      <c r="A42" s="81" t="s">
        <v>90</v>
      </c>
      <c r="B42" s="119">
        <v>0.61882420075</v>
      </c>
      <c r="C42" s="119">
        <v>17.5</v>
      </c>
      <c r="D42" s="172">
        <v>8.2679999999999993E-3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outlineLevel="3" x14ac:dyDescent="0.2">
      <c r="A43" s="81" t="s">
        <v>196</v>
      </c>
      <c r="B43" s="119">
        <v>0.67422825593000002</v>
      </c>
      <c r="C43" s="119">
        <v>19.06679548724</v>
      </c>
      <c r="D43" s="172">
        <v>9.0080000000000004E-3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outlineLevel="3" x14ac:dyDescent="0.2">
      <c r="A44" s="81" t="s">
        <v>145</v>
      </c>
      <c r="B44" s="119">
        <v>0.68601082827000004</v>
      </c>
      <c r="C44" s="119">
        <v>19.399999999999999</v>
      </c>
      <c r="D44" s="172">
        <v>9.1649999999999995E-3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ht="14.25" outlineLevel="2" x14ac:dyDescent="0.25">
      <c r="A45" s="64" t="s">
        <v>118</v>
      </c>
      <c r="B45" s="53">
        <f t="shared" ref="B45:C45" si="4">SUM(B$46:B$46)</f>
        <v>8.1841061539999996E-2</v>
      </c>
      <c r="C45" s="53">
        <f t="shared" si="4"/>
        <v>2.3144191438999999</v>
      </c>
      <c r="D45" s="118">
        <v>1.093E-3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outlineLevel="3" x14ac:dyDescent="0.2">
      <c r="A46" s="81" t="s">
        <v>29</v>
      </c>
      <c r="B46" s="119">
        <v>8.1841061539999996E-2</v>
      </c>
      <c r="C46" s="119">
        <v>2.3144191438999999</v>
      </c>
      <c r="D46" s="172">
        <v>1.093E-3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t="15" outlineLevel="1" x14ac:dyDescent="0.25">
      <c r="A47" s="134" t="s">
        <v>14</v>
      </c>
      <c r="B47" s="101">
        <f t="shared" ref="B47:D47" si="5">B$48+B$54+B$58</f>
        <v>0.46731037455999996</v>
      </c>
      <c r="C47" s="101">
        <f t="shared" si="5"/>
        <v>13.215274297580001</v>
      </c>
      <c r="D47" s="146">
        <f t="shared" si="5"/>
        <v>6.2430000000000003E-3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ht="14.25" outlineLevel="2" x14ac:dyDescent="0.25">
      <c r="A48" s="64" t="s">
        <v>197</v>
      </c>
      <c r="B48" s="53">
        <f t="shared" ref="B48:C48" si="6">SUM(B$49:B$53)</f>
        <v>0.31648478715</v>
      </c>
      <c r="C48" s="53">
        <f t="shared" si="6"/>
        <v>8.9500115999999998</v>
      </c>
      <c r="D48" s="118">
        <v>4.228E-3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outlineLevel="3" x14ac:dyDescent="0.2">
      <c r="A49" s="81" t="s">
        <v>114</v>
      </c>
      <c r="B49" s="119">
        <v>4.1019E-7</v>
      </c>
      <c r="C49" s="119">
        <v>1.1600000000000001E-5</v>
      </c>
      <c r="D49" s="172"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outlineLevel="3" x14ac:dyDescent="0.2">
      <c r="A50" s="81" t="s">
        <v>77</v>
      </c>
      <c r="B50" s="119">
        <v>3.5361382900000002E-2</v>
      </c>
      <c r="C50" s="119">
        <v>1</v>
      </c>
      <c r="D50" s="172">
        <v>4.7199999999999998E-4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outlineLevel="3" x14ac:dyDescent="0.2">
      <c r="A51" s="81" t="s">
        <v>106</v>
      </c>
      <c r="B51" s="119">
        <v>7.0722765800000004E-2</v>
      </c>
      <c r="C51" s="119">
        <v>2</v>
      </c>
      <c r="D51" s="172">
        <v>9.4499999999999998E-4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outlineLevel="3" x14ac:dyDescent="0.2">
      <c r="A52" s="81" t="s">
        <v>1</v>
      </c>
      <c r="B52" s="119">
        <v>0.10608414870000001</v>
      </c>
      <c r="C52" s="119">
        <v>3</v>
      </c>
      <c r="D52" s="172">
        <v>1.4170000000000001E-3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outlineLevel="3" x14ac:dyDescent="0.2">
      <c r="A53" s="81" t="s">
        <v>0</v>
      </c>
      <c r="B53" s="119">
        <v>0.10431607956</v>
      </c>
      <c r="C53" s="119">
        <v>2.95</v>
      </c>
      <c r="D53" s="172">
        <v>1.3940000000000001E-3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t="14.25" outlineLevel="2" x14ac:dyDescent="0.25">
      <c r="A54" s="64" t="s">
        <v>118</v>
      </c>
      <c r="B54" s="53">
        <f t="shared" ref="B54:C54" si="7">SUM(B$55:B$57)</f>
        <v>0.15079182967000002</v>
      </c>
      <c r="C54" s="53">
        <f t="shared" si="7"/>
        <v>4.2643080475800001</v>
      </c>
      <c r="D54" s="118">
        <v>2.0149999999999999E-3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outlineLevel="3" x14ac:dyDescent="0.2">
      <c r="A55" s="81" t="s">
        <v>50</v>
      </c>
      <c r="B55" s="119">
        <v>3.0773999949999999E-2</v>
      </c>
      <c r="C55" s="119">
        <v>0.87027139299</v>
      </c>
      <c r="D55" s="172">
        <v>4.1100000000000002E-4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outlineLevel="3" x14ac:dyDescent="0.2">
      <c r="A56" s="81" t="s">
        <v>125</v>
      </c>
      <c r="B56" s="119">
        <v>0.11726167039</v>
      </c>
      <c r="C56" s="119">
        <v>3.3160940203</v>
      </c>
      <c r="D56" s="172">
        <v>1.567E-3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outlineLevel="3" x14ac:dyDescent="0.2">
      <c r="A57" s="81" t="s">
        <v>96</v>
      </c>
      <c r="B57" s="119">
        <v>2.7561593300000002E-3</v>
      </c>
      <c r="C57" s="119">
        <v>7.7942634290000007E-2</v>
      </c>
      <c r="D57" s="172">
        <v>3.6999999999999998E-5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ht="14.25" outlineLevel="2" x14ac:dyDescent="0.25">
      <c r="A58" s="64" t="s">
        <v>137</v>
      </c>
      <c r="B58" s="53">
        <f t="shared" ref="B58:C58" si="8">SUM(B$59:B$59)</f>
        <v>3.375774E-5</v>
      </c>
      <c r="C58" s="53">
        <f t="shared" si="8"/>
        <v>9.5465000000000003E-4</v>
      </c>
      <c r="D58" s="118">
        <v>0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outlineLevel="3" x14ac:dyDescent="0.2">
      <c r="A59" s="81" t="s">
        <v>71</v>
      </c>
      <c r="B59" s="119">
        <v>3.375774E-5</v>
      </c>
      <c r="C59" s="119">
        <v>9.5465000000000003E-4</v>
      </c>
      <c r="D59" s="172">
        <v>0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ht="15" x14ac:dyDescent="0.25">
      <c r="A60" s="288" t="s">
        <v>65</v>
      </c>
      <c r="B60" s="286">
        <f t="shared" ref="B60:D60" si="9">B$61+B$86</f>
        <v>47.539458094959997</v>
      </c>
      <c r="C60" s="286">
        <f t="shared" si="9"/>
        <v>1344.38911021076</v>
      </c>
      <c r="D60" s="287">
        <f t="shared" si="9"/>
        <v>0.63513900000000001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t="15" outlineLevel="1" x14ac:dyDescent="0.25">
      <c r="A61" s="134" t="s">
        <v>70</v>
      </c>
      <c r="B61" s="101">
        <f t="shared" ref="B61:D61" si="10">B$62+B$69+B$75+B$77+B$84</f>
        <v>37.86567827252</v>
      </c>
      <c r="C61" s="101">
        <f t="shared" si="10"/>
        <v>1070.8200631703801</v>
      </c>
      <c r="D61" s="146">
        <f t="shared" si="10"/>
        <v>0.50589600000000001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ht="14.25" outlineLevel="2" x14ac:dyDescent="0.25">
      <c r="A62" s="64" t="s">
        <v>179</v>
      </c>
      <c r="B62" s="53">
        <f t="shared" ref="B62:C62" si="11">SUM(B$63:B$68)</f>
        <v>13.20302038544</v>
      </c>
      <c r="C62" s="53">
        <f t="shared" si="11"/>
        <v>373.37398320001</v>
      </c>
      <c r="D62" s="118">
        <v>0.176397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outlineLevel="3" x14ac:dyDescent="0.2">
      <c r="A63" s="81" t="s">
        <v>19</v>
      </c>
      <c r="B63" s="119">
        <v>3.2854520257900002</v>
      </c>
      <c r="C63" s="119">
        <v>92.910733579999999</v>
      </c>
      <c r="D63" s="172">
        <v>4.3895000000000003E-2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outlineLevel="3" x14ac:dyDescent="0.2">
      <c r="A64" s="81" t="s">
        <v>56</v>
      </c>
      <c r="B64" s="119">
        <v>0.59821546550000004</v>
      </c>
      <c r="C64" s="119">
        <v>16.917196568929999</v>
      </c>
      <c r="D64" s="172">
        <v>7.9920000000000008E-3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outlineLevel="3" x14ac:dyDescent="0.2">
      <c r="A65" s="81" t="s">
        <v>97</v>
      </c>
      <c r="B65" s="119">
        <v>0.69486776550999996</v>
      </c>
      <c r="C65" s="119">
        <v>19.650469198020001</v>
      </c>
      <c r="D65" s="172">
        <v>9.2840000000000006E-3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outlineLevel="3" x14ac:dyDescent="0.2">
      <c r="A66" s="81" t="s">
        <v>132</v>
      </c>
      <c r="B66" s="119">
        <v>4.7982998182200003</v>
      </c>
      <c r="C66" s="119">
        <v>135.69321741646999</v>
      </c>
      <c r="D66" s="172">
        <v>6.4106999999999997E-2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outlineLevel="3" x14ac:dyDescent="0.2">
      <c r="A67" s="81" t="s">
        <v>148</v>
      </c>
      <c r="B67" s="119">
        <v>3.8168777935599998</v>
      </c>
      <c r="C67" s="119">
        <v>107.93915509992</v>
      </c>
      <c r="D67" s="172">
        <v>5.0994999999999999E-2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outlineLevel="3" x14ac:dyDescent="0.2">
      <c r="A68" s="81" t="s">
        <v>142</v>
      </c>
      <c r="B68" s="119">
        <v>9.3075168600000001E-3</v>
      </c>
      <c r="C68" s="119">
        <v>0.26321133667000002</v>
      </c>
      <c r="D68" s="172">
        <v>1.2400000000000001E-4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4.25" outlineLevel="2" x14ac:dyDescent="0.25">
      <c r="A69" s="64" t="s">
        <v>45</v>
      </c>
      <c r="B69" s="53">
        <f t="shared" ref="B69:C69" si="12">SUM(B$70:B$74)</f>
        <v>1.7517500200599998</v>
      </c>
      <c r="C69" s="53">
        <f t="shared" si="12"/>
        <v>49.53850433214</v>
      </c>
      <c r="D69" s="118">
        <v>2.3401999999999999E-2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outlineLevel="3" x14ac:dyDescent="0.2">
      <c r="A70" s="81" t="s">
        <v>28</v>
      </c>
      <c r="B70" s="119">
        <v>0.30937355647999998</v>
      </c>
      <c r="C70" s="119">
        <v>8.7489100000000004</v>
      </c>
      <c r="D70" s="172">
        <v>4.1330000000000004E-3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outlineLevel="3" x14ac:dyDescent="0.2">
      <c r="A71" s="81" t="s">
        <v>53</v>
      </c>
      <c r="B71" s="119">
        <v>0.26499277249999997</v>
      </c>
      <c r="C71" s="119">
        <v>7.4938464154500002</v>
      </c>
      <c r="D71" s="172">
        <v>3.5400000000000002E-3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outlineLevel="3" x14ac:dyDescent="0.2">
      <c r="A72" s="81" t="s">
        <v>124</v>
      </c>
      <c r="B72" s="119">
        <v>0.60585586000000002</v>
      </c>
      <c r="C72" s="119">
        <v>17.133262623949999</v>
      </c>
      <c r="D72" s="172">
        <v>8.0940000000000005E-3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outlineLevel="3" x14ac:dyDescent="0.2">
      <c r="A73" s="81" t="s">
        <v>136</v>
      </c>
      <c r="B73" s="119">
        <v>6.1721831099999999E-3</v>
      </c>
      <c r="C73" s="119">
        <v>0.17454586341</v>
      </c>
      <c r="D73" s="172">
        <v>8.2000000000000001E-5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outlineLevel="3" x14ac:dyDescent="0.2">
      <c r="A74" s="81" t="s">
        <v>26</v>
      </c>
      <c r="B74" s="119">
        <v>0.56535564797000004</v>
      </c>
      <c r="C74" s="119">
        <v>15.98793942933</v>
      </c>
      <c r="D74" s="172">
        <v>7.5529999999999998E-3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ht="28.5" outlineLevel="2" x14ac:dyDescent="0.25">
      <c r="A75" s="167" t="s">
        <v>218</v>
      </c>
      <c r="B75" s="53">
        <f t="shared" ref="B75:C75" si="13">SUM(B$76:B$76)</f>
        <v>5.9780259999999998E-5</v>
      </c>
      <c r="C75" s="53">
        <f t="shared" si="13"/>
        <v>1.69055213E-3</v>
      </c>
      <c r="D75" s="118">
        <v>9.9999999999999995E-7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outlineLevel="3" x14ac:dyDescent="0.2">
      <c r="A76" s="81" t="s">
        <v>191</v>
      </c>
      <c r="B76" s="119">
        <v>5.9780259999999998E-5</v>
      </c>
      <c r="C76" s="119">
        <v>1.69055213E-3</v>
      </c>
      <c r="D76" s="172">
        <v>9.9999999999999995E-7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ht="14.25" outlineLevel="2" x14ac:dyDescent="0.25">
      <c r="A77" s="64" t="s">
        <v>58</v>
      </c>
      <c r="B77" s="53">
        <f t="shared" ref="B77:C77" si="14">SUM(B$78:B$83)</f>
        <v>21.189943</v>
      </c>
      <c r="C77" s="53">
        <f t="shared" si="14"/>
        <v>599.23965810210007</v>
      </c>
      <c r="D77" s="118">
        <v>0.28310400000000002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outlineLevel="3" x14ac:dyDescent="0.2">
      <c r="A78" s="81" t="s">
        <v>120</v>
      </c>
      <c r="B78" s="119">
        <v>3</v>
      </c>
      <c r="C78" s="119">
        <v>84.838311000000004</v>
      </c>
      <c r="D78" s="172">
        <v>4.0080999999999999E-2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outlineLevel="3" x14ac:dyDescent="0.2">
      <c r="A79" s="81" t="s">
        <v>169</v>
      </c>
      <c r="B79" s="119">
        <v>1</v>
      </c>
      <c r="C79" s="119">
        <v>28.279437000000001</v>
      </c>
      <c r="D79" s="172">
        <v>1.336E-2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outlineLevel="3" x14ac:dyDescent="0.2">
      <c r="A80" s="81" t="s">
        <v>204</v>
      </c>
      <c r="B80" s="119">
        <v>12.467273</v>
      </c>
      <c r="C80" s="119">
        <v>352.56746136531001</v>
      </c>
      <c r="D80" s="172">
        <v>0.16656699999999999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outlineLevel="3" x14ac:dyDescent="0.2">
      <c r="A81" s="81" t="s">
        <v>180</v>
      </c>
      <c r="B81" s="119">
        <v>1</v>
      </c>
      <c r="C81" s="119">
        <v>28.279437000000001</v>
      </c>
      <c r="D81" s="172">
        <v>1.336E-2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outlineLevel="3" x14ac:dyDescent="0.2">
      <c r="A82" s="81" t="s">
        <v>219</v>
      </c>
      <c r="B82" s="119">
        <v>3</v>
      </c>
      <c r="C82" s="119">
        <v>84.838311000000004</v>
      </c>
      <c r="D82" s="172">
        <v>4.0080999999999999E-2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outlineLevel="3" x14ac:dyDescent="0.2">
      <c r="A83" s="81" t="s">
        <v>24</v>
      </c>
      <c r="B83" s="119">
        <v>0.72267000000000003</v>
      </c>
      <c r="C83" s="119">
        <v>20.436700736790002</v>
      </c>
      <c r="D83" s="172">
        <v>9.6550000000000004E-3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t="14.25" outlineLevel="2" x14ac:dyDescent="0.25">
      <c r="A84" s="64" t="s">
        <v>182</v>
      </c>
      <c r="B84" s="53">
        <f t="shared" ref="B84:C84" si="15">SUM(B$85:B$85)</f>
        <v>1.72090508676</v>
      </c>
      <c r="C84" s="53">
        <f t="shared" si="15"/>
        <v>48.666226983999998</v>
      </c>
      <c r="D84" s="118">
        <v>2.2991999999999999E-2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outlineLevel="3" x14ac:dyDescent="0.2">
      <c r="A85" s="81" t="s">
        <v>148</v>
      </c>
      <c r="B85" s="119">
        <v>1.72090508676</v>
      </c>
      <c r="C85" s="119">
        <v>48.666226983999998</v>
      </c>
      <c r="D85" s="172">
        <v>2.2991999999999999E-2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15" outlineLevel="1" x14ac:dyDescent="0.25">
      <c r="A86" s="134" t="s">
        <v>14</v>
      </c>
      <c r="B86" s="101">
        <f t="shared" ref="B86:D86" si="16">B$87+B$93+B$95+B$103+B$104</f>
        <v>9.6737798224399985</v>
      </c>
      <c r="C86" s="101">
        <f t="shared" si="16"/>
        <v>273.56904704038004</v>
      </c>
      <c r="D86" s="146">
        <f t="shared" si="16"/>
        <v>0.129243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t="14.25" outlineLevel="2" x14ac:dyDescent="0.25">
      <c r="A87" s="64" t="s">
        <v>179</v>
      </c>
      <c r="B87" s="53">
        <f t="shared" ref="B87:C87" si="17">SUM(B$88:B$92)</f>
        <v>7.3772621226599995</v>
      </c>
      <c r="C87" s="53">
        <f t="shared" si="17"/>
        <v>208.62481943015001</v>
      </c>
      <c r="D87" s="118">
        <v>9.8561999999999997E-2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outlineLevel="3" x14ac:dyDescent="0.2">
      <c r="A88" s="81" t="s">
        <v>66</v>
      </c>
      <c r="B88" s="119">
        <v>0.11692000092</v>
      </c>
      <c r="C88" s="119">
        <v>3.3064317999999999</v>
      </c>
      <c r="D88" s="172">
        <v>1.562E-3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outlineLevel="3" x14ac:dyDescent="0.2">
      <c r="A89" s="81" t="s">
        <v>56</v>
      </c>
      <c r="B89" s="119">
        <v>0.18638596346</v>
      </c>
      <c r="C89" s="119">
        <v>5.27089011152</v>
      </c>
      <c r="D89" s="172">
        <v>2.49E-3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outlineLevel="3" x14ac:dyDescent="0.2">
      <c r="A90" s="81" t="s">
        <v>97</v>
      </c>
      <c r="B90" s="119">
        <v>5.7290800449999998E-2</v>
      </c>
      <c r="C90" s="119">
        <v>1.6201515820000001</v>
      </c>
      <c r="D90" s="172">
        <v>7.6499999999999995E-4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outlineLevel="3" x14ac:dyDescent="0.2">
      <c r="A91" s="81" t="s">
        <v>132</v>
      </c>
      <c r="B91" s="119">
        <v>0.45297500002000002</v>
      </c>
      <c r="C91" s="119">
        <v>12.809877975639999</v>
      </c>
      <c r="D91" s="172">
        <v>6.0520000000000001E-3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outlineLevel="3" x14ac:dyDescent="0.2">
      <c r="A92" s="81" t="s">
        <v>148</v>
      </c>
      <c r="B92" s="119">
        <v>6.5636903578099997</v>
      </c>
      <c r="C92" s="119">
        <v>185.61746796099001</v>
      </c>
      <c r="D92" s="172">
        <v>8.7692999999999993E-2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ht="14.25" outlineLevel="2" x14ac:dyDescent="0.25">
      <c r="A93" s="64" t="s">
        <v>45</v>
      </c>
      <c r="B93" s="53">
        <f t="shared" ref="B93:C93" si="18">SUM(B$94:B$94)</f>
        <v>4.8738926600000003E-2</v>
      </c>
      <c r="C93" s="53">
        <f t="shared" si="18"/>
        <v>1.3783094042299999</v>
      </c>
      <c r="D93" s="118">
        <v>6.5099999999999999E-4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outlineLevel="3" x14ac:dyDescent="0.2">
      <c r="A94" s="81" t="s">
        <v>28</v>
      </c>
      <c r="B94" s="119">
        <v>4.8738926600000003E-2</v>
      </c>
      <c r="C94" s="119">
        <v>1.3783094042299999</v>
      </c>
      <c r="D94" s="172">
        <v>6.5099999999999999E-4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ht="28.5" outlineLevel="2" x14ac:dyDescent="0.25">
      <c r="A95" s="167" t="s">
        <v>218</v>
      </c>
      <c r="B95" s="53">
        <f t="shared" ref="B95:C95" si="19">SUM(B$96:B$102)</f>
        <v>2.1336449186299999</v>
      </c>
      <c r="C95" s="53">
        <f t="shared" si="19"/>
        <v>60.338277056639996</v>
      </c>
      <c r="D95" s="118">
        <v>2.8504999999999999E-2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outlineLevel="3" x14ac:dyDescent="0.2">
      <c r="A96" s="81" t="s">
        <v>76</v>
      </c>
      <c r="B96" s="119">
        <v>5.6690593460000001E-2</v>
      </c>
      <c r="C96" s="119">
        <v>1.6031780662399999</v>
      </c>
      <c r="D96" s="172">
        <v>7.5699999999999997E-4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outlineLevel="3" x14ac:dyDescent="0.2">
      <c r="A97" s="81" t="s">
        <v>176</v>
      </c>
      <c r="B97" s="119">
        <v>0.54486701096000001</v>
      </c>
      <c r="C97" s="119">
        <v>15.40853230978</v>
      </c>
      <c r="D97" s="172">
        <v>7.28E-3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outlineLevel="3" x14ac:dyDescent="0.2">
      <c r="A98" s="81" t="s">
        <v>213</v>
      </c>
      <c r="B98" s="119">
        <v>3.5914939190000002E-2</v>
      </c>
      <c r="C98" s="119">
        <v>1.01565426011</v>
      </c>
      <c r="D98" s="172">
        <v>4.8000000000000001E-4</v>
      </c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outlineLevel="3" x14ac:dyDescent="0.2">
      <c r="A99" s="81" t="s">
        <v>129</v>
      </c>
      <c r="B99" s="119">
        <v>2.4845500020000001E-2</v>
      </c>
      <c r="C99" s="119">
        <v>0.70261675254</v>
      </c>
      <c r="D99" s="172">
        <v>3.3199999999999999E-4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outlineLevel="3" x14ac:dyDescent="0.2">
      <c r="A100" s="81" t="s">
        <v>152</v>
      </c>
      <c r="B100" s="119">
        <v>3.9780000000000003E-2</v>
      </c>
      <c r="C100" s="119">
        <v>1.1249560038599999</v>
      </c>
      <c r="D100" s="172">
        <v>5.31E-4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outlineLevel="3" x14ac:dyDescent="0.2">
      <c r="A101" s="81" t="s">
        <v>123</v>
      </c>
      <c r="B101" s="119">
        <v>1.35</v>
      </c>
      <c r="C101" s="119">
        <v>38.177239950000001</v>
      </c>
      <c r="D101" s="172">
        <v>1.8036E-2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outlineLevel="3" x14ac:dyDescent="0.2">
      <c r="A102" s="81" t="s">
        <v>105</v>
      </c>
      <c r="B102" s="119">
        <v>8.1546875000000005E-2</v>
      </c>
      <c r="C102" s="119">
        <v>2.3060997141100001</v>
      </c>
      <c r="D102" s="172">
        <v>1.0889999999999999E-3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ht="14.25" outlineLevel="2" x14ac:dyDescent="0.25">
      <c r="A103" s="64" t="s">
        <v>58</v>
      </c>
      <c r="B103" s="53"/>
      <c r="C103" s="53"/>
      <c r="D103" s="118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ht="14.25" outlineLevel="2" x14ac:dyDescent="0.25">
      <c r="A104" s="64" t="s">
        <v>182</v>
      </c>
      <c r="B104" s="53">
        <f t="shared" ref="B104:C104" si="20">SUM(B$105:B$105)</f>
        <v>0.11413385455</v>
      </c>
      <c r="C104" s="53">
        <f t="shared" si="20"/>
        <v>3.2276411493600001</v>
      </c>
      <c r="D104" s="118">
        <v>1.5250000000000001E-3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outlineLevel="3" x14ac:dyDescent="0.2">
      <c r="A105" s="81" t="s">
        <v>148</v>
      </c>
      <c r="B105" s="119">
        <v>0.11413385455</v>
      </c>
      <c r="C105" s="119">
        <v>3.2276411493600001</v>
      </c>
      <c r="D105" s="172">
        <v>1.5250000000000001E-3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x14ac:dyDescent="0.2">
      <c r="B106" s="69"/>
      <c r="C106" s="69"/>
      <c r="D106" s="131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x14ac:dyDescent="0.2">
      <c r="B107" s="69"/>
      <c r="C107" s="69"/>
      <c r="D107" s="131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2">
      <c r="B108" s="69"/>
      <c r="C108" s="69"/>
      <c r="D108" s="131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x14ac:dyDescent="0.2">
      <c r="B109" s="69"/>
      <c r="C109" s="69"/>
      <c r="D109" s="131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x14ac:dyDescent="0.2">
      <c r="B110" s="69"/>
      <c r="C110" s="69"/>
      <c r="D110" s="131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x14ac:dyDescent="0.2">
      <c r="B111" s="69"/>
      <c r="C111" s="69"/>
      <c r="D111" s="131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x14ac:dyDescent="0.2">
      <c r="B112" s="69"/>
      <c r="C112" s="69"/>
      <c r="D112" s="131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69"/>
      <c r="C113" s="69"/>
      <c r="D113" s="131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69"/>
      <c r="C114" s="69"/>
      <c r="D114" s="131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69"/>
      <c r="C115" s="69"/>
      <c r="D115" s="131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69"/>
      <c r="C116" s="69"/>
      <c r="D116" s="131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69"/>
      <c r="C117" s="69"/>
      <c r="D117" s="131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69"/>
      <c r="C118" s="69"/>
      <c r="D118" s="131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69"/>
      <c r="C119" s="69"/>
      <c r="D119" s="131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69"/>
      <c r="C120" s="69"/>
      <c r="D120" s="131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69"/>
      <c r="C121" s="69"/>
      <c r="D121" s="131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69"/>
      <c r="C122" s="69"/>
      <c r="D122" s="131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69"/>
      <c r="C123" s="69"/>
      <c r="D123" s="131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69"/>
      <c r="C124" s="69"/>
      <c r="D124" s="131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69"/>
      <c r="C125" s="69"/>
      <c r="D125" s="131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69"/>
      <c r="C126" s="69"/>
      <c r="D126" s="131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69"/>
      <c r="C127" s="69"/>
      <c r="D127" s="131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69"/>
      <c r="C128" s="69"/>
      <c r="D128" s="131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69"/>
      <c r="C129" s="69"/>
      <c r="D129" s="131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69"/>
      <c r="C130" s="69"/>
      <c r="D130" s="131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69"/>
      <c r="C131" s="69"/>
      <c r="D131" s="131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69"/>
      <c r="C132" s="69"/>
      <c r="D132" s="131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69"/>
      <c r="C133" s="69"/>
      <c r="D133" s="131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69"/>
      <c r="C134" s="69"/>
      <c r="D134" s="131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69"/>
      <c r="C135" s="69"/>
      <c r="D135" s="131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69"/>
      <c r="C136" s="69"/>
      <c r="D136" s="131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69"/>
      <c r="C137" s="69"/>
      <c r="D137" s="131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69"/>
      <c r="C138" s="69"/>
      <c r="D138" s="131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69"/>
      <c r="C139" s="69"/>
      <c r="D139" s="131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69"/>
      <c r="C140" s="69"/>
      <c r="D140" s="131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69"/>
      <c r="C141" s="69"/>
      <c r="D141" s="131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69"/>
      <c r="C142" s="69"/>
      <c r="D142" s="131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69"/>
      <c r="C143" s="69"/>
      <c r="D143" s="131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69"/>
      <c r="C144" s="69"/>
      <c r="D144" s="131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69"/>
      <c r="C145" s="69"/>
      <c r="D145" s="13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69"/>
      <c r="C146" s="69"/>
      <c r="D146" s="131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69"/>
      <c r="C147" s="69"/>
      <c r="D147" s="131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69"/>
      <c r="C148" s="69"/>
      <c r="D148" s="131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69"/>
      <c r="C149" s="69"/>
      <c r="D149" s="131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69"/>
      <c r="C150" s="69"/>
      <c r="D150" s="131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69"/>
      <c r="C151" s="69"/>
      <c r="D151" s="131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69"/>
      <c r="C152" s="69"/>
      <c r="D152" s="131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69"/>
      <c r="C153" s="69"/>
      <c r="D153" s="131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69"/>
      <c r="C154" s="69"/>
      <c r="D154" s="131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69"/>
      <c r="C155" s="69"/>
      <c r="D155" s="131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69"/>
      <c r="C156" s="69"/>
      <c r="D156" s="131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69"/>
      <c r="C157" s="69"/>
      <c r="D157" s="131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69"/>
      <c r="C158" s="69"/>
      <c r="D158" s="131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69"/>
      <c r="C159" s="69"/>
      <c r="D159" s="131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69"/>
      <c r="C160" s="69"/>
      <c r="D160" s="131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69"/>
      <c r="C161" s="69"/>
      <c r="D161" s="131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69"/>
      <c r="C162" s="69"/>
      <c r="D162" s="131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69"/>
      <c r="C163" s="69"/>
      <c r="D163" s="131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69"/>
      <c r="C164" s="69"/>
      <c r="D164" s="131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69"/>
      <c r="C165" s="69"/>
      <c r="D165" s="131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69"/>
      <c r="C166" s="69"/>
      <c r="D166" s="131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69"/>
      <c r="C167" s="69"/>
      <c r="D167" s="131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69"/>
      <c r="C168" s="69"/>
      <c r="D168" s="131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69"/>
      <c r="C169" s="69"/>
      <c r="D169" s="131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69"/>
      <c r="C170" s="69"/>
      <c r="D170" s="131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69"/>
      <c r="C171" s="69"/>
      <c r="D171" s="131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69"/>
      <c r="C172" s="69"/>
      <c r="D172" s="131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69"/>
      <c r="C173" s="69"/>
      <c r="D173" s="131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69"/>
      <c r="C174" s="69"/>
      <c r="D174" s="131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69"/>
      <c r="C175" s="69"/>
      <c r="D175" s="131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69"/>
      <c r="C176" s="69"/>
      <c r="D176" s="131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69"/>
      <c r="C177" s="69"/>
      <c r="D177" s="131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69"/>
      <c r="C178" s="69"/>
      <c r="D178" s="131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69"/>
      <c r="C179" s="69"/>
      <c r="D179" s="131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69"/>
      <c r="C180" s="69"/>
      <c r="D180" s="131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69"/>
      <c r="C181" s="69"/>
      <c r="D181" s="13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69"/>
      <c r="C182" s="69"/>
      <c r="D182" s="131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69"/>
      <c r="C183" s="69"/>
      <c r="D183" s="131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</sheetData>
  <mergeCells count="2">
    <mergeCell ref="A2:D2"/>
    <mergeCell ref="A3:D3"/>
  </mergeCells>
  <printOptions horizontalCentered="1"/>
  <pageMargins left="1.1811023622047245" right="0.59055118110236227" top="0.39370078740157483" bottom="0.39370078740157483" header="0.51181102362204722" footer="0.51181102362204722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28"/>
  <sheetViews>
    <sheetView topLeftCell="A7" workbookViewId="0">
      <selection activeCell="G50" sqref="G50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220</v>
      </c>
    </row>
    <row r="3" spans="1:7" x14ac:dyDescent="0.2">
      <c r="A3" t="s">
        <v>139</v>
      </c>
      <c r="B3" s="211">
        <v>43343</v>
      </c>
      <c r="C3" s="211">
        <f>DREPORTDATE</f>
        <v>43343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63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A7" s="289"/>
      <c r="B7" s="289"/>
      <c r="C7" s="289" t="str">
        <f>IF($B$4=1,"дол. США",IF($B$4=1000,"th USD",IF($B$4=1000000,"ml USD",IF($B$4=1000000000,"bn USD"))))</f>
        <v>bn USD</v>
      </c>
      <c r="D7" s="289" t="str">
        <f>IF($B$4=1,"грн",IF($B$4=1000,"th UAH",IF($B$4=1000000,"ml UAH",IF($B$4=1000000000,"bn UAH"))))</f>
        <v>bn UAH</v>
      </c>
      <c r="E7" s="289" t="str">
        <f>IF($B$4=1,"одиниць",IF($B$4=1000,"th units",IF($B$4=1000000,"ml units",IF($B$4=1000000000,"bn units"))))</f>
        <v>bn units</v>
      </c>
    </row>
    <row r="8" spans="1:7" x14ac:dyDescent="0.2">
      <c r="A8" s="289" t="s">
        <v>78</v>
      </c>
      <c r="B8" s="289"/>
      <c r="C8" s="289"/>
      <c r="D8" s="289"/>
      <c r="E8" s="289"/>
    </row>
    <row r="9" spans="1:7" x14ac:dyDescent="0.2">
      <c r="A9" s="289" t="s">
        <v>151</v>
      </c>
      <c r="B9" s="289"/>
      <c r="C9" s="289"/>
      <c r="D9" s="289"/>
      <c r="E9" s="289"/>
    </row>
    <row r="10" spans="1:7" x14ac:dyDescent="0.2">
      <c r="A10" s="289"/>
      <c r="B10" s="289"/>
      <c r="C10" s="289"/>
      <c r="D10" s="289"/>
      <c r="E10" s="289"/>
    </row>
    <row r="11" spans="1:7" x14ac:dyDescent="0.2">
      <c r="A11" s="289"/>
      <c r="B11" s="289"/>
      <c r="C11" s="289"/>
      <c r="D11" s="289"/>
      <c r="E11" s="289"/>
    </row>
    <row r="12" spans="1:7" x14ac:dyDescent="0.2">
      <c r="A12" s="289">
        <v>1000000000</v>
      </c>
      <c r="B12" s="289"/>
      <c r="C12" s="289"/>
      <c r="D12" s="289"/>
      <c r="E12" s="289"/>
    </row>
    <row r="13" spans="1:7" x14ac:dyDescent="0.2">
      <c r="A13" s="289"/>
      <c r="B13" s="289"/>
      <c r="C13" s="289"/>
      <c r="D13" s="289"/>
      <c r="E13" s="289"/>
    </row>
    <row r="14" spans="1:7" x14ac:dyDescent="0.2">
      <c r="A14" s="289"/>
      <c r="B14" s="289"/>
      <c r="C14" s="289"/>
      <c r="D14" s="289"/>
      <c r="E14" s="289"/>
    </row>
    <row r="28" spans="5:5" x14ac:dyDescent="0.2">
      <c r="E28" s="290"/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36" customFormat="1" x14ac:dyDescent="0.2"/>
    <row r="8" s="71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80"/>
  <sheetViews>
    <sheetView topLeftCell="A7" workbookViewId="0">
      <selection activeCell="A111" sqref="A111"/>
    </sheetView>
  </sheetViews>
  <sheetFormatPr defaultRowHeight="11.25" outlineLevelRow="3" x14ac:dyDescent="0.2"/>
  <cols>
    <col min="1" max="1" width="64.42578125" style="153" customWidth="1"/>
    <col min="2" max="10" width="12.42578125" style="198" customWidth="1"/>
    <col min="11" max="11" width="14" style="153" customWidth="1"/>
    <col min="12" max="16384" width="9.140625" style="153"/>
  </cols>
  <sheetData>
    <row r="1" spans="1:15" s="34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5" s="34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75"/>
      <c r="L2" s="75"/>
      <c r="M2" s="75"/>
      <c r="N2" s="75"/>
      <c r="O2" s="75"/>
    </row>
    <row r="3" spans="1:15" s="34" customFormat="1" ht="12.75" x14ac:dyDescent="0.2">
      <c r="A3" s="66"/>
      <c r="B3" s="78"/>
      <c r="C3" s="78"/>
      <c r="D3" s="78"/>
      <c r="E3" s="78"/>
      <c r="F3" s="78"/>
      <c r="G3" s="78"/>
      <c r="H3" s="78"/>
      <c r="I3" s="78"/>
      <c r="J3" s="78"/>
    </row>
    <row r="4" spans="1:15" s="169" customFormat="1" ht="12.75" x14ac:dyDescent="0.2">
      <c r="B4" s="209"/>
      <c r="C4" s="209"/>
      <c r="D4" s="209"/>
      <c r="E4" s="209"/>
      <c r="F4" s="209"/>
      <c r="G4" s="209"/>
      <c r="H4" s="209"/>
      <c r="I4" s="209"/>
      <c r="J4" s="209" t="str">
        <f>VALUAH</f>
        <v>млрд. грн</v>
      </c>
    </row>
    <row r="5" spans="1:15" s="175" customFormat="1" ht="12.75" x14ac:dyDescent="0.2">
      <c r="A5" s="9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77">
        <v>43343</v>
      </c>
    </row>
    <row r="6" spans="1:15" s="99" customFormat="1" ht="31.5" x14ac:dyDescent="0.2">
      <c r="A6" s="9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I6" si="0">B$7+B$71</f>
        <v>2141.6905879996102</v>
      </c>
      <c r="C6" s="104">
        <f t="shared" si="0"/>
        <v>2134.93428886929</v>
      </c>
      <c r="D6" s="104">
        <f t="shared" si="0"/>
        <v>2068.8397230079399</v>
      </c>
      <c r="E6" s="104">
        <f t="shared" si="0"/>
        <v>2053.6088142244998</v>
      </c>
      <c r="F6" s="104">
        <f t="shared" si="0"/>
        <v>2021.0545212652</v>
      </c>
      <c r="G6" s="104">
        <f t="shared" si="0"/>
        <v>1993.0819666221996</v>
      </c>
      <c r="H6" s="104">
        <f t="shared" si="0"/>
        <v>1998.2654254117297</v>
      </c>
      <c r="I6" s="104">
        <f t="shared" si="0"/>
        <v>2025.6676187832495</v>
      </c>
      <c r="J6" s="104">
        <v>2116.66783260696</v>
      </c>
    </row>
    <row r="7" spans="1:15" s="200" customFormat="1" ht="15" x14ac:dyDescent="0.2">
      <c r="A7" s="85" t="s">
        <v>70</v>
      </c>
      <c r="B7" s="102">
        <f t="shared" ref="B7:J7" si="1">B$8+B$46</f>
        <v>1833.70983091682</v>
      </c>
      <c r="C7" s="102">
        <f t="shared" si="1"/>
        <v>1832.9308065506098</v>
      </c>
      <c r="D7" s="102">
        <f t="shared" si="1"/>
        <v>1781.31301253167</v>
      </c>
      <c r="E7" s="102">
        <f t="shared" si="1"/>
        <v>1772.8473536595998</v>
      </c>
      <c r="F7" s="102">
        <f t="shared" si="1"/>
        <v>1748.80735774851</v>
      </c>
      <c r="G7" s="102">
        <f t="shared" si="1"/>
        <v>1730.7584978122197</v>
      </c>
      <c r="H7" s="102">
        <f t="shared" si="1"/>
        <v>1732.1021751336898</v>
      </c>
      <c r="I7" s="102">
        <f t="shared" si="1"/>
        <v>1750.3946974420696</v>
      </c>
      <c r="J7" s="102">
        <f t="shared" si="1"/>
        <v>1829.8835112689999</v>
      </c>
    </row>
    <row r="8" spans="1:15" s="41" customFormat="1" ht="15" outlineLevel="1" x14ac:dyDescent="0.2">
      <c r="A8" s="12" t="s">
        <v>51</v>
      </c>
      <c r="B8" s="58">
        <f t="shared" ref="B8:J8" si="2">B$9+B$44</f>
        <v>753.3993864683199</v>
      </c>
      <c r="C8" s="58">
        <f t="shared" si="2"/>
        <v>745.3749861473998</v>
      </c>
      <c r="D8" s="58">
        <f t="shared" si="2"/>
        <v>744.95842491715985</v>
      </c>
      <c r="E8" s="58">
        <f t="shared" si="2"/>
        <v>750.77983102579981</v>
      </c>
      <c r="F8" s="58">
        <f t="shared" si="2"/>
        <v>746.13854761615994</v>
      </c>
      <c r="G8" s="58">
        <f t="shared" si="2"/>
        <v>747.29629508629989</v>
      </c>
      <c r="H8" s="58">
        <f t="shared" si="2"/>
        <v>749.56009706075986</v>
      </c>
      <c r="I8" s="58">
        <f t="shared" si="2"/>
        <v>746.69027473678977</v>
      </c>
      <c r="J8" s="58">
        <f t="shared" si="2"/>
        <v>759.06344809861992</v>
      </c>
    </row>
    <row r="9" spans="1:15" s="97" customFormat="1" ht="25.5" outlineLevel="2" collapsed="1" x14ac:dyDescent="0.2">
      <c r="A9" s="259" t="s">
        <v>197</v>
      </c>
      <c r="B9" s="82">
        <f t="shared" ref="B9:I9" si="3">SUM(B$10:B$43)</f>
        <v>751.01884106317993</v>
      </c>
      <c r="C9" s="82">
        <f t="shared" si="3"/>
        <v>742.99444074225983</v>
      </c>
      <c r="D9" s="82">
        <f t="shared" si="3"/>
        <v>742.57787951201988</v>
      </c>
      <c r="E9" s="82">
        <f t="shared" si="3"/>
        <v>748.39928562065984</v>
      </c>
      <c r="F9" s="82">
        <f t="shared" si="3"/>
        <v>743.79106534163998</v>
      </c>
      <c r="G9" s="82">
        <f t="shared" si="3"/>
        <v>744.94881281177993</v>
      </c>
      <c r="H9" s="82">
        <f t="shared" si="3"/>
        <v>747.2126147862399</v>
      </c>
      <c r="I9" s="82">
        <f t="shared" si="3"/>
        <v>744.37585559288982</v>
      </c>
      <c r="J9" s="82">
        <v>756.74902895471996</v>
      </c>
    </row>
    <row r="10" spans="1:15" s="149" customFormat="1" ht="12.75" hidden="1" outlineLevel="3" x14ac:dyDescent="0.2">
      <c r="A10" s="260" t="s">
        <v>144</v>
      </c>
      <c r="B10" s="164">
        <v>62.650438999999999</v>
      </c>
      <c r="C10" s="164">
        <v>62.650438999999999</v>
      </c>
      <c r="D10" s="164">
        <v>62.650438999999999</v>
      </c>
      <c r="E10" s="164">
        <v>62.650438999999999</v>
      </c>
      <c r="F10" s="164">
        <v>62.650438999999999</v>
      </c>
      <c r="G10" s="164">
        <v>62.650438999999999</v>
      </c>
      <c r="H10" s="164">
        <v>62.650438999999999</v>
      </c>
      <c r="I10" s="164">
        <v>62.650438999999999</v>
      </c>
      <c r="J10" s="164">
        <v>62.650438999999999</v>
      </c>
    </row>
    <row r="11" spans="1:15" ht="12.75" hidden="1" outlineLevel="3" x14ac:dyDescent="0.2">
      <c r="A11" s="261" t="s">
        <v>205</v>
      </c>
      <c r="B11" s="119">
        <v>19.033000000000001</v>
      </c>
      <c r="C11" s="119">
        <v>19.033000000000001</v>
      </c>
      <c r="D11" s="119">
        <v>19.033000000000001</v>
      </c>
      <c r="E11" s="119">
        <v>19.033000000000001</v>
      </c>
      <c r="F11" s="119">
        <v>19.033000000000001</v>
      </c>
      <c r="G11" s="119">
        <v>19.033000000000001</v>
      </c>
      <c r="H11" s="119">
        <v>19.033000000000001</v>
      </c>
      <c r="I11" s="119">
        <v>19.033000000000001</v>
      </c>
      <c r="J11" s="119">
        <v>19.033000000000001</v>
      </c>
      <c r="K11" s="144"/>
      <c r="L11" s="144"/>
      <c r="M11" s="144"/>
    </row>
    <row r="12" spans="1:15" ht="12.75" hidden="1" outlineLevel="3" x14ac:dyDescent="0.2">
      <c r="A12" s="261" t="s">
        <v>31</v>
      </c>
      <c r="B12" s="119">
        <v>6.9027900000000004</v>
      </c>
      <c r="C12" s="119">
        <v>5.7134400000000003</v>
      </c>
      <c r="D12" s="119">
        <v>4.2545766086999999</v>
      </c>
      <c r="E12" s="119">
        <v>9.1714101552099994</v>
      </c>
      <c r="F12" s="119">
        <v>9.0761097199300007</v>
      </c>
      <c r="G12" s="119">
        <v>7.9463599365000004</v>
      </c>
      <c r="H12" s="119">
        <v>9.7319031894699997</v>
      </c>
      <c r="I12" s="119">
        <v>9.9530758694700001</v>
      </c>
      <c r="J12" s="119">
        <v>10.540605526269999</v>
      </c>
      <c r="K12" s="144"/>
      <c r="L12" s="144"/>
      <c r="M12" s="144"/>
    </row>
    <row r="13" spans="1:15" ht="12.75" hidden="1" outlineLevel="3" x14ac:dyDescent="0.2">
      <c r="A13" s="261" t="s">
        <v>35</v>
      </c>
      <c r="B13" s="119">
        <v>36.5</v>
      </c>
      <c r="C13" s="119">
        <v>36.5</v>
      </c>
      <c r="D13" s="119">
        <v>36.5</v>
      </c>
      <c r="E13" s="119">
        <v>36.5</v>
      </c>
      <c r="F13" s="119">
        <v>36.5</v>
      </c>
      <c r="G13" s="119">
        <v>36.5</v>
      </c>
      <c r="H13" s="119">
        <v>36.5</v>
      </c>
      <c r="I13" s="119">
        <v>36.5</v>
      </c>
      <c r="J13" s="119">
        <v>36.5</v>
      </c>
      <c r="K13" s="144"/>
      <c r="L13" s="144"/>
      <c r="M13" s="144"/>
    </row>
    <row r="14" spans="1:15" ht="12.75" hidden="1" outlineLevel="3" x14ac:dyDescent="0.2">
      <c r="A14" s="261" t="s">
        <v>86</v>
      </c>
      <c r="B14" s="119">
        <v>28.700001</v>
      </c>
      <c r="C14" s="119">
        <v>28.700001</v>
      </c>
      <c r="D14" s="119">
        <v>28.700001</v>
      </c>
      <c r="E14" s="119">
        <v>28.700001</v>
      </c>
      <c r="F14" s="119">
        <v>28.700001</v>
      </c>
      <c r="G14" s="119">
        <v>28.700001</v>
      </c>
      <c r="H14" s="119">
        <v>28.700001</v>
      </c>
      <c r="I14" s="119">
        <v>28.700001</v>
      </c>
      <c r="J14" s="119">
        <v>28.700001</v>
      </c>
      <c r="K14" s="144"/>
      <c r="L14" s="144"/>
      <c r="M14" s="144"/>
    </row>
    <row r="15" spans="1:15" ht="12.75" hidden="1" outlineLevel="3" x14ac:dyDescent="0.2">
      <c r="A15" s="261" t="s">
        <v>134</v>
      </c>
      <c r="B15" s="119">
        <v>46.9</v>
      </c>
      <c r="C15" s="119">
        <v>46.9</v>
      </c>
      <c r="D15" s="119">
        <v>46.9</v>
      </c>
      <c r="E15" s="119">
        <v>46.9</v>
      </c>
      <c r="F15" s="119">
        <v>46.9</v>
      </c>
      <c r="G15" s="119">
        <v>46.9</v>
      </c>
      <c r="H15" s="119">
        <v>46.9</v>
      </c>
      <c r="I15" s="119">
        <v>46.9</v>
      </c>
      <c r="J15" s="119">
        <v>46.9</v>
      </c>
      <c r="K15" s="144"/>
      <c r="L15" s="144"/>
      <c r="M15" s="144"/>
    </row>
    <row r="16" spans="1:15" ht="12.75" hidden="1" outlineLevel="3" x14ac:dyDescent="0.2">
      <c r="A16" s="261" t="s">
        <v>198</v>
      </c>
      <c r="B16" s="119">
        <v>93.438657000000006</v>
      </c>
      <c r="C16" s="119">
        <v>93.438657000000006</v>
      </c>
      <c r="D16" s="119">
        <v>93.438657000000006</v>
      </c>
      <c r="E16" s="119">
        <v>93.438657000000006</v>
      </c>
      <c r="F16" s="119">
        <v>93.438657000000006</v>
      </c>
      <c r="G16" s="119">
        <v>93.438657000000006</v>
      </c>
      <c r="H16" s="119">
        <v>93.438657000000006</v>
      </c>
      <c r="I16" s="119">
        <v>93.438657000000006</v>
      </c>
      <c r="J16" s="119">
        <v>93.438657000000006</v>
      </c>
      <c r="K16" s="144"/>
      <c r="L16" s="144"/>
      <c r="M16" s="144"/>
    </row>
    <row r="17" spans="1:13" ht="12.75" hidden="1" outlineLevel="3" x14ac:dyDescent="0.2">
      <c r="A17" s="261" t="s">
        <v>27</v>
      </c>
      <c r="B17" s="119">
        <v>12.097744</v>
      </c>
      <c r="C17" s="119">
        <v>12.097744</v>
      </c>
      <c r="D17" s="119">
        <v>12.097744</v>
      </c>
      <c r="E17" s="119">
        <v>12.097744</v>
      </c>
      <c r="F17" s="119">
        <v>12.097744</v>
      </c>
      <c r="G17" s="119">
        <v>12.097744</v>
      </c>
      <c r="H17" s="119">
        <v>12.097744</v>
      </c>
      <c r="I17" s="119">
        <v>12.097744</v>
      </c>
      <c r="J17" s="119">
        <v>12.097744</v>
      </c>
      <c r="K17" s="144"/>
      <c r="L17" s="144"/>
      <c r="M17" s="144"/>
    </row>
    <row r="18" spans="1:13" ht="12.75" hidden="1" outlineLevel="3" x14ac:dyDescent="0.2">
      <c r="A18" s="261" t="s">
        <v>81</v>
      </c>
      <c r="B18" s="119">
        <v>12.097744</v>
      </c>
      <c r="C18" s="119">
        <v>12.097744</v>
      </c>
      <c r="D18" s="119">
        <v>12.097744</v>
      </c>
      <c r="E18" s="119">
        <v>12.097744</v>
      </c>
      <c r="F18" s="119">
        <v>12.097744</v>
      </c>
      <c r="G18" s="119">
        <v>12.097744</v>
      </c>
      <c r="H18" s="119">
        <v>12.097744</v>
      </c>
      <c r="I18" s="119">
        <v>12.097744</v>
      </c>
      <c r="J18" s="119">
        <v>12.097744</v>
      </c>
      <c r="K18" s="144"/>
      <c r="L18" s="144"/>
      <c r="M18" s="144"/>
    </row>
    <row r="19" spans="1:13" ht="12.75" hidden="1" outlineLevel="3" x14ac:dyDescent="0.2">
      <c r="A19" s="261" t="s">
        <v>173</v>
      </c>
      <c r="B19" s="119">
        <v>30.282912463799999</v>
      </c>
      <c r="C19" s="119">
        <v>30.402101818070001</v>
      </c>
      <c r="D19" s="119">
        <v>29.20766522345</v>
      </c>
      <c r="E19" s="119">
        <v>28.77613418428</v>
      </c>
      <c r="F19" s="119">
        <v>28.382707062289999</v>
      </c>
      <c r="G19" s="119">
        <v>25.163761104270002</v>
      </c>
      <c r="H19" s="119">
        <v>28.526603675779999</v>
      </c>
      <c r="I19" s="119">
        <v>28.317887454080001</v>
      </c>
      <c r="J19" s="119">
        <v>29.92970294082</v>
      </c>
      <c r="K19" s="144"/>
      <c r="L19" s="144"/>
      <c r="M19" s="144"/>
    </row>
    <row r="20" spans="1:13" ht="12.75" hidden="1" outlineLevel="3" x14ac:dyDescent="0.2">
      <c r="A20" s="261" t="s">
        <v>130</v>
      </c>
      <c r="B20" s="119">
        <v>12.097744</v>
      </c>
      <c r="C20" s="119">
        <v>12.097744</v>
      </c>
      <c r="D20" s="119">
        <v>12.097744</v>
      </c>
      <c r="E20" s="119">
        <v>12.097744</v>
      </c>
      <c r="F20" s="119">
        <v>12.097744</v>
      </c>
      <c r="G20" s="119">
        <v>12.097744</v>
      </c>
      <c r="H20" s="119">
        <v>12.097744</v>
      </c>
      <c r="I20" s="119">
        <v>12.097744</v>
      </c>
      <c r="J20" s="119">
        <v>12.097744</v>
      </c>
      <c r="K20" s="144"/>
      <c r="L20" s="144"/>
      <c r="M20" s="144"/>
    </row>
    <row r="21" spans="1:13" ht="12.75" hidden="1" outlineLevel="3" x14ac:dyDescent="0.2">
      <c r="A21" s="261" t="s">
        <v>195</v>
      </c>
      <c r="B21" s="119">
        <v>12.097744</v>
      </c>
      <c r="C21" s="119">
        <v>12.097744</v>
      </c>
      <c r="D21" s="119">
        <v>12.097744</v>
      </c>
      <c r="E21" s="119">
        <v>12.097744</v>
      </c>
      <c r="F21" s="119">
        <v>12.097744</v>
      </c>
      <c r="G21" s="119">
        <v>12.097744</v>
      </c>
      <c r="H21" s="119">
        <v>12.097744</v>
      </c>
      <c r="I21" s="119">
        <v>12.097744</v>
      </c>
      <c r="J21" s="119">
        <v>12.097744</v>
      </c>
      <c r="K21" s="144"/>
      <c r="L21" s="144"/>
      <c r="M21" s="144"/>
    </row>
    <row r="22" spans="1:13" ht="12.75" hidden="1" outlineLevel="3" x14ac:dyDescent="0.2">
      <c r="A22" s="261" t="s">
        <v>217</v>
      </c>
      <c r="B22" s="119">
        <v>71.605224814419998</v>
      </c>
      <c r="C22" s="119">
        <v>58.639344001890002</v>
      </c>
      <c r="D22" s="119">
        <v>56.825803222129998</v>
      </c>
      <c r="E22" s="119">
        <v>53.887836183669997</v>
      </c>
      <c r="F22" s="119">
        <v>54.823793388239999</v>
      </c>
      <c r="G22" s="119">
        <v>53.75295820318</v>
      </c>
      <c r="H22" s="119">
        <v>52.419739533029997</v>
      </c>
      <c r="I22" s="119">
        <v>50.467193953330003</v>
      </c>
      <c r="J22" s="119">
        <v>43.811718241260003</v>
      </c>
      <c r="K22" s="144"/>
      <c r="L22" s="144"/>
      <c r="M22" s="144"/>
    </row>
    <row r="23" spans="1:13" ht="12.75" hidden="1" outlineLevel="3" x14ac:dyDescent="0.2">
      <c r="A23" s="261" t="s">
        <v>153</v>
      </c>
      <c r="B23" s="119">
        <v>12.097744</v>
      </c>
      <c r="C23" s="119">
        <v>12.097744</v>
      </c>
      <c r="D23" s="119">
        <v>12.097744</v>
      </c>
      <c r="E23" s="119">
        <v>12.097744</v>
      </c>
      <c r="F23" s="119">
        <v>12.097744</v>
      </c>
      <c r="G23" s="119">
        <v>12.097744</v>
      </c>
      <c r="H23" s="119">
        <v>12.097744</v>
      </c>
      <c r="I23" s="119">
        <v>12.097744</v>
      </c>
      <c r="J23" s="119">
        <v>12.097744</v>
      </c>
      <c r="K23" s="144"/>
      <c r="L23" s="144"/>
      <c r="M23" s="144"/>
    </row>
    <row r="24" spans="1:13" ht="12.75" hidden="1" outlineLevel="3" x14ac:dyDescent="0.2">
      <c r="A24" s="261" t="s">
        <v>115</v>
      </c>
      <c r="B24" s="119">
        <v>12.097744</v>
      </c>
      <c r="C24" s="119">
        <v>12.097744</v>
      </c>
      <c r="D24" s="119">
        <v>12.097744</v>
      </c>
      <c r="E24" s="119">
        <v>12.097744</v>
      </c>
      <c r="F24" s="119">
        <v>12.097744</v>
      </c>
      <c r="G24" s="119">
        <v>12.097744</v>
      </c>
      <c r="H24" s="119">
        <v>12.097744</v>
      </c>
      <c r="I24" s="119">
        <v>12.097744</v>
      </c>
      <c r="J24" s="119">
        <v>12.097744</v>
      </c>
      <c r="K24" s="144"/>
      <c r="L24" s="144"/>
      <c r="M24" s="144"/>
    </row>
    <row r="25" spans="1:13" ht="12.75" hidden="1" outlineLevel="3" x14ac:dyDescent="0.2">
      <c r="A25" s="261" t="s">
        <v>178</v>
      </c>
      <c r="B25" s="119">
        <v>12.097744</v>
      </c>
      <c r="C25" s="119">
        <v>12.097744</v>
      </c>
      <c r="D25" s="119">
        <v>12.097744</v>
      </c>
      <c r="E25" s="119">
        <v>12.097744</v>
      </c>
      <c r="F25" s="119">
        <v>12.097744</v>
      </c>
      <c r="G25" s="119">
        <v>12.097744</v>
      </c>
      <c r="H25" s="119">
        <v>12.097744</v>
      </c>
      <c r="I25" s="119">
        <v>12.097744</v>
      </c>
      <c r="J25" s="119">
        <v>12.097744</v>
      </c>
      <c r="K25" s="144"/>
      <c r="L25" s="144"/>
      <c r="M25" s="144"/>
    </row>
    <row r="26" spans="1:13" ht="12.75" hidden="1" outlineLevel="3" x14ac:dyDescent="0.2">
      <c r="A26" s="261" t="s">
        <v>6</v>
      </c>
      <c r="B26" s="119">
        <v>12.097744</v>
      </c>
      <c r="C26" s="119">
        <v>12.097744</v>
      </c>
      <c r="D26" s="119">
        <v>12.097744</v>
      </c>
      <c r="E26" s="119">
        <v>12.097744</v>
      </c>
      <c r="F26" s="119">
        <v>12.097744</v>
      </c>
      <c r="G26" s="119">
        <v>12.097744</v>
      </c>
      <c r="H26" s="119">
        <v>12.097744</v>
      </c>
      <c r="I26" s="119">
        <v>12.097744</v>
      </c>
      <c r="J26" s="119">
        <v>12.097744</v>
      </c>
      <c r="K26" s="144"/>
      <c r="L26" s="144"/>
      <c r="M26" s="144"/>
    </row>
    <row r="27" spans="1:13" ht="12.75" hidden="1" outlineLevel="3" x14ac:dyDescent="0.2">
      <c r="A27" s="261" t="s">
        <v>55</v>
      </c>
      <c r="B27" s="119">
        <v>12.097744</v>
      </c>
      <c r="C27" s="119">
        <v>12.097744</v>
      </c>
      <c r="D27" s="119">
        <v>12.097744</v>
      </c>
      <c r="E27" s="119">
        <v>12.097744</v>
      </c>
      <c r="F27" s="119">
        <v>12.097744</v>
      </c>
      <c r="G27" s="119">
        <v>12.097744</v>
      </c>
      <c r="H27" s="119">
        <v>12.097744</v>
      </c>
      <c r="I27" s="119">
        <v>12.097744</v>
      </c>
      <c r="J27" s="119">
        <v>12.097744</v>
      </c>
      <c r="K27" s="144"/>
      <c r="L27" s="144"/>
      <c r="M27" s="144"/>
    </row>
    <row r="28" spans="1:13" ht="12.75" hidden="1" outlineLevel="3" x14ac:dyDescent="0.2">
      <c r="A28" s="261" t="s">
        <v>102</v>
      </c>
      <c r="B28" s="119">
        <v>12.097744</v>
      </c>
      <c r="C28" s="119">
        <v>12.097744</v>
      </c>
      <c r="D28" s="119">
        <v>12.097744</v>
      </c>
      <c r="E28" s="119">
        <v>12.097744</v>
      </c>
      <c r="F28" s="119">
        <v>12.097744</v>
      </c>
      <c r="G28" s="119">
        <v>12.097744</v>
      </c>
      <c r="H28" s="119">
        <v>12.097744</v>
      </c>
      <c r="I28" s="119">
        <v>12.097744</v>
      </c>
      <c r="J28" s="119">
        <v>12.097744</v>
      </c>
      <c r="K28" s="144"/>
      <c r="L28" s="144"/>
      <c r="M28" s="144"/>
    </row>
    <row r="29" spans="1:13" ht="12.75" hidden="1" outlineLevel="3" x14ac:dyDescent="0.2">
      <c r="A29" s="261" t="s">
        <v>94</v>
      </c>
      <c r="B29" s="119">
        <v>12.097744</v>
      </c>
      <c r="C29" s="119">
        <v>12.097744</v>
      </c>
      <c r="D29" s="119">
        <v>12.097744</v>
      </c>
      <c r="E29" s="119">
        <v>12.097744</v>
      </c>
      <c r="F29" s="119">
        <v>12.097744</v>
      </c>
      <c r="G29" s="119">
        <v>12.097744</v>
      </c>
      <c r="H29" s="119">
        <v>12.097744</v>
      </c>
      <c r="I29" s="119">
        <v>12.097744</v>
      </c>
      <c r="J29" s="119">
        <v>12.097744</v>
      </c>
      <c r="K29" s="144"/>
      <c r="L29" s="144"/>
      <c r="M29" s="144"/>
    </row>
    <row r="30" spans="1:13" ht="12.75" hidden="1" outlineLevel="3" x14ac:dyDescent="0.2">
      <c r="A30" s="261" t="s">
        <v>150</v>
      </c>
      <c r="B30" s="119">
        <v>12.097744</v>
      </c>
      <c r="C30" s="119">
        <v>12.097744</v>
      </c>
      <c r="D30" s="119">
        <v>12.097744</v>
      </c>
      <c r="E30" s="119">
        <v>12.097744</v>
      </c>
      <c r="F30" s="119">
        <v>12.097744</v>
      </c>
      <c r="G30" s="119">
        <v>12.097744</v>
      </c>
      <c r="H30" s="119">
        <v>12.097744</v>
      </c>
      <c r="I30" s="119">
        <v>12.097744</v>
      </c>
      <c r="J30" s="119">
        <v>12.097744</v>
      </c>
      <c r="K30" s="144"/>
      <c r="L30" s="144"/>
      <c r="M30" s="144"/>
    </row>
    <row r="31" spans="1:13" ht="12.75" hidden="1" outlineLevel="3" x14ac:dyDescent="0.2">
      <c r="A31" s="261" t="s">
        <v>206</v>
      </c>
      <c r="B31" s="119">
        <v>12.097744</v>
      </c>
      <c r="C31" s="119">
        <v>12.097744</v>
      </c>
      <c r="D31" s="119">
        <v>12.097744</v>
      </c>
      <c r="E31" s="119">
        <v>12.097744</v>
      </c>
      <c r="F31" s="119">
        <v>12.097744</v>
      </c>
      <c r="G31" s="119">
        <v>12.097744</v>
      </c>
      <c r="H31" s="119">
        <v>12.097744</v>
      </c>
      <c r="I31" s="119">
        <v>12.097744</v>
      </c>
      <c r="J31" s="119">
        <v>12.097744</v>
      </c>
      <c r="K31" s="144"/>
      <c r="L31" s="144"/>
      <c r="M31" s="144"/>
    </row>
    <row r="32" spans="1:13" ht="12.75" hidden="1" outlineLevel="3" x14ac:dyDescent="0.2">
      <c r="A32" s="261" t="s">
        <v>32</v>
      </c>
      <c r="B32" s="119">
        <v>12.097744</v>
      </c>
      <c r="C32" s="119">
        <v>12.097744</v>
      </c>
      <c r="D32" s="119">
        <v>12.097744</v>
      </c>
      <c r="E32" s="119">
        <v>12.097744</v>
      </c>
      <c r="F32" s="119">
        <v>12.097744</v>
      </c>
      <c r="G32" s="119">
        <v>12.097744</v>
      </c>
      <c r="H32" s="119">
        <v>12.097744</v>
      </c>
      <c r="I32" s="119">
        <v>12.097744</v>
      </c>
      <c r="J32" s="119">
        <v>12.097744</v>
      </c>
      <c r="K32" s="144"/>
      <c r="L32" s="144"/>
      <c r="M32" s="144"/>
    </row>
    <row r="33" spans="1:13" ht="12.75" hidden="1" outlineLevel="3" x14ac:dyDescent="0.2">
      <c r="A33" s="261" t="s">
        <v>61</v>
      </c>
      <c r="B33" s="119">
        <v>0.54500000000000004</v>
      </c>
      <c r="C33" s="119">
        <v>2.7472159999999999</v>
      </c>
      <c r="D33" s="119">
        <v>6.3465959999999999</v>
      </c>
      <c r="E33" s="119">
        <v>7.9860490000000004</v>
      </c>
      <c r="F33" s="119">
        <v>4.3766720000000001</v>
      </c>
      <c r="G33" s="119">
        <v>3.4238300000000002</v>
      </c>
      <c r="H33" s="119">
        <v>1.239377</v>
      </c>
      <c r="I33" s="119">
        <v>0.54715800000000003</v>
      </c>
      <c r="J33" s="119">
        <v>4.8589740139000002</v>
      </c>
      <c r="K33" s="144"/>
      <c r="L33" s="144"/>
      <c r="M33" s="144"/>
    </row>
    <row r="34" spans="1:13" ht="12.75" hidden="1" outlineLevel="3" x14ac:dyDescent="0.2">
      <c r="A34" s="261" t="s">
        <v>47</v>
      </c>
      <c r="B34" s="119">
        <v>45.0859284808</v>
      </c>
      <c r="C34" s="119">
        <v>45.233887941660001</v>
      </c>
      <c r="D34" s="119">
        <v>45.389581293010004</v>
      </c>
      <c r="E34" s="119">
        <v>47.934594012390001</v>
      </c>
      <c r="F34" s="119">
        <v>47.66779310938</v>
      </c>
      <c r="G34" s="119">
        <v>54.97646221758</v>
      </c>
      <c r="H34" s="119">
        <v>57.213302571459998</v>
      </c>
      <c r="I34" s="119">
        <v>58.980958676740002</v>
      </c>
      <c r="J34" s="119">
        <v>60.987363145229999</v>
      </c>
      <c r="K34" s="144"/>
      <c r="L34" s="144"/>
      <c r="M34" s="144"/>
    </row>
    <row r="35" spans="1:13" ht="12.75" hidden="1" outlineLevel="3" x14ac:dyDescent="0.2">
      <c r="A35" s="261" t="s">
        <v>46</v>
      </c>
      <c r="B35" s="119">
        <v>12.097751000000001</v>
      </c>
      <c r="C35" s="119">
        <v>12.097751000000001</v>
      </c>
      <c r="D35" s="119">
        <v>12.097751000000001</v>
      </c>
      <c r="E35" s="119">
        <v>12.097751000000001</v>
      </c>
      <c r="F35" s="119">
        <v>12.097751000000001</v>
      </c>
      <c r="G35" s="119">
        <v>12.097751000000001</v>
      </c>
      <c r="H35" s="119">
        <v>12.097751000000001</v>
      </c>
      <c r="I35" s="119">
        <v>12.097751000000001</v>
      </c>
      <c r="J35" s="119">
        <v>12.097751000000001</v>
      </c>
      <c r="K35" s="144"/>
      <c r="L35" s="144"/>
      <c r="M35" s="144"/>
    </row>
    <row r="36" spans="1:13" ht="12.75" hidden="1" outlineLevel="3" x14ac:dyDescent="0.2">
      <c r="A36" s="261" t="s">
        <v>95</v>
      </c>
      <c r="B36" s="119">
        <v>0.03</v>
      </c>
      <c r="C36" s="119">
        <v>0.03</v>
      </c>
      <c r="D36" s="119">
        <v>0.03</v>
      </c>
      <c r="E36" s="119">
        <v>0.03</v>
      </c>
      <c r="F36" s="119">
        <v>0.03</v>
      </c>
      <c r="G36" s="119">
        <v>0.03</v>
      </c>
      <c r="H36" s="119">
        <v>0.03</v>
      </c>
      <c r="I36" s="119">
        <v>0.03</v>
      </c>
      <c r="J36" s="119">
        <v>0.03</v>
      </c>
      <c r="K36" s="144"/>
      <c r="L36" s="144"/>
      <c r="M36" s="144"/>
    </row>
    <row r="37" spans="1:13" ht="12.75" hidden="1" outlineLevel="3" x14ac:dyDescent="0.2">
      <c r="A37" s="261" t="s">
        <v>156</v>
      </c>
      <c r="B37" s="119">
        <v>51.174533400000001</v>
      </c>
      <c r="C37" s="119">
        <v>54.875340600000001</v>
      </c>
      <c r="D37" s="119">
        <v>54.027230699999997</v>
      </c>
      <c r="E37" s="119">
        <v>51.208637699999997</v>
      </c>
      <c r="F37" s="119">
        <v>49.287746300000002</v>
      </c>
      <c r="G37" s="119">
        <v>48.991696300000001</v>
      </c>
      <c r="H37" s="119">
        <v>48.521690300000003</v>
      </c>
      <c r="I37" s="119">
        <v>46.425822500000002</v>
      </c>
      <c r="J37" s="119">
        <v>44.156663600000002</v>
      </c>
      <c r="K37" s="144"/>
      <c r="L37" s="144"/>
      <c r="M37" s="144"/>
    </row>
    <row r="38" spans="1:13" ht="12.75" hidden="1" outlineLevel="3" x14ac:dyDescent="0.2">
      <c r="A38" s="261" t="s">
        <v>161</v>
      </c>
      <c r="B38" s="119">
        <v>10.87562790416</v>
      </c>
      <c r="C38" s="119">
        <v>12.836286380640001</v>
      </c>
      <c r="D38" s="119">
        <v>15.92700246473</v>
      </c>
      <c r="E38" s="119">
        <v>16.507026385109999</v>
      </c>
      <c r="F38" s="119">
        <v>17.248645761799999</v>
      </c>
      <c r="G38" s="119">
        <v>17.396628050250001</v>
      </c>
      <c r="H38" s="119">
        <v>9.8527079999999998</v>
      </c>
      <c r="I38" s="119">
        <v>9.0565270000000009</v>
      </c>
      <c r="J38" s="119">
        <v>14.122227000000001</v>
      </c>
      <c r="K38" s="144"/>
      <c r="L38" s="144"/>
      <c r="M38" s="144"/>
    </row>
    <row r="39" spans="1:13" ht="12.75" hidden="1" outlineLevel="3" x14ac:dyDescent="0.2">
      <c r="A39" s="261" t="s">
        <v>210</v>
      </c>
      <c r="B39" s="119">
        <v>7.8000999999999996</v>
      </c>
      <c r="C39" s="119">
        <v>5.8000999999999996</v>
      </c>
      <c r="D39" s="119">
        <v>5.8000999999999996</v>
      </c>
      <c r="E39" s="119">
        <v>5.8000999999999996</v>
      </c>
      <c r="F39" s="119">
        <v>5.8000999999999996</v>
      </c>
      <c r="G39" s="119">
        <v>5.8000999999999996</v>
      </c>
      <c r="H39" s="119">
        <v>5.8000999999999996</v>
      </c>
      <c r="I39" s="119">
        <v>5.8000999999999996</v>
      </c>
      <c r="J39" s="119">
        <v>5.8000999999999996</v>
      </c>
      <c r="K39" s="144"/>
      <c r="L39" s="144"/>
      <c r="M39" s="144"/>
    </row>
    <row r="40" spans="1:13" ht="12.75" hidden="1" outlineLevel="3" x14ac:dyDescent="0.2">
      <c r="A40" s="261" t="s">
        <v>40</v>
      </c>
      <c r="B40" s="119">
        <v>19.728459999999998</v>
      </c>
      <c r="C40" s="119">
        <v>19.728459999999998</v>
      </c>
      <c r="D40" s="119">
        <v>17.75346</v>
      </c>
      <c r="E40" s="119">
        <v>17.755965</v>
      </c>
      <c r="F40" s="119">
        <v>17.755965</v>
      </c>
      <c r="G40" s="119">
        <v>17.856615000000001</v>
      </c>
      <c r="H40" s="119">
        <v>17.856615000000001</v>
      </c>
      <c r="I40" s="119">
        <v>17.856615000000001</v>
      </c>
      <c r="J40" s="119">
        <v>17.856615000000001</v>
      </c>
      <c r="K40" s="144"/>
      <c r="L40" s="144"/>
      <c r="M40" s="144"/>
    </row>
    <row r="41" spans="1:13" ht="12.75" hidden="1" outlineLevel="3" x14ac:dyDescent="0.2">
      <c r="A41" s="261" t="s">
        <v>90</v>
      </c>
      <c r="B41" s="119">
        <v>18.899999999999999</v>
      </c>
      <c r="C41" s="119">
        <v>18.899999999999999</v>
      </c>
      <c r="D41" s="119">
        <v>18.899999999999999</v>
      </c>
      <c r="E41" s="119">
        <v>17.5</v>
      </c>
      <c r="F41" s="119">
        <v>17.5</v>
      </c>
      <c r="G41" s="119">
        <v>17.5</v>
      </c>
      <c r="H41" s="119">
        <v>17.5</v>
      </c>
      <c r="I41" s="119">
        <v>17.5</v>
      </c>
      <c r="J41" s="119">
        <v>17.5</v>
      </c>
      <c r="K41" s="144"/>
      <c r="L41" s="144"/>
      <c r="M41" s="144"/>
    </row>
    <row r="42" spans="1:13" ht="12.75" hidden="1" outlineLevel="3" x14ac:dyDescent="0.2">
      <c r="A42" s="261" t="s">
        <v>196</v>
      </c>
      <c r="B42" s="119">
        <v>0</v>
      </c>
      <c r="C42" s="119">
        <v>0</v>
      </c>
      <c r="D42" s="119">
        <v>2.76E-2</v>
      </c>
      <c r="E42" s="119">
        <v>3.753269</v>
      </c>
      <c r="F42" s="119">
        <v>3.753269</v>
      </c>
      <c r="G42" s="119">
        <v>4.022138</v>
      </c>
      <c r="H42" s="119">
        <v>10.4323115165</v>
      </c>
      <c r="I42" s="119">
        <v>11.352253139269999</v>
      </c>
      <c r="J42" s="119">
        <v>19.06679548724</v>
      </c>
      <c r="K42" s="144"/>
      <c r="L42" s="144"/>
      <c r="M42" s="144"/>
    </row>
    <row r="43" spans="1:13" ht="12.75" hidden="1" outlineLevel="3" x14ac:dyDescent="0.2">
      <c r="A43" s="261" t="s">
        <v>145</v>
      </c>
      <c r="B43" s="119">
        <v>19.399999999999999</v>
      </c>
      <c r="C43" s="119">
        <v>19.399999999999999</v>
      </c>
      <c r="D43" s="119">
        <v>19.399999999999999</v>
      </c>
      <c r="E43" s="119">
        <v>19.399999999999999</v>
      </c>
      <c r="F43" s="119">
        <v>19.399999999999999</v>
      </c>
      <c r="G43" s="119">
        <v>19.399999999999999</v>
      </c>
      <c r="H43" s="119">
        <v>19.399999999999999</v>
      </c>
      <c r="I43" s="119">
        <v>19.399999999999999</v>
      </c>
      <c r="J43" s="119">
        <v>19.399999999999999</v>
      </c>
      <c r="K43" s="144"/>
      <c r="L43" s="144"/>
      <c r="M43" s="144"/>
    </row>
    <row r="44" spans="1:13" ht="25.5" outlineLevel="2" collapsed="1" x14ac:dyDescent="0.2">
      <c r="A44" s="262" t="s">
        <v>118</v>
      </c>
      <c r="B44" s="236">
        <f t="shared" ref="B44:I44" si="4">SUM(B$45:B$45)</f>
        <v>2.3805454051399999</v>
      </c>
      <c r="C44" s="236">
        <f t="shared" si="4"/>
        <v>2.3805454051399999</v>
      </c>
      <c r="D44" s="236">
        <f t="shared" si="4"/>
        <v>2.3805454051399999</v>
      </c>
      <c r="E44" s="236">
        <f t="shared" si="4"/>
        <v>2.3805454051399999</v>
      </c>
      <c r="F44" s="236">
        <f t="shared" si="4"/>
        <v>2.3474822745199999</v>
      </c>
      <c r="G44" s="236">
        <f t="shared" si="4"/>
        <v>2.3474822745199999</v>
      </c>
      <c r="H44" s="236">
        <f t="shared" si="4"/>
        <v>2.3474822745199999</v>
      </c>
      <c r="I44" s="236">
        <f t="shared" si="4"/>
        <v>2.3144191438999999</v>
      </c>
      <c r="J44" s="236">
        <v>2.3144191438999999</v>
      </c>
      <c r="K44" s="144"/>
      <c r="L44" s="144"/>
      <c r="M44" s="144"/>
    </row>
    <row r="45" spans="1:13" ht="12.75" hidden="1" outlineLevel="3" x14ac:dyDescent="0.2">
      <c r="A45" s="261" t="s">
        <v>29</v>
      </c>
      <c r="B45" s="119">
        <v>2.3805454051399999</v>
      </c>
      <c r="C45" s="119">
        <v>2.3805454051399999</v>
      </c>
      <c r="D45" s="119">
        <v>2.3805454051399999</v>
      </c>
      <c r="E45" s="119">
        <v>2.3805454051399999</v>
      </c>
      <c r="F45" s="119">
        <v>2.3474822745199999</v>
      </c>
      <c r="G45" s="119">
        <v>2.3474822745199999</v>
      </c>
      <c r="H45" s="119">
        <v>2.3474822745199999</v>
      </c>
      <c r="I45" s="119">
        <v>2.3144191438999999</v>
      </c>
      <c r="J45" s="119">
        <v>2.3144191438999999</v>
      </c>
      <c r="K45" s="144"/>
      <c r="L45" s="144"/>
      <c r="M45" s="144"/>
    </row>
    <row r="46" spans="1:13" ht="15" outlineLevel="1" x14ac:dyDescent="0.25">
      <c r="A46" s="263" t="s">
        <v>65</v>
      </c>
      <c r="B46" s="244">
        <f t="shared" ref="B46:J46" si="5">B$47+B$54+B$60+B$62+B$69</f>
        <v>1080.3104444485</v>
      </c>
      <c r="C46" s="244">
        <f t="shared" si="5"/>
        <v>1087.55582040321</v>
      </c>
      <c r="D46" s="244">
        <f t="shared" si="5"/>
        <v>1036.3545876145101</v>
      </c>
      <c r="E46" s="244">
        <f t="shared" si="5"/>
        <v>1022.0675226338</v>
      </c>
      <c r="F46" s="244">
        <f t="shared" si="5"/>
        <v>1002.66881013235</v>
      </c>
      <c r="G46" s="244">
        <f t="shared" si="5"/>
        <v>983.46220272591984</v>
      </c>
      <c r="H46" s="244">
        <f t="shared" si="5"/>
        <v>982.54207807292983</v>
      </c>
      <c r="I46" s="244">
        <f t="shared" si="5"/>
        <v>1003.70442270528</v>
      </c>
      <c r="J46" s="244">
        <f t="shared" si="5"/>
        <v>1070.8200631703801</v>
      </c>
      <c r="K46" s="144"/>
      <c r="L46" s="144"/>
      <c r="M46" s="144"/>
    </row>
    <row r="47" spans="1:13" ht="25.5" outlineLevel="2" collapsed="1" x14ac:dyDescent="0.2">
      <c r="A47" s="262" t="s">
        <v>179</v>
      </c>
      <c r="B47" s="236">
        <f t="shared" ref="B47:I47" si="6">SUM(B$48:B$53)</f>
        <v>407.46798554671994</v>
      </c>
      <c r="C47" s="236">
        <f t="shared" si="6"/>
        <v>413.85459669639994</v>
      </c>
      <c r="D47" s="236">
        <f t="shared" si="6"/>
        <v>388.65598263146001</v>
      </c>
      <c r="E47" s="236">
        <f t="shared" si="6"/>
        <v>383.90950458788996</v>
      </c>
      <c r="F47" s="236">
        <f t="shared" si="6"/>
        <v>372.92626105027</v>
      </c>
      <c r="G47" s="236">
        <f t="shared" si="6"/>
        <v>357.04277541173997</v>
      </c>
      <c r="H47" s="236">
        <f t="shared" si="6"/>
        <v>355.44690400955</v>
      </c>
      <c r="I47" s="236">
        <f t="shared" si="6"/>
        <v>363.10475566444001</v>
      </c>
      <c r="J47" s="236">
        <v>373.37398320001</v>
      </c>
      <c r="K47" s="144"/>
      <c r="L47" s="144"/>
      <c r="M47" s="144"/>
    </row>
    <row r="48" spans="1:13" ht="12.75" hidden="1" outlineLevel="3" x14ac:dyDescent="0.2">
      <c r="A48" s="261" t="s">
        <v>19</v>
      </c>
      <c r="B48" s="119">
        <v>94.122141439999993</v>
      </c>
      <c r="C48" s="119">
        <v>97.759110390000004</v>
      </c>
      <c r="D48" s="119">
        <v>93.148583220000006</v>
      </c>
      <c r="E48" s="119">
        <v>91.898908779999999</v>
      </c>
      <c r="F48" s="119">
        <v>89.685986009999993</v>
      </c>
      <c r="G48" s="119">
        <v>85.427321419999998</v>
      </c>
      <c r="H48" s="119">
        <v>85.89607719</v>
      </c>
      <c r="I48" s="119">
        <v>87.842825520000005</v>
      </c>
      <c r="J48" s="119">
        <v>92.910733579999999</v>
      </c>
      <c r="K48" s="144"/>
      <c r="L48" s="144"/>
      <c r="M48" s="144"/>
    </row>
    <row r="49" spans="1:13" ht="12.75" hidden="1" outlineLevel="3" x14ac:dyDescent="0.2">
      <c r="A49" s="261" t="s">
        <v>56</v>
      </c>
      <c r="B49" s="119">
        <v>18.00200891203</v>
      </c>
      <c r="C49" s="119">
        <v>18.720806856069999</v>
      </c>
      <c r="D49" s="119">
        <v>17.583606408689999</v>
      </c>
      <c r="E49" s="119">
        <v>17.594548386730001</v>
      </c>
      <c r="F49" s="119">
        <v>17.159616918249998</v>
      </c>
      <c r="G49" s="119">
        <v>15.51219012812</v>
      </c>
      <c r="H49" s="119">
        <v>15.717449274510001</v>
      </c>
      <c r="I49" s="119">
        <v>16.245446588210001</v>
      </c>
      <c r="J49" s="119">
        <v>16.917196568929999</v>
      </c>
      <c r="K49" s="144"/>
      <c r="L49" s="144"/>
      <c r="M49" s="144"/>
    </row>
    <row r="50" spans="1:13" ht="12.75" hidden="1" outlineLevel="3" x14ac:dyDescent="0.2">
      <c r="A50" s="261" t="s">
        <v>97</v>
      </c>
      <c r="B50" s="119">
        <v>19.35682668782</v>
      </c>
      <c r="C50" s="119">
        <v>20.104792857700001</v>
      </c>
      <c r="D50" s="119">
        <v>18.901084899240001</v>
      </c>
      <c r="E50" s="119">
        <v>18.64750935499</v>
      </c>
      <c r="F50" s="119">
        <v>18.19847792901</v>
      </c>
      <c r="G50" s="119">
        <v>17.20766672113</v>
      </c>
      <c r="H50" s="119">
        <v>17.29117128028</v>
      </c>
      <c r="I50" s="119">
        <v>18.714664449010002</v>
      </c>
      <c r="J50" s="119">
        <v>19.650469198020001</v>
      </c>
      <c r="K50" s="144"/>
      <c r="L50" s="144"/>
      <c r="M50" s="144"/>
    </row>
    <row r="51" spans="1:13" ht="12.75" hidden="1" outlineLevel="3" x14ac:dyDescent="0.2">
      <c r="A51" s="261" t="s">
        <v>132</v>
      </c>
      <c r="B51" s="119">
        <v>137.87248958478</v>
      </c>
      <c r="C51" s="119">
        <v>136.25416310944999</v>
      </c>
      <c r="D51" s="119">
        <v>130.67470842738001</v>
      </c>
      <c r="E51" s="119">
        <v>128.63675058795999</v>
      </c>
      <c r="F51" s="119">
        <v>126.68005607336001</v>
      </c>
      <c r="G51" s="119">
        <v>125.88764987476</v>
      </c>
      <c r="H51" s="119">
        <v>127.06179508632999</v>
      </c>
      <c r="I51" s="119">
        <v>128.58699267903</v>
      </c>
      <c r="J51" s="119">
        <v>135.69321741646999</v>
      </c>
      <c r="K51" s="144"/>
      <c r="L51" s="144"/>
      <c r="M51" s="144"/>
    </row>
    <row r="52" spans="1:13" ht="12.75" hidden="1" outlineLevel="3" x14ac:dyDescent="0.2">
      <c r="A52" s="261" t="s">
        <v>148</v>
      </c>
      <c r="B52" s="119">
        <v>137.94721835202</v>
      </c>
      <c r="C52" s="119">
        <v>140.8487712093</v>
      </c>
      <c r="D52" s="119">
        <v>128.18736936681</v>
      </c>
      <c r="E52" s="119">
        <v>126.95897049927</v>
      </c>
      <c r="F52" s="119">
        <v>121.03134789664</v>
      </c>
      <c r="G52" s="119">
        <v>112.8306508626</v>
      </c>
      <c r="H52" s="119">
        <v>109.2636101958</v>
      </c>
      <c r="I52" s="119">
        <v>111.4898614035</v>
      </c>
      <c r="J52" s="119">
        <v>107.93915509992</v>
      </c>
      <c r="K52" s="144"/>
      <c r="L52" s="144"/>
      <c r="M52" s="144"/>
    </row>
    <row r="53" spans="1:13" ht="12.75" hidden="1" outlineLevel="3" x14ac:dyDescent="0.2">
      <c r="A53" s="261" t="s">
        <v>142</v>
      </c>
      <c r="B53" s="119">
        <v>0.16730057006999999</v>
      </c>
      <c r="C53" s="119">
        <v>0.16695227388</v>
      </c>
      <c r="D53" s="119">
        <v>0.16063030934</v>
      </c>
      <c r="E53" s="119">
        <v>0.17281697894</v>
      </c>
      <c r="F53" s="119">
        <v>0.17077622301000001</v>
      </c>
      <c r="G53" s="119">
        <v>0.17729640513</v>
      </c>
      <c r="H53" s="119">
        <v>0.21680098263</v>
      </c>
      <c r="I53" s="119">
        <v>0.22496502468999999</v>
      </c>
      <c r="J53" s="119">
        <v>0.26321133667000002</v>
      </c>
      <c r="K53" s="144"/>
      <c r="L53" s="144"/>
      <c r="M53" s="144"/>
    </row>
    <row r="54" spans="1:13" ht="25.5" outlineLevel="2" collapsed="1" x14ac:dyDescent="0.2">
      <c r="A54" s="262" t="s">
        <v>45</v>
      </c>
      <c r="B54" s="236">
        <f t="shared" ref="B54:I54" si="7">SUM(B$55:B$59)</f>
        <v>49.296237410669995</v>
      </c>
      <c r="C54" s="236">
        <f t="shared" si="7"/>
        <v>50.31843627936</v>
      </c>
      <c r="D54" s="236">
        <f t="shared" si="7"/>
        <v>48.293223241609994</v>
      </c>
      <c r="E54" s="236">
        <f t="shared" si="7"/>
        <v>47.49411869579</v>
      </c>
      <c r="F54" s="236">
        <f t="shared" si="7"/>
        <v>46.562670625830002</v>
      </c>
      <c r="G54" s="236">
        <f t="shared" si="7"/>
        <v>46.02185378902</v>
      </c>
      <c r="H54" s="236">
        <f t="shared" si="7"/>
        <v>45.836919952640002</v>
      </c>
      <c r="I54" s="236">
        <f t="shared" si="7"/>
        <v>46.83431889013</v>
      </c>
      <c r="J54" s="236">
        <v>49.53850433214</v>
      </c>
      <c r="K54" s="144"/>
      <c r="L54" s="144"/>
      <c r="M54" s="144"/>
    </row>
    <row r="55" spans="1:13" ht="12.75" hidden="1" outlineLevel="3" x14ac:dyDescent="0.2">
      <c r="A55" s="261" t="s">
        <v>28</v>
      </c>
      <c r="B55" s="119">
        <v>8.9030299999999993</v>
      </c>
      <c r="C55" s="119">
        <v>9.0929743999999992</v>
      </c>
      <c r="D55" s="119">
        <v>8.4742028000000005</v>
      </c>
      <c r="E55" s="119">
        <v>8.2300692000000009</v>
      </c>
      <c r="F55" s="119">
        <v>8.1743427999999998</v>
      </c>
      <c r="G55" s="119">
        <v>8.0570284000000001</v>
      </c>
      <c r="H55" s="119">
        <v>7.8636568000000002</v>
      </c>
      <c r="I55" s="119">
        <v>8.2022411999999996</v>
      </c>
      <c r="J55" s="119">
        <v>8.7489100000000004</v>
      </c>
      <c r="K55" s="144"/>
      <c r="L55" s="144"/>
      <c r="M55" s="144"/>
    </row>
    <row r="56" spans="1:13" ht="12.75" hidden="1" outlineLevel="3" x14ac:dyDescent="0.2">
      <c r="A56" s="261" t="s">
        <v>53</v>
      </c>
      <c r="B56" s="119">
        <v>7.4875390536599999</v>
      </c>
      <c r="C56" s="119">
        <v>7.7768646749599997</v>
      </c>
      <c r="D56" s="119">
        <v>7.4100912280899998</v>
      </c>
      <c r="E56" s="119">
        <v>7.31067799724</v>
      </c>
      <c r="F56" s="119">
        <v>7.2034859409300003</v>
      </c>
      <c r="G56" s="119">
        <v>6.8614343912300004</v>
      </c>
      <c r="H56" s="119">
        <v>6.8955996195599996</v>
      </c>
      <c r="I56" s="119">
        <v>7.0850871345200002</v>
      </c>
      <c r="J56" s="119">
        <v>7.4938464154500002</v>
      </c>
      <c r="K56" s="144"/>
      <c r="L56" s="144"/>
      <c r="M56" s="144"/>
    </row>
    <row r="57" spans="1:13" ht="12.75" hidden="1" outlineLevel="3" x14ac:dyDescent="0.2">
      <c r="A57" s="261" t="s">
        <v>124</v>
      </c>
      <c r="B57" s="119">
        <v>17.004691528479999</v>
      </c>
      <c r="C57" s="119">
        <v>16.969290158869999</v>
      </c>
      <c r="D57" s="119">
        <v>16.32671579861</v>
      </c>
      <c r="E57" s="119">
        <v>16.081530778920001</v>
      </c>
      <c r="F57" s="119">
        <v>15.89162768303</v>
      </c>
      <c r="G57" s="119">
        <v>15.83453788534</v>
      </c>
      <c r="H57" s="119">
        <v>15.86686211304</v>
      </c>
      <c r="I57" s="119">
        <v>16.209803187449999</v>
      </c>
      <c r="J57" s="119">
        <v>17.133262623949999</v>
      </c>
      <c r="K57" s="144"/>
      <c r="L57" s="144"/>
      <c r="M57" s="144"/>
    </row>
    <row r="58" spans="1:13" ht="12.75" hidden="1" outlineLevel="3" x14ac:dyDescent="0.2">
      <c r="A58" s="261" t="s">
        <v>136</v>
      </c>
      <c r="B58" s="119">
        <v>0.17323603973999999</v>
      </c>
      <c r="C58" s="119">
        <v>0.17287538674</v>
      </c>
      <c r="D58" s="119">
        <v>0.16632913230999999</v>
      </c>
      <c r="E58" s="119">
        <v>0.16383129917</v>
      </c>
      <c r="F58" s="119">
        <v>0.16189665306000001</v>
      </c>
      <c r="G58" s="119">
        <v>0.16131504825000001</v>
      </c>
      <c r="H58" s="119">
        <v>0.16164435274</v>
      </c>
      <c r="I58" s="119">
        <v>0.16513807994999999</v>
      </c>
      <c r="J58" s="119">
        <v>0.17454586341</v>
      </c>
      <c r="K58" s="144"/>
      <c r="L58" s="144"/>
      <c r="M58" s="144"/>
    </row>
    <row r="59" spans="1:13" ht="12.75" hidden="1" outlineLevel="3" x14ac:dyDescent="0.2">
      <c r="A59" s="261" t="s">
        <v>26</v>
      </c>
      <c r="B59" s="119">
        <v>15.727740788789999</v>
      </c>
      <c r="C59" s="119">
        <v>16.30643165879</v>
      </c>
      <c r="D59" s="119">
        <v>15.9158842826</v>
      </c>
      <c r="E59" s="119">
        <v>15.70800942046</v>
      </c>
      <c r="F59" s="119">
        <v>15.131317548809999</v>
      </c>
      <c r="G59" s="119">
        <v>15.1075380642</v>
      </c>
      <c r="H59" s="119">
        <v>15.049157067299999</v>
      </c>
      <c r="I59" s="119">
        <v>15.172049288209999</v>
      </c>
      <c r="J59" s="119">
        <v>15.98793942933</v>
      </c>
      <c r="K59" s="144"/>
      <c r="L59" s="144"/>
      <c r="M59" s="144"/>
    </row>
    <row r="60" spans="1:13" ht="25.5" outlineLevel="2" collapsed="1" x14ac:dyDescent="0.2">
      <c r="A60" s="262" t="s">
        <v>218</v>
      </c>
      <c r="B60" s="236">
        <f t="shared" ref="B60:I60" si="8">SUM(B$61:B$61)</f>
        <v>1.71259423E-3</v>
      </c>
      <c r="C60" s="236">
        <f t="shared" si="8"/>
        <v>1.7787705E-3</v>
      </c>
      <c r="D60" s="236">
        <f t="shared" si="8"/>
        <v>1.6948799100000001E-3</v>
      </c>
      <c r="E60" s="236">
        <f t="shared" si="8"/>
        <v>1.6721415300000001E-3</v>
      </c>
      <c r="F60" s="236">
        <f t="shared" si="8"/>
        <v>1.6318764100000001E-3</v>
      </c>
      <c r="G60" s="236">
        <f t="shared" si="8"/>
        <v>1.5543881100000001E-3</v>
      </c>
      <c r="H60" s="236">
        <f t="shared" si="8"/>
        <v>1.56291733E-3</v>
      </c>
      <c r="I60" s="236">
        <f t="shared" si="8"/>
        <v>1.59833929E-3</v>
      </c>
      <c r="J60" s="236">
        <v>1.69055213E-3</v>
      </c>
      <c r="K60" s="144"/>
      <c r="L60" s="144"/>
      <c r="M60" s="144"/>
    </row>
    <row r="61" spans="1:13" ht="12.75" hidden="1" outlineLevel="3" x14ac:dyDescent="0.2">
      <c r="A61" s="261" t="s">
        <v>191</v>
      </c>
      <c r="B61" s="119">
        <v>1.71259423E-3</v>
      </c>
      <c r="C61" s="119">
        <v>1.7787705E-3</v>
      </c>
      <c r="D61" s="119">
        <v>1.6948799100000001E-3</v>
      </c>
      <c r="E61" s="119">
        <v>1.6721415300000001E-3</v>
      </c>
      <c r="F61" s="119">
        <v>1.6318764100000001E-3</v>
      </c>
      <c r="G61" s="119">
        <v>1.5543881100000001E-3</v>
      </c>
      <c r="H61" s="119">
        <v>1.56291733E-3</v>
      </c>
      <c r="I61" s="119">
        <v>1.59833929E-3</v>
      </c>
      <c r="J61" s="119">
        <v>1.69055213E-3</v>
      </c>
      <c r="K61" s="144"/>
      <c r="L61" s="144"/>
      <c r="M61" s="144"/>
    </row>
    <row r="62" spans="1:13" ht="25.5" outlineLevel="2" collapsed="1" x14ac:dyDescent="0.2">
      <c r="A62" s="262" t="s">
        <v>58</v>
      </c>
      <c r="B62" s="236">
        <f t="shared" ref="B62:I62" si="9">SUM(B$63:B$68)</f>
        <v>574.45951549287997</v>
      </c>
      <c r="C62" s="236">
        <f t="shared" si="9"/>
        <v>573.26357179695003</v>
      </c>
      <c r="D62" s="236">
        <f t="shared" si="9"/>
        <v>551.55585924953004</v>
      </c>
      <c r="E62" s="236">
        <f t="shared" si="9"/>
        <v>543.27291760459002</v>
      </c>
      <c r="F62" s="236">
        <f t="shared" si="9"/>
        <v>536.85753275184004</v>
      </c>
      <c r="G62" s="236">
        <f t="shared" si="9"/>
        <v>534.92890161704997</v>
      </c>
      <c r="H62" s="236">
        <f t="shared" si="9"/>
        <v>536.02089203340995</v>
      </c>
      <c r="I62" s="236">
        <f t="shared" si="9"/>
        <v>547.60626911142003</v>
      </c>
      <c r="J62" s="236">
        <v>599.23965810209995</v>
      </c>
      <c r="K62" s="144"/>
      <c r="L62" s="144"/>
      <c r="M62" s="144"/>
    </row>
    <row r="63" spans="1:13" ht="12.75" hidden="1" outlineLevel="3" x14ac:dyDescent="0.2">
      <c r="A63" s="261" t="s">
        <v>120</v>
      </c>
      <c r="B63" s="119">
        <v>84.201668999999995</v>
      </c>
      <c r="C63" s="119">
        <v>84.026373000000007</v>
      </c>
      <c r="D63" s="119">
        <v>80.844555</v>
      </c>
      <c r="E63" s="119">
        <v>79.630478999999994</v>
      </c>
      <c r="F63" s="119">
        <v>78.690140999999997</v>
      </c>
      <c r="G63" s="119">
        <v>78.407450999999995</v>
      </c>
      <c r="H63" s="119">
        <v>78.567509999999999</v>
      </c>
      <c r="I63" s="119">
        <v>80.265642</v>
      </c>
      <c r="J63" s="119">
        <v>84.838311000000004</v>
      </c>
      <c r="K63" s="144"/>
      <c r="L63" s="144"/>
      <c r="M63" s="144"/>
    </row>
    <row r="64" spans="1:13" ht="12.75" hidden="1" outlineLevel="3" x14ac:dyDescent="0.2">
      <c r="A64" s="261" t="s">
        <v>169</v>
      </c>
      <c r="B64" s="119">
        <v>28.067222999999998</v>
      </c>
      <c r="C64" s="119">
        <v>28.008790999999999</v>
      </c>
      <c r="D64" s="119">
        <v>26.948184999999999</v>
      </c>
      <c r="E64" s="119">
        <v>26.543493000000002</v>
      </c>
      <c r="F64" s="119">
        <v>26.230046999999999</v>
      </c>
      <c r="G64" s="119">
        <v>26.135816999999999</v>
      </c>
      <c r="H64" s="119">
        <v>26.189170000000001</v>
      </c>
      <c r="I64" s="119">
        <v>26.755213999999999</v>
      </c>
      <c r="J64" s="119">
        <v>28.279437000000001</v>
      </c>
      <c r="K64" s="144"/>
      <c r="L64" s="144"/>
      <c r="M64" s="144"/>
    </row>
    <row r="65" spans="1:13" ht="12.75" hidden="1" outlineLevel="3" x14ac:dyDescent="0.2">
      <c r="A65" s="261" t="s">
        <v>204</v>
      </c>
      <c r="B65" s="119">
        <v>349.92173149287999</v>
      </c>
      <c r="C65" s="119">
        <v>349.19324379695001</v>
      </c>
      <c r="D65" s="119">
        <v>335.97037924953003</v>
      </c>
      <c r="E65" s="119">
        <v>330.92497360458998</v>
      </c>
      <c r="F65" s="119">
        <v>327.01715675183999</v>
      </c>
      <c r="G65" s="119">
        <v>325.84236561705001</v>
      </c>
      <c r="H65" s="119">
        <v>326.50753203340997</v>
      </c>
      <c r="I65" s="119">
        <v>333.56455711142002</v>
      </c>
      <c r="J65" s="119">
        <v>352.56746136531001</v>
      </c>
      <c r="K65" s="144"/>
      <c r="L65" s="144"/>
      <c r="M65" s="144"/>
    </row>
    <row r="66" spans="1:13" ht="12.75" hidden="1" outlineLevel="3" x14ac:dyDescent="0.2">
      <c r="A66" s="261" t="s">
        <v>180</v>
      </c>
      <c r="B66" s="119">
        <v>28.067222999999998</v>
      </c>
      <c r="C66" s="119">
        <v>28.008790999999999</v>
      </c>
      <c r="D66" s="119">
        <v>26.948184999999999</v>
      </c>
      <c r="E66" s="119">
        <v>26.543493000000002</v>
      </c>
      <c r="F66" s="119">
        <v>26.230046999999999</v>
      </c>
      <c r="G66" s="119">
        <v>26.135816999999999</v>
      </c>
      <c r="H66" s="119">
        <v>26.189170000000001</v>
      </c>
      <c r="I66" s="119">
        <v>26.755213999999999</v>
      </c>
      <c r="J66" s="119">
        <v>28.279437000000001</v>
      </c>
      <c r="K66" s="144"/>
      <c r="L66" s="144"/>
      <c r="M66" s="144"/>
    </row>
    <row r="67" spans="1:13" ht="12.75" hidden="1" outlineLevel="3" x14ac:dyDescent="0.2">
      <c r="A67" s="261" t="s">
        <v>219</v>
      </c>
      <c r="B67" s="119">
        <v>84.201668999999995</v>
      </c>
      <c r="C67" s="119">
        <v>84.026373000000007</v>
      </c>
      <c r="D67" s="119">
        <v>80.844555</v>
      </c>
      <c r="E67" s="119">
        <v>79.630478999999994</v>
      </c>
      <c r="F67" s="119">
        <v>78.690140999999997</v>
      </c>
      <c r="G67" s="119">
        <v>78.407450999999995</v>
      </c>
      <c r="H67" s="119">
        <v>78.567509999999999</v>
      </c>
      <c r="I67" s="119">
        <v>80.265642</v>
      </c>
      <c r="J67" s="119">
        <v>84.838311000000004</v>
      </c>
      <c r="K67" s="144"/>
      <c r="L67" s="144"/>
      <c r="M67" s="144"/>
    </row>
    <row r="68" spans="1:13" ht="12.75" hidden="1" outlineLevel="3" x14ac:dyDescent="0.2">
      <c r="A68" s="261" t="s">
        <v>24</v>
      </c>
      <c r="B68" s="119">
        <v>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119">
        <v>0</v>
      </c>
      <c r="J68" s="119">
        <v>20.436700736790002</v>
      </c>
      <c r="K68" s="144"/>
      <c r="L68" s="144"/>
      <c r="M68" s="144"/>
    </row>
    <row r="69" spans="1:13" ht="12.75" outlineLevel="2" collapsed="1" x14ac:dyDescent="0.2">
      <c r="A69" s="262" t="s">
        <v>182</v>
      </c>
      <c r="B69" s="236">
        <f t="shared" ref="B69:I69" si="10">SUM(B$70:B$70)</f>
        <v>49.084993404000002</v>
      </c>
      <c r="C69" s="236">
        <f t="shared" si="10"/>
        <v>50.117436859999998</v>
      </c>
      <c r="D69" s="236">
        <f t="shared" si="10"/>
        <v>47.847827612000003</v>
      </c>
      <c r="E69" s="236">
        <f t="shared" si="10"/>
        <v>47.389309603999997</v>
      </c>
      <c r="F69" s="236">
        <f t="shared" si="10"/>
        <v>46.320713828000002</v>
      </c>
      <c r="G69" s="236">
        <f t="shared" si="10"/>
        <v>45.467117520000002</v>
      </c>
      <c r="H69" s="236">
        <f t="shared" si="10"/>
        <v>45.235799159999999</v>
      </c>
      <c r="I69" s="236">
        <f t="shared" si="10"/>
        <v>46.157480700000001</v>
      </c>
      <c r="J69" s="236">
        <v>48.666226983999998</v>
      </c>
      <c r="K69" s="144"/>
      <c r="L69" s="144"/>
      <c r="M69" s="144"/>
    </row>
    <row r="70" spans="1:13" ht="12.75" hidden="1" outlineLevel="3" x14ac:dyDescent="0.2">
      <c r="A70" s="261" t="s">
        <v>148</v>
      </c>
      <c r="B70" s="119">
        <v>49.084993404000002</v>
      </c>
      <c r="C70" s="119">
        <v>50.117436859999998</v>
      </c>
      <c r="D70" s="119">
        <v>47.847827612000003</v>
      </c>
      <c r="E70" s="119">
        <v>47.389309603999997</v>
      </c>
      <c r="F70" s="119">
        <v>46.320713828000002</v>
      </c>
      <c r="G70" s="119">
        <v>45.467117520000002</v>
      </c>
      <c r="H70" s="119">
        <v>45.235799159999999</v>
      </c>
      <c r="I70" s="119">
        <v>46.157480700000001</v>
      </c>
      <c r="J70" s="119">
        <v>48.666226983999998</v>
      </c>
      <c r="K70" s="144"/>
      <c r="L70" s="144"/>
      <c r="M70" s="144"/>
    </row>
    <row r="71" spans="1:13" ht="15" x14ac:dyDescent="0.25">
      <c r="A71" s="264" t="s">
        <v>14</v>
      </c>
      <c r="B71" s="57">
        <f t="shared" ref="B71:J71" si="11">B$72+B$85</f>
        <v>307.98075708279003</v>
      </c>
      <c r="C71" s="57">
        <f t="shared" si="11"/>
        <v>302.00348231867997</v>
      </c>
      <c r="D71" s="57">
        <f t="shared" si="11"/>
        <v>287.52671047627001</v>
      </c>
      <c r="E71" s="57">
        <f t="shared" si="11"/>
        <v>280.76146056489995</v>
      </c>
      <c r="F71" s="57">
        <f t="shared" si="11"/>
        <v>272.24716351668997</v>
      </c>
      <c r="G71" s="57">
        <f t="shared" si="11"/>
        <v>262.32346880998</v>
      </c>
      <c r="H71" s="57">
        <f t="shared" si="11"/>
        <v>266.16325027803998</v>
      </c>
      <c r="I71" s="57">
        <f t="shared" si="11"/>
        <v>275.27292134117994</v>
      </c>
      <c r="J71" s="57">
        <f t="shared" si="11"/>
        <v>286.78432133796002</v>
      </c>
      <c r="K71" s="144"/>
      <c r="L71" s="144"/>
      <c r="M71" s="144"/>
    </row>
    <row r="72" spans="1:13" ht="15" outlineLevel="1" x14ac:dyDescent="0.25">
      <c r="A72" s="263" t="s">
        <v>51</v>
      </c>
      <c r="B72" s="244">
        <f t="shared" ref="B72:J72" si="12">B$73+B$79+B$83</f>
        <v>13.279554505130001</v>
      </c>
      <c r="C72" s="244">
        <f t="shared" si="12"/>
        <v>13.29172784132</v>
      </c>
      <c r="D72" s="244">
        <f t="shared" si="12"/>
        <v>13.641091253190002</v>
      </c>
      <c r="E72" s="244">
        <f t="shared" si="12"/>
        <v>13.705851196720001</v>
      </c>
      <c r="F72" s="244">
        <f t="shared" si="12"/>
        <v>13.7041263996</v>
      </c>
      <c r="G72" s="244">
        <f t="shared" si="12"/>
        <v>13.55856802195</v>
      </c>
      <c r="H72" s="244">
        <f t="shared" si="12"/>
        <v>13.407252689450001</v>
      </c>
      <c r="I72" s="244">
        <f t="shared" si="12"/>
        <v>13.168743998670001</v>
      </c>
      <c r="J72" s="244">
        <f t="shared" si="12"/>
        <v>13.215274297580001</v>
      </c>
      <c r="K72" s="144"/>
      <c r="L72" s="144"/>
      <c r="M72" s="144"/>
    </row>
    <row r="73" spans="1:13" ht="25.5" outlineLevel="2" collapsed="1" x14ac:dyDescent="0.2">
      <c r="A73" s="262" t="s">
        <v>197</v>
      </c>
      <c r="B73" s="236">
        <f t="shared" ref="B73:I73" si="13">SUM(B$74:B$78)</f>
        <v>8.9500115999999998</v>
      </c>
      <c r="C73" s="236">
        <f t="shared" si="13"/>
        <v>8.9500115999999998</v>
      </c>
      <c r="D73" s="236">
        <f t="shared" si="13"/>
        <v>8.9500115999999998</v>
      </c>
      <c r="E73" s="236">
        <f t="shared" si="13"/>
        <v>8.9500115999999998</v>
      </c>
      <c r="F73" s="236">
        <f t="shared" si="13"/>
        <v>8.9500115999999998</v>
      </c>
      <c r="G73" s="236">
        <f t="shared" si="13"/>
        <v>8.9500115999999998</v>
      </c>
      <c r="H73" s="236">
        <f t="shared" si="13"/>
        <v>8.9500115999999998</v>
      </c>
      <c r="I73" s="236">
        <f t="shared" si="13"/>
        <v>8.9500115999999998</v>
      </c>
      <c r="J73" s="236">
        <v>8.9500115999999998</v>
      </c>
      <c r="K73" s="144"/>
      <c r="L73" s="144"/>
      <c r="M73" s="144"/>
    </row>
    <row r="74" spans="1:13" ht="12.75" hidden="1" outlineLevel="3" x14ac:dyDescent="0.2">
      <c r="A74" s="261" t="s">
        <v>114</v>
      </c>
      <c r="B74" s="119">
        <v>1.1600000000000001E-5</v>
      </c>
      <c r="C74" s="119">
        <v>1.1600000000000001E-5</v>
      </c>
      <c r="D74" s="119">
        <v>1.1600000000000001E-5</v>
      </c>
      <c r="E74" s="119">
        <v>1.1600000000000001E-5</v>
      </c>
      <c r="F74" s="119">
        <v>1.1600000000000001E-5</v>
      </c>
      <c r="G74" s="119">
        <v>1.1600000000000001E-5</v>
      </c>
      <c r="H74" s="119">
        <v>1.1600000000000001E-5</v>
      </c>
      <c r="I74" s="119">
        <v>1.1600000000000001E-5</v>
      </c>
      <c r="J74" s="119">
        <v>1.1600000000000001E-5</v>
      </c>
      <c r="K74" s="144"/>
      <c r="L74" s="144"/>
      <c r="M74" s="144"/>
    </row>
    <row r="75" spans="1:13" ht="12.75" hidden="1" outlineLevel="3" x14ac:dyDescent="0.2">
      <c r="A75" s="261" t="s">
        <v>77</v>
      </c>
      <c r="B75" s="119">
        <v>1</v>
      </c>
      <c r="C75" s="119">
        <v>1</v>
      </c>
      <c r="D75" s="119">
        <v>1</v>
      </c>
      <c r="E75" s="119">
        <v>1</v>
      </c>
      <c r="F75" s="119">
        <v>1</v>
      </c>
      <c r="G75" s="119">
        <v>1</v>
      </c>
      <c r="H75" s="119">
        <v>1</v>
      </c>
      <c r="I75" s="119">
        <v>1</v>
      </c>
      <c r="J75" s="119">
        <v>1</v>
      </c>
      <c r="K75" s="144"/>
      <c r="L75" s="144"/>
      <c r="M75" s="144"/>
    </row>
    <row r="76" spans="1:13" ht="12.75" hidden="1" outlineLevel="3" x14ac:dyDescent="0.2">
      <c r="A76" s="261" t="s">
        <v>106</v>
      </c>
      <c r="B76" s="119">
        <v>2</v>
      </c>
      <c r="C76" s="119">
        <v>2</v>
      </c>
      <c r="D76" s="119">
        <v>2</v>
      </c>
      <c r="E76" s="119">
        <v>2</v>
      </c>
      <c r="F76" s="119">
        <v>2</v>
      </c>
      <c r="G76" s="119">
        <v>2</v>
      </c>
      <c r="H76" s="119">
        <v>2</v>
      </c>
      <c r="I76" s="119">
        <v>2</v>
      </c>
      <c r="J76" s="119">
        <v>2</v>
      </c>
      <c r="K76" s="144"/>
      <c r="L76" s="144"/>
      <c r="M76" s="144"/>
    </row>
    <row r="77" spans="1:13" ht="12.75" hidden="1" outlineLevel="3" x14ac:dyDescent="0.2">
      <c r="A77" s="261" t="s">
        <v>1</v>
      </c>
      <c r="B77" s="119">
        <v>3</v>
      </c>
      <c r="C77" s="119">
        <v>3</v>
      </c>
      <c r="D77" s="119">
        <v>3</v>
      </c>
      <c r="E77" s="119">
        <v>3</v>
      </c>
      <c r="F77" s="119">
        <v>3</v>
      </c>
      <c r="G77" s="119">
        <v>3</v>
      </c>
      <c r="H77" s="119">
        <v>3</v>
      </c>
      <c r="I77" s="119">
        <v>3</v>
      </c>
      <c r="J77" s="119">
        <v>3</v>
      </c>
      <c r="K77" s="144"/>
      <c r="L77" s="144"/>
      <c r="M77" s="144"/>
    </row>
    <row r="78" spans="1:13" ht="12.75" hidden="1" outlineLevel="3" x14ac:dyDescent="0.2">
      <c r="A78" s="261" t="s">
        <v>0</v>
      </c>
      <c r="B78" s="119">
        <v>2.95</v>
      </c>
      <c r="C78" s="119">
        <v>2.95</v>
      </c>
      <c r="D78" s="119">
        <v>2.95</v>
      </c>
      <c r="E78" s="119">
        <v>2.95</v>
      </c>
      <c r="F78" s="119">
        <v>2.95</v>
      </c>
      <c r="G78" s="119">
        <v>2.95</v>
      </c>
      <c r="H78" s="119">
        <v>2.95</v>
      </c>
      <c r="I78" s="119">
        <v>2.95</v>
      </c>
      <c r="J78" s="119">
        <v>2.95</v>
      </c>
      <c r="K78" s="144"/>
      <c r="L78" s="144"/>
      <c r="M78" s="144"/>
    </row>
    <row r="79" spans="1:13" ht="25.5" outlineLevel="2" collapsed="1" x14ac:dyDescent="0.2">
      <c r="A79" s="262" t="s">
        <v>118</v>
      </c>
      <c r="B79" s="236">
        <f t="shared" ref="B79:I79" si="14">SUM(B$80:B$82)</f>
        <v>4.3285882551299997</v>
      </c>
      <c r="C79" s="236">
        <f t="shared" si="14"/>
        <v>4.3407615913200006</v>
      </c>
      <c r="D79" s="236">
        <f t="shared" si="14"/>
        <v>4.6901250031900004</v>
      </c>
      <c r="E79" s="236">
        <f t="shared" si="14"/>
        <v>4.7548849467199998</v>
      </c>
      <c r="F79" s="236">
        <f t="shared" si="14"/>
        <v>4.7531601496000002</v>
      </c>
      <c r="G79" s="236">
        <f t="shared" si="14"/>
        <v>4.6076017719499998</v>
      </c>
      <c r="H79" s="236">
        <f t="shared" si="14"/>
        <v>4.4562864394500004</v>
      </c>
      <c r="I79" s="236">
        <f t="shared" si="14"/>
        <v>4.2177777486700005</v>
      </c>
      <c r="J79" s="236">
        <v>4.2643080475800001</v>
      </c>
      <c r="K79" s="144"/>
      <c r="L79" s="144"/>
      <c r="M79" s="144"/>
    </row>
    <row r="80" spans="1:13" ht="12.75" hidden="1" outlineLevel="3" x14ac:dyDescent="0.2">
      <c r="A80" s="261" t="s">
        <v>50</v>
      </c>
      <c r="B80" s="119">
        <v>0.34146937824000001</v>
      </c>
      <c r="C80" s="119">
        <v>0.34550837750000002</v>
      </c>
      <c r="D80" s="119">
        <v>0.67092730004000001</v>
      </c>
      <c r="E80" s="119">
        <v>0.73590309343000004</v>
      </c>
      <c r="F80" s="119">
        <v>0.79626898576000005</v>
      </c>
      <c r="G80" s="119">
        <v>0.81210375334999996</v>
      </c>
      <c r="H80" s="119">
        <v>0.82367232140000002</v>
      </c>
      <c r="I80" s="119">
        <v>0.82367232140000002</v>
      </c>
      <c r="J80" s="119">
        <v>0.87027139299</v>
      </c>
      <c r="K80" s="144"/>
      <c r="L80" s="144"/>
      <c r="M80" s="144"/>
    </row>
    <row r="81" spans="1:13" ht="12.75" hidden="1" outlineLevel="3" x14ac:dyDescent="0.2">
      <c r="A81" s="261" t="s">
        <v>125</v>
      </c>
      <c r="B81" s="119">
        <v>3.8976764468799998</v>
      </c>
      <c r="C81" s="119">
        <v>3.9096440489900002</v>
      </c>
      <c r="D81" s="119">
        <v>3.93358853832</v>
      </c>
      <c r="E81" s="119">
        <v>3.93337268846</v>
      </c>
      <c r="F81" s="119">
        <v>3.8751152642700002</v>
      </c>
      <c r="G81" s="119">
        <v>3.7137221190299998</v>
      </c>
      <c r="H81" s="119">
        <v>3.55083821848</v>
      </c>
      <c r="I81" s="119">
        <v>3.3161627929800002</v>
      </c>
      <c r="J81" s="119">
        <v>3.3160940203</v>
      </c>
      <c r="K81" s="144"/>
      <c r="L81" s="144"/>
      <c r="M81" s="144"/>
    </row>
    <row r="82" spans="1:13" ht="12.75" hidden="1" outlineLevel="3" x14ac:dyDescent="0.2">
      <c r="A82" s="261" t="s">
        <v>96</v>
      </c>
      <c r="B82" s="119">
        <v>8.9442430010000004E-2</v>
      </c>
      <c r="C82" s="119">
        <v>8.5609164830000001E-2</v>
      </c>
      <c r="D82" s="119">
        <v>8.5609164830000001E-2</v>
      </c>
      <c r="E82" s="119">
        <v>8.5609164830000001E-2</v>
      </c>
      <c r="F82" s="119">
        <v>8.1775899570000005E-2</v>
      </c>
      <c r="G82" s="119">
        <v>8.1775899570000005E-2</v>
      </c>
      <c r="H82" s="119">
        <v>8.1775899570000005E-2</v>
      </c>
      <c r="I82" s="119">
        <v>7.7942634290000007E-2</v>
      </c>
      <c r="J82" s="119">
        <v>7.7942634290000007E-2</v>
      </c>
      <c r="K82" s="144"/>
      <c r="L82" s="144"/>
      <c r="M82" s="144"/>
    </row>
    <row r="83" spans="1:13" ht="12.75" outlineLevel="2" collapsed="1" x14ac:dyDescent="0.2">
      <c r="A83" s="262" t="s">
        <v>137</v>
      </c>
      <c r="B83" s="236">
        <f t="shared" ref="B83:I83" si="15">SUM(B$84:B$84)</f>
        <v>9.5465000000000003E-4</v>
      </c>
      <c r="C83" s="236">
        <f t="shared" si="15"/>
        <v>9.5465000000000003E-4</v>
      </c>
      <c r="D83" s="236">
        <f t="shared" si="15"/>
        <v>9.5465000000000003E-4</v>
      </c>
      <c r="E83" s="236">
        <f t="shared" si="15"/>
        <v>9.5465000000000003E-4</v>
      </c>
      <c r="F83" s="236">
        <f t="shared" si="15"/>
        <v>9.5465000000000003E-4</v>
      </c>
      <c r="G83" s="236">
        <f t="shared" si="15"/>
        <v>9.5465000000000003E-4</v>
      </c>
      <c r="H83" s="236">
        <f t="shared" si="15"/>
        <v>9.5465000000000003E-4</v>
      </c>
      <c r="I83" s="236">
        <f t="shared" si="15"/>
        <v>9.5465000000000003E-4</v>
      </c>
      <c r="J83" s="236">
        <v>9.5465000000000003E-4</v>
      </c>
      <c r="K83" s="144"/>
      <c r="L83" s="144"/>
      <c r="M83" s="144"/>
    </row>
    <row r="84" spans="1:13" ht="12.75" hidden="1" outlineLevel="3" x14ac:dyDescent="0.2">
      <c r="A84" s="261" t="s">
        <v>71</v>
      </c>
      <c r="B84" s="119">
        <v>9.5465000000000003E-4</v>
      </c>
      <c r="C84" s="119">
        <v>9.5465000000000003E-4</v>
      </c>
      <c r="D84" s="119">
        <v>9.5465000000000003E-4</v>
      </c>
      <c r="E84" s="119">
        <v>9.5465000000000003E-4</v>
      </c>
      <c r="F84" s="119">
        <v>9.5465000000000003E-4</v>
      </c>
      <c r="G84" s="119">
        <v>9.5465000000000003E-4</v>
      </c>
      <c r="H84" s="119">
        <v>9.5465000000000003E-4</v>
      </c>
      <c r="I84" s="119">
        <v>9.5465000000000003E-4</v>
      </c>
      <c r="J84" s="119">
        <v>9.5465000000000003E-4</v>
      </c>
      <c r="K84" s="144"/>
      <c r="L84" s="144"/>
      <c r="M84" s="144"/>
    </row>
    <row r="85" spans="1:13" ht="15" outlineLevel="1" x14ac:dyDescent="0.25">
      <c r="A85" s="263" t="s">
        <v>65</v>
      </c>
      <c r="B85" s="244">
        <f t="shared" ref="B85:J85" si="16">B$86+B$92+B$94+B$102+B$103</f>
        <v>294.70120257766001</v>
      </c>
      <c r="C85" s="244">
        <f t="shared" si="16"/>
        <v>288.71175447735999</v>
      </c>
      <c r="D85" s="244">
        <f t="shared" si="16"/>
        <v>273.88561922308003</v>
      </c>
      <c r="E85" s="244">
        <f t="shared" si="16"/>
        <v>267.05560936817994</v>
      </c>
      <c r="F85" s="244">
        <f t="shared" si="16"/>
        <v>258.54303711708997</v>
      </c>
      <c r="G85" s="244">
        <f t="shared" si="16"/>
        <v>248.76490078803002</v>
      </c>
      <c r="H85" s="244">
        <f t="shared" si="16"/>
        <v>252.75599758858999</v>
      </c>
      <c r="I85" s="244">
        <f t="shared" si="16"/>
        <v>262.10417734250996</v>
      </c>
      <c r="J85" s="244">
        <f t="shared" si="16"/>
        <v>273.56904704038004</v>
      </c>
      <c r="K85" s="144"/>
      <c r="L85" s="144"/>
      <c r="M85" s="144"/>
    </row>
    <row r="86" spans="1:13" ht="25.5" outlineLevel="2" collapsed="1" x14ac:dyDescent="0.2">
      <c r="A86" s="262" t="s">
        <v>179</v>
      </c>
      <c r="B86" s="236">
        <f t="shared" ref="B86:I86" si="17">SUM(B$87:B$91)</f>
        <v>229.71372478395</v>
      </c>
      <c r="C86" s="236">
        <f t="shared" si="17"/>
        <v>225.72223239196001</v>
      </c>
      <c r="D86" s="236">
        <f t="shared" si="17"/>
        <v>212.32426587342999</v>
      </c>
      <c r="E86" s="236">
        <f t="shared" si="17"/>
        <v>209.57626759555998</v>
      </c>
      <c r="F86" s="236">
        <f t="shared" si="17"/>
        <v>205.00130090812999</v>
      </c>
      <c r="G86" s="236">
        <f t="shared" si="17"/>
        <v>197.99597495078001</v>
      </c>
      <c r="H86" s="236">
        <f t="shared" si="17"/>
        <v>196.44525756471</v>
      </c>
      <c r="I86" s="236">
        <f t="shared" si="17"/>
        <v>202.29488091746998</v>
      </c>
      <c r="J86" s="236">
        <v>208.62481943015001</v>
      </c>
      <c r="K86" s="144"/>
      <c r="L86" s="144"/>
      <c r="M86" s="144"/>
    </row>
    <row r="87" spans="1:13" ht="12.75" hidden="1" outlineLevel="3" x14ac:dyDescent="0.2">
      <c r="A87" s="261" t="s">
        <v>66</v>
      </c>
      <c r="B87" s="119">
        <v>1.7725860336399999</v>
      </c>
      <c r="C87" s="119">
        <v>1.83975700106</v>
      </c>
      <c r="D87" s="119">
        <v>1.75329160983</v>
      </c>
      <c r="E87" s="119">
        <v>1.6659463451100001</v>
      </c>
      <c r="F87" s="119">
        <v>1.59583605</v>
      </c>
      <c r="G87" s="119">
        <v>1.5200591000000001</v>
      </c>
      <c r="H87" s="119">
        <v>1.5283999500000001</v>
      </c>
      <c r="I87" s="119">
        <v>3.1260791999999999</v>
      </c>
      <c r="J87" s="119">
        <v>3.3064317999999999</v>
      </c>
      <c r="K87" s="144"/>
      <c r="L87" s="144"/>
      <c r="M87" s="144"/>
    </row>
    <row r="88" spans="1:13" ht="12.75" hidden="1" outlineLevel="3" x14ac:dyDescent="0.2">
      <c r="A88" s="261" t="s">
        <v>56</v>
      </c>
      <c r="B88" s="119">
        <v>11.454118493439999</v>
      </c>
      <c r="C88" s="119">
        <v>3.1130133173700001</v>
      </c>
      <c r="D88" s="119">
        <v>3.4486306456500002</v>
      </c>
      <c r="E88" s="119">
        <v>3.66196369186</v>
      </c>
      <c r="F88" s="119">
        <v>3.8717797300000001</v>
      </c>
      <c r="G88" s="119">
        <v>4.1291475038999996</v>
      </c>
      <c r="H88" s="119">
        <v>4.2674315823400004</v>
      </c>
      <c r="I88" s="119">
        <v>4.6167623869499996</v>
      </c>
      <c r="J88" s="119">
        <v>5.27089011152</v>
      </c>
      <c r="K88" s="144"/>
      <c r="L88" s="144"/>
      <c r="M88" s="144"/>
    </row>
    <row r="89" spans="1:13" ht="12.75" hidden="1" outlineLevel="3" x14ac:dyDescent="0.2">
      <c r="A89" s="261" t="s">
        <v>97</v>
      </c>
      <c r="B89" s="119">
        <v>1.17233984</v>
      </c>
      <c r="C89" s="119">
        <v>1.2176401649999999</v>
      </c>
      <c r="D89" s="119">
        <v>1.1602136700000001</v>
      </c>
      <c r="E89" s="119">
        <v>1.6025076620000001</v>
      </c>
      <c r="F89" s="119">
        <v>1.563919329</v>
      </c>
      <c r="G89" s="119">
        <v>1.489657918</v>
      </c>
      <c r="H89" s="119">
        <v>1.497831951</v>
      </c>
      <c r="I89" s="119">
        <v>1.5317788080000001</v>
      </c>
      <c r="J89" s="119">
        <v>1.6201515820000001</v>
      </c>
      <c r="K89" s="144"/>
      <c r="L89" s="144"/>
      <c r="M89" s="144"/>
    </row>
    <row r="90" spans="1:13" ht="12.75" hidden="1" outlineLevel="3" x14ac:dyDescent="0.2">
      <c r="A90" s="261" t="s">
        <v>132</v>
      </c>
      <c r="B90" s="119">
        <v>12.620988166689999</v>
      </c>
      <c r="C90" s="119">
        <v>12.59471304925</v>
      </c>
      <c r="D90" s="119">
        <v>12.11779034922</v>
      </c>
      <c r="E90" s="119">
        <v>11.93581249757</v>
      </c>
      <c r="F90" s="119">
        <v>11.56010631463</v>
      </c>
      <c r="G90" s="119">
        <v>11.437033519730001</v>
      </c>
      <c r="H90" s="119">
        <v>11.863039281280001</v>
      </c>
      <c r="I90" s="119">
        <v>12.11944306218</v>
      </c>
      <c r="J90" s="119">
        <v>12.809877975639999</v>
      </c>
      <c r="K90" s="144"/>
      <c r="L90" s="144"/>
      <c r="M90" s="144"/>
    </row>
    <row r="91" spans="1:13" ht="12.75" hidden="1" outlineLevel="3" x14ac:dyDescent="0.2">
      <c r="A91" s="261" t="s">
        <v>148</v>
      </c>
      <c r="B91" s="119">
        <v>202.69369225017999</v>
      </c>
      <c r="C91" s="119">
        <v>206.95710885928</v>
      </c>
      <c r="D91" s="119">
        <v>193.84433959872999</v>
      </c>
      <c r="E91" s="119">
        <v>190.71003739902</v>
      </c>
      <c r="F91" s="119">
        <v>186.4096594845</v>
      </c>
      <c r="G91" s="119">
        <v>179.42007690915</v>
      </c>
      <c r="H91" s="119">
        <v>177.28855480009</v>
      </c>
      <c r="I91" s="119">
        <v>180.90081746033999</v>
      </c>
      <c r="J91" s="119">
        <v>185.61746796099001</v>
      </c>
      <c r="K91" s="144"/>
      <c r="L91" s="144"/>
      <c r="M91" s="144"/>
    </row>
    <row r="92" spans="1:13" ht="25.5" outlineLevel="2" collapsed="1" x14ac:dyDescent="0.2">
      <c r="A92" s="262" t="s">
        <v>45</v>
      </c>
      <c r="B92" s="236">
        <f t="shared" ref="B92:I92" si="18">SUM(B$93:B$93)</f>
        <v>2.7359326455700002</v>
      </c>
      <c r="C92" s="236">
        <f t="shared" si="18"/>
        <v>2.0476776141799999</v>
      </c>
      <c r="D92" s="236">
        <f t="shared" si="18"/>
        <v>1.97013841716</v>
      </c>
      <c r="E92" s="236">
        <f t="shared" si="18"/>
        <v>1.94055203661</v>
      </c>
      <c r="F92" s="236">
        <f t="shared" si="18"/>
        <v>1.9176365042200001</v>
      </c>
      <c r="G92" s="236">
        <f t="shared" si="18"/>
        <v>1.9107475006400001</v>
      </c>
      <c r="H92" s="236">
        <f t="shared" si="18"/>
        <v>1.91464805256</v>
      </c>
      <c r="I92" s="236">
        <f t="shared" si="18"/>
        <v>1.30402041131</v>
      </c>
      <c r="J92" s="236">
        <v>1.3783094042299999</v>
      </c>
      <c r="K92" s="144"/>
      <c r="L92" s="144"/>
      <c r="M92" s="144"/>
    </row>
    <row r="93" spans="1:13" ht="12.75" hidden="1" outlineLevel="3" x14ac:dyDescent="0.2">
      <c r="A93" s="261" t="s">
        <v>28</v>
      </c>
      <c r="B93" s="119">
        <v>2.7359326455700002</v>
      </c>
      <c r="C93" s="119">
        <v>2.0476776141799999</v>
      </c>
      <c r="D93" s="119">
        <v>1.97013841716</v>
      </c>
      <c r="E93" s="119">
        <v>1.94055203661</v>
      </c>
      <c r="F93" s="119">
        <v>1.9176365042200001</v>
      </c>
      <c r="G93" s="119">
        <v>1.9107475006400001</v>
      </c>
      <c r="H93" s="119">
        <v>1.91464805256</v>
      </c>
      <c r="I93" s="119">
        <v>1.30402041131</v>
      </c>
      <c r="J93" s="119">
        <v>1.3783094042299999</v>
      </c>
      <c r="K93" s="144"/>
      <c r="L93" s="144"/>
      <c r="M93" s="144"/>
    </row>
    <row r="94" spans="1:13" ht="25.5" outlineLevel="2" collapsed="1" x14ac:dyDescent="0.2">
      <c r="A94" s="262" t="s">
        <v>218</v>
      </c>
      <c r="B94" s="236">
        <f t="shared" ref="B94:I94" si="19">SUM(B$95:B$101)</f>
        <v>58.996130575340004</v>
      </c>
      <c r="C94" s="236">
        <f t="shared" si="19"/>
        <v>57.617956191099999</v>
      </c>
      <c r="D94" s="236">
        <f t="shared" si="19"/>
        <v>56.417851660280007</v>
      </c>
      <c r="E94" s="236">
        <f t="shared" si="19"/>
        <v>52.395836291769996</v>
      </c>
      <c r="F94" s="236">
        <f t="shared" si="19"/>
        <v>48.552017661720001</v>
      </c>
      <c r="G94" s="236">
        <f t="shared" si="19"/>
        <v>45.842708501680001</v>
      </c>
      <c r="H94" s="236">
        <f t="shared" si="19"/>
        <v>51.395963630959997</v>
      </c>
      <c r="I94" s="236">
        <f t="shared" si="19"/>
        <v>55.444019917029998</v>
      </c>
      <c r="J94" s="236">
        <v>60.338277056640003</v>
      </c>
      <c r="K94" s="144"/>
      <c r="L94" s="144"/>
      <c r="M94" s="144"/>
    </row>
    <row r="95" spans="1:13" ht="12.75" hidden="1" outlineLevel="3" x14ac:dyDescent="0.2">
      <c r="A95" s="261" t="s">
        <v>76</v>
      </c>
      <c r="B95" s="119">
        <v>0</v>
      </c>
      <c r="C95" s="119">
        <v>0</v>
      </c>
      <c r="D95" s="119">
        <v>1.52770860032</v>
      </c>
      <c r="E95" s="119">
        <v>1.5047663706700001</v>
      </c>
      <c r="F95" s="119">
        <v>1.48699693091</v>
      </c>
      <c r="G95" s="119">
        <v>1.48165497629</v>
      </c>
      <c r="H95" s="119">
        <v>1.48467958952</v>
      </c>
      <c r="I95" s="119">
        <v>1.51676895981</v>
      </c>
      <c r="J95" s="119">
        <v>1.6031780662399999</v>
      </c>
      <c r="K95" s="144"/>
      <c r="L95" s="144"/>
      <c r="M95" s="144"/>
    </row>
    <row r="96" spans="1:13" ht="12.75" hidden="1" outlineLevel="3" x14ac:dyDescent="0.2">
      <c r="A96" s="261" t="s">
        <v>176</v>
      </c>
      <c r="B96" s="119">
        <v>10.58962562764</v>
      </c>
      <c r="C96" s="119">
        <v>11.669923649339999</v>
      </c>
      <c r="D96" s="119">
        <v>10.700606137139999</v>
      </c>
      <c r="E96" s="119">
        <v>7.5422160492700003</v>
      </c>
      <c r="F96" s="119">
        <v>4.4183652208900002</v>
      </c>
      <c r="G96" s="119">
        <v>2.3666628915799999</v>
      </c>
      <c r="H96" s="119">
        <v>7.8257231620400001</v>
      </c>
      <c r="I96" s="119">
        <v>12.9370393356</v>
      </c>
      <c r="J96" s="119">
        <v>15.40853230978</v>
      </c>
      <c r="K96" s="144"/>
      <c r="L96" s="144"/>
      <c r="M96" s="144"/>
    </row>
    <row r="97" spans="1:13" ht="12.75" hidden="1" outlineLevel="3" x14ac:dyDescent="0.2">
      <c r="A97" s="261" t="s">
        <v>213</v>
      </c>
      <c r="B97" s="119">
        <v>1.0414123130299999</v>
      </c>
      <c r="C97" s="119">
        <v>1.11240578804</v>
      </c>
      <c r="D97" s="119">
        <v>1.0599423696500001</v>
      </c>
      <c r="E97" s="119">
        <v>1.0045934910400001</v>
      </c>
      <c r="F97" s="119">
        <v>0.98040291205999996</v>
      </c>
      <c r="G97" s="119">
        <v>0.93384929369000003</v>
      </c>
      <c r="H97" s="119">
        <v>0.93897350030000004</v>
      </c>
      <c r="I97" s="119">
        <v>0.96025439173000005</v>
      </c>
      <c r="J97" s="119">
        <v>1.01565426011</v>
      </c>
      <c r="K97" s="144"/>
      <c r="L97" s="144"/>
      <c r="M97" s="144"/>
    </row>
    <row r="98" spans="1:13" ht="12.75" hidden="1" outlineLevel="3" x14ac:dyDescent="0.2">
      <c r="A98" s="261" t="s">
        <v>129</v>
      </c>
      <c r="B98" s="119">
        <v>0.85413330630999995</v>
      </c>
      <c r="C98" s="119">
        <v>0.88713782859000001</v>
      </c>
      <c r="D98" s="119">
        <v>0.84529852536000005</v>
      </c>
      <c r="E98" s="119">
        <v>0.69496505258999997</v>
      </c>
      <c r="F98" s="119">
        <v>0.67823031645999998</v>
      </c>
      <c r="G98" s="119">
        <v>0.64602511293999998</v>
      </c>
      <c r="H98" s="119">
        <v>0.64956997415999995</v>
      </c>
      <c r="I98" s="119">
        <v>0.66429182530999997</v>
      </c>
      <c r="J98" s="119">
        <v>0.70261675254</v>
      </c>
      <c r="K98" s="144"/>
      <c r="L98" s="144"/>
      <c r="M98" s="144"/>
    </row>
    <row r="99" spans="1:13" ht="12.75" hidden="1" outlineLevel="3" x14ac:dyDescent="0.2">
      <c r="A99" s="261" t="s">
        <v>152</v>
      </c>
      <c r="B99" s="119">
        <v>1.29782839152</v>
      </c>
      <c r="C99" s="119">
        <v>1.2951264958399999</v>
      </c>
      <c r="D99" s="119">
        <v>1.2460840743999999</v>
      </c>
      <c r="E99" s="119">
        <v>1.2273711163200001</v>
      </c>
      <c r="F99" s="119">
        <v>1.0434312696600001</v>
      </c>
      <c r="G99" s="119">
        <v>1.03968280026</v>
      </c>
      <c r="H99" s="119">
        <v>1.0418051826000001</v>
      </c>
      <c r="I99" s="119">
        <v>1.06432241292</v>
      </c>
      <c r="J99" s="119">
        <v>1.1249560038599999</v>
      </c>
      <c r="K99" s="144"/>
      <c r="L99" s="144"/>
      <c r="M99" s="144"/>
    </row>
    <row r="100" spans="1:13" ht="12.75" hidden="1" outlineLevel="3" x14ac:dyDescent="0.2">
      <c r="A100" s="261" t="s">
        <v>123</v>
      </c>
      <c r="B100" s="119">
        <v>42.466577746150001</v>
      </c>
      <c r="C100" s="119">
        <v>39.912527175000001</v>
      </c>
      <c r="D100" s="119">
        <v>38.401163625000002</v>
      </c>
      <c r="E100" s="119">
        <v>37.824477524999999</v>
      </c>
      <c r="F100" s="119">
        <v>37.377816975000002</v>
      </c>
      <c r="G100" s="119">
        <v>37.243539224999999</v>
      </c>
      <c r="H100" s="119">
        <v>37.319567249999999</v>
      </c>
      <c r="I100" s="119">
        <v>36.119538900000002</v>
      </c>
      <c r="J100" s="119">
        <v>38.177239950000001</v>
      </c>
      <c r="K100" s="144"/>
      <c r="L100" s="144"/>
      <c r="M100" s="144"/>
    </row>
    <row r="101" spans="1:13" ht="12.75" hidden="1" outlineLevel="3" x14ac:dyDescent="0.2">
      <c r="A101" s="261" t="s">
        <v>105</v>
      </c>
      <c r="B101" s="119">
        <v>2.7465531906899998</v>
      </c>
      <c r="C101" s="119">
        <v>2.7408352542899999</v>
      </c>
      <c r="D101" s="119">
        <v>2.6370483284100001</v>
      </c>
      <c r="E101" s="119">
        <v>2.5974466868800001</v>
      </c>
      <c r="F101" s="119">
        <v>2.56677403674</v>
      </c>
      <c r="G101" s="119">
        <v>2.1312942019199999</v>
      </c>
      <c r="H101" s="119">
        <v>2.1356449723400002</v>
      </c>
      <c r="I101" s="119">
        <v>2.1818040916600001</v>
      </c>
      <c r="J101" s="119">
        <v>2.3060997141100001</v>
      </c>
      <c r="K101" s="144"/>
      <c r="L101" s="144"/>
      <c r="M101" s="144"/>
    </row>
    <row r="102" spans="1:13" ht="25.5" outlineLevel="2" x14ac:dyDescent="0.2">
      <c r="A102" s="262" t="s">
        <v>58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144"/>
      <c r="L102" s="144"/>
      <c r="M102" s="144"/>
    </row>
    <row r="103" spans="1:13" ht="12.75" outlineLevel="2" collapsed="1" x14ac:dyDescent="0.2">
      <c r="A103" s="228" t="s">
        <v>182</v>
      </c>
      <c r="B103" s="236">
        <f t="shared" ref="B103:I103" si="20">SUM(B$104:B$104)</f>
        <v>3.2554145727999999</v>
      </c>
      <c r="C103" s="236">
        <f t="shared" si="20"/>
        <v>3.3238882801199998</v>
      </c>
      <c r="D103" s="236">
        <f t="shared" si="20"/>
        <v>3.17336327221</v>
      </c>
      <c r="E103" s="236">
        <f t="shared" si="20"/>
        <v>3.1429534442399998</v>
      </c>
      <c r="F103" s="236">
        <f t="shared" si="20"/>
        <v>3.07208204302</v>
      </c>
      <c r="G103" s="236">
        <f t="shared" si="20"/>
        <v>3.0154698349300002</v>
      </c>
      <c r="H103" s="236">
        <f t="shared" si="20"/>
        <v>3.0001283403599999</v>
      </c>
      <c r="I103" s="236">
        <f t="shared" si="20"/>
        <v>3.0612560967000002</v>
      </c>
      <c r="J103" s="236">
        <v>3.2276411493600001</v>
      </c>
      <c r="K103" s="144"/>
      <c r="L103" s="144"/>
      <c r="M103" s="144"/>
    </row>
    <row r="104" spans="1:13" ht="12.75" hidden="1" outlineLevel="3" x14ac:dyDescent="0.2">
      <c r="A104" s="81" t="s">
        <v>148</v>
      </c>
      <c r="B104" s="119">
        <v>3.2554145727999999</v>
      </c>
      <c r="C104" s="119">
        <v>3.3238882801199998</v>
      </c>
      <c r="D104" s="119">
        <v>3.17336327221</v>
      </c>
      <c r="E104" s="119">
        <v>3.1429534442399998</v>
      </c>
      <c r="F104" s="119">
        <v>3.07208204302</v>
      </c>
      <c r="G104" s="119">
        <v>3.0154698349300002</v>
      </c>
      <c r="H104" s="119">
        <v>3.0001283403599999</v>
      </c>
      <c r="I104" s="119">
        <v>3.0612560967000002</v>
      </c>
      <c r="J104" s="119">
        <v>3.2276411493600001</v>
      </c>
      <c r="K104" s="144"/>
      <c r="L104" s="144"/>
      <c r="M104" s="144"/>
    </row>
    <row r="105" spans="1:13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44"/>
      <c r="L105" s="144"/>
      <c r="M105" s="144"/>
    </row>
    <row r="106" spans="1:13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44"/>
      <c r="L106" s="144"/>
      <c r="M106" s="144"/>
    </row>
    <row r="107" spans="1:13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44"/>
      <c r="L107" s="144"/>
      <c r="M107" s="144"/>
    </row>
    <row r="108" spans="1:13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44"/>
      <c r="L108" s="144"/>
      <c r="M108" s="144"/>
    </row>
    <row r="109" spans="1:13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44"/>
      <c r="L109" s="144"/>
      <c r="M109" s="144"/>
    </row>
    <row r="110" spans="1:13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44"/>
      <c r="L110" s="144"/>
      <c r="M110" s="144"/>
    </row>
    <row r="111" spans="1:13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44"/>
      <c r="L111" s="144"/>
      <c r="M111" s="144"/>
    </row>
    <row r="112" spans="1:13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44"/>
      <c r="L112" s="144"/>
      <c r="M112" s="144"/>
    </row>
    <row r="113" spans="2:13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44"/>
      <c r="L113" s="144"/>
      <c r="M113" s="144"/>
    </row>
    <row r="114" spans="2:13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44"/>
      <c r="L114" s="144"/>
      <c r="M114" s="144"/>
    </row>
    <row r="115" spans="2:13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44"/>
      <c r="L115" s="144"/>
      <c r="M115" s="144"/>
    </row>
    <row r="116" spans="2:13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44"/>
      <c r="L116" s="144"/>
      <c r="M116" s="144"/>
    </row>
    <row r="117" spans="2:13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44"/>
      <c r="L117" s="144"/>
      <c r="M117" s="144"/>
    </row>
    <row r="118" spans="2:13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44"/>
      <c r="L118" s="144"/>
      <c r="M118" s="144"/>
    </row>
    <row r="119" spans="2:13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44"/>
      <c r="L119" s="144"/>
      <c r="M119" s="144"/>
    </row>
    <row r="120" spans="2:13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44"/>
      <c r="L120" s="144"/>
      <c r="M120" s="144"/>
    </row>
    <row r="121" spans="2:13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44"/>
      <c r="L121" s="144"/>
      <c r="M121" s="144"/>
    </row>
    <row r="122" spans="2:13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44"/>
      <c r="L122" s="144"/>
      <c r="M122" s="144"/>
    </row>
    <row r="123" spans="2:13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44"/>
      <c r="L123" s="144"/>
      <c r="M123" s="144"/>
    </row>
    <row r="124" spans="2:13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44"/>
      <c r="L124" s="144"/>
      <c r="M124" s="144"/>
    </row>
    <row r="125" spans="2:13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44"/>
      <c r="L125" s="144"/>
      <c r="M125" s="144"/>
    </row>
    <row r="126" spans="2:13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44"/>
      <c r="L126" s="144"/>
      <c r="M126" s="144"/>
    </row>
    <row r="127" spans="2:13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44"/>
      <c r="L127" s="144"/>
      <c r="M127" s="144"/>
    </row>
    <row r="128" spans="2:13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44"/>
      <c r="L128" s="144"/>
      <c r="M128" s="144"/>
    </row>
    <row r="129" spans="2:13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44"/>
      <c r="L129" s="144"/>
      <c r="M129" s="144"/>
    </row>
    <row r="130" spans="2:13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44"/>
      <c r="L130" s="144"/>
      <c r="M130" s="144"/>
    </row>
    <row r="131" spans="2:13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44"/>
      <c r="L131" s="144"/>
      <c r="M131" s="144"/>
    </row>
    <row r="132" spans="2:13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44"/>
      <c r="L132" s="144"/>
      <c r="M132" s="144"/>
    </row>
    <row r="133" spans="2:13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44"/>
      <c r="L133" s="144"/>
      <c r="M133" s="144"/>
    </row>
    <row r="134" spans="2:13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44"/>
      <c r="L134" s="144"/>
      <c r="M134" s="144"/>
    </row>
    <row r="135" spans="2:13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44"/>
      <c r="L135" s="144"/>
      <c r="M135" s="144"/>
    </row>
    <row r="136" spans="2:13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44"/>
      <c r="L136" s="144"/>
      <c r="M136" s="144"/>
    </row>
    <row r="137" spans="2:13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44"/>
      <c r="L137" s="144"/>
      <c r="M137" s="144"/>
    </row>
    <row r="138" spans="2:13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44"/>
      <c r="L138" s="144"/>
      <c r="M138" s="144"/>
    </row>
    <row r="139" spans="2:13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44"/>
      <c r="L139" s="144"/>
      <c r="M139" s="144"/>
    </row>
    <row r="140" spans="2:13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44"/>
      <c r="L140" s="144"/>
      <c r="M140" s="144"/>
    </row>
    <row r="141" spans="2:13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44"/>
      <c r="L141" s="144"/>
      <c r="M141" s="144"/>
    </row>
    <row r="142" spans="2:13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44"/>
      <c r="L142" s="144"/>
      <c r="M142" s="144"/>
    </row>
    <row r="143" spans="2:13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44"/>
      <c r="L143" s="144"/>
      <c r="M143" s="144"/>
    </row>
    <row r="144" spans="2:13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44"/>
      <c r="L144" s="144"/>
      <c r="M144" s="144"/>
    </row>
    <row r="145" spans="2:13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44"/>
      <c r="L145" s="144"/>
      <c r="M145" s="144"/>
    </row>
    <row r="146" spans="2:13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44"/>
      <c r="L146" s="144"/>
      <c r="M146" s="144"/>
    </row>
    <row r="147" spans="2:13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44"/>
      <c r="L147" s="144"/>
      <c r="M147" s="144"/>
    </row>
    <row r="148" spans="2:13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44"/>
      <c r="L148" s="144"/>
      <c r="M148" s="144"/>
    </row>
    <row r="149" spans="2:13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44"/>
      <c r="L149" s="144"/>
      <c r="M149" s="144"/>
    </row>
    <row r="150" spans="2:13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44"/>
      <c r="L150" s="144"/>
      <c r="M150" s="144"/>
    </row>
    <row r="151" spans="2:13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44"/>
      <c r="L151" s="144"/>
      <c r="M151" s="144"/>
    </row>
    <row r="152" spans="2:13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44"/>
      <c r="L152" s="144"/>
      <c r="M152" s="144"/>
    </row>
    <row r="153" spans="2:13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44"/>
      <c r="L153" s="144"/>
      <c r="M153" s="144"/>
    </row>
    <row r="154" spans="2:13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44"/>
      <c r="L154" s="144"/>
      <c r="M154" s="144"/>
    </row>
    <row r="155" spans="2:13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44"/>
      <c r="L155" s="144"/>
      <c r="M155" s="144"/>
    </row>
    <row r="156" spans="2:13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44"/>
      <c r="L156" s="144"/>
      <c r="M156" s="144"/>
    </row>
    <row r="157" spans="2:13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44"/>
      <c r="L157" s="144"/>
      <c r="M157" s="144"/>
    </row>
    <row r="158" spans="2:13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44"/>
      <c r="L158" s="144"/>
      <c r="M158" s="144"/>
    </row>
    <row r="159" spans="2:13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44"/>
      <c r="L159" s="144"/>
      <c r="M159" s="144"/>
    </row>
    <row r="160" spans="2:13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44"/>
      <c r="L160" s="144"/>
      <c r="M160" s="144"/>
    </row>
    <row r="161" spans="2:13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44"/>
      <c r="L161" s="144"/>
      <c r="M161" s="144"/>
    </row>
    <row r="162" spans="2:13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44"/>
      <c r="L162" s="144"/>
      <c r="M162" s="144"/>
    </row>
    <row r="163" spans="2:13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44"/>
      <c r="L163" s="144"/>
      <c r="M163" s="144"/>
    </row>
    <row r="164" spans="2:13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44"/>
      <c r="L164" s="144"/>
      <c r="M164" s="144"/>
    </row>
    <row r="165" spans="2:13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44"/>
      <c r="L165" s="144"/>
      <c r="M165" s="144"/>
    </row>
    <row r="166" spans="2:13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44"/>
      <c r="L166" s="144"/>
      <c r="M166" s="144"/>
    </row>
    <row r="167" spans="2:13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44"/>
      <c r="L167" s="144"/>
      <c r="M167" s="144"/>
    </row>
    <row r="168" spans="2:13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44"/>
      <c r="L168" s="144"/>
      <c r="M168" s="144"/>
    </row>
    <row r="169" spans="2:13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44"/>
      <c r="L169" s="144"/>
      <c r="M169" s="144"/>
    </row>
    <row r="170" spans="2:13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44"/>
      <c r="L170" s="144"/>
      <c r="M170" s="144"/>
    </row>
    <row r="171" spans="2:13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44"/>
      <c r="L171" s="144"/>
      <c r="M171" s="144"/>
    </row>
    <row r="172" spans="2:13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44"/>
      <c r="L172" s="144"/>
      <c r="M172" s="144"/>
    </row>
    <row r="173" spans="2:13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44"/>
      <c r="L173" s="144"/>
      <c r="M173" s="144"/>
    </row>
    <row r="174" spans="2:13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44"/>
      <c r="L174" s="144"/>
      <c r="M174" s="144"/>
    </row>
    <row r="175" spans="2:13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44"/>
      <c r="L175" s="144"/>
      <c r="M175" s="144"/>
    </row>
    <row r="176" spans="2:13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44"/>
      <c r="L176" s="144"/>
      <c r="M176" s="144"/>
    </row>
    <row r="177" spans="2:13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44"/>
      <c r="L177" s="144"/>
      <c r="M177" s="144"/>
    </row>
    <row r="178" spans="2:13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44"/>
      <c r="L178" s="144"/>
      <c r="M178" s="144"/>
    </row>
    <row r="179" spans="2:13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44"/>
      <c r="L179" s="144"/>
      <c r="M179" s="144"/>
    </row>
    <row r="180" spans="2:13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44"/>
      <c r="L180" s="144"/>
      <c r="M180" s="144"/>
    </row>
  </sheetData>
  <mergeCells count="2">
    <mergeCell ref="A2:J2"/>
    <mergeCell ref="A1:J1"/>
  </mergeCells>
  <printOptions horizontalCentered="1"/>
  <pageMargins left="0.39370078740157483" right="0.39370078740157483" top="1.1811023622047245" bottom="0.98425196850393704" header="0.51181102362204722" footer="0.511811023622047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80"/>
  <sheetViews>
    <sheetView workbookViewId="0">
      <selection activeCell="B71" sqref="B71"/>
    </sheetView>
  </sheetViews>
  <sheetFormatPr defaultRowHeight="11.25" outlineLevelRow="3" x14ac:dyDescent="0.2"/>
  <cols>
    <col min="1" max="1" width="65.28515625" style="153" customWidth="1"/>
    <col min="2" max="10" width="12.85546875" style="198" customWidth="1"/>
    <col min="11" max="11" width="16.140625" style="153" customWidth="1"/>
    <col min="12" max="16384" width="9.140625" style="153"/>
  </cols>
  <sheetData>
    <row r="1" spans="1:15" s="34" customFormat="1" ht="12.75" x14ac:dyDescent="0.2">
      <c r="B1" s="78"/>
      <c r="C1" s="78"/>
      <c r="D1" s="78"/>
      <c r="E1" s="78"/>
      <c r="F1" s="78"/>
      <c r="G1" s="78"/>
      <c r="H1" s="78"/>
      <c r="I1" s="78"/>
      <c r="J1" s="78"/>
    </row>
    <row r="2" spans="1:15" s="34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75"/>
      <c r="L2" s="75"/>
      <c r="M2" s="75"/>
      <c r="N2" s="75"/>
      <c r="O2" s="75"/>
    </row>
    <row r="3" spans="1:15" s="34" customFormat="1" ht="12.75" x14ac:dyDescent="0.2">
      <c r="A3" s="66"/>
      <c r="B3" s="78"/>
      <c r="C3" s="78"/>
      <c r="D3" s="78"/>
      <c r="E3" s="78"/>
      <c r="F3" s="78"/>
      <c r="G3" s="78"/>
      <c r="H3" s="78"/>
      <c r="I3" s="78"/>
      <c r="J3" s="78"/>
    </row>
    <row r="4" spans="1:15" s="169" customFormat="1" ht="12.75" x14ac:dyDescent="0.2">
      <c r="B4" s="209"/>
      <c r="C4" s="209"/>
      <c r="D4" s="209"/>
      <c r="E4" s="209"/>
      <c r="F4" s="209"/>
      <c r="G4" s="209"/>
      <c r="H4" s="209"/>
      <c r="I4" s="209"/>
      <c r="J4" s="209" t="str">
        <f>VALUSD</f>
        <v>млрд. дол. США</v>
      </c>
    </row>
    <row r="5" spans="1:15" s="175" customFormat="1" ht="12.75" x14ac:dyDescent="0.2">
      <c r="A5" s="9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77">
        <v>43343</v>
      </c>
    </row>
    <row r="6" spans="1:15" s="99" customFormat="1" ht="31.5" x14ac:dyDescent="0.2">
      <c r="A6" s="93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I6" si="0">B$7+B$71</f>
        <v>76.305753084310012</v>
      </c>
      <c r="C6" s="104">
        <f t="shared" si="0"/>
        <v>76.223721647399998</v>
      </c>
      <c r="D6" s="104">
        <f t="shared" si="0"/>
        <v>76.771022724070008</v>
      </c>
      <c r="E6" s="104">
        <f t="shared" si="0"/>
        <v>77.367692873940001</v>
      </c>
      <c r="F6" s="104">
        <f t="shared" si="0"/>
        <v>77.051120848870013</v>
      </c>
      <c r="G6" s="104">
        <f t="shared" si="0"/>
        <v>76.258644090570002</v>
      </c>
      <c r="H6" s="104">
        <f t="shared" si="0"/>
        <v>76.301212501649999</v>
      </c>
      <c r="I6" s="104">
        <f t="shared" si="0"/>
        <v>75.711134987680012</v>
      </c>
      <c r="J6" s="104">
        <v>74.848301704500003</v>
      </c>
      <c r="K6" s="257"/>
    </row>
    <row r="7" spans="1:15" s="200" customFormat="1" ht="15" x14ac:dyDescent="0.2">
      <c r="A7" s="85" t="s">
        <v>70</v>
      </c>
      <c r="B7" s="102">
        <f t="shared" ref="B7:J7" si="1">B$8+B$46</f>
        <v>65.332784469550006</v>
      </c>
      <c r="C7" s="102">
        <f t="shared" si="1"/>
        <v>65.441268298469993</v>
      </c>
      <c r="D7" s="102">
        <f t="shared" si="1"/>
        <v>66.101409520930005</v>
      </c>
      <c r="E7" s="102">
        <f t="shared" si="1"/>
        <v>66.790280904650004</v>
      </c>
      <c r="F7" s="102">
        <f t="shared" si="1"/>
        <v>66.671910948220017</v>
      </c>
      <c r="G7" s="102">
        <f t="shared" si="1"/>
        <v>66.221710146229995</v>
      </c>
      <c r="H7" s="102">
        <f t="shared" si="1"/>
        <v>66.13810881114</v>
      </c>
      <c r="I7" s="102">
        <f t="shared" si="1"/>
        <v>65.422563894980016</v>
      </c>
      <c r="J7" s="102">
        <f t="shared" si="1"/>
        <v>64.707211507500006</v>
      </c>
    </row>
    <row r="8" spans="1:15" s="41" customFormat="1" ht="15" outlineLevel="1" x14ac:dyDescent="0.2">
      <c r="A8" s="12" t="s">
        <v>51</v>
      </c>
      <c r="B8" s="58">
        <f t="shared" ref="B8:J8" si="2">B$9+B$44</f>
        <v>26.842676472450012</v>
      </c>
      <c r="C8" s="58">
        <f t="shared" si="2"/>
        <v>26.612179945339992</v>
      </c>
      <c r="D8" s="58">
        <f t="shared" si="2"/>
        <v>27.644103857670007</v>
      </c>
      <c r="E8" s="58">
        <f t="shared" si="2"/>
        <v>28.284891932920004</v>
      </c>
      <c r="F8" s="58">
        <f t="shared" si="2"/>
        <v>28.445947794910012</v>
      </c>
      <c r="G8" s="58">
        <f t="shared" si="2"/>
        <v>28.592804085049998</v>
      </c>
      <c r="H8" s="58">
        <f t="shared" si="2"/>
        <v>28.620994749390007</v>
      </c>
      <c r="I8" s="58">
        <f t="shared" si="2"/>
        <v>27.908215375630014</v>
      </c>
      <c r="J8" s="58">
        <f t="shared" si="2"/>
        <v>26.841533234980002</v>
      </c>
    </row>
    <row r="9" spans="1:15" s="97" customFormat="1" ht="25.5" outlineLevel="2" collapsed="1" x14ac:dyDescent="0.2">
      <c r="A9" s="259" t="s">
        <v>197</v>
      </c>
      <c r="B9" s="82">
        <f t="shared" ref="B9:I9" si="3">SUM(B$10:B$43)</f>
        <v>26.757860621410014</v>
      </c>
      <c r="C9" s="82">
        <f t="shared" si="3"/>
        <v>26.527187151289993</v>
      </c>
      <c r="D9" s="82">
        <f t="shared" si="3"/>
        <v>27.555765982410009</v>
      </c>
      <c r="E9" s="82">
        <f t="shared" si="3"/>
        <v>28.195207225440004</v>
      </c>
      <c r="F9" s="82">
        <f t="shared" si="3"/>
        <v>28.356451871610012</v>
      </c>
      <c r="G9" s="82">
        <f t="shared" si="3"/>
        <v>28.502985493399997</v>
      </c>
      <c r="H9" s="82">
        <f t="shared" si="3"/>
        <v>28.531359137630009</v>
      </c>
      <c r="I9" s="82">
        <f t="shared" si="3"/>
        <v>27.821711894700016</v>
      </c>
      <c r="J9" s="82">
        <v>26.759692173440001</v>
      </c>
    </row>
    <row r="10" spans="1:15" s="149" customFormat="1" ht="12.75" hidden="1" outlineLevel="3" x14ac:dyDescent="0.2">
      <c r="A10" s="260" t="s">
        <v>144</v>
      </c>
      <c r="B10" s="164">
        <v>2.2321566689900001</v>
      </c>
      <c r="C10" s="164">
        <v>2.2368133990499999</v>
      </c>
      <c r="D10" s="164">
        <v>2.3248481855200001</v>
      </c>
      <c r="E10" s="164">
        <v>2.3602936885700001</v>
      </c>
      <c r="F10" s="164">
        <v>2.3884989226200002</v>
      </c>
      <c r="G10" s="164">
        <v>2.3971104098399998</v>
      </c>
      <c r="H10" s="164">
        <v>2.39222697777</v>
      </c>
      <c r="I10" s="164">
        <v>2.34161606779</v>
      </c>
      <c r="J10" s="164">
        <v>2.2154061623999999</v>
      </c>
    </row>
    <row r="11" spans="1:15" ht="12.75" hidden="1" outlineLevel="3" x14ac:dyDescent="0.2">
      <c r="A11" s="261" t="s">
        <v>205</v>
      </c>
      <c r="B11" s="119">
        <v>0.67812195027</v>
      </c>
      <c r="C11" s="119">
        <v>0.67953664976999995</v>
      </c>
      <c r="D11" s="119">
        <v>0.70628133211999999</v>
      </c>
      <c r="E11" s="119">
        <v>0.71704956091000005</v>
      </c>
      <c r="F11" s="119">
        <v>0.72561821946000005</v>
      </c>
      <c r="G11" s="119">
        <v>0.72823436129999997</v>
      </c>
      <c r="H11" s="119">
        <v>0.72675079049000002</v>
      </c>
      <c r="I11" s="119">
        <v>0.71137536034000004</v>
      </c>
      <c r="J11" s="119">
        <v>0.67303320074999995</v>
      </c>
      <c r="K11" s="144"/>
      <c r="L11" s="144"/>
      <c r="M11" s="144"/>
    </row>
    <row r="12" spans="1:15" ht="12.75" hidden="1" outlineLevel="3" x14ac:dyDescent="0.2">
      <c r="A12" s="261" t="s">
        <v>31</v>
      </c>
      <c r="B12" s="119">
        <v>0.24593776166</v>
      </c>
      <c r="C12" s="119">
        <v>0.20398738382000001</v>
      </c>
      <c r="D12" s="119">
        <v>0.15787989464999999</v>
      </c>
      <c r="E12" s="119">
        <v>0.34552385985</v>
      </c>
      <c r="F12" s="119">
        <v>0.34601957517999998</v>
      </c>
      <c r="G12" s="119">
        <v>0.30404100000000001</v>
      </c>
      <c r="H12" s="119">
        <v>0.37160029086000002</v>
      </c>
      <c r="I12" s="119">
        <v>0.37200509289</v>
      </c>
      <c r="J12" s="119">
        <v>0.37273038803000003</v>
      </c>
      <c r="K12" s="144"/>
      <c r="L12" s="144"/>
      <c r="M12" s="144"/>
    </row>
    <row r="13" spans="1:15" ht="12.75" hidden="1" outlineLevel="3" x14ac:dyDescent="0.2">
      <c r="A13" s="261" t="s">
        <v>35</v>
      </c>
      <c r="B13" s="119">
        <v>1.30044928209</v>
      </c>
      <c r="C13" s="119">
        <v>1.30316228214</v>
      </c>
      <c r="D13" s="119">
        <v>1.35445114391</v>
      </c>
      <c r="E13" s="119">
        <v>1.3751016115600001</v>
      </c>
      <c r="F13" s="119">
        <v>1.3915339152899999</v>
      </c>
      <c r="G13" s="119">
        <v>1.3965509477</v>
      </c>
      <c r="H13" s="119">
        <v>1.3937058715299999</v>
      </c>
      <c r="I13" s="119">
        <v>1.36422007315</v>
      </c>
      <c r="J13" s="119">
        <v>1.29069047592</v>
      </c>
      <c r="K13" s="144"/>
      <c r="L13" s="144"/>
      <c r="M13" s="144"/>
    </row>
    <row r="14" spans="1:15" ht="12.75" hidden="1" outlineLevel="3" x14ac:dyDescent="0.2">
      <c r="A14" s="261" t="s">
        <v>86</v>
      </c>
      <c r="B14" s="119">
        <v>1.02254508758</v>
      </c>
      <c r="C14" s="119">
        <v>1.0246783232900001</v>
      </c>
      <c r="D14" s="119">
        <v>1.0650068269699999</v>
      </c>
      <c r="E14" s="119">
        <v>1.08124431854</v>
      </c>
      <c r="F14" s="119">
        <v>1.0941650619300001</v>
      </c>
      <c r="G14" s="119">
        <v>1.0981099615200001</v>
      </c>
      <c r="H14" s="119">
        <v>1.0958728741499999</v>
      </c>
      <c r="I14" s="119">
        <v>1.07268814969</v>
      </c>
      <c r="J14" s="119">
        <v>1.0148717246600001</v>
      </c>
      <c r="K14" s="144"/>
      <c r="L14" s="144"/>
      <c r="M14" s="144"/>
    </row>
    <row r="15" spans="1:15" ht="12.75" hidden="1" outlineLevel="3" x14ac:dyDescent="0.2">
      <c r="A15" s="261" t="s">
        <v>134</v>
      </c>
      <c r="B15" s="119">
        <v>1.67098825562</v>
      </c>
      <c r="C15" s="119">
        <v>1.6744742748300001</v>
      </c>
      <c r="D15" s="119">
        <v>1.7403769492800001</v>
      </c>
      <c r="E15" s="119">
        <v>1.7669113858000001</v>
      </c>
      <c r="F15" s="119">
        <v>1.78802577062</v>
      </c>
      <c r="G15" s="119">
        <v>1.79447231362</v>
      </c>
      <c r="H15" s="119">
        <v>1.79081658561</v>
      </c>
      <c r="I15" s="119">
        <v>1.75292935425</v>
      </c>
      <c r="J15" s="119">
        <v>1.6584488581200001</v>
      </c>
      <c r="K15" s="144"/>
      <c r="L15" s="144"/>
      <c r="M15" s="144"/>
    </row>
    <row r="16" spans="1:15" ht="12.75" hidden="1" outlineLevel="3" x14ac:dyDescent="0.2">
      <c r="A16" s="261" t="s">
        <v>198</v>
      </c>
      <c r="B16" s="119">
        <v>3.3291023126899999</v>
      </c>
      <c r="C16" s="119">
        <v>3.3360474931100002</v>
      </c>
      <c r="D16" s="119">
        <v>3.46734509205</v>
      </c>
      <c r="E16" s="119">
        <v>3.5202095292900002</v>
      </c>
      <c r="F16" s="119">
        <v>3.5622756223300001</v>
      </c>
      <c r="G16" s="119">
        <v>3.5751190406400002</v>
      </c>
      <c r="H16" s="119">
        <v>3.56783575041</v>
      </c>
      <c r="I16" s="119">
        <v>3.4923531914199999</v>
      </c>
      <c r="J16" s="119">
        <v>3.3041201280300001</v>
      </c>
      <c r="K16" s="144"/>
      <c r="L16" s="144"/>
      <c r="M16" s="144"/>
    </row>
    <row r="17" spans="1:13" ht="12.75" hidden="1" outlineLevel="3" x14ac:dyDescent="0.2">
      <c r="A17" s="261" t="s">
        <v>27</v>
      </c>
      <c r="B17" s="119">
        <v>0.43102746574</v>
      </c>
      <c r="C17" s="119">
        <v>0.43192667616000002</v>
      </c>
      <c r="D17" s="119">
        <v>0.44892611506000002</v>
      </c>
      <c r="E17" s="119">
        <v>0.45577061013999998</v>
      </c>
      <c r="F17" s="119">
        <v>0.46121701574000001</v>
      </c>
      <c r="G17" s="119">
        <v>0.46287988623999998</v>
      </c>
      <c r="H17" s="119">
        <v>0.46193689987999997</v>
      </c>
      <c r="I17" s="119">
        <v>0.45216397819999998</v>
      </c>
      <c r="J17" s="119">
        <v>0.42779295783999999</v>
      </c>
      <c r="K17" s="144"/>
      <c r="L17" s="144"/>
      <c r="M17" s="144"/>
    </row>
    <row r="18" spans="1:13" ht="12.75" hidden="1" outlineLevel="3" x14ac:dyDescent="0.2">
      <c r="A18" s="261" t="s">
        <v>81</v>
      </c>
      <c r="B18" s="119">
        <v>0.43102746574</v>
      </c>
      <c r="C18" s="119">
        <v>0.43192667616000002</v>
      </c>
      <c r="D18" s="119">
        <v>0.44892611506000002</v>
      </c>
      <c r="E18" s="119">
        <v>0.45577061013999998</v>
      </c>
      <c r="F18" s="119">
        <v>0.46121701574000001</v>
      </c>
      <c r="G18" s="119">
        <v>0.46287988623999998</v>
      </c>
      <c r="H18" s="119">
        <v>0.46193689987999997</v>
      </c>
      <c r="I18" s="119">
        <v>0.45216397819999998</v>
      </c>
      <c r="J18" s="119">
        <v>0.42779295783999999</v>
      </c>
      <c r="K18" s="144"/>
      <c r="L18" s="144"/>
      <c r="M18" s="144"/>
    </row>
    <row r="19" spans="1:13" ht="12.75" hidden="1" outlineLevel="3" x14ac:dyDescent="0.2">
      <c r="A19" s="261" t="s">
        <v>173</v>
      </c>
      <c r="B19" s="119">
        <v>1.07894224034</v>
      </c>
      <c r="C19" s="119">
        <v>1.08544855856</v>
      </c>
      <c r="D19" s="119">
        <v>1.0838453581700001</v>
      </c>
      <c r="E19" s="119">
        <v>1.08411256138</v>
      </c>
      <c r="F19" s="119">
        <v>1.0820684790299999</v>
      </c>
      <c r="G19" s="119">
        <v>0.9628075183</v>
      </c>
      <c r="H19" s="119">
        <v>1.0892519188600001</v>
      </c>
      <c r="I19" s="119">
        <v>1.0584063149</v>
      </c>
      <c r="J19" s="119">
        <v>1.0583556858200001</v>
      </c>
      <c r="K19" s="144"/>
      <c r="L19" s="144"/>
      <c r="M19" s="144"/>
    </row>
    <row r="20" spans="1:13" ht="12.75" hidden="1" outlineLevel="3" x14ac:dyDescent="0.2">
      <c r="A20" s="261" t="s">
        <v>130</v>
      </c>
      <c r="B20" s="119">
        <v>0.43102746574</v>
      </c>
      <c r="C20" s="119">
        <v>0.43192667616000002</v>
      </c>
      <c r="D20" s="119">
        <v>0.44892611506000002</v>
      </c>
      <c r="E20" s="119">
        <v>0.45577061013999998</v>
      </c>
      <c r="F20" s="119">
        <v>0.46121701574000001</v>
      </c>
      <c r="G20" s="119">
        <v>0.46287988623999998</v>
      </c>
      <c r="H20" s="119">
        <v>0.46193689987999997</v>
      </c>
      <c r="I20" s="119">
        <v>0.45216397819999998</v>
      </c>
      <c r="J20" s="119">
        <v>0.42779295783999999</v>
      </c>
      <c r="K20" s="144"/>
      <c r="L20" s="144"/>
      <c r="M20" s="144"/>
    </row>
    <row r="21" spans="1:13" ht="12.75" hidden="1" outlineLevel="3" x14ac:dyDescent="0.2">
      <c r="A21" s="261" t="s">
        <v>195</v>
      </c>
      <c r="B21" s="119">
        <v>0.43102746574</v>
      </c>
      <c r="C21" s="119">
        <v>0.43192667616000002</v>
      </c>
      <c r="D21" s="119">
        <v>0.44892611506000002</v>
      </c>
      <c r="E21" s="119">
        <v>0.45577061013999998</v>
      </c>
      <c r="F21" s="119">
        <v>0.46121701574000001</v>
      </c>
      <c r="G21" s="119">
        <v>0.46287988623999998</v>
      </c>
      <c r="H21" s="119">
        <v>0.46193689987999997</v>
      </c>
      <c r="I21" s="119">
        <v>0.45216397819999998</v>
      </c>
      <c r="J21" s="119">
        <v>0.42779295783999999</v>
      </c>
      <c r="K21" s="144"/>
      <c r="L21" s="144"/>
      <c r="M21" s="144"/>
    </row>
    <row r="22" spans="1:13" ht="12.75" hidden="1" outlineLevel="3" x14ac:dyDescent="0.2">
      <c r="A22" s="261" t="s">
        <v>217</v>
      </c>
      <c r="B22" s="119">
        <v>2.5512044713000002</v>
      </c>
      <c r="C22" s="119">
        <v>2.0936049685799998</v>
      </c>
      <c r="D22" s="119">
        <v>2.1087061418899999</v>
      </c>
      <c r="E22" s="119">
        <v>2.0301712432499999</v>
      </c>
      <c r="F22" s="119">
        <v>2.0901141880799998</v>
      </c>
      <c r="G22" s="119">
        <v>2.0566779375099999</v>
      </c>
      <c r="H22" s="119">
        <v>2.0015807883100001</v>
      </c>
      <c r="I22" s="119">
        <v>1.88625641167</v>
      </c>
      <c r="J22" s="119">
        <v>1.54924294432</v>
      </c>
      <c r="K22" s="144"/>
      <c r="L22" s="144"/>
      <c r="M22" s="144"/>
    </row>
    <row r="23" spans="1:13" ht="12.75" hidden="1" outlineLevel="3" x14ac:dyDescent="0.2">
      <c r="A23" s="261" t="s">
        <v>153</v>
      </c>
      <c r="B23" s="119">
        <v>0.43102746574</v>
      </c>
      <c r="C23" s="119">
        <v>0.43192667616000002</v>
      </c>
      <c r="D23" s="119">
        <v>0.44892611506000002</v>
      </c>
      <c r="E23" s="119">
        <v>0.45577061013999998</v>
      </c>
      <c r="F23" s="119">
        <v>0.46121701574000001</v>
      </c>
      <c r="G23" s="119">
        <v>0.46287988623999998</v>
      </c>
      <c r="H23" s="119">
        <v>0.46193689987999997</v>
      </c>
      <c r="I23" s="119">
        <v>0.45216397819999998</v>
      </c>
      <c r="J23" s="119">
        <v>0.42779295783999999</v>
      </c>
      <c r="K23" s="144"/>
      <c r="L23" s="144"/>
      <c r="M23" s="144"/>
    </row>
    <row r="24" spans="1:13" ht="12.75" hidden="1" outlineLevel="3" x14ac:dyDescent="0.2">
      <c r="A24" s="261" t="s">
        <v>115</v>
      </c>
      <c r="B24" s="119">
        <v>0.43102746574</v>
      </c>
      <c r="C24" s="119">
        <v>0.43192667616000002</v>
      </c>
      <c r="D24" s="119">
        <v>0.44892611506000002</v>
      </c>
      <c r="E24" s="119">
        <v>0.45577061013999998</v>
      </c>
      <c r="F24" s="119">
        <v>0.46121701574000001</v>
      </c>
      <c r="G24" s="119">
        <v>0.46287988623999998</v>
      </c>
      <c r="H24" s="119">
        <v>0.46193689987999997</v>
      </c>
      <c r="I24" s="119">
        <v>0.45216397819999998</v>
      </c>
      <c r="J24" s="119">
        <v>0.42779295783999999</v>
      </c>
      <c r="K24" s="144"/>
      <c r="L24" s="144"/>
      <c r="M24" s="144"/>
    </row>
    <row r="25" spans="1:13" ht="12.75" hidden="1" outlineLevel="3" x14ac:dyDescent="0.2">
      <c r="A25" s="261" t="s">
        <v>178</v>
      </c>
      <c r="B25" s="119">
        <v>0.43102746574</v>
      </c>
      <c r="C25" s="119">
        <v>0.43192667616000002</v>
      </c>
      <c r="D25" s="119">
        <v>0.44892611506000002</v>
      </c>
      <c r="E25" s="119">
        <v>0.45577061013999998</v>
      </c>
      <c r="F25" s="119">
        <v>0.46121701574000001</v>
      </c>
      <c r="G25" s="119">
        <v>0.46287988623999998</v>
      </c>
      <c r="H25" s="119">
        <v>0.46193689987999997</v>
      </c>
      <c r="I25" s="119">
        <v>0.45216397819999998</v>
      </c>
      <c r="J25" s="119">
        <v>0.42779295783999999</v>
      </c>
      <c r="K25" s="144"/>
      <c r="L25" s="144"/>
      <c r="M25" s="144"/>
    </row>
    <row r="26" spans="1:13" ht="12.75" hidden="1" outlineLevel="3" x14ac:dyDescent="0.2">
      <c r="A26" s="261" t="s">
        <v>6</v>
      </c>
      <c r="B26" s="119">
        <v>0.43102746574</v>
      </c>
      <c r="C26" s="119">
        <v>0.43192667616000002</v>
      </c>
      <c r="D26" s="119">
        <v>0.44892611506000002</v>
      </c>
      <c r="E26" s="119">
        <v>0.45577061013999998</v>
      </c>
      <c r="F26" s="119">
        <v>0.46121701574000001</v>
      </c>
      <c r="G26" s="119">
        <v>0.46287988623999998</v>
      </c>
      <c r="H26" s="119">
        <v>0.46193689987999997</v>
      </c>
      <c r="I26" s="119">
        <v>0.45216397819999998</v>
      </c>
      <c r="J26" s="119">
        <v>0.42779295783999999</v>
      </c>
      <c r="K26" s="144"/>
      <c r="L26" s="144"/>
      <c r="M26" s="144"/>
    </row>
    <row r="27" spans="1:13" ht="12.75" hidden="1" outlineLevel="3" x14ac:dyDescent="0.2">
      <c r="A27" s="261" t="s">
        <v>55</v>
      </c>
      <c r="B27" s="119">
        <v>0.43102746574</v>
      </c>
      <c r="C27" s="119">
        <v>0.43192667616000002</v>
      </c>
      <c r="D27" s="119">
        <v>0.44892611506000002</v>
      </c>
      <c r="E27" s="119">
        <v>0.45577061013999998</v>
      </c>
      <c r="F27" s="119">
        <v>0.46121701574000001</v>
      </c>
      <c r="G27" s="119">
        <v>0.46287988623999998</v>
      </c>
      <c r="H27" s="119">
        <v>0.46193689987999997</v>
      </c>
      <c r="I27" s="119">
        <v>0.45216397819999998</v>
      </c>
      <c r="J27" s="119">
        <v>0.42779295783999999</v>
      </c>
      <c r="K27" s="144"/>
      <c r="L27" s="144"/>
      <c r="M27" s="144"/>
    </row>
    <row r="28" spans="1:13" ht="12.75" hidden="1" outlineLevel="3" x14ac:dyDescent="0.2">
      <c r="A28" s="261" t="s">
        <v>102</v>
      </c>
      <c r="B28" s="119">
        <v>0.43102746574</v>
      </c>
      <c r="C28" s="119">
        <v>0.43192667616000002</v>
      </c>
      <c r="D28" s="119">
        <v>0.44892611506000002</v>
      </c>
      <c r="E28" s="119">
        <v>0.45577061013999998</v>
      </c>
      <c r="F28" s="119">
        <v>0.46121701574000001</v>
      </c>
      <c r="G28" s="119">
        <v>0.46287988623999998</v>
      </c>
      <c r="H28" s="119">
        <v>0.46193689987999997</v>
      </c>
      <c r="I28" s="119">
        <v>0.45216397819999998</v>
      </c>
      <c r="J28" s="119">
        <v>0.42779295783999999</v>
      </c>
      <c r="K28" s="144"/>
      <c r="L28" s="144"/>
      <c r="M28" s="144"/>
    </row>
    <row r="29" spans="1:13" ht="12.75" hidden="1" outlineLevel="3" x14ac:dyDescent="0.2">
      <c r="A29" s="261" t="s">
        <v>94</v>
      </c>
      <c r="B29" s="119">
        <v>0.43102746574</v>
      </c>
      <c r="C29" s="119">
        <v>0.43192667616000002</v>
      </c>
      <c r="D29" s="119">
        <v>0.44892611506000002</v>
      </c>
      <c r="E29" s="119">
        <v>0.45577061013999998</v>
      </c>
      <c r="F29" s="119">
        <v>0.46121701574000001</v>
      </c>
      <c r="G29" s="119">
        <v>0.46287988623999998</v>
      </c>
      <c r="H29" s="119">
        <v>0.46193689987999997</v>
      </c>
      <c r="I29" s="119">
        <v>0.45216397819999998</v>
      </c>
      <c r="J29" s="119">
        <v>0.42779295783999999</v>
      </c>
      <c r="K29" s="144"/>
      <c r="L29" s="144"/>
      <c r="M29" s="144"/>
    </row>
    <row r="30" spans="1:13" ht="12.75" hidden="1" outlineLevel="3" x14ac:dyDescent="0.2">
      <c r="A30" s="261" t="s">
        <v>150</v>
      </c>
      <c r="B30" s="119">
        <v>0.43102746574</v>
      </c>
      <c r="C30" s="119">
        <v>0.43192667616000002</v>
      </c>
      <c r="D30" s="119">
        <v>0.44892611506000002</v>
      </c>
      <c r="E30" s="119">
        <v>0.45577061013999998</v>
      </c>
      <c r="F30" s="119">
        <v>0.46121701574000001</v>
      </c>
      <c r="G30" s="119">
        <v>0.46287988623999998</v>
      </c>
      <c r="H30" s="119">
        <v>0.46193689987999997</v>
      </c>
      <c r="I30" s="119">
        <v>0.45216397819999998</v>
      </c>
      <c r="J30" s="119">
        <v>0.42779295783999999</v>
      </c>
      <c r="K30" s="144"/>
      <c r="L30" s="144"/>
      <c r="M30" s="144"/>
    </row>
    <row r="31" spans="1:13" ht="12.75" hidden="1" outlineLevel="3" x14ac:dyDescent="0.2">
      <c r="A31" s="261" t="s">
        <v>206</v>
      </c>
      <c r="B31" s="119">
        <v>0.43102746574</v>
      </c>
      <c r="C31" s="119">
        <v>0.43192667616000002</v>
      </c>
      <c r="D31" s="119">
        <v>0.44892611506000002</v>
      </c>
      <c r="E31" s="119">
        <v>0.45577061013999998</v>
      </c>
      <c r="F31" s="119">
        <v>0.46121701574000001</v>
      </c>
      <c r="G31" s="119">
        <v>0.46287988623999998</v>
      </c>
      <c r="H31" s="119">
        <v>0.46193689987999997</v>
      </c>
      <c r="I31" s="119">
        <v>0.45216397819999998</v>
      </c>
      <c r="J31" s="119">
        <v>0.42779295783999999</v>
      </c>
      <c r="K31" s="144"/>
      <c r="L31" s="144"/>
      <c r="M31" s="144"/>
    </row>
    <row r="32" spans="1:13" ht="12.75" hidden="1" outlineLevel="3" x14ac:dyDescent="0.2">
      <c r="A32" s="261" t="s">
        <v>32</v>
      </c>
      <c r="B32" s="119">
        <v>0.43102746574</v>
      </c>
      <c r="C32" s="119">
        <v>0.43192667616000002</v>
      </c>
      <c r="D32" s="119">
        <v>0.44892611506000002</v>
      </c>
      <c r="E32" s="119">
        <v>0.45577061013999998</v>
      </c>
      <c r="F32" s="119">
        <v>0.46121701574000001</v>
      </c>
      <c r="G32" s="119">
        <v>0.46287988623999998</v>
      </c>
      <c r="H32" s="119">
        <v>0.46193689987999997</v>
      </c>
      <c r="I32" s="119">
        <v>0.45216397819999998</v>
      </c>
      <c r="J32" s="119">
        <v>0.42779295783999999</v>
      </c>
      <c r="K32" s="144"/>
      <c r="L32" s="144"/>
      <c r="M32" s="144"/>
    </row>
    <row r="33" spans="1:13" ht="12.75" hidden="1" outlineLevel="3" x14ac:dyDescent="0.2">
      <c r="A33" s="261" t="s">
        <v>61</v>
      </c>
      <c r="B33" s="119">
        <v>1.9417667369999999E-2</v>
      </c>
      <c r="C33" s="119">
        <v>9.8084062250000006E-2</v>
      </c>
      <c r="D33" s="119">
        <v>0.23551107430000001</v>
      </c>
      <c r="E33" s="119">
        <v>0.30086654383</v>
      </c>
      <c r="F33" s="119">
        <v>0.16685719245</v>
      </c>
      <c r="G33" s="119">
        <v>0.13100145292000001</v>
      </c>
      <c r="H33" s="119">
        <v>4.732402745E-2</v>
      </c>
      <c r="I33" s="119">
        <v>2.045051854E-2</v>
      </c>
      <c r="J33" s="119">
        <v>0.17182004062</v>
      </c>
      <c r="K33" s="144"/>
      <c r="L33" s="144"/>
      <c r="M33" s="144"/>
    </row>
    <row r="34" spans="1:13" ht="12.75" hidden="1" outlineLevel="3" x14ac:dyDescent="0.2">
      <c r="A34" s="261" t="s">
        <v>47</v>
      </c>
      <c r="B34" s="119">
        <v>1.6063551595600001</v>
      </c>
      <c r="C34" s="119">
        <v>1.61498894907</v>
      </c>
      <c r="D34" s="119">
        <v>1.68432795354</v>
      </c>
      <c r="E34" s="119">
        <v>1.80588869794</v>
      </c>
      <c r="F34" s="119">
        <v>1.8172972816299999</v>
      </c>
      <c r="G34" s="119">
        <v>2.1034912441100002</v>
      </c>
      <c r="H34" s="119">
        <v>2.1846168691700001</v>
      </c>
      <c r="I34" s="119">
        <v>2.2044659660099999</v>
      </c>
      <c r="J34" s="119">
        <v>2.1565975003600002</v>
      </c>
      <c r="K34" s="144"/>
      <c r="L34" s="144"/>
      <c r="M34" s="144"/>
    </row>
    <row r="35" spans="1:13" ht="12.75" hidden="1" outlineLevel="3" x14ac:dyDescent="0.2">
      <c r="A35" s="261" t="s">
        <v>46</v>
      </c>
      <c r="B35" s="119">
        <v>0.43102771513999999</v>
      </c>
      <c r="C35" s="119">
        <v>0.43192692608</v>
      </c>
      <c r="D35" s="119">
        <v>0.44892637481999997</v>
      </c>
      <c r="E35" s="119">
        <v>0.45577087385999998</v>
      </c>
      <c r="F35" s="119">
        <v>0.46121728261</v>
      </c>
      <c r="G35" s="119">
        <v>0.46288015407999999</v>
      </c>
      <c r="H35" s="119">
        <v>0.46193716716</v>
      </c>
      <c r="I35" s="119">
        <v>0.45216423982999998</v>
      </c>
      <c r="J35" s="119">
        <v>0.42779320535999998</v>
      </c>
      <c r="K35" s="144"/>
      <c r="L35" s="144"/>
      <c r="M35" s="144"/>
    </row>
    <row r="36" spans="1:13" ht="12.75" hidden="1" outlineLevel="3" x14ac:dyDescent="0.2">
      <c r="A36" s="261" t="s">
        <v>95</v>
      </c>
      <c r="B36" s="119">
        <v>1.0688624199999999E-3</v>
      </c>
      <c r="C36" s="119">
        <v>1.07109229E-3</v>
      </c>
      <c r="D36" s="119">
        <v>1.11324752E-3</v>
      </c>
      <c r="E36" s="119">
        <v>1.1302205000000001E-3</v>
      </c>
      <c r="F36" s="119">
        <v>1.14372651E-3</v>
      </c>
      <c r="G36" s="119">
        <v>1.14785009E-3</v>
      </c>
      <c r="H36" s="119">
        <v>1.14551168E-3</v>
      </c>
      <c r="I36" s="119">
        <v>1.12127677E-3</v>
      </c>
      <c r="J36" s="119">
        <v>1.0608414900000001E-3</v>
      </c>
      <c r="K36" s="144"/>
      <c r="L36" s="144"/>
      <c r="M36" s="144"/>
    </row>
    <row r="37" spans="1:13" ht="12.75" hidden="1" outlineLevel="3" x14ac:dyDescent="0.2">
      <c r="A37" s="261" t="s">
        <v>156</v>
      </c>
      <c r="B37" s="119">
        <v>1.82328452659</v>
      </c>
      <c r="C37" s="119">
        <v>1.95921846823</v>
      </c>
      <c r="D37" s="119">
        <v>2.0048560116399998</v>
      </c>
      <c r="E37" s="119">
        <v>1.92923507464</v>
      </c>
      <c r="F37" s="119">
        <v>1.8790567283399999</v>
      </c>
      <c r="G37" s="119">
        <v>1.8745041067699999</v>
      </c>
      <c r="H37" s="119">
        <v>1.8527387580300001</v>
      </c>
      <c r="I37" s="119">
        <v>1.73520654697</v>
      </c>
      <c r="J37" s="119">
        <v>1.5614406891899999</v>
      </c>
      <c r="K37" s="144"/>
      <c r="L37" s="144"/>
      <c r="M37" s="144"/>
    </row>
    <row r="38" spans="1:13" ht="12.75" hidden="1" outlineLevel="3" x14ac:dyDescent="0.2">
      <c r="A38" s="261" t="s">
        <v>161</v>
      </c>
      <c r="B38" s="119">
        <v>0.38748500000000002</v>
      </c>
      <c r="C38" s="119">
        <v>0.45829491106999998</v>
      </c>
      <c r="D38" s="119">
        <v>0.59102319746999998</v>
      </c>
      <c r="E38" s="119">
        <v>0.62188598858999999</v>
      </c>
      <c r="F38" s="119">
        <v>0.65759111152000005</v>
      </c>
      <c r="G38" s="119">
        <v>0.66562403808000004</v>
      </c>
      <c r="H38" s="119">
        <v>0.3762130682</v>
      </c>
      <c r="I38" s="119">
        <v>0.33849577880999998</v>
      </c>
      <c r="J38" s="119">
        <v>0.49938147637000002</v>
      </c>
      <c r="K38" s="144"/>
      <c r="L38" s="144"/>
      <c r="M38" s="144"/>
    </row>
    <row r="39" spans="1:13" ht="12.75" hidden="1" outlineLevel="3" x14ac:dyDescent="0.2">
      <c r="A39" s="261" t="s">
        <v>210</v>
      </c>
      <c r="B39" s="119">
        <v>0.27790779301000001</v>
      </c>
      <c r="C39" s="119">
        <v>0.20708141241</v>
      </c>
      <c r="D39" s="119">
        <v>0.21523156384</v>
      </c>
      <c r="E39" s="119">
        <v>0.21851306458</v>
      </c>
      <c r="F39" s="119">
        <v>0.22112427019</v>
      </c>
      <c r="G39" s="119">
        <v>0.22192151100999999</v>
      </c>
      <c r="H39" s="119">
        <v>0.22146940892</v>
      </c>
      <c r="I39" s="119">
        <v>0.21678391359999999</v>
      </c>
      <c r="J39" s="119">
        <v>0.20509955696000001</v>
      </c>
      <c r="K39" s="144"/>
      <c r="L39" s="144"/>
      <c r="M39" s="144"/>
    </row>
    <row r="40" spans="1:13" ht="12.75" hidden="1" outlineLevel="3" x14ac:dyDescent="0.2">
      <c r="A40" s="261" t="s">
        <v>40</v>
      </c>
      <c r="B40" s="119">
        <v>0.70290031898000005</v>
      </c>
      <c r="C40" s="119">
        <v>0.70436671113000004</v>
      </c>
      <c r="D40" s="119">
        <v>0.65879984126000002</v>
      </c>
      <c r="E40" s="119">
        <v>0.66893852291</v>
      </c>
      <c r="F40" s="119">
        <v>0.67693226016999997</v>
      </c>
      <c r="G40" s="119">
        <v>0.68322390688000001</v>
      </c>
      <c r="H40" s="119">
        <v>0.68183203208999998</v>
      </c>
      <c r="I40" s="119">
        <v>0.66740692113</v>
      </c>
      <c r="J40" s="119">
        <v>0.63143460032999998</v>
      </c>
      <c r="K40" s="144"/>
      <c r="L40" s="144"/>
      <c r="M40" s="144"/>
    </row>
    <row r="41" spans="1:13" ht="12.75" hidden="1" outlineLevel="3" x14ac:dyDescent="0.2">
      <c r="A41" s="261" t="s">
        <v>90</v>
      </c>
      <c r="B41" s="119">
        <v>0.67338332685000002</v>
      </c>
      <c r="C41" s="119">
        <v>0.67478814063000003</v>
      </c>
      <c r="D41" s="119">
        <v>0.70134593482999996</v>
      </c>
      <c r="E41" s="119">
        <v>0.65929529323000002</v>
      </c>
      <c r="F41" s="119">
        <v>0.66717379497999996</v>
      </c>
      <c r="G41" s="119">
        <v>0.66957922150000004</v>
      </c>
      <c r="H41" s="119">
        <v>0.66821514389000003</v>
      </c>
      <c r="I41" s="119">
        <v>0.65407811727999998</v>
      </c>
      <c r="J41" s="119">
        <v>0.61882420075</v>
      </c>
      <c r="K41" s="144"/>
      <c r="L41" s="144"/>
      <c r="M41" s="144"/>
    </row>
    <row r="42" spans="1:13" ht="12.75" hidden="1" outlineLevel="3" x14ac:dyDescent="0.2">
      <c r="A42" s="261" t="s">
        <v>196</v>
      </c>
      <c r="B42" s="119">
        <v>0</v>
      </c>
      <c r="C42" s="119">
        <v>0</v>
      </c>
      <c r="D42" s="119">
        <v>1.02418771E-3</v>
      </c>
      <c r="E42" s="119">
        <v>0.14140071919</v>
      </c>
      <c r="F42" s="119">
        <v>0.14309044130000001</v>
      </c>
      <c r="G42" s="119">
        <v>0.15389371604999999</v>
      </c>
      <c r="H42" s="119">
        <v>0.39834448807</v>
      </c>
      <c r="I42" s="119">
        <v>0.42430059199999998</v>
      </c>
      <c r="J42" s="119">
        <v>0.67422825593000002</v>
      </c>
      <c r="K42" s="144"/>
      <c r="L42" s="144"/>
      <c r="M42" s="144"/>
    </row>
    <row r="43" spans="1:13" ht="12.75" hidden="1" outlineLevel="3" x14ac:dyDescent="0.2">
      <c r="A43" s="261" t="s">
        <v>145</v>
      </c>
      <c r="B43" s="119">
        <v>0.69119770058999996</v>
      </c>
      <c r="C43" s="119">
        <v>0.69263967873999999</v>
      </c>
      <c r="D43" s="119">
        <v>0.71990006007999996</v>
      </c>
      <c r="E43" s="119">
        <v>0.73087592505999999</v>
      </c>
      <c r="F43" s="119">
        <v>0.73960980701000001</v>
      </c>
      <c r="G43" s="119">
        <v>0.74227639412000002</v>
      </c>
      <c r="H43" s="119">
        <v>0.74076421666000003</v>
      </c>
      <c r="I43" s="119">
        <v>0.72509231285999998</v>
      </c>
      <c r="J43" s="119">
        <v>0.68601082827000004</v>
      </c>
      <c r="K43" s="144"/>
      <c r="L43" s="144"/>
      <c r="M43" s="144"/>
    </row>
    <row r="44" spans="1:13" ht="25.5" outlineLevel="2" collapsed="1" x14ac:dyDescent="0.2">
      <c r="A44" s="262" t="s">
        <v>118</v>
      </c>
      <c r="B44" s="236">
        <f t="shared" ref="B44:I44" si="4">SUM(B$45:B$45)</f>
        <v>8.4815851040000001E-2</v>
      </c>
      <c r="C44" s="236">
        <f t="shared" si="4"/>
        <v>8.4992794050000001E-2</v>
      </c>
      <c r="D44" s="236">
        <f t="shared" si="4"/>
        <v>8.8337875260000004E-2</v>
      </c>
      <c r="E44" s="236">
        <f t="shared" si="4"/>
        <v>8.968470748E-2</v>
      </c>
      <c r="F44" s="236">
        <f t="shared" si="4"/>
        <v>8.9495923300000002E-2</v>
      </c>
      <c r="G44" s="236">
        <f t="shared" si="4"/>
        <v>8.9818591650000001E-2</v>
      </c>
      <c r="H44" s="236">
        <f t="shared" si="4"/>
        <v>8.9635611759999997E-2</v>
      </c>
      <c r="I44" s="236">
        <f t="shared" si="4"/>
        <v>8.6503480930000001E-2</v>
      </c>
      <c r="J44" s="236">
        <v>8.1841061539999996E-2</v>
      </c>
      <c r="K44" s="144"/>
      <c r="L44" s="144"/>
      <c r="M44" s="144"/>
    </row>
    <row r="45" spans="1:13" ht="12.75" hidden="1" outlineLevel="3" x14ac:dyDescent="0.2">
      <c r="A45" s="261" t="s">
        <v>29</v>
      </c>
      <c r="B45" s="119">
        <v>8.4815851040000001E-2</v>
      </c>
      <c r="C45" s="119">
        <v>8.4992794050000001E-2</v>
      </c>
      <c r="D45" s="119">
        <v>8.8337875260000004E-2</v>
      </c>
      <c r="E45" s="119">
        <v>8.968470748E-2</v>
      </c>
      <c r="F45" s="119">
        <v>8.9495923300000002E-2</v>
      </c>
      <c r="G45" s="119">
        <v>8.9818591650000001E-2</v>
      </c>
      <c r="H45" s="119">
        <v>8.9635611759999997E-2</v>
      </c>
      <c r="I45" s="119">
        <v>8.6503480930000001E-2</v>
      </c>
      <c r="J45" s="119">
        <v>8.1841061539999996E-2</v>
      </c>
      <c r="K45" s="144"/>
      <c r="L45" s="144"/>
      <c r="M45" s="144"/>
    </row>
    <row r="46" spans="1:13" ht="15" outlineLevel="1" x14ac:dyDescent="0.25">
      <c r="A46" s="263" t="s">
        <v>65</v>
      </c>
      <c r="B46" s="244">
        <f t="shared" ref="B46:J46" si="5">B$47+B$54+B$60+B$62+B$69</f>
        <v>38.490107997099997</v>
      </c>
      <c r="C46" s="244">
        <f t="shared" si="5"/>
        <v>38.829088353129997</v>
      </c>
      <c r="D46" s="244">
        <f t="shared" si="5"/>
        <v>38.457305663259994</v>
      </c>
      <c r="E46" s="244">
        <f t="shared" si="5"/>
        <v>38.50538897173</v>
      </c>
      <c r="F46" s="244">
        <f t="shared" si="5"/>
        <v>38.225963153309998</v>
      </c>
      <c r="G46" s="244">
        <f t="shared" si="5"/>
        <v>37.628906061179997</v>
      </c>
      <c r="H46" s="244">
        <f t="shared" si="5"/>
        <v>37.51711406175</v>
      </c>
      <c r="I46" s="244">
        <f t="shared" si="5"/>
        <v>37.514348519350001</v>
      </c>
      <c r="J46" s="244">
        <f t="shared" si="5"/>
        <v>37.86567827252</v>
      </c>
      <c r="K46" s="144"/>
      <c r="L46" s="144"/>
      <c r="M46" s="144"/>
    </row>
    <row r="47" spans="1:13" ht="25.5" outlineLevel="2" collapsed="1" x14ac:dyDescent="0.2">
      <c r="A47" s="262" t="s">
        <v>179</v>
      </c>
      <c r="B47" s="236">
        <f t="shared" ref="B47:I47" si="6">SUM(B$48:B$53)</f>
        <v>14.517573952599999</v>
      </c>
      <c r="C47" s="236">
        <f t="shared" si="6"/>
        <v>14.775882211279999</v>
      </c>
      <c r="D47" s="236">
        <f t="shared" si="6"/>
        <v>14.42234356905</v>
      </c>
      <c r="E47" s="236">
        <f t="shared" si="6"/>
        <v>14.463413107979999</v>
      </c>
      <c r="F47" s="236">
        <f t="shared" si="6"/>
        <v>14.21752164796</v>
      </c>
      <c r="G47" s="236">
        <f t="shared" si="6"/>
        <v>13.661052777180002</v>
      </c>
      <c r="H47" s="236">
        <f t="shared" si="6"/>
        <v>13.57228594909</v>
      </c>
      <c r="I47" s="236">
        <f t="shared" si="6"/>
        <v>13.571364283029999</v>
      </c>
      <c r="J47" s="236">
        <v>13.20302038544</v>
      </c>
      <c r="K47" s="144"/>
      <c r="L47" s="144"/>
      <c r="M47" s="144"/>
    </row>
    <row r="48" spans="1:13" ht="12.75" hidden="1" outlineLevel="3" x14ac:dyDescent="0.2">
      <c r="A48" s="261" t="s">
        <v>19</v>
      </c>
      <c r="B48" s="119">
        <v>3.3534540071799999</v>
      </c>
      <c r="C48" s="119">
        <v>3.4903009697899998</v>
      </c>
      <c r="D48" s="119">
        <v>3.4565809615899998</v>
      </c>
      <c r="E48" s="119">
        <v>3.46220102909</v>
      </c>
      <c r="F48" s="119">
        <v>3.4192079796799999</v>
      </c>
      <c r="G48" s="119">
        <v>3.2685919640400001</v>
      </c>
      <c r="H48" s="119">
        <v>3.2798319759700001</v>
      </c>
      <c r="I48" s="119">
        <v>3.2832039960500001</v>
      </c>
      <c r="J48" s="119">
        <v>3.2854520257900002</v>
      </c>
      <c r="K48" s="144"/>
      <c r="L48" s="144"/>
      <c r="M48" s="144"/>
    </row>
    <row r="49" spans="1:13" ht="12.75" hidden="1" outlineLevel="3" x14ac:dyDescent="0.2">
      <c r="A49" s="261" t="s">
        <v>56</v>
      </c>
      <c r="B49" s="119">
        <v>0.64138902918999996</v>
      </c>
      <c r="C49" s="119">
        <v>0.66839039415000001</v>
      </c>
      <c r="D49" s="119">
        <v>0.65249687164000003</v>
      </c>
      <c r="E49" s="119">
        <v>0.66285731069999998</v>
      </c>
      <c r="F49" s="119">
        <v>0.65419695655999999</v>
      </c>
      <c r="G49" s="119">
        <v>0.59352229654999999</v>
      </c>
      <c r="H49" s="119">
        <v>0.60015072162000005</v>
      </c>
      <c r="I49" s="119">
        <v>0.60718806390000002</v>
      </c>
      <c r="J49" s="119">
        <v>0.59821546550000004</v>
      </c>
      <c r="K49" s="144"/>
      <c r="L49" s="144"/>
      <c r="M49" s="144"/>
    </row>
    <row r="50" spans="1:13" ht="12.75" hidden="1" outlineLevel="3" x14ac:dyDescent="0.2">
      <c r="A50" s="261" t="s">
        <v>97</v>
      </c>
      <c r="B50" s="119">
        <v>0.68965948957000001</v>
      </c>
      <c r="C50" s="119">
        <v>0.71780295184999998</v>
      </c>
      <c r="D50" s="119">
        <v>0.70138619351999998</v>
      </c>
      <c r="E50" s="119">
        <v>0.70252657986</v>
      </c>
      <c r="F50" s="119">
        <v>0.69380271903000001</v>
      </c>
      <c r="G50" s="119">
        <v>0.65839406210999996</v>
      </c>
      <c r="H50" s="119">
        <v>0.66024128600999998</v>
      </c>
      <c r="I50" s="119">
        <v>0.69947728503999995</v>
      </c>
      <c r="J50" s="119">
        <v>0.69486776550999996</v>
      </c>
      <c r="K50" s="144"/>
      <c r="L50" s="144"/>
      <c r="M50" s="144"/>
    </row>
    <row r="51" spans="1:13" ht="12.75" hidden="1" outlineLevel="3" x14ac:dyDescent="0.2">
      <c r="A51" s="261" t="s">
        <v>132</v>
      </c>
      <c r="B51" s="119">
        <v>4.9122241122599997</v>
      </c>
      <c r="C51" s="119">
        <v>4.8646927712599997</v>
      </c>
      <c r="D51" s="119">
        <v>4.8491098167600004</v>
      </c>
      <c r="E51" s="119">
        <v>4.8462630968699996</v>
      </c>
      <c r="F51" s="119">
        <v>4.8295779292100001</v>
      </c>
      <c r="G51" s="119">
        <v>4.8166716913699998</v>
      </c>
      <c r="H51" s="119">
        <v>4.8516923249700001</v>
      </c>
      <c r="I51" s="119">
        <v>4.8060536043199997</v>
      </c>
      <c r="J51" s="119">
        <v>4.7982998182200003</v>
      </c>
      <c r="K51" s="144"/>
      <c r="L51" s="144"/>
      <c r="M51" s="144"/>
    </row>
    <row r="52" spans="1:13" ht="12.75" hidden="1" outlineLevel="3" x14ac:dyDescent="0.2">
      <c r="A52" s="261" t="s">
        <v>148</v>
      </c>
      <c r="B52" s="119">
        <v>4.9148866046400004</v>
      </c>
      <c r="C52" s="119">
        <v>5.0287344144699997</v>
      </c>
      <c r="D52" s="119">
        <v>4.75680901578</v>
      </c>
      <c r="E52" s="119">
        <v>4.7830543817000004</v>
      </c>
      <c r="F52" s="119">
        <v>4.6142253537200002</v>
      </c>
      <c r="G52" s="119">
        <v>4.3170891066000001</v>
      </c>
      <c r="H52" s="119">
        <v>4.1720913719599997</v>
      </c>
      <c r="I52" s="119">
        <v>4.16703306516</v>
      </c>
      <c r="J52" s="119">
        <v>3.8168777935599998</v>
      </c>
      <c r="K52" s="144"/>
      <c r="L52" s="144"/>
      <c r="M52" s="144"/>
    </row>
    <row r="53" spans="1:13" ht="12.75" hidden="1" outlineLevel="3" x14ac:dyDescent="0.2">
      <c r="A53" s="261" t="s">
        <v>142</v>
      </c>
      <c r="B53" s="119">
        <v>5.9607097600000002E-3</v>
      </c>
      <c r="C53" s="119">
        <v>5.9607097600000002E-3</v>
      </c>
      <c r="D53" s="119">
        <v>5.9607097600000002E-3</v>
      </c>
      <c r="E53" s="119">
        <v>6.5107097600000004E-3</v>
      </c>
      <c r="F53" s="119">
        <v>6.5107097600000004E-3</v>
      </c>
      <c r="G53" s="119">
        <v>6.7836565099999996E-3</v>
      </c>
      <c r="H53" s="119">
        <v>8.2782685599999996E-3</v>
      </c>
      <c r="I53" s="119">
        <v>8.4082685599999995E-3</v>
      </c>
      <c r="J53" s="119">
        <v>9.3075168600000001E-3</v>
      </c>
      <c r="K53" s="144"/>
      <c r="L53" s="144"/>
      <c r="M53" s="144"/>
    </row>
    <row r="54" spans="1:13" ht="25.5" outlineLevel="2" collapsed="1" x14ac:dyDescent="0.2">
      <c r="A54" s="262" t="s">
        <v>45</v>
      </c>
      <c r="B54" s="236">
        <f t="shared" ref="B54:I54" si="7">SUM(B$55:B$59)</f>
        <v>1.7563631931399997</v>
      </c>
      <c r="C54" s="236">
        <f t="shared" si="7"/>
        <v>1.7965229659299999</v>
      </c>
      <c r="D54" s="236">
        <f t="shared" si="7"/>
        <v>1.7920770263899999</v>
      </c>
      <c r="E54" s="236">
        <f t="shared" si="7"/>
        <v>1.7892942234599998</v>
      </c>
      <c r="F54" s="236">
        <f t="shared" si="7"/>
        <v>1.7751653523900002</v>
      </c>
      <c r="G54" s="236">
        <f t="shared" si="7"/>
        <v>1.7608729732199997</v>
      </c>
      <c r="H54" s="236">
        <f t="shared" si="7"/>
        <v>1.7502242321000001</v>
      </c>
      <c r="I54" s="236">
        <f t="shared" si="7"/>
        <v>1.7504744641799999</v>
      </c>
      <c r="J54" s="236">
        <v>1.75175002006</v>
      </c>
      <c r="K54" s="144"/>
      <c r="L54" s="144"/>
      <c r="M54" s="144"/>
    </row>
    <row r="55" spans="1:13" ht="12.75" hidden="1" outlineLevel="3" x14ac:dyDescent="0.2">
      <c r="A55" s="261" t="s">
        <v>28</v>
      </c>
      <c r="B55" s="119">
        <v>0.31720380743999999</v>
      </c>
      <c r="C55" s="119">
        <v>0.3246471581</v>
      </c>
      <c r="D55" s="119">
        <v>0.31446284044</v>
      </c>
      <c r="E55" s="119">
        <v>0.31005976491999998</v>
      </c>
      <c r="F55" s="119">
        <v>0.31164041758</v>
      </c>
      <c r="G55" s="119">
        <v>0.30827536020000001</v>
      </c>
      <c r="H55" s="119">
        <v>0.30026368916000001</v>
      </c>
      <c r="I55" s="119">
        <v>0.30656608466000002</v>
      </c>
      <c r="J55" s="119">
        <v>0.30937355647999998</v>
      </c>
      <c r="K55" s="144"/>
      <c r="L55" s="144"/>
      <c r="M55" s="144"/>
    </row>
    <row r="56" spans="1:13" ht="12.75" hidden="1" outlineLevel="3" x14ac:dyDescent="0.2">
      <c r="A56" s="261" t="s">
        <v>53</v>
      </c>
      <c r="B56" s="119">
        <v>0.26677163799999998</v>
      </c>
      <c r="C56" s="119">
        <v>0.27765799226999999</v>
      </c>
      <c r="D56" s="119">
        <v>0.27497552166</v>
      </c>
      <c r="E56" s="119">
        <v>0.27542260535000002</v>
      </c>
      <c r="F56" s="119">
        <v>0.27462726012999999</v>
      </c>
      <c r="G56" s="119">
        <v>0.26252993701999999</v>
      </c>
      <c r="H56" s="119">
        <v>0.26329966239000002</v>
      </c>
      <c r="I56" s="119">
        <v>0.26481145448999999</v>
      </c>
      <c r="J56" s="119">
        <v>0.26499277249999997</v>
      </c>
      <c r="K56" s="144"/>
      <c r="L56" s="144"/>
      <c r="M56" s="144"/>
    </row>
    <row r="57" spans="1:13" ht="12.75" hidden="1" outlineLevel="3" x14ac:dyDescent="0.2">
      <c r="A57" s="261" t="s">
        <v>124</v>
      </c>
      <c r="B57" s="119">
        <v>0.60585586000000002</v>
      </c>
      <c r="C57" s="119">
        <v>0.60585586000000002</v>
      </c>
      <c r="D57" s="119">
        <v>0.60585586000000002</v>
      </c>
      <c r="E57" s="119">
        <v>0.60585586000000002</v>
      </c>
      <c r="F57" s="119">
        <v>0.60585586000000002</v>
      </c>
      <c r="G57" s="119">
        <v>0.60585586000000002</v>
      </c>
      <c r="H57" s="119">
        <v>0.60585586000000002</v>
      </c>
      <c r="I57" s="119">
        <v>0.60585586000000002</v>
      </c>
      <c r="J57" s="119">
        <v>0.60585586000000002</v>
      </c>
      <c r="K57" s="144"/>
      <c r="L57" s="144"/>
      <c r="M57" s="144"/>
    </row>
    <row r="58" spans="1:13" ht="12.75" hidden="1" outlineLevel="3" x14ac:dyDescent="0.2">
      <c r="A58" s="261" t="s">
        <v>136</v>
      </c>
      <c r="B58" s="119">
        <v>6.1721831099999999E-3</v>
      </c>
      <c r="C58" s="119">
        <v>6.1721831099999999E-3</v>
      </c>
      <c r="D58" s="119">
        <v>6.1721831099999999E-3</v>
      </c>
      <c r="E58" s="119">
        <v>6.1721831099999999E-3</v>
      </c>
      <c r="F58" s="119">
        <v>6.1721831099999999E-3</v>
      </c>
      <c r="G58" s="119">
        <v>6.1721831099999999E-3</v>
      </c>
      <c r="H58" s="119">
        <v>6.1721831099999999E-3</v>
      </c>
      <c r="I58" s="119">
        <v>6.1721831099999999E-3</v>
      </c>
      <c r="J58" s="119">
        <v>6.1721831099999999E-3</v>
      </c>
      <c r="K58" s="144"/>
      <c r="L58" s="144"/>
      <c r="M58" s="144"/>
    </row>
    <row r="59" spans="1:13" ht="12.75" hidden="1" outlineLevel="3" x14ac:dyDescent="0.2">
      <c r="A59" s="261" t="s">
        <v>26</v>
      </c>
      <c r="B59" s="119">
        <v>0.56035970458999995</v>
      </c>
      <c r="C59" s="119">
        <v>0.58218977245000003</v>
      </c>
      <c r="D59" s="119">
        <v>0.59061062117999996</v>
      </c>
      <c r="E59" s="119">
        <v>0.59178381008000003</v>
      </c>
      <c r="F59" s="119">
        <v>0.57686963157000004</v>
      </c>
      <c r="G59" s="119">
        <v>0.57803963289000004</v>
      </c>
      <c r="H59" s="119">
        <v>0.57463283744000004</v>
      </c>
      <c r="I59" s="119">
        <v>0.56706888192000005</v>
      </c>
      <c r="J59" s="119">
        <v>0.56535564797000004</v>
      </c>
      <c r="K59" s="144"/>
      <c r="L59" s="144"/>
      <c r="M59" s="144"/>
    </row>
    <row r="60" spans="1:13" ht="25.5" outlineLevel="2" collapsed="1" x14ac:dyDescent="0.2">
      <c r="A60" s="262" t="s">
        <v>218</v>
      </c>
      <c r="B60" s="236">
        <f t="shared" ref="B60:I60" si="8">SUM(B$61:B$61)</f>
        <v>6.1017590000000003E-5</v>
      </c>
      <c r="C60" s="236">
        <f t="shared" si="8"/>
        <v>6.350758E-5</v>
      </c>
      <c r="D60" s="236">
        <f t="shared" si="8"/>
        <v>6.289403E-5</v>
      </c>
      <c r="E60" s="236">
        <f t="shared" si="8"/>
        <v>6.2996289999999998E-5</v>
      </c>
      <c r="F60" s="236">
        <f t="shared" si="8"/>
        <v>6.2214009999999998E-5</v>
      </c>
      <c r="G60" s="236">
        <f t="shared" si="8"/>
        <v>5.9473479999999998E-5</v>
      </c>
      <c r="H60" s="236">
        <f t="shared" si="8"/>
        <v>5.9678E-5</v>
      </c>
      <c r="I60" s="236">
        <f t="shared" si="8"/>
        <v>5.9739360000000003E-5</v>
      </c>
      <c r="J60" s="236">
        <v>5.9780259999999998E-5</v>
      </c>
      <c r="K60" s="144"/>
      <c r="L60" s="144"/>
      <c r="M60" s="144"/>
    </row>
    <row r="61" spans="1:13" ht="12.75" hidden="1" outlineLevel="3" x14ac:dyDescent="0.2">
      <c r="A61" s="261" t="s">
        <v>191</v>
      </c>
      <c r="B61" s="119">
        <v>6.1017590000000003E-5</v>
      </c>
      <c r="C61" s="119">
        <v>6.350758E-5</v>
      </c>
      <c r="D61" s="119">
        <v>6.289403E-5</v>
      </c>
      <c r="E61" s="119">
        <v>6.2996289999999998E-5</v>
      </c>
      <c r="F61" s="119">
        <v>6.2214009999999998E-5</v>
      </c>
      <c r="G61" s="119">
        <v>5.9473479999999998E-5</v>
      </c>
      <c r="H61" s="119">
        <v>5.9678E-5</v>
      </c>
      <c r="I61" s="119">
        <v>5.9739360000000003E-5</v>
      </c>
      <c r="J61" s="119">
        <v>5.9780259999999998E-5</v>
      </c>
      <c r="K61" s="144"/>
      <c r="L61" s="144"/>
      <c r="M61" s="144"/>
    </row>
    <row r="62" spans="1:13" ht="25.5" outlineLevel="2" collapsed="1" x14ac:dyDescent="0.2">
      <c r="A62" s="262" t="s">
        <v>58</v>
      </c>
      <c r="B62" s="236">
        <f t="shared" ref="B62:I62" si="9">SUM(B$63:B$68)</f>
        <v>20.467272999999999</v>
      </c>
      <c r="C62" s="236">
        <f t="shared" si="9"/>
        <v>20.467272999999999</v>
      </c>
      <c r="D62" s="236">
        <f t="shared" si="9"/>
        <v>20.467272999999999</v>
      </c>
      <c r="E62" s="236">
        <f t="shared" si="9"/>
        <v>20.467272999999999</v>
      </c>
      <c r="F62" s="236">
        <f t="shared" si="9"/>
        <v>20.467272999999999</v>
      </c>
      <c r="G62" s="236">
        <f t="shared" si="9"/>
        <v>20.467272999999999</v>
      </c>
      <c r="H62" s="236">
        <f t="shared" si="9"/>
        <v>20.467272999999999</v>
      </c>
      <c r="I62" s="236">
        <f t="shared" si="9"/>
        <v>20.467272999999999</v>
      </c>
      <c r="J62" s="236">
        <v>21.189943</v>
      </c>
      <c r="K62" s="144"/>
      <c r="L62" s="144"/>
      <c r="M62" s="144"/>
    </row>
    <row r="63" spans="1:13" ht="12.75" hidden="1" outlineLevel="3" x14ac:dyDescent="0.2">
      <c r="A63" s="261" t="s">
        <v>120</v>
      </c>
      <c r="B63" s="119">
        <v>3</v>
      </c>
      <c r="C63" s="119">
        <v>3</v>
      </c>
      <c r="D63" s="119">
        <v>3</v>
      </c>
      <c r="E63" s="119">
        <v>3</v>
      </c>
      <c r="F63" s="119">
        <v>3</v>
      </c>
      <c r="G63" s="119">
        <v>3</v>
      </c>
      <c r="H63" s="119">
        <v>3</v>
      </c>
      <c r="I63" s="119">
        <v>3</v>
      </c>
      <c r="J63" s="119">
        <v>3</v>
      </c>
      <c r="K63" s="144"/>
      <c r="L63" s="144"/>
      <c r="M63" s="144"/>
    </row>
    <row r="64" spans="1:13" ht="12.75" hidden="1" outlineLevel="3" x14ac:dyDescent="0.2">
      <c r="A64" s="261" t="s">
        <v>169</v>
      </c>
      <c r="B64" s="119">
        <v>1</v>
      </c>
      <c r="C64" s="119">
        <v>1</v>
      </c>
      <c r="D64" s="119">
        <v>1</v>
      </c>
      <c r="E64" s="119">
        <v>1</v>
      </c>
      <c r="F64" s="119">
        <v>1</v>
      </c>
      <c r="G64" s="119">
        <v>1</v>
      </c>
      <c r="H64" s="119">
        <v>1</v>
      </c>
      <c r="I64" s="119">
        <v>1</v>
      </c>
      <c r="J64" s="119">
        <v>1</v>
      </c>
      <c r="K64" s="144"/>
      <c r="L64" s="144"/>
      <c r="M64" s="144"/>
    </row>
    <row r="65" spans="1:13" ht="12.75" hidden="1" outlineLevel="3" x14ac:dyDescent="0.2">
      <c r="A65" s="261" t="s">
        <v>204</v>
      </c>
      <c r="B65" s="119">
        <v>12.467273</v>
      </c>
      <c r="C65" s="119">
        <v>12.467273</v>
      </c>
      <c r="D65" s="119">
        <v>12.467273</v>
      </c>
      <c r="E65" s="119">
        <v>12.467273</v>
      </c>
      <c r="F65" s="119">
        <v>12.467273</v>
      </c>
      <c r="G65" s="119">
        <v>12.467273</v>
      </c>
      <c r="H65" s="119">
        <v>12.467273</v>
      </c>
      <c r="I65" s="119">
        <v>12.467273</v>
      </c>
      <c r="J65" s="119">
        <v>12.467273</v>
      </c>
      <c r="K65" s="144"/>
      <c r="L65" s="144"/>
      <c r="M65" s="144"/>
    </row>
    <row r="66" spans="1:13" ht="12.75" hidden="1" outlineLevel="3" x14ac:dyDescent="0.2">
      <c r="A66" s="261" t="s">
        <v>180</v>
      </c>
      <c r="B66" s="119">
        <v>1</v>
      </c>
      <c r="C66" s="119">
        <v>1</v>
      </c>
      <c r="D66" s="119">
        <v>1</v>
      </c>
      <c r="E66" s="119">
        <v>1</v>
      </c>
      <c r="F66" s="119">
        <v>1</v>
      </c>
      <c r="G66" s="119">
        <v>1</v>
      </c>
      <c r="H66" s="119">
        <v>1</v>
      </c>
      <c r="I66" s="119">
        <v>1</v>
      </c>
      <c r="J66" s="119">
        <v>1</v>
      </c>
      <c r="K66" s="144"/>
      <c r="L66" s="144"/>
      <c r="M66" s="144"/>
    </row>
    <row r="67" spans="1:13" ht="12.75" hidden="1" outlineLevel="3" x14ac:dyDescent="0.2">
      <c r="A67" s="261" t="s">
        <v>219</v>
      </c>
      <c r="B67" s="119">
        <v>3</v>
      </c>
      <c r="C67" s="119">
        <v>3</v>
      </c>
      <c r="D67" s="119">
        <v>3</v>
      </c>
      <c r="E67" s="119">
        <v>3</v>
      </c>
      <c r="F67" s="119">
        <v>3</v>
      </c>
      <c r="G67" s="119">
        <v>3</v>
      </c>
      <c r="H67" s="119">
        <v>3</v>
      </c>
      <c r="I67" s="119">
        <v>3</v>
      </c>
      <c r="J67" s="119">
        <v>3</v>
      </c>
      <c r="K67" s="144"/>
      <c r="L67" s="144"/>
      <c r="M67" s="144"/>
    </row>
    <row r="68" spans="1:13" ht="12.75" hidden="1" outlineLevel="3" x14ac:dyDescent="0.2">
      <c r="A68" s="261" t="s">
        <v>24</v>
      </c>
      <c r="B68" s="119">
        <v>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119">
        <v>0</v>
      </c>
      <c r="J68" s="119">
        <v>0.72267000000000003</v>
      </c>
      <c r="K68" s="144"/>
      <c r="L68" s="144"/>
      <c r="M68" s="144"/>
    </row>
    <row r="69" spans="1:13" ht="12.75" outlineLevel="2" collapsed="1" x14ac:dyDescent="0.2">
      <c r="A69" s="262" t="s">
        <v>182</v>
      </c>
      <c r="B69" s="236">
        <f t="shared" ref="B69:I69" si="10">SUM(B$70:B$70)</f>
        <v>1.74883683377</v>
      </c>
      <c r="C69" s="236">
        <f t="shared" si="10"/>
        <v>1.7893466683399999</v>
      </c>
      <c r="D69" s="236">
        <f t="shared" si="10"/>
        <v>1.77554917379</v>
      </c>
      <c r="E69" s="236">
        <f t="shared" si="10"/>
        <v>1.785345644</v>
      </c>
      <c r="F69" s="236">
        <f t="shared" si="10"/>
        <v>1.76594093895</v>
      </c>
      <c r="G69" s="236">
        <f t="shared" si="10"/>
        <v>1.7396478372999999</v>
      </c>
      <c r="H69" s="236">
        <f t="shared" si="10"/>
        <v>1.7272712025600001</v>
      </c>
      <c r="I69" s="236">
        <f t="shared" si="10"/>
        <v>1.72517703278</v>
      </c>
      <c r="J69" s="236">
        <v>1.72090508676</v>
      </c>
      <c r="K69" s="144"/>
      <c r="L69" s="144"/>
      <c r="M69" s="144"/>
    </row>
    <row r="70" spans="1:13" ht="12.75" hidden="1" outlineLevel="3" x14ac:dyDescent="0.2">
      <c r="A70" s="261" t="s">
        <v>148</v>
      </c>
      <c r="B70" s="119">
        <v>1.74883683377</v>
      </c>
      <c r="C70" s="119">
        <v>1.7893466683399999</v>
      </c>
      <c r="D70" s="119">
        <v>1.77554917379</v>
      </c>
      <c r="E70" s="119">
        <v>1.785345644</v>
      </c>
      <c r="F70" s="119">
        <v>1.76594093895</v>
      </c>
      <c r="G70" s="119">
        <v>1.7396478372999999</v>
      </c>
      <c r="H70" s="119">
        <v>1.7272712025600001</v>
      </c>
      <c r="I70" s="119">
        <v>1.72517703278</v>
      </c>
      <c r="J70" s="119">
        <v>1.72090508676</v>
      </c>
      <c r="K70" s="144"/>
      <c r="L70" s="144"/>
      <c r="M70" s="144"/>
    </row>
    <row r="71" spans="1:13" ht="15" x14ac:dyDescent="0.25">
      <c r="A71" s="264" t="s">
        <v>14</v>
      </c>
      <c r="B71" s="57">
        <f t="shared" ref="B71:J71" si="11">B$72+B$85</f>
        <v>10.972968614760001</v>
      </c>
      <c r="C71" s="57">
        <f t="shared" si="11"/>
        <v>10.782453348930002</v>
      </c>
      <c r="D71" s="57">
        <f t="shared" si="11"/>
        <v>10.669613203139999</v>
      </c>
      <c r="E71" s="57">
        <f t="shared" si="11"/>
        <v>10.577411969290001</v>
      </c>
      <c r="F71" s="57">
        <f t="shared" si="11"/>
        <v>10.37920990065</v>
      </c>
      <c r="G71" s="57">
        <f t="shared" si="11"/>
        <v>10.036933944340001</v>
      </c>
      <c r="H71" s="57">
        <f t="shared" si="11"/>
        <v>10.163103690510001</v>
      </c>
      <c r="I71" s="57">
        <f t="shared" si="11"/>
        <v>10.2885710927</v>
      </c>
      <c r="J71" s="57">
        <f t="shared" si="11"/>
        <v>10.141090196999999</v>
      </c>
      <c r="K71" s="144"/>
      <c r="L71" s="144"/>
      <c r="M71" s="144"/>
    </row>
    <row r="72" spans="1:13" ht="15" outlineLevel="1" x14ac:dyDescent="0.25">
      <c r="A72" s="263" t="s">
        <v>51</v>
      </c>
      <c r="B72" s="244">
        <f t="shared" ref="B72:J72" si="12">B$73+B$79+B$83</f>
        <v>0.47313389375999998</v>
      </c>
      <c r="C72" s="244">
        <f t="shared" si="12"/>
        <v>0.47455557223</v>
      </c>
      <c r="D72" s="244">
        <f t="shared" si="12"/>
        <v>0.50619703158000007</v>
      </c>
      <c r="E72" s="244">
        <f t="shared" si="12"/>
        <v>0.51635446760999992</v>
      </c>
      <c r="F72" s="244">
        <f t="shared" si="12"/>
        <v>0.52245908668999996</v>
      </c>
      <c r="G72" s="244">
        <f t="shared" si="12"/>
        <v>0.51877345262999996</v>
      </c>
      <c r="H72" s="244">
        <f t="shared" si="12"/>
        <v>0.51193881630000004</v>
      </c>
      <c r="I72" s="244">
        <f t="shared" si="12"/>
        <v>0.49219355887999999</v>
      </c>
      <c r="J72" s="244">
        <f t="shared" si="12"/>
        <v>0.46731037455999996</v>
      </c>
      <c r="K72" s="144"/>
      <c r="L72" s="144"/>
      <c r="M72" s="144"/>
    </row>
    <row r="73" spans="1:13" ht="25.5" outlineLevel="2" collapsed="1" x14ac:dyDescent="0.2">
      <c r="A73" s="262" t="s">
        <v>197</v>
      </c>
      <c r="B73" s="236">
        <f t="shared" ref="B73:I73" si="13">SUM(B$74:B$78)</f>
        <v>0.31887770297999996</v>
      </c>
      <c r="C73" s="236">
        <f t="shared" si="13"/>
        <v>0.31954294634000002</v>
      </c>
      <c r="D73" s="236">
        <f t="shared" si="13"/>
        <v>0.33211927261000002</v>
      </c>
      <c r="E73" s="236">
        <f t="shared" si="13"/>
        <v>0.33718288694999998</v>
      </c>
      <c r="F73" s="236">
        <f t="shared" si="13"/>
        <v>0.34121218312000001</v>
      </c>
      <c r="G73" s="236">
        <f t="shared" si="13"/>
        <v>0.34244238854999998</v>
      </c>
      <c r="H73" s="236">
        <f t="shared" si="13"/>
        <v>0.34174475938999999</v>
      </c>
      <c r="I73" s="236">
        <f t="shared" si="13"/>
        <v>0.33451467064000001</v>
      </c>
      <c r="J73" s="236">
        <v>0.31648478715</v>
      </c>
      <c r="K73" s="144"/>
      <c r="L73" s="144"/>
      <c r="M73" s="144"/>
    </row>
    <row r="74" spans="1:13" ht="12.75" hidden="1" outlineLevel="3" x14ac:dyDescent="0.2">
      <c r="A74" s="261" t="s">
        <v>114</v>
      </c>
      <c r="B74" s="119">
        <v>4.1329000000000002E-7</v>
      </c>
      <c r="C74" s="119">
        <v>4.1416E-7</v>
      </c>
      <c r="D74" s="119">
        <v>4.3046E-7</v>
      </c>
      <c r="E74" s="119">
        <v>4.3701999999999998E-7</v>
      </c>
      <c r="F74" s="119">
        <v>4.4224000000000002E-7</v>
      </c>
      <c r="G74" s="119">
        <v>4.4383999999999998E-7</v>
      </c>
      <c r="H74" s="119">
        <v>4.4293000000000001E-7</v>
      </c>
      <c r="I74" s="119">
        <v>4.3356000000000003E-7</v>
      </c>
      <c r="J74" s="119">
        <v>4.1019E-7</v>
      </c>
      <c r="K74" s="144"/>
      <c r="L74" s="144"/>
      <c r="M74" s="144"/>
    </row>
    <row r="75" spans="1:13" ht="12.75" hidden="1" outlineLevel="3" x14ac:dyDescent="0.2">
      <c r="A75" s="261" t="s">
        <v>77</v>
      </c>
      <c r="B75" s="119">
        <v>3.5628747449999998E-2</v>
      </c>
      <c r="C75" s="119">
        <v>3.5703076219999998E-2</v>
      </c>
      <c r="D75" s="119">
        <v>3.7108250519999997E-2</v>
      </c>
      <c r="E75" s="119">
        <v>3.7674016749999997E-2</v>
      </c>
      <c r="F75" s="119">
        <v>3.8124216859999997E-2</v>
      </c>
      <c r="G75" s="119">
        <v>3.8261669800000002E-2</v>
      </c>
      <c r="H75" s="119">
        <v>3.8183722509999997E-2</v>
      </c>
      <c r="I75" s="119">
        <v>3.737589241E-2</v>
      </c>
      <c r="J75" s="119">
        <v>3.5361382900000002E-2</v>
      </c>
      <c r="K75" s="144"/>
      <c r="L75" s="144"/>
      <c r="M75" s="144"/>
    </row>
    <row r="76" spans="1:13" ht="12.75" hidden="1" outlineLevel="3" x14ac:dyDescent="0.2">
      <c r="A76" s="261" t="s">
        <v>106</v>
      </c>
      <c r="B76" s="119">
        <v>7.1257494899999996E-2</v>
      </c>
      <c r="C76" s="119">
        <v>7.1406152439999995E-2</v>
      </c>
      <c r="D76" s="119">
        <v>7.4216501039999994E-2</v>
      </c>
      <c r="E76" s="119">
        <v>7.5348033499999995E-2</v>
      </c>
      <c r="F76" s="119">
        <v>7.6248433719999995E-2</v>
      </c>
      <c r="G76" s="119">
        <v>7.6523339600000004E-2</v>
      </c>
      <c r="H76" s="119">
        <v>7.6367445019999994E-2</v>
      </c>
      <c r="I76" s="119">
        <v>7.475178482E-2</v>
      </c>
      <c r="J76" s="119">
        <v>7.0722765800000004E-2</v>
      </c>
      <c r="K76" s="144"/>
      <c r="L76" s="144"/>
      <c r="M76" s="144"/>
    </row>
    <row r="77" spans="1:13" ht="12.75" hidden="1" outlineLevel="3" x14ac:dyDescent="0.2">
      <c r="A77" s="261" t="s">
        <v>1</v>
      </c>
      <c r="B77" s="119">
        <v>0.10688624234999999</v>
      </c>
      <c r="C77" s="119">
        <v>0.10710922866</v>
      </c>
      <c r="D77" s="119">
        <v>0.11132475156</v>
      </c>
      <c r="E77" s="119">
        <v>0.11302205025000001</v>
      </c>
      <c r="F77" s="119">
        <v>0.11437265058</v>
      </c>
      <c r="G77" s="119">
        <v>0.1147850094</v>
      </c>
      <c r="H77" s="119">
        <v>0.11455116753</v>
      </c>
      <c r="I77" s="119">
        <v>0.11212767723</v>
      </c>
      <c r="J77" s="119">
        <v>0.10608414870000001</v>
      </c>
      <c r="K77" s="144"/>
      <c r="L77" s="144"/>
      <c r="M77" s="144"/>
    </row>
    <row r="78" spans="1:13" ht="12.75" hidden="1" outlineLevel="3" x14ac:dyDescent="0.2">
      <c r="A78" s="261" t="s">
        <v>0</v>
      </c>
      <c r="B78" s="119">
        <v>0.10510480498999999</v>
      </c>
      <c r="C78" s="119">
        <v>0.10532407486000001</v>
      </c>
      <c r="D78" s="119">
        <v>0.10946933903</v>
      </c>
      <c r="E78" s="119">
        <v>0.11113834943000001</v>
      </c>
      <c r="F78" s="119">
        <v>0.11246643972000001</v>
      </c>
      <c r="G78" s="119">
        <v>0.11287192591</v>
      </c>
      <c r="H78" s="119">
        <v>0.11264198139999999</v>
      </c>
      <c r="I78" s="119">
        <v>0.11025888262</v>
      </c>
      <c r="J78" s="119">
        <v>0.10431607956</v>
      </c>
      <c r="K78" s="144"/>
      <c r="L78" s="144"/>
      <c r="M78" s="144"/>
    </row>
    <row r="79" spans="1:13" ht="25.5" outlineLevel="2" collapsed="1" x14ac:dyDescent="0.2">
      <c r="A79" s="262" t="s">
        <v>118</v>
      </c>
      <c r="B79" s="236">
        <f t="shared" ref="B79:I79" si="14">SUM(B$80:B$82)</f>
        <v>0.1542221778</v>
      </c>
      <c r="C79" s="236">
        <f t="shared" si="14"/>
        <v>0.15497854194999999</v>
      </c>
      <c r="D79" s="236">
        <f t="shared" si="14"/>
        <v>0.17404233358000001</v>
      </c>
      <c r="E79" s="236">
        <f t="shared" si="14"/>
        <v>0.17913561516000001</v>
      </c>
      <c r="F79" s="236">
        <f t="shared" si="14"/>
        <v>0.18121050828999999</v>
      </c>
      <c r="G79" s="236">
        <f t="shared" si="14"/>
        <v>0.17629453758000002</v>
      </c>
      <c r="H79" s="236">
        <f t="shared" si="14"/>
        <v>0.17015760481999997</v>
      </c>
      <c r="I79" s="236">
        <f t="shared" si="14"/>
        <v>0.15764320734000001</v>
      </c>
      <c r="J79" s="236">
        <v>0.15079182966999999</v>
      </c>
      <c r="K79" s="144"/>
      <c r="L79" s="144"/>
      <c r="M79" s="144"/>
    </row>
    <row r="80" spans="1:13" ht="12.75" hidden="1" outlineLevel="3" x14ac:dyDescent="0.2">
      <c r="A80" s="261" t="s">
        <v>50</v>
      </c>
      <c r="B80" s="119">
        <v>1.2166126249999999E-2</v>
      </c>
      <c r="C80" s="119">
        <v>1.2335711940000001E-2</v>
      </c>
      <c r="D80" s="119">
        <v>2.489693833E-2</v>
      </c>
      <c r="E80" s="119">
        <v>2.7724425489999999E-2</v>
      </c>
      <c r="F80" s="119">
        <v>3.0357131490000001E-2</v>
      </c>
      <c r="G80" s="119">
        <v>3.107244566E-2</v>
      </c>
      <c r="H80" s="119">
        <v>3.1450875349999997E-2</v>
      </c>
      <c r="I80" s="119">
        <v>3.078548805E-2</v>
      </c>
      <c r="J80" s="119">
        <v>3.0773999949999999E-2</v>
      </c>
      <c r="K80" s="144"/>
      <c r="L80" s="144"/>
      <c r="M80" s="144"/>
    </row>
    <row r="81" spans="1:13" ht="12.75" hidden="1" outlineLevel="3" x14ac:dyDescent="0.2">
      <c r="A81" s="261" t="s">
        <v>125</v>
      </c>
      <c r="B81" s="119">
        <v>0.1388693298</v>
      </c>
      <c r="C81" s="119">
        <v>0.13958631947</v>
      </c>
      <c r="D81" s="119">
        <v>0.14596858892</v>
      </c>
      <c r="E81" s="119">
        <v>0.14818594856</v>
      </c>
      <c r="F81" s="119">
        <v>0.14773573467000001</v>
      </c>
      <c r="G81" s="119">
        <v>0.14209320945000001</v>
      </c>
      <c r="H81" s="119">
        <v>0.13558422120999999</v>
      </c>
      <c r="I81" s="119">
        <v>0.12394454378</v>
      </c>
      <c r="J81" s="119">
        <v>0.11726167039</v>
      </c>
      <c r="K81" s="144"/>
      <c r="L81" s="144"/>
      <c r="M81" s="144"/>
    </row>
    <row r="82" spans="1:13" ht="12.75" hidden="1" outlineLevel="3" x14ac:dyDescent="0.2">
      <c r="A82" s="261" t="s">
        <v>96</v>
      </c>
      <c r="B82" s="119">
        <v>3.18672175E-3</v>
      </c>
      <c r="C82" s="119">
        <v>3.0565105400000001E-3</v>
      </c>
      <c r="D82" s="119">
        <v>3.1768063299999999E-3</v>
      </c>
      <c r="E82" s="119">
        <v>3.2252411100000002E-3</v>
      </c>
      <c r="F82" s="119">
        <v>3.1176421299999998E-3</v>
      </c>
      <c r="G82" s="119">
        <v>3.1288824699999998E-3</v>
      </c>
      <c r="H82" s="119">
        <v>3.1225082599999998E-3</v>
      </c>
      <c r="I82" s="119">
        <v>2.9131755100000002E-3</v>
      </c>
      <c r="J82" s="119">
        <v>2.7561593300000002E-3</v>
      </c>
      <c r="K82" s="144"/>
      <c r="L82" s="144"/>
      <c r="M82" s="144"/>
    </row>
    <row r="83" spans="1:13" ht="12.75" outlineLevel="2" collapsed="1" x14ac:dyDescent="0.2">
      <c r="A83" s="262" t="s">
        <v>137</v>
      </c>
      <c r="B83" s="236">
        <f t="shared" ref="B83:I83" si="15">SUM(B$84:B$84)</f>
        <v>3.401298E-5</v>
      </c>
      <c r="C83" s="236">
        <f t="shared" si="15"/>
        <v>3.4083939999999997E-5</v>
      </c>
      <c r="D83" s="236">
        <f t="shared" si="15"/>
        <v>3.5425390000000001E-5</v>
      </c>
      <c r="E83" s="236">
        <f t="shared" si="15"/>
        <v>3.59655E-5</v>
      </c>
      <c r="F83" s="236">
        <f t="shared" si="15"/>
        <v>3.6395279999999999E-5</v>
      </c>
      <c r="G83" s="236">
        <f t="shared" si="15"/>
        <v>3.6526499999999997E-5</v>
      </c>
      <c r="H83" s="236">
        <f t="shared" si="15"/>
        <v>3.6452090000000002E-5</v>
      </c>
      <c r="I83" s="236">
        <f t="shared" si="15"/>
        <v>3.5680899999999999E-5</v>
      </c>
      <c r="J83" s="236">
        <v>3.375774E-5</v>
      </c>
      <c r="K83" s="144"/>
      <c r="L83" s="144"/>
      <c r="M83" s="144"/>
    </row>
    <row r="84" spans="1:13" ht="12.75" hidden="1" outlineLevel="3" x14ac:dyDescent="0.2">
      <c r="A84" s="261" t="s">
        <v>71</v>
      </c>
      <c r="B84" s="119">
        <v>3.401298E-5</v>
      </c>
      <c r="C84" s="119">
        <v>3.4083939999999997E-5</v>
      </c>
      <c r="D84" s="119">
        <v>3.5425390000000001E-5</v>
      </c>
      <c r="E84" s="119">
        <v>3.59655E-5</v>
      </c>
      <c r="F84" s="119">
        <v>3.6395279999999999E-5</v>
      </c>
      <c r="G84" s="119">
        <v>3.6526499999999997E-5</v>
      </c>
      <c r="H84" s="119">
        <v>3.6452090000000002E-5</v>
      </c>
      <c r="I84" s="119">
        <v>3.5680899999999999E-5</v>
      </c>
      <c r="J84" s="119">
        <v>3.375774E-5</v>
      </c>
      <c r="K84" s="144"/>
      <c r="L84" s="144"/>
      <c r="M84" s="144"/>
    </row>
    <row r="85" spans="1:13" ht="15" outlineLevel="1" x14ac:dyDescent="0.25">
      <c r="A85" s="263" t="s">
        <v>65</v>
      </c>
      <c r="B85" s="244">
        <f t="shared" ref="B85:J85" si="16">B$86+B$92+B$94+B$102+B$103</f>
        <v>10.499834721000001</v>
      </c>
      <c r="C85" s="244">
        <f t="shared" si="16"/>
        <v>10.307897776700001</v>
      </c>
      <c r="D85" s="244">
        <f t="shared" si="16"/>
        <v>10.16341617156</v>
      </c>
      <c r="E85" s="244">
        <f t="shared" si="16"/>
        <v>10.061057501680001</v>
      </c>
      <c r="F85" s="244">
        <f t="shared" si="16"/>
        <v>9.8567508139599997</v>
      </c>
      <c r="G85" s="244">
        <f t="shared" si="16"/>
        <v>9.5181604917100007</v>
      </c>
      <c r="H85" s="244">
        <f t="shared" si="16"/>
        <v>9.65116487421</v>
      </c>
      <c r="I85" s="244">
        <f t="shared" si="16"/>
        <v>9.7963775338199994</v>
      </c>
      <c r="J85" s="244">
        <f t="shared" si="16"/>
        <v>9.6737798224399985</v>
      </c>
      <c r="K85" s="144"/>
      <c r="L85" s="144"/>
      <c r="M85" s="144"/>
    </row>
    <row r="86" spans="1:13" ht="25.5" outlineLevel="2" collapsed="1" x14ac:dyDescent="0.2">
      <c r="A86" s="262" t="s">
        <v>179</v>
      </c>
      <c r="B86" s="236">
        <f t="shared" ref="B86:I86" si="17">SUM(B$87:B$91)</f>
        <v>8.1844122870200007</v>
      </c>
      <c r="C86" s="236">
        <f t="shared" si="17"/>
        <v>8.0589780684200001</v>
      </c>
      <c r="D86" s="236">
        <f t="shared" si="17"/>
        <v>7.8789820492000002</v>
      </c>
      <c r="E86" s="236">
        <f t="shared" si="17"/>
        <v>7.8955798167099998</v>
      </c>
      <c r="F86" s="236">
        <f t="shared" si="17"/>
        <v>7.8155140518200001</v>
      </c>
      <c r="G86" s="236">
        <f t="shared" si="17"/>
        <v>7.5756566152399998</v>
      </c>
      <c r="H86" s="236">
        <f t="shared" si="17"/>
        <v>7.5010112029</v>
      </c>
      <c r="I86" s="236">
        <f t="shared" si="17"/>
        <v>7.5609517052399999</v>
      </c>
      <c r="J86" s="236">
        <v>7.3772621226600004</v>
      </c>
      <c r="K86" s="144"/>
      <c r="L86" s="144"/>
      <c r="M86" s="144"/>
    </row>
    <row r="87" spans="1:13" ht="12.75" hidden="1" outlineLevel="3" x14ac:dyDescent="0.2">
      <c r="A87" s="261" t="s">
        <v>66</v>
      </c>
      <c r="B87" s="119">
        <v>6.3155020130000003E-2</v>
      </c>
      <c r="C87" s="119">
        <v>6.5684984439999997E-2</v>
      </c>
      <c r="D87" s="119">
        <v>6.5061584290000002E-2</v>
      </c>
      <c r="E87" s="119">
        <v>6.2762890520000003E-2</v>
      </c>
      <c r="F87" s="119">
        <v>6.0839999640000003E-2</v>
      </c>
      <c r="G87" s="119">
        <v>5.8159999359999999E-2</v>
      </c>
      <c r="H87" s="119">
        <v>5.8359999570000001E-2</v>
      </c>
      <c r="I87" s="119">
        <v>0.11683999986</v>
      </c>
      <c r="J87" s="119">
        <v>0.11692000092</v>
      </c>
      <c r="K87" s="144"/>
      <c r="L87" s="144"/>
      <c r="M87" s="144"/>
    </row>
    <row r="88" spans="1:13" ht="12.75" hidden="1" outlineLevel="3" x14ac:dyDescent="0.2">
      <c r="A88" s="261" t="s">
        <v>56</v>
      </c>
      <c r="B88" s="119">
        <v>0.40809589511</v>
      </c>
      <c r="C88" s="119">
        <v>0.11114415176</v>
      </c>
      <c r="D88" s="119">
        <v>0.12797264994999999</v>
      </c>
      <c r="E88" s="119">
        <v>0.13796088147999999</v>
      </c>
      <c r="F88" s="119">
        <v>0.14760857005</v>
      </c>
      <c r="G88" s="119">
        <v>0.15798807835000001</v>
      </c>
      <c r="H88" s="119">
        <v>0.16294642336000001</v>
      </c>
      <c r="I88" s="119">
        <v>0.17255561427999999</v>
      </c>
      <c r="J88" s="119">
        <v>0.18638596346</v>
      </c>
      <c r="K88" s="144"/>
      <c r="L88" s="144"/>
      <c r="M88" s="144"/>
    </row>
    <row r="89" spans="1:13" ht="12.75" hidden="1" outlineLevel="3" x14ac:dyDescent="0.2">
      <c r="A89" s="261" t="s">
        <v>97</v>
      </c>
      <c r="B89" s="119">
        <v>4.1769000090000001E-2</v>
      </c>
      <c r="C89" s="119">
        <v>4.3473499620000002E-2</v>
      </c>
      <c r="D89" s="119">
        <v>4.3053499520000003E-2</v>
      </c>
      <c r="E89" s="119">
        <v>6.0372900510000001E-2</v>
      </c>
      <c r="F89" s="119">
        <v>5.962319965E-2</v>
      </c>
      <c r="G89" s="119">
        <v>5.6996799369999997E-2</v>
      </c>
      <c r="H89" s="119">
        <v>5.7192799580000002E-2</v>
      </c>
      <c r="I89" s="119">
        <v>5.7251599930000001E-2</v>
      </c>
      <c r="J89" s="119">
        <v>5.7290800449999998E-2</v>
      </c>
      <c r="K89" s="144"/>
      <c r="L89" s="144"/>
      <c r="M89" s="144"/>
    </row>
    <row r="90" spans="1:13" ht="12.75" hidden="1" outlineLevel="3" x14ac:dyDescent="0.2">
      <c r="A90" s="261" t="s">
        <v>132</v>
      </c>
      <c r="B90" s="119">
        <v>0.44967000001000001</v>
      </c>
      <c r="C90" s="119">
        <v>0.44967000001000001</v>
      </c>
      <c r="D90" s="119">
        <v>0.44967000001000001</v>
      </c>
      <c r="E90" s="119">
        <v>0.44967000001000001</v>
      </c>
      <c r="F90" s="119">
        <v>0.44072000003</v>
      </c>
      <c r="G90" s="119">
        <v>0.43760000001999999</v>
      </c>
      <c r="H90" s="119">
        <v>0.45297500002000002</v>
      </c>
      <c r="I90" s="119">
        <v>0.45297500002000002</v>
      </c>
      <c r="J90" s="119">
        <v>0.45297500002000002</v>
      </c>
      <c r="K90" s="144"/>
      <c r="L90" s="144"/>
      <c r="M90" s="144"/>
    </row>
    <row r="91" spans="1:13" ht="12.75" hidden="1" outlineLevel="3" x14ac:dyDescent="0.2">
      <c r="A91" s="261" t="s">
        <v>148</v>
      </c>
      <c r="B91" s="119">
        <v>7.2217223716800003</v>
      </c>
      <c r="C91" s="119">
        <v>7.3890054325900003</v>
      </c>
      <c r="D91" s="119">
        <v>7.1932243154300002</v>
      </c>
      <c r="E91" s="119">
        <v>7.1848131441899996</v>
      </c>
      <c r="F91" s="119">
        <v>7.1067222824499998</v>
      </c>
      <c r="G91" s="119">
        <v>6.86491173814</v>
      </c>
      <c r="H91" s="119">
        <v>6.7695369803699998</v>
      </c>
      <c r="I91" s="119">
        <v>6.7613294911499997</v>
      </c>
      <c r="J91" s="119">
        <v>6.5636903578099997</v>
      </c>
      <c r="K91" s="144"/>
      <c r="L91" s="144"/>
      <c r="M91" s="144"/>
    </row>
    <row r="92" spans="1:13" ht="25.5" outlineLevel="2" collapsed="1" x14ac:dyDescent="0.2">
      <c r="A92" s="262" t="s">
        <v>45</v>
      </c>
      <c r="B92" s="236">
        <f t="shared" ref="B92:I92" si="18">SUM(B$93:B$93)</f>
        <v>9.7477853279999999E-2</v>
      </c>
      <c r="C92" s="236">
        <f t="shared" si="18"/>
        <v>7.3108389940000004E-2</v>
      </c>
      <c r="D92" s="236">
        <f t="shared" si="18"/>
        <v>7.3108389940000004E-2</v>
      </c>
      <c r="E92" s="236">
        <f t="shared" si="18"/>
        <v>7.3108389940000004E-2</v>
      </c>
      <c r="F92" s="236">
        <f t="shared" si="18"/>
        <v>7.3108389940000004E-2</v>
      </c>
      <c r="G92" s="236">
        <f t="shared" si="18"/>
        <v>7.3108389940000004E-2</v>
      </c>
      <c r="H92" s="236">
        <f t="shared" si="18"/>
        <v>7.3108389940000004E-2</v>
      </c>
      <c r="I92" s="236">
        <f t="shared" si="18"/>
        <v>4.8738926600000003E-2</v>
      </c>
      <c r="J92" s="236">
        <v>4.8738926600000003E-2</v>
      </c>
      <c r="K92" s="144"/>
      <c r="L92" s="144"/>
      <c r="M92" s="144"/>
    </row>
    <row r="93" spans="1:13" ht="12.75" hidden="1" outlineLevel="3" x14ac:dyDescent="0.2">
      <c r="A93" s="261" t="s">
        <v>28</v>
      </c>
      <c r="B93" s="119">
        <v>9.7477853279999999E-2</v>
      </c>
      <c r="C93" s="119">
        <v>7.3108389940000004E-2</v>
      </c>
      <c r="D93" s="119">
        <v>7.3108389940000004E-2</v>
      </c>
      <c r="E93" s="119">
        <v>7.3108389940000004E-2</v>
      </c>
      <c r="F93" s="119">
        <v>7.3108389940000004E-2</v>
      </c>
      <c r="G93" s="119">
        <v>7.3108389940000004E-2</v>
      </c>
      <c r="H93" s="119">
        <v>7.3108389940000004E-2</v>
      </c>
      <c r="I93" s="119">
        <v>4.8738926600000003E-2</v>
      </c>
      <c r="J93" s="119">
        <v>4.8738926600000003E-2</v>
      </c>
      <c r="K93" s="144"/>
      <c r="L93" s="144"/>
      <c r="M93" s="144"/>
    </row>
    <row r="94" spans="1:13" ht="25.5" outlineLevel="2" collapsed="1" x14ac:dyDescent="0.2">
      <c r="A94" s="262" t="s">
        <v>218</v>
      </c>
      <c r="B94" s="236">
        <f t="shared" ref="B94:I94" si="19">SUM(B$95:B$101)</f>
        <v>2.1019582370299998</v>
      </c>
      <c r="C94" s="236">
        <f t="shared" si="19"/>
        <v>2.0571382817200004</v>
      </c>
      <c r="D94" s="236">
        <f t="shared" si="19"/>
        <v>2.0935677731300002</v>
      </c>
      <c r="E94" s="236">
        <f t="shared" si="19"/>
        <v>1.9739616143100001</v>
      </c>
      <c r="F94" s="236">
        <f t="shared" si="19"/>
        <v>1.8510076501900001</v>
      </c>
      <c r="G94" s="236">
        <f t="shared" si="19"/>
        <v>1.7540185754099999</v>
      </c>
      <c r="H94" s="236">
        <f t="shared" si="19"/>
        <v>1.96248921333</v>
      </c>
      <c r="I94" s="236">
        <f t="shared" si="19"/>
        <v>2.0722697234600003</v>
      </c>
      <c r="J94" s="236">
        <v>2.1336449186299999</v>
      </c>
      <c r="K94" s="144"/>
      <c r="L94" s="144"/>
      <c r="M94" s="144"/>
    </row>
    <row r="95" spans="1:13" ht="12.75" hidden="1" outlineLevel="3" x14ac:dyDescent="0.2">
      <c r="A95" s="261" t="s">
        <v>76</v>
      </c>
      <c r="B95" s="119">
        <v>0</v>
      </c>
      <c r="C95" s="119">
        <v>0</v>
      </c>
      <c r="D95" s="119">
        <v>5.6690593460000001E-2</v>
      </c>
      <c r="E95" s="119">
        <v>5.6690593460000001E-2</v>
      </c>
      <c r="F95" s="119">
        <v>5.6690593460000001E-2</v>
      </c>
      <c r="G95" s="119">
        <v>5.6690593460000001E-2</v>
      </c>
      <c r="H95" s="119">
        <v>5.6690593460000001E-2</v>
      </c>
      <c r="I95" s="119">
        <v>5.6690593460000001E-2</v>
      </c>
      <c r="J95" s="119">
        <v>5.6690593460000001E-2</v>
      </c>
      <c r="K95" s="144"/>
      <c r="L95" s="144"/>
      <c r="M95" s="144"/>
    </row>
    <row r="96" spans="1:13" ht="12.75" hidden="1" outlineLevel="3" x14ac:dyDescent="0.2">
      <c r="A96" s="261" t="s">
        <v>176</v>
      </c>
      <c r="B96" s="119">
        <v>0.37729509711999998</v>
      </c>
      <c r="C96" s="119">
        <v>0.41665217357000001</v>
      </c>
      <c r="D96" s="119">
        <v>0.39708077324000002</v>
      </c>
      <c r="E96" s="119">
        <v>0.2841455738</v>
      </c>
      <c r="F96" s="119">
        <v>0.16844671384000001</v>
      </c>
      <c r="G96" s="119">
        <v>9.0552474080000001E-2</v>
      </c>
      <c r="H96" s="119">
        <v>0.29881524165000001</v>
      </c>
      <c r="I96" s="119">
        <v>0.48353339036999998</v>
      </c>
      <c r="J96" s="119">
        <v>0.54486701096000001</v>
      </c>
      <c r="K96" s="144"/>
      <c r="L96" s="144"/>
      <c r="M96" s="144"/>
    </row>
    <row r="97" spans="1:13" ht="12.75" hidden="1" outlineLevel="3" x14ac:dyDescent="0.2">
      <c r="A97" s="261" t="s">
        <v>213</v>
      </c>
      <c r="B97" s="119">
        <v>3.7104216299999999E-2</v>
      </c>
      <c r="C97" s="119">
        <v>3.9716308640000003E-2</v>
      </c>
      <c r="D97" s="119">
        <v>3.9332606989999998E-2</v>
      </c>
      <c r="E97" s="119">
        <v>3.7847072010000003E-2</v>
      </c>
      <c r="F97" s="119">
        <v>3.7377093229999998E-2</v>
      </c>
      <c r="G97" s="119">
        <v>3.5730633320000003E-2</v>
      </c>
      <c r="H97" s="119">
        <v>3.5853503580000001E-2</v>
      </c>
      <c r="I97" s="119">
        <v>3.5890364840000001E-2</v>
      </c>
      <c r="J97" s="119">
        <v>3.5914939190000002E-2</v>
      </c>
      <c r="K97" s="144"/>
      <c r="L97" s="144"/>
      <c r="M97" s="144"/>
    </row>
    <row r="98" spans="1:13" ht="12.75" hidden="1" outlineLevel="3" x14ac:dyDescent="0.2">
      <c r="A98" s="261" t="s">
        <v>129</v>
      </c>
      <c r="B98" s="119">
        <v>3.0431699860000001E-2</v>
      </c>
      <c r="C98" s="119">
        <v>3.1673549510000003E-2</v>
      </c>
      <c r="D98" s="119">
        <v>3.1367549440000003E-2</v>
      </c>
      <c r="E98" s="119">
        <v>2.618212504E-2</v>
      </c>
      <c r="F98" s="119">
        <v>2.5856999660000001E-2</v>
      </c>
      <c r="G98" s="119">
        <v>2.4717999550000001E-2</v>
      </c>
      <c r="H98" s="119">
        <v>2.480299964E-2</v>
      </c>
      <c r="I98" s="119">
        <v>2.482849979E-2</v>
      </c>
      <c r="J98" s="119">
        <v>2.4845500020000001E-2</v>
      </c>
      <c r="K98" s="144"/>
      <c r="L98" s="144"/>
      <c r="M98" s="144"/>
    </row>
    <row r="99" spans="1:13" ht="12.75" hidden="1" outlineLevel="3" x14ac:dyDescent="0.2">
      <c r="A99" s="261" t="s">
        <v>152</v>
      </c>
      <c r="B99" s="119">
        <v>4.6240000000000003E-2</v>
      </c>
      <c r="C99" s="119">
        <v>4.6240000000000003E-2</v>
      </c>
      <c r="D99" s="119">
        <v>4.6240000000000003E-2</v>
      </c>
      <c r="E99" s="119">
        <v>4.6240000000000003E-2</v>
      </c>
      <c r="F99" s="119">
        <v>3.9780000000000003E-2</v>
      </c>
      <c r="G99" s="119">
        <v>3.9780000000000003E-2</v>
      </c>
      <c r="H99" s="119">
        <v>3.9780000000000003E-2</v>
      </c>
      <c r="I99" s="119">
        <v>3.9780000000000003E-2</v>
      </c>
      <c r="J99" s="119">
        <v>3.9780000000000003E-2</v>
      </c>
      <c r="K99" s="144"/>
      <c r="L99" s="144"/>
      <c r="M99" s="144"/>
    </row>
    <row r="100" spans="1:13" ht="12.75" hidden="1" outlineLevel="3" x14ac:dyDescent="0.2">
      <c r="A100" s="261" t="s">
        <v>123</v>
      </c>
      <c r="B100" s="119">
        <v>1.5130309737500001</v>
      </c>
      <c r="C100" s="119">
        <v>1.425</v>
      </c>
      <c r="D100" s="119">
        <v>1.425</v>
      </c>
      <c r="E100" s="119">
        <v>1.425</v>
      </c>
      <c r="F100" s="119">
        <v>1.425</v>
      </c>
      <c r="G100" s="119">
        <v>1.425</v>
      </c>
      <c r="H100" s="119">
        <v>1.425</v>
      </c>
      <c r="I100" s="119">
        <v>1.35</v>
      </c>
      <c r="J100" s="119">
        <v>1.35</v>
      </c>
      <c r="K100" s="144"/>
      <c r="L100" s="144"/>
      <c r="M100" s="144"/>
    </row>
    <row r="101" spans="1:13" ht="12.75" hidden="1" outlineLevel="3" x14ac:dyDescent="0.2">
      <c r="A101" s="261" t="s">
        <v>105</v>
      </c>
      <c r="B101" s="119">
        <v>9.7856250000000006E-2</v>
      </c>
      <c r="C101" s="119">
        <v>9.7856250000000006E-2</v>
      </c>
      <c r="D101" s="119">
        <v>9.7856250000000006E-2</v>
      </c>
      <c r="E101" s="119">
        <v>9.7856250000000006E-2</v>
      </c>
      <c r="F101" s="119">
        <v>9.7856250000000006E-2</v>
      </c>
      <c r="G101" s="119">
        <v>8.1546875000000005E-2</v>
      </c>
      <c r="H101" s="119">
        <v>8.1546875000000005E-2</v>
      </c>
      <c r="I101" s="119">
        <v>8.1546875000000005E-2</v>
      </c>
      <c r="J101" s="119">
        <v>8.1546875000000005E-2</v>
      </c>
      <c r="K101" s="144"/>
      <c r="L101" s="144"/>
      <c r="M101" s="144"/>
    </row>
    <row r="102" spans="1:13" ht="25.5" outlineLevel="2" x14ac:dyDescent="0.2">
      <c r="A102" s="262" t="s">
        <v>58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144"/>
      <c r="L102" s="144"/>
      <c r="M102" s="144"/>
    </row>
    <row r="103" spans="1:13" ht="12.75" outlineLevel="2" collapsed="1" x14ac:dyDescent="0.2">
      <c r="A103" s="228" t="s">
        <v>182</v>
      </c>
      <c r="B103" s="236">
        <f t="shared" ref="B103:I103" si="20">SUM(B$104:B$104)</f>
        <v>0.11598634367000001</v>
      </c>
      <c r="C103" s="236">
        <f t="shared" si="20"/>
        <v>0.11867303662000001</v>
      </c>
      <c r="D103" s="236">
        <f t="shared" si="20"/>
        <v>0.11775795929000001</v>
      </c>
      <c r="E103" s="236">
        <f t="shared" si="20"/>
        <v>0.11840768072000001</v>
      </c>
      <c r="F103" s="236">
        <f t="shared" si="20"/>
        <v>0.11712072201</v>
      </c>
      <c r="G103" s="236">
        <f t="shared" si="20"/>
        <v>0.11537691111999999</v>
      </c>
      <c r="H103" s="236">
        <f t="shared" si="20"/>
        <v>0.11455606804</v>
      </c>
      <c r="I103" s="236">
        <f t="shared" si="20"/>
        <v>0.11441717852</v>
      </c>
      <c r="J103" s="236">
        <v>0.11413385455</v>
      </c>
      <c r="K103" s="144"/>
      <c r="L103" s="144"/>
      <c r="M103" s="144"/>
    </row>
    <row r="104" spans="1:13" ht="12.75" hidden="1" outlineLevel="3" x14ac:dyDescent="0.2">
      <c r="A104" s="81" t="s">
        <v>148</v>
      </c>
      <c r="B104" s="119">
        <v>0.11598634367000001</v>
      </c>
      <c r="C104" s="119">
        <v>0.11867303662000001</v>
      </c>
      <c r="D104" s="119">
        <v>0.11775795929000001</v>
      </c>
      <c r="E104" s="119">
        <v>0.11840768072000001</v>
      </c>
      <c r="F104" s="119">
        <v>0.11712072201</v>
      </c>
      <c r="G104" s="119">
        <v>0.11537691111999999</v>
      </c>
      <c r="H104" s="119">
        <v>0.11455606804</v>
      </c>
      <c r="I104" s="119">
        <v>0.11441717852</v>
      </c>
      <c r="J104" s="119">
        <v>0.11413385455</v>
      </c>
      <c r="K104" s="144"/>
      <c r="L104" s="144"/>
      <c r="M104" s="144"/>
    </row>
    <row r="105" spans="1:13" x14ac:dyDescent="0.2">
      <c r="B105" s="166"/>
      <c r="C105" s="166"/>
      <c r="D105" s="166"/>
      <c r="E105" s="166"/>
      <c r="F105" s="166"/>
      <c r="G105" s="166"/>
      <c r="H105" s="166"/>
      <c r="I105" s="166"/>
      <c r="J105" s="166"/>
      <c r="K105" s="144"/>
      <c r="L105" s="144"/>
      <c r="M105" s="144"/>
    </row>
    <row r="106" spans="1:13" x14ac:dyDescent="0.2">
      <c r="B106" s="166"/>
      <c r="C106" s="166"/>
      <c r="D106" s="166"/>
      <c r="E106" s="166"/>
      <c r="F106" s="166"/>
      <c r="G106" s="166"/>
      <c r="H106" s="166"/>
      <c r="I106" s="166"/>
      <c r="J106" s="166"/>
      <c r="K106" s="144"/>
      <c r="L106" s="144"/>
      <c r="M106" s="144"/>
    </row>
    <row r="107" spans="1:13" x14ac:dyDescent="0.2">
      <c r="B107" s="166"/>
      <c r="C107" s="166"/>
      <c r="D107" s="166"/>
      <c r="E107" s="166"/>
      <c r="F107" s="166"/>
      <c r="G107" s="166"/>
      <c r="H107" s="166"/>
      <c r="I107" s="166"/>
      <c r="J107" s="166"/>
      <c r="K107" s="144"/>
      <c r="L107" s="144"/>
      <c r="M107" s="144"/>
    </row>
    <row r="108" spans="1:13" x14ac:dyDescent="0.2">
      <c r="B108" s="166"/>
      <c r="C108" s="166"/>
      <c r="D108" s="166"/>
      <c r="E108" s="166"/>
      <c r="F108" s="166"/>
      <c r="G108" s="166"/>
      <c r="H108" s="166"/>
      <c r="I108" s="166"/>
      <c r="J108" s="166"/>
      <c r="K108" s="144"/>
      <c r="L108" s="144"/>
      <c r="M108" s="144"/>
    </row>
    <row r="109" spans="1:13" x14ac:dyDescent="0.2">
      <c r="B109" s="166"/>
      <c r="C109" s="166"/>
      <c r="D109" s="166"/>
      <c r="E109" s="166"/>
      <c r="F109" s="166"/>
      <c r="G109" s="166"/>
      <c r="H109" s="166"/>
      <c r="I109" s="166"/>
      <c r="J109" s="166"/>
      <c r="K109" s="144"/>
      <c r="L109" s="144"/>
      <c r="M109" s="144"/>
    </row>
    <row r="110" spans="1:13" x14ac:dyDescent="0.2">
      <c r="B110" s="166"/>
      <c r="C110" s="166"/>
      <c r="D110" s="166"/>
      <c r="E110" s="166"/>
      <c r="F110" s="166"/>
      <c r="G110" s="166"/>
      <c r="H110" s="166"/>
      <c r="I110" s="166"/>
      <c r="J110" s="166"/>
      <c r="K110" s="144"/>
      <c r="L110" s="144"/>
      <c r="M110" s="144"/>
    </row>
    <row r="111" spans="1:13" x14ac:dyDescent="0.2">
      <c r="B111" s="166"/>
      <c r="C111" s="166"/>
      <c r="D111" s="166"/>
      <c r="E111" s="166"/>
      <c r="F111" s="166"/>
      <c r="G111" s="166"/>
      <c r="H111" s="166"/>
      <c r="I111" s="166"/>
      <c r="J111" s="166"/>
      <c r="K111" s="144"/>
      <c r="L111" s="144"/>
      <c r="M111" s="144"/>
    </row>
    <row r="112" spans="1:13" x14ac:dyDescent="0.2">
      <c r="B112" s="166"/>
      <c r="C112" s="166"/>
      <c r="D112" s="166"/>
      <c r="E112" s="166"/>
      <c r="F112" s="166"/>
      <c r="G112" s="166"/>
      <c r="H112" s="166"/>
      <c r="I112" s="166"/>
      <c r="J112" s="166"/>
      <c r="K112" s="144"/>
      <c r="L112" s="144"/>
      <c r="M112" s="144"/>
    </row>
    <row r="113" spans="2:13" x14ac:dyDescent="0.2">
      <c r="B113" s="166"/>
      <c r="C113" s="166"/>
      <c r="D113" s="166"/>
      <c r="E113" s="166"/>
      <c r="F113" s="166"/>
      <c r="G113" s="166"/>
      <c r="H113" s="166"/>
      <c r="I113" s="166"/>
      <c r="J113" s="166"/>
      <c r="K113" s="144"/>
      <c r="L113" s="144"/>
      <c r="M113" s="144"/>
    </row>
    <row r="114" spans="2:13" x14ac:dyDescent="0.2">
      <c r="B114" s="166"/>
      <c r="C114" s="166"/>
      <c r="D114" s="166"/>
      <c r="E114" s="166"/>
      <c r="F114" s="166"/>
      <c r="G114" s="166"/>
      <c r="H114" s="166"/>
      <c r="I114" s="166"/>
      <c r="J114" s="166"/>
      <c r="K114" s="144"/>
      <c r="L114" s="144"/>
      <c r="M114" s="144"/>
    </row>
    <row r="115" spans="2:13" x14ac:dyDescent="0.2">
      <c r="B115" s="166"/>
      <c r="C115" s="166"/>
      <c r="D115" s="166"/>
      <c r="E115" s="166"/>
      <c r="F115" s="166"/>
      <c r="G115" s="166"/>
      <c r="H115" s="166"/>
      <c r="I115" s="166"/>
      <c r="J115" s="166"/>
      <c r="K115" s="144"/>
      <c r="L115" s="144"/>
      <c r="M115" s="144"/>
    </row>
    <row r="116" spans="2:13" x14ac:dyDescent="0.2">
      <c r="B116" s="166"/>
      <c r="C116" s="166"/>
      <c r="D116" s="166"/>
      <c r="E116" s="166"/>
      <c r="F116" s="166"/>
      <c r="G116" s="166"/>
      <c r="H116" s="166"/>
      <c r="I116" s="166"/>
      <c r="J116" s="166"/>
      <c r="K116" s="144"/>
      <c r="L116" s="144"/>
      <c r="M116" s="144"/>
    </row>
    <row r="117" spans="2:13" x14ac:dyDescent="0.2">
      <c r="B117" s="166"/>
      <c r="C117" s="166"/>
      <c r="D117" s="166"/>
      <c r="E117" s="166"/>
      <c r="F117" s="166"/>
      <c r="G117" s="166"/>
      <c r="H117" s="166"/>
      <c r="I117" s="166"/>
      <c r="J117" s="166"/>
      <c r="K117" s="144"/>
      <c r="L117" s="144"/>
      <c r="M117" s="144"/>
    </row>
    <row r="118" spans="2:13" x14ac:dyDescent="0.2">
      <c r="B118" s="166"/>
      <c r="C118" s="166"/>
      <c r="D118" s="166"/>
      <c r="E118" s="166"/>
      <c r="F118" s="166"/>
      <c r="G118" s="166"/>
      <c r="H118" s="166"/>
      <c r="I118" s="166"/>
      <c r="J118" s="166"/>
      <c r="K118" s="144"/>
      <c r="L118" s="144"/>
      <c r="M118" s="144"/>
    </row>
    <row r="119" spans="2:13" x14ac:dyDescent="0.2">
      <c r="B119" s="166"/>
      <c r="C119" s="166"/>
      <c r="D119" s="166"/>
      <c r="E119" s="166"/>
      <c r="F119" s="166"/>
      <c r="G119" s="166"/>
      <c r="H119" s="166"/>
      <c r="I119" s="166"/>
      <c r="J119" s="166"/>
      <c r="K119" s="144"/>
      <c r="L119" s="144"/>
      <c r="M119" s="144"/>
    </row>
    <row r="120" spans="2:13" x14ac:dyDescent="0.2">
      <c r="B120" s="166"/>
      <c r="C120" s="166"/>
      <c r="D120" s="166"/>
      <c r="E120" s="166"/>
      <c r="F120" s="166"/>
      <c r="G120" s="166"/>
      <c r="H120" s="166"/>
      <c r="I120" s="166"/>
      <c r="J120" s="166"/>
      <c r="K120" s="144"/>
      <c r="L120" s="144"/>
      <c r="M120" s="144"/>
    </row>
    <row r="121" spans="2:13" x14ac:dyDescent="0.2">
      <c r="B121" s="166"/>
      <c r="C121" s="166"/>
      <c r="D121" s="166"/>
      <c r="E121" s="166"/>
      <c r="F121" s="166"/>
      <c r="G121" s="166"/>
      <c r="H121" s="166"/>
      <c r="I121" s="166"/>
      <c r="J121" s="166"/>
      <c r="K121" s="144"/>
      <c r="L121" s="144"/>
      <c r="M121" s="144"/>
    </row>
    <row r="122" spans="2:13" x14ac:dyDescent="0.2">
      <c r="B122" s="166"/>
      <c r="C122" s="166"/>
      <c r="D122" s="166"/>
      <c r="E122" s="166"/>
      <c r="F122" s="166"/>
      <c r="G122" s="166"/>
      <c r="H122" s="166"/>
      <c r="I122" s="166"/>
      <c r="J122" s="166"/>
      <c r="K122" s="144"/>
      <c r="L122" s="144"/>
      <c r="M122" s="144"/>
    </row>
    <row r="123" spans="2:13" x14ac:dyDescent="0.2">
      <c r="B123" s="166"/>
      <c r="C123" s="166"/>
      <c r="D123" s="166"/>
      <c r="E123" s="166"/>
      <c r="F123" s="166"/>
      <c r="G123" s="166"/>
      <c r="H123" s="166"/>
      <c r="I123" s="166"/>
      <c r="J123" s="166"/>
      <c r="K123" s="144"/>
      <c r="L123" s="144"/>
      <c r="M123" s="144"/>
    </row>
    <row r="124" spans="2:13" x14ac:dyDescent="0.2">
      <c r="B124" s="166"/>
      <c r="C124" s="166"/>
      <c r="D124" s="166"/>
      <c r="E124" s="166"/>
      <c r="F124" s="166"/>
      <c r="G124" s="166"/>
      <c r="H124" s="166"/>
      <c r="I124" s="166"/>
      <c r="J124" s="166"/>
      <c r="K124" s="144"/>
      <c r="L124" s="144"/>
      <c r="M124" s="144"/>
    </row>
    <row r="125" spans="2:13" x14ac:dyDescent="0.2">
      <c r="B125" s="166"/>
      <c r="C125" s="166"/>
      <c r="D125" s="166"/>
      <c r="E125" s="166"/>
      <c r="F125" s="166"/>
      <c r="G125" s="166"/>
      <c r="H125" s="166"/>
      <c r="I125" s="166"/>
      <c r="J125" s="166"/>
      <c r="K125" s="144"/>
      <c r="L125" s="144"/>
      <c r="M125" s="144"/>
    </row>
    <row r="126" spans="2:13" x14ac:dyDescent="0.2">
      <c r="B126" s="166"/>
      <c r="C126" s="166"/>
      <c r="D126" s="166"/>
      <c r="E126" s="166"/>
      <c r="F126" s="166"/>
      <c r="G126" s="166"/>
      <c r="H126" s="166"/>
      <c r="I126" s="166"/>
      <c r="J126" s="166"/>
      <c r="K126" s="144"/>
      <c r="L126" s="144"/>
      <c r="M126" s="144"/>
    </row>
    <row r="127" spans="2:13" x14ac:dyDescent="0.2">
      <c r="B127" s="166"/>
      <c r="C127" s="166"/>
      <c r="D127" s="166"/>
      <c r="E127" s="166"/>
      <c r="F127" s="166"/>
      <c r="G127" s="166"/>
      <c r="H127" s="166"/>
      <c r="I127" s="166"/>
      <c r="J127" s="166"/>
      <c r="K127" s="144"/>
      <c r="L127" s="144"/>
      <c r="M127" s="144"/>
    </row>
    <row r="128" spans="2:13" x14ac:dyDescent="0.2">
      <c r="B128" s="166"/>
      <c r="C128" s="166"/>
      <c r="D128" s="166"/>
      <c r="E128" s="166"/>
      <c r="F128" s="166"/>
      <c r="G128" s="166"/>
      <c r="H128" s="166"/>
      <c r="I128" s="166"/>
      <c r="J128" s="166"/>
      <c r="K128" s="144"/>
      <c r="L128" s="144"/>
      <c r="M128" s="144"/>
    </row>
    <row r="129" spans="2:13" x14ac:dyDescent="0.2">
      <c r="B129" s="166"/>
      <c r="C129" s="166"/>
      <c r="D129" s="166"/>
      <c r="E129" s="166"/>
      <c r="F129" s="166"/>
      <c r="G129" s="166"/>
      <c r="H129" s="166"/>
      <c r="I129" s="166"/>
      <c r="J129" s="166"/>
      <c r="K129" s="144"/>
      <c r="L129" s="144"/>
      <c r="M129" s="144"/>
    </row>
    <row r="130" spans="2:13" x14ac:dyDescent="0.2">
      <c r="B130" s="166"/>
      <c r="C130" s="166"/>
      <c r="D130" s="166"/>
      <c r="E130" s="166"/>
      <c r="F130" s="166"/>
      <c r="G130" s="166"/>
      <c r="H130" s="166"/>
      <c r="I130" s="166"/>
      <c r="J130" s="166"/>
      <c r="K130" s="144"/>
      <c r="L130" s="144"/>
      <c r="M130" s="144"/>
    </row>
    <row r="131" spans="2:13" x14ac:dyDescent="0.2">
      <c r="B131" s="166"/>
      <c r="C131" s="166"/>
      <c r="D131" s="166"/>
      <c r="E131" s="166"/>
      <c r="F131" s="166"/>
      <c r="G131" s="166"/>
      <c r="H131" s="166"/>
      <c r="I131" s="166"/>
      <c r="J131" s="166"/>
      <c r="K131" s="144"/>
      <c r="L131" s="144"/>
      <c r="M131" s="144"/>
    </row>
    <row r="132" spans="2:13" x14ac:dyDescent="0.2">
      <c r="B132" s="166"/>
      <c r="C132" s="166"/>
      <c r="D132" s="166"/>
      <c r="E132" s="166"/>
      <c r="F132" s="166"/>
      <c r="G132" s="166"/>
      <c r="H132" s="166"/>
      <c r="I132" s="166"/>
      <c r="J132" s="166"/>
      <c r="K132" s="144"/>
      <c r="L132" s="144"/>
      <c r="M132" s="144"/>
    </row>
    <row r="133" spans="2:13" x14ac:dyDescent="0.2">
      <c r="B133" s="166"/>
      <c r="C133" s="166"/>
      <c r="D133" s="166"/>
      <c r="E133" s="166"/>
      <c r="F133" s="166"/>
      <c r="G133" s="166"/>
      <c r="H133" s="166"/>
      <c r="I133" s="166"/>
      <c r="J133" s="166"/>
      <c r="K133" s="144"/>
      <c r="L133" s="144"/>
      <c r="M133" s="144"/>
    </row>
    <row r="134" spans="2:13" x14ac:dyDescent="0.2">
      <c r="B134" s="166"/>
      <c r="C134" s="166"/>
      <c r="D134" s="166"/>
      <c r="E134" s="166"/>
      <c r="F134" s="166"/>
      <c r="G134" s="166"/>
      <c r="H134" s="166"/>
      <c r="I134" s="166"/>
      <c r="J134" s="166"/>
      <c r="K134" s="144"/>
      <c r="L134" s="144"/>
      <c r="M134" s="144"/>
    </row>
    <row r="135" spans="2:13" x14ac:dyDescent="0.2">
      <c r="B135" s="166"/>
      <c r="C135" s="166"/>
      <c r="D135" s="166"/>
      <c r="E135" s="166"/>
      <c r="F135" s="166"/>
      <c r="G135" s="166"/>
      <c r="H135" s="166"/>
      <c r="I135" s="166"/>
      <c r="J135" s="166"/>
      <c r="K135" s="144"/>
      <c r="L135" s="144"/>
      <c r="M135" s="144"/>
    </row>
    <row r="136" spans="2:13" x14ac:dyDescent="0.2">
      <c r="B136" s="166"/>
      <c r="C136" s="166"/>
      <c r="D136" s="166"/>
      <c r="E136" s="166"/>
      <c r="F136" s="166"/>
      <c r="G136" s="166"/>
      <c r="H136" s="166"/>
      <c r="I136" s="166"/>
      <c r="J136" s="166"/>
      <c r="K136" s="144"/>
      <c r="L136" s="144"/>
      <c r="M136" s="144"/>
    </row>
    <row r="137" spans="2:13" x14ac:dyDescent="0.2">
      <c r="B137" s="166"/>
      <c r="C137" s="166"/>
      <c r="D137" s="166"/>
      <c r="E137" s="166"/>
      <c r="F137" s="166"/>
      <c r="G137" s="166"/>
      <c r="H137" s="166"/>
      <c r="I137" s="166"/>
      <c r="J137" s="166"/>
      <c r="K137" s="144"/>
      <c r="L137" s="144"/>
      <c r="M137" s="144"/>
    </row>
    <row r="138" spans="2:13" x14ac:dyDescent="0.2">
      <c r="B138" s="166"/>
      <c r="C138" s="166"/>
      <c r="D138" s="166"/>
      <c r="E138" s="166"/>
      <c r="F138" s="166"/>
      <c r="G138" s="166"/>
      <c r="H138" s="166"/>
      <c r="I138" s="166"/>
      <c r="J138" s="166"/>
      <c r="K138" s="144"/>
      <c r="L138" s="144"/>
      <c r="M138" s="144"/>
    </row>
    <row r="139" spans="2:13" x14ac:dyDescent="0.2">
      <c r="B139" s="166"/>
      <c r="C139" s="166"/>
      <c r="D139" s="166"/>
      <c r="E139" s="166"/>
      <c r="F139" s="166"/>
      <c r="G139" s="166"/>
      <c r="H139" s="166"/>
      <c r="I139" s="166"/>
      <c r="J139" s="166"/>
      <c r="K139" s="144"/>
      <c r="L139" s="144"/>
      <c r="M139" s="144"/>
    </row>
    <row r="140" spans="2:13" x14ac:dyDescent="0.2">
      <c r="B140" s="166"/>
      <c r="C140" s="166"/>
      <c r="D140" s="166"/>
      <c r="E140" s="166"/>
      <c r="F140" s="166"/>
      <c r="G140" s="166"/>
      <c r="H140" s="166"/>
      <c r="I140" s="166"/>
      <c r="J140" s="166"/>
      <c r="K140" s="144"/>
      <c r="L140" s="144"/>
      <c r="M140" s="144"/>
    </row>
    <row r="141" spans="2:13" x14ac:dyDescent="0.2">
      <c r="B141" s="166"/>
      <c r="C141" s="166"/>
      <c r="D141" s="166"/>
      <c r="E141" s="166"/>
      <c r="F141" s="166"/>
      <c r="G141" s="166"/>
      <c r="H141" s="166"/>
      <c r="I141" s="166"/>
      <c r="J141" s="166"/>
      <c r="K141" s="144"/>
      <c r="L141" s="144"/>
      <c r="M141" s="144"/>
    </row>
    <row r="142" spans="2:13" x14ac:dyDescent="0.2">
      <c r="B142" s="166"/>
      <c r="C142" s="166"/>
      <c r="D142" s="166"/>
      <c r="E142" s="166"/>
      <c r="F142" s="166"/>
      <c r="G142" s="166"/>
      <c r="H142" s="166"/>
      <c r="I142" s="166"/>
      <c r="J142" s="166"/>
      <c r="K142" s="144"/>
      <c r="L142" s="144"/>
      <c r="M142" s="144"/>
    </row>
    <row r="143" spans="2:13" x14ac:dyDescent="0.2">
      <c r="B143" s="166"/>
      <c r="C143" s="166"/>
      <c r="D143" s="166"/>
      <c r="E143" s="166"/>
      <c r="F143" s="166"/>
      <c r="G143" s="166"/>
      <c r="H143" s="166"/>
      <c r="I143" s="166"/>
      <c r="J143" s="166"/>
      <c r="K143" s="144"/>
      <c r="L143" s="144"/>
      <c r="M143" s="144"/>
    </row>
    <row r="144" spans="2:13" x14ac:dyDescent="0.2">
      <c r="B144" s="166"/>
      <c r="C144" s="166"/>
      <c r="D144" s="166"/>
      <c r="E144" s="166"/>
      <c r="F144" s="166"/>
      <c r="G144" s="166"/>
      <c r="H144" s="166"/>
      <c r="I144" s="166"/>
      <c r="J144" s="166"/>
      <c r="K144" s="144"/>
      <c r="L144" s="144"/>
      <c r="M144" s="144"/>
    </row>
    <row r="145" spans="2:13" x14ac:dyDescent="0.2">
      <c r="B145" s="166"/>
      <c r="C145" s="166"/>
      <c r="D145" s="166"/>
      <c r="E145" s="166"/>
      <c r="F145" s="166"/>
      <c r="G145" s="166"/>
      <c r="H145" s="166"/>
      <c r="I145" s="166"/>
      <c r="J145" s="166"/>
      <c r="K145" s="144"/>
      <c r="L145" s="144"/>
      <c r="M145" s="144"/>
    </row>
    <row r="146" spans="2:13" x14ac:dyDescent="0.2">
      <c r="B146" s="166"/>
      <c r="C146" s="166"/>
      <c r="D146" s="166"/>
      <c r="E146" s="166"/>
      <c r="F146" s="166"/>
      <c r="G146" s="166"/>
      <c r="H146" s="166"/>
      <c r="I146" s="166"/>
      <c r="J146" s="166"/>
      <c r="K146" s="144"/>
      <c r="L146" s="144"/>
      <c r="M146" s="144"/>
    </row>
    <row r="147" spans="2:13" x14ac:dyDescent="0.2">
      <c r="B147" s="166"/>
      <c r="C147" s="166"/>
      <c r="D147" s="166"/>
      <c r="E147" s="166"/>
      <c r="F147" s="166"/>
      <c r="G147" s="166"/>
      <c r="H147" s="166"/>
      <c r="I147" s="166"/>
      <c r="J147" s="166"/>
      <c r="K147" s="144"/>
      <c r="L147" s="144"/>
      <c r="M147" s="144"/>
    </row>
    <row r="148" spans="2:13" x14ac:dyDescent="0.2">
      <c r="B148" s="166"/>
      <c r="C148" s="166"/>
      <c r="D148" s="166"/>
      <c r="E148" s="166"/>
      <c r="F148" s="166"/>
      <c r="G148" s="166"/>
      <c r="H148" s="166"/>
      <c r="I148" s="166"/>
      <c r="J148" s="166"/>
      <c r="K148" s="144"/>
      <c r="L148" s="144"/>
      <c r="M148" s="144"/>
    </row>
    <row r="149" spans="2:13" x14ac:dyDescent="0.2">
      <c r="B149" s="166"/>
      <c r="C149" s="166"/>
      <c r="D149" s="166"/>
      <c r="E149" s="166"/>
      <c r="F149" s="166"/>
      <c r="G149" s="166"/>
      <c r="H149" s="166"/>
      <c r="I149" s="166"/>
      <c r="J149" s="166"/>
      <c r="K149" s="144"/>
      <c r="L149" s="144"/>
      <c r="M149" s="144"/>
    </row>
    <row r="150" spans="2:13" x14ac:dyDescent="0.2">
      <c r="B150" s="166"/>
      <c r="C150" s="166"/>
      <c r="D150" s="166"/>
      <c r="E150" s="166"/>
      <c r="F150" s="166"/>
      <c r="G150" s="166"/>
      <c r="H150" s="166"/>
      <c r="I150" s="166"/>
      <c r="J150" s="166"/>
      <c r="K150" s="144"/>
      <c r="L150" s="144"/>
      <c r="M150" s="144"/>
    </row>
    <row r="151" spans="2:13" x14ac:dyDescent="0.2">
      <c r="B151" s="166"/>
      <c r="C151" s="166"/>
      <c r="D151" s="166"/>
      <c r="E151" s="166"/>
      <c r="F151" s="166"/>
      <c r="G151" s="166"/>
      <c r="H151" s="166"/>
      <c r="I151" s="166"/>
      <c r="J151" s="166"/>
      <c r="K151" s="144"/>
      <c r="L151" s="144"/>
      <c r="M151" s="144"/>
    </row>
    <row r="152" spans="2:13" x14ac:dyDescent="0.2">
      <c r="B152" s="166"/>
      <c r="C152" s="166"/>
      <c r="D152" s="166"/>
      <c r="E152" s="166"/>
      <c r="F152" s="166"/>
      <c r="G152" s="166"/>
      <c r="H152" s="166"/>
      <c r="I152" s="166"/>
      <c r="J152" s="166"/>
      <c r="K152" s="144"/>
      <c r="L152" s="144"/>
      <c r="M152" s="144"/>
    </row>
    <row r="153" spans="2:13" x14ac:dyDescent="0.2">
      <c r="B153" s="166"/>
      <c r="C153" s="166"/>
      <c r="D153" s="166"/>
      <c r="E153" s="166"/>
      <c r="F153" s="166"/>
      <c r="G153" s="166"/>
      <c r="H153" s="166"/>
      <c r="I153" s="166"/>
      <c r="J153" s="166"/>
      <c r="K153" s="144"/>
      <c r="L153" s="144"/>
      <c r="M153" s="144"/>
    </row>
    <row r="154" spans="2:13" x14ac:dyDescent="0.2">
      <c r="B154" s="166"/>
      <c r="C154" s="166"/>
      <c r="D154" s="166"/>
      <c r="E154" s="166"/>
      <c r="F154" s="166"/>
      <c r="G154" s="166"/>
      <c r="H154" s="166"/>
      <c r="I154" s="166"/>
      <c r="J154" s="166"/>
      <c r="K154" s="144"/>
      <c r="L154" s="144"/>
      <c r="M154" s="144"/>
    </row>
    <row r="155" spans="2:13" x14ac:dyDescent="0.2">
      <c r="B155" s="166"/>
      <c r="C155" s="166"/>
      <c r="D155" s="166"/>
      <c r="E155" s="166"/>
      <c r="F155" s="166"/>
      <c r="G155" s="166"/>
      <c r="H155" s="166"/>
      <c r="I155" s="166"/>
      <c r="J155" s="166"/>
      <c r="K155" s="144"/>
      <c r="L155" s="144"/>
      <c r="M155" s="144"/>
    </row>
    <row r="156" spans="2:13" x14ac:dyDescent="0.2">
      <c r="B156" s="166"/>
      <c r="C156" s="166"/>
      <c r="D156" s="166"/>
      <c r="E156" s="166"/>
      <c r="F156" s="166"/>
      <c r="G156" s="166"/>
      <c r="H156" s="166"/>
      <c r="I156" s="166"/>
      <c r="J156" s="166"/>
      <c r="K156" s="144"/>
      <c r="L156" s="144"/>
      <c r="M156" s="144"/>
    </row>
    <row r="157" spans="2:13" x14ac:dyDescent="0.2">
      <c r="B157" s="166"/>
      <c r="C157" s="166"/>
      <c r="D157" s="166"/>
      <c r="E157" s="166"/>
      <c r="F157" s="166"/>
      <c r="G157" s="166"/>
      <c r="H157" s="166"/>
      <c r="I157" s="166"/>
      <c r="J157" s="166"/>
      <c r="K157" s="144"/>
      <c r="L157" s="144"/>
      <c r="M157" s="144"/>
    </row>
    <row r="158" spans="2:13" x14ac:dyDescent="0.2">
      <c r="B158" s="166"/>
      <c r="C158" s="166"/>
      <c r="D158" s="166"/>
      <c r="E158" s="166"/>
      <c r="F158" s="166"/>
      <c r="G158" s="166"/>
      <c r="H158" s="166"/>
      <c r="I158" s="166"/>
      <c r="J158" s="166"/>
      <c r="K158" s="144"/>
      <c r="L158" s="144"/>
      <c r="M158" s="144"/>
    </row>
    <row r="159" spans="2:13" x14ac:dyDescent="0.2">
      <c r="B159" s="166"/>
      <c r="C159" s="166"/>
      <c r="D159" s="166"/>
      <c r="E159" s="166"/>
      <c r="F159" s="166"/>
      <c r="G159" s="166"/>
      <c r="H159" s="166"/>
      <c r="I159" s="166"/>
      <c r="J159" s="166"/>
      <c r="K159" s="144"/>
      <c r="L159" s="144"/>
      <c r="M159" s="144"/>
    </row>
    <row r="160" spans="2:13" x14ac:dyDescent="0.2">
      <c r="B160" s="166"/>
      <c r="C160" s="166"/>
      <c r="D160" s="166"/>
      <c r="E160" s="166"/>
      <c r="F160" s="166"/>
      <c r="G160" s="166"/>
      <c r="H160" s="166"/>
      <c r="I160" s="166"/>
      <c r="J160" s="166"/>
      <c r="K160" s="144"/>
      <c r="L160" s="144"/>
      <c r="M160" s="144"/>
    </row>
    <row r="161" spans="2:13" x14ac:dyDescent="0.2">
      <c r="B161" s="166"/>
      <c r="C161" s="166"/>
      <c r="D161" s="166"/>
      <c r="E161" s="166"/>
      <c r="F161" s="166"/>
      <c r="G161" s="166"/>
      <c r="H161" s="166"/>
      <c r="I161" s="166"/>
      <c r="J161" s="166"/>
      <c r="K161" s="144"/>
      <c r="L161" s="144"/>
      <c r="M161" s="144"/>
    </row>
    <row r="162" spans="2:13" x14ac:dyDescent="0.2">
      <c r="B162" s="166"/>
      <c r="C162" s="166"/>
      <c r="D162" s="166"/>
      <c r="E162" s="166"/>
      <c r="F162" s="166"/>
      <c r="G162" s="166"/>
      <c r="H162" s="166"/>
      <c r="I162" s="166"/>
      <c r="J162" s="166"/>
      <c r="K162" s="144"/>
      <c r="L162" s="144"/>
      <c r="M162" s="144"/>
    </row>
    <row r="163" spans="2:13" x14ac:dyDescent="0.2">
      <c r="B163" s="166"/>
      <c r="C163" s="166"/>
      <c r="D163" s="166"/>
      <c r="E163" s="166"/>
      <c r="F163" s="166"/>
      <c r="G163" s="166"/>
      <c r="H163" s="166"/>
      <c r="I163" s="166"/>
      <c r="J163" s="166"/>
      <c r="K163" s="144"/>
      <c r="L163" s="144"/>
      <c r="M163" s="144"/>
    </row>
    <row r="164" spans="2:13" x14ac:dyDescent="0.2">
      <c r="B164" s="166"/>
      <c r="C164" s="166"/>
      <c r="D164" s="166"/>
      <c r="E164" s="166"/>
      <c r="F164" s="166"/>
      <c r="G164" s="166"/>
      <c r="H164" s="166"/>
      <c r="I164" s="166"/>
      <c r="J164" s="166"/>
      <c r="K164" s="144"/>
      <c r="L164" s="144"/>
      <c r="M164" s="144"/>
    </row>
    <row r="165" spans="2:13" x14ac:dyDescent="0.2">
      <c r="B165" s="166"/>
      <c r="C165" s="166"/>
      <c r="D165" s="166"/>
      <c r="E165" s="166"/>
      <c r="F165" s="166"/>
      <c r="G165" s="166"/>
      <c r="H165" s="166"/>
      <c r="I165" s="166"/>
      <c r="J165" s="166"/>
      <c r="K165" s="144"/>
      <c r="L165" s="144"/>
      <c r="M165" s="144"/>
    </row>
    <row r="166" spans="2:13" x14ac:dyDescent="0.2">
      <c r="B166" s="166"/>
      <c r="C166" s="166"/>
      <c r="D166" s="166"/>
      <c r="E166" s="166"/>
      <c r="F166" s="166"/>
      <c r="G166" s="166"/>
      <c r="H166" s="166"/>
      <c r="I166" s="166"/>
      <c r="J166" s="166"/>
      <c r="K166" s="144"/>
      <c r="L166" s="144"/>
      <c r="M166" s="144"/>
    </row>
    <row r="167" spans="2:13" x14ac:dyDescent="0.2">
      <c r="B167" s="166"/>
      <c r="C167" s="166"/>
      <c r="D167" s="166"/>
      <c r="E167" s="166"/>
      <c r="F167" s="166"/>
      <c r="G167" s="166"/>
      <c r="H167" s="166"/>
      <c r="I167" s="166"/>
      <c r="J167" s="166"/>
      <c r="K167" s="144"/>
      <c r="L167" s="144"/>
      <c r="M167" s="144"/>
    </row>
    <row r="168" spans="2:13" x14ac:dyDescent="0.2">
      <c r="B168" s="166"/>
      <c r="C168" s="166"/>
      <c r="D168" s="166"/>
      <c r="E168" s="166"/>
      <c r="F168" s="166"/>
      <c r="G168" s="166"/>
      <c r="H168" s="166"/>
      <c r="I168" s="166"/>
      <c r="J168" s="166"/>
      <c r="K168" s="144"/>
      <c r="L168" s="144"/>
      <c r="M168" s="144"/>
    </row>
    <row r="169" spans="2:13" x14ac:dyDescent="0.2">
      <c r="B169" s="166"/>
      <c r="C169" s="166"/>
      <c r="D169" s="166"/>
      <c r="E169" s="166"/>
      <c r="F169" s="166"/>
      <c r="G169" s="166"/>
      <c r="H169" s="166"/>
      <c r="I169" s="166"/>
      <c r="J169" s="166"/>
      <c r="K169" s="144"/>
      <c r="L169" s="144"/>
      <c r="M169" s="144"/>
    </row>
    <row r="170" spans="2:13" x14ac:dyDescent="0.2">
      <c r="B170" s="166"/>
      <c r="C170" s="166"/>
      <c r="D170" s="166"/>
      <c r="E170" s="166"/>
      <c r="F170" s="166"/>
      <c r="G170" s="166"/>
      <c r="H170" s="166"/>
      <c r="I170" s="166"/>
      <c r="J170" s="166"/>
      <c r="K170" s="144"/>
      <c r="L170" s="144"/>
      <c r="M170" s="144"/>
    </row>
    <row r="171" spans="2:13" x14ac:dyDescent="0.2">
      <c r="B171" s="166"/>
      <c r="C171" s="166"/>
      <c r="D171" s="166"/>
      <c r="E171" s="166"/>
      <c r="F171" s="166"/>
      <c r="G171" s="166"/>
      <c r="H171" s="166"/>
      <c r="I171" s="166"/>
      <c r="J171" s="166"/>
      <c r="K171" s="144"/>
      <c r="L171" s="144"/>
      <c r="M171" s="144"/>
    </row>
    <row r="172" spans="2:13" x14ac:dyDescent="0.2">
      <c r="B172" s="166"/>
      <c r="C172" s="166"/>
      <c r="D172" s="166"/>
      <c r="E172" s="166"/>
      <c r="F172" s="166"/>
      <c r="G172" s="166"/>
      <c r="H172" s="166"/>
      <c r="I172" s="166"/>
      <c r="J172" s="166"/>
      <c r="K172" s="144"/>
      <c r="L172" s="144"/>
      <c r="M172" s="144"/>
    </row>
    <row r="173" spans="2:13" x14ac:dyDescent="0.2">
      <c r="B173" s="166"/>
      <c r="C173" s="166"/>
      <c r="D173" s="166"/>
      <c r="E173" s="166"/>
      <c r="F173" s="166"/>
      <c r="G173" s="166"/>
      <c r="H173" s="166"/>
      <c r="I173" s="166"/>
      <c r="J173" s="166"/>
      <c r="K173" s="144"/>
      <c r="L173" s="144"/>
      <c r="M173" s="144"/>
    </row>
    <row r="174" spans="2:13" x14ac:dyDescent="0.2">
      <c r="B174" s="166"/>
      <c r="C174" s="166"/>
      <c r="D174" s="166"/>
      <c r="E174" s="166"/>
      <c r="F174" s="166"/>
      <c r="G174" s="166"/>
      <c r="H174" s="166"/>
      <c r="I174" s="166"/>
      <c r="J174" s="166"/>
      <c r="K174" s="144"/>
      <c r="L174" s="144"/>
      <c r="M174" s="144"/>
    </row>
    <row r="175" spans="2:13" x14ac:dyDescent="0.2">
      <c r="B175" s="166"/>
      <c r="C175" s="166"/>
      <c r="D175" s="166"/>
      <c r="E175" s="166"/>
      <c r="F175" s="166"/>
      <c r="G175" s="166"/>
      <c r="H175" s="166"/>
      <c r="I175" s="166"/>
      <c r="J175" s="166"/>
      <c r="K175" s="144"/>
      <c r="L175" s="144"/>
      <c r="M175" s="144"/>
    </row>
    <row r="176" spans="2:13" x14ac:dyDescent="0.2">
      <c r="B176" s="166"/>
      <c r="C176" s="166"/>
      <c r="D176" s="166"/>
      <c r="E176" s="166"/>
      <c r="F176" s="166"/>
      <c r="G176" s="166"/>
      <c r="H176" s="166"/>
      <c r="I176" s="166"/>
      <c r="J176" s="166"/>
      <c r="K176" s="144"/>
      <c r="L176" s="144"/>
      <c r="M176" s="144"/>
    </row>
    <row r="177" spans="2:13" x14ac:dyDescent="0.2">
      <c r="B177" s="166"/>
      <c r="C177" s="166"/>
      <c r="D177" s="166"/>
      <c r="E177" s="166"/>
      <c r="F177" s="166"/>
      <c r="G177" s="166"/>
      <c r="H177" s="166"/>
      <c r="I177" s="166"/>
      <c r="J177" s="166"/>
      <c r="K177" s="144"/>
      <c r="L177" s="144"/>
      <c r="M177" s="144"/>
    </row>
    <row r="178" spans="2:13" x14ac:dyDescent="0.2">
      <c r="B178" s="166"/>
      <c r="C178" s="166"/>
      <c r="D178" s="166"/>
      <c r="E178" s="166"/>
      <c r="F178" s="166"/>
      <c r="G178" s="166"/>
      <c r="H178" s="166"/>
      <c r="I178" s="166"/>
      <c r="J178" s="166"/>
      <c r="K178" s="144"/>
      <c r="L178" s="144"/>
      <c r="M178" s="144"/>
    </row>
    <row r="179" spans="2:13" x14ac:dyDescent="0.2">
      <c r="B179" s="166"/>
      <c r="C179" s="166"/>
      <c r="D179" s="166"/>
      <c r="E179" s="166"/>
      <c r="F179" s="166"/>
      <c r="G179" s="166"/>
      <c r="H179" s="166"/>
      <c r="I179" s="166"/>
      <c r="J179" s="166"/>
      <c r="K179" s="144"/>
      <c r="L179" s="144"/>
      <c r="M179" s="144"/>
    </row>
    <row r="180" spans="2:13" x14ac:dyDescent="0.2">
      <c r="B180" s="166"/>
      <c r="C180" s="166"/>
      <c r="D180" s="166"/>
      <c r="E180" s="166"/>
      <c r="F180" s="166"/>
      <c r="G180" s="166"/>
      <c r="H180" s="166"/>
      <c r="I180" s="166"/>
      <c r="J180" s="166"/>
      <c r="K180" s="144"/>
      <c r="L180" s="144"/>
      <c r="M180" s="144"/>
    </row>
  </sheetData>
  <mergeCells count="1">
    <mergeCell ref="A2:J2"/>
  </mergeCells>
  <printOptions horizontalCentered="1"/>
  <pageMargins left="0.39370078740157483" right="0.39370078740157483" top="1.1811023622047245" bottom="0.98425196850393704" header="0.51181102362204722" footer="0.51181102362204722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M247"/>
  <sheetViews>
    <sheetView workbookViewId="0">
      <selection activeCell="B25" sqref="B25"/>
    </sheetView>
  </sheetViews>
  <sheetFormatPr defaultRowHeight="12.75" x14ac:dyDescent="0.2"/>
  <cols>
    <col min="1" max="1" width="52.7109375" style="34" bestFit="1" customWidth="1"/>
    <col min="2" max="10" width="15.140625" style="34" customWidth="1"/>
    <col min="11" max="16384" width="9.140625" style="34"/>
  </cols>
  <sheetData>
    <row r="2" spans="1:13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25"/>
      <c r="L2" s="25"/>
      <c r="M2" s="25"/>
    </row>
    <row r="3" spans="1:13" x14ac:dyDescent="0.2">
      <c r="A3" s="66"/>
    </row>
    <row r="4" spans="1:13" s="169" customFormat="1" x14ac:dyDescent="0.2">
      <c r="A4" s="79" t="str">
        <f>$A$2 &amp; " (" &amp;J4 &amp; ")"</f>
        <v>Державний та гарантований державою борг України за поточний рік (млрд. грн)</v>
      </c>
      <c r="J4" s="169" t="str">
        <f>VALUAH</f>
        <v>млрд. грн</v>
      </c>
    </row>
    <row r="5" spans="1:13" s="175" customFormat="1" x14ac:dyDescent="0.2">
      <c r="A5" s="9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231">
        <v>43343</v>
      </c>
    </row>
    <row r="6" spans="1:13" s="99" customFormat="1" x14ac:dyDescent="0.2">
      <c r="A6" s="105" t="s">
        <v>154</v>
      </c>
      <c r="B6" s="186">
        <f t="shared" ref="B6:J6" si="0">SUM(B7:B8)</f>
        <v>2141.6905879996102</v>
      </c>
      <c r="C6" s="186">
        <f t="shared" si="0"/>
        <v>2134.93428886929</v>
      </c>
      <c r="D6" s="186">
        <f t="shared" si="0"/>
        <v>2068.8397230079399</v>
      </c>
      <c r="E6" s="186">
        <f t="shared" si="0"/>
        <v>2053.6088142244998</v>
      </c>
      <c r="F6" s="186">
        <f t="shared" si="0"/>
        <v>2021.0545212652</v>
      </c>
      <c r="G6" s="186">
        <f t="shared" si="0"/>
        <v>1993.0819666222001</v>
      </c>
      <c r="H6" s="186">
        <f t="shared" si="0"/>
        <v>1998.2654254117301</v>
      </c>
      <c r="I6" s="186">
        <f t="shared" si="0"/>
        <v>2025.66761878325</v>
      </c>
      <c r="J6" s="186">
        <f t="shared" si="0"/>
        <v>2116.66783260696</v>
      </c>
    </row>
    <row r="7" spans="1:13" s="49" customFormat="1" x14ac:dyDescent="0.2">
      <c r="A7" s="195" t="s">
        <v>51</v>
      </c>
      <c r="B7" s="55">
        <v>766.67894097345004</v>
      </c>
      <c r="C7" s="55">
        <v>758.66671398871995</v>
      </c>
      <c r="D7" s="55">
        <v>758.59951617034994</v>
      </c>
      <c r="E7" s="55">
        <v>764.48568222252004</v>
      </c>
      <c r="F7" s="55">
        <v>759.84267401576005</v>
      </c>
      <c r="G7" s="55">
        <v>760.85486310825002</v>
      </c>
      <c r="H7" s="55">
        <v>762.96734975021002</v>
      </c>
      <c r="I7" s="55">
        <v>759.85901873546004</v>
      </c>
      <c r="J7" s="119">
        <v>772.27872239620001</v>
      </c>
    </row>
    <row r="8" spans="1:13" s="49" customFormat="1" x14ac:dyDescent="0.2">
      <c r="A8" s="195" t="s">
        <v>65</v>
      </c>
      <c r="B8" s="55">
        <v>1375.0116470261601</v>
      </c>
      <c r="C8" s="55">
        <v>1376.26757488057</v>
      </c>
      <c r="D8" s="55">
        <v>1310.24020683759</v>
      </c>
      <c r="E8" s="55">
        <v>1289.1231320019799</v>
      </c>
      <c r="F8" s="55">
        <v>1261.2118472494401</v>
      </c>
      <c r="G8" s="55">
        <v>1232.2271035139499</v>
      </c>
      <c r="H8" s="55">
        <v>1235.29807566152</v>
      </c>
      <c r="I8" s="55">
        <v>1265.8086000477899</v>
      </c>
      <c r="J8" s="119">
        <v>1344.38911021076</v>
      </c>
    </row>
    <row r="9" spans="1:13" x14ac:dyDescent="0.2"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3" x14ac:dyDescent="0.2">
      <c r="A10" s="79" t="str">
        <f>$A$2 &amp; " (" &amp;J10 &amp; ")"</f>
        <v>Державний та гарантований державою борг України за поточний рік (млрд. дол. США)</v>
      </c>
      <c r="B10" s="25"/>
      <c r="C10" s="25"/>
      <c r="D10" s="25"/>
      <c r="E10" s="25"/>
      <c r="F10" s="25"/>
      <c r="G10" s="25"/>
      <c r="H10" s="25"/>
      <c r="I10" s="25"/>
      <c r="J10" s="169" t="str">
        <f>VALUSD</f>
        <v>млрд. дол. США</v>
      </c>
      <c r="K10" s="25"/>
    </row>
    <row r="11" spans="1:13" s="43" customFormat="1" x14ac:dyDescent="0.2">
      <c r="A11" s="98"/>
      <c r="B11" s="77">
        <v>43100</v>
      </c>
      <c r="C11" s="77">
        <v>43131</v>
      </c>
      <c r="D11" s="77">
        <v>43159</v>
      </c>
      <c r="E11" s="77">
        <v>43190</v>
      </c>
      <c r="F11" s="77">
        <v>43220</v>
      </c>
      <c r="G11" s="77">
        <v>43251</v>
      </c>
      <c r="H11" s="77">
        <v>43281</v>
      </c>
      <c r="I11" s="77">
        <v>43312</v>
      </c>
      <c r="J11" s="231">
        <v>43343</v>
      </c>
      <c r="K11" s="175"/>
      <c r="L11" s="175"/>
      <c r="M11" s="175"/>
    </row>
    <row r="12" spans="1:13" s="219" customFormat="1" x14ac:dyDescent="0.2">
      <c r="A12" s="105" t="s">
        <v>154</v>
      </c>
      <c r="B12" s="186">
        <f t="shared" ref="B12:J12" si="1">SUM(B13:B14)</f>
        <v>76.305753084309998</v>
      </c>
      <c r="C12" s="186">
        <f t="shared" si="1"/>
        <v>76.223721647399998</v>
      </c>
      <c r="D12" s="186">
        <f t="shared" si="1"/>
        <v>76.771022724070008</v>
      </c>
      <c r="E12" s="186">
        <f t="shared" si="1"/>
        <v>77.367692873940001</v>
      </c>
      <c r="F12" s="186">
        <f t="shared" si="1"/>
        <v>77.051120848869999</v>
      </c>
      <c r="G12" s="186">
        <f t="shared" si="1"/>
        <v>76.258644090570002</v>
      </c>
      <c r="H12" s="186">
        <f t="shared" si="1"/>
        <v>76.301212501649999</v>
      </c>
      <c r="I12" s="186">
        <f t="shared" si="1"/>
        <v>75.711134987679998</v>
      </c>
      <c r="J12" s="186">
        <f t="shared" si="1"/>
        <v>74.848301704499988</v>
      </c>
      <c r="K12" s="210"/>
    </row>
    <row r="13" spans="1:13" s="151" customFormat="1" x14ac:dyDescent="0.2">
      <c r="A13" s="83" t="s">
        <v>51</v>
      </c>
      <c r="B13" s="55">
        <v>27.315810366209998</v>
      </c>
      <c r="C13" s="55">
        <v>27.086735517569998</v>
      </c>
      <c r="D13" s="55">
        <v>28.150300889250001</v>
      </c>
      <c r="E13" s="55">
        <v>28.801246400530001</v>
      </c>
      <c r="F13" s="55">
        <v>28.9684068816</v>
      </c>
      <c r="G13" s="55">
        <v>29.111577537679999</v>
      </c>
      <c r="H13" s="55">
        <v>29.132933565689999</v>
      </c>
      <c r="I13" s="55">
        <v>28.400408934510001</v>
      </c>
      <c r="J13" s="119">
        <v>27.308843609539998</v>
      </c>
      <c r="K13" s="141"/>
    </row>
    <row r="14" spans="1:13" s="151" customFormat="1" x14ac:dyDescent="0.2">
      <c r="A14" s="83" t="s">
        <v>65</v>
      </c>
      <c r="B14" s="55">
        <v>48.989942718099996</v>
      </c>
      <c r="C14" s="55">
        <v>49.136986129829999</v>
      </c>
      <c r="D14" s="55">
        <v>48.620721834820003</v>
      </c>
      <c r="E14" s="55">
        <v>48.566446473409997</v>
      </c>
      <c r="F14" s="55">
        <v>48.082713967270003</v>
      </c>
      <c r="G14" s="55">
        <v>47.147066552890003</v>
      </c>
      <c r="H14" s="55">
        <v>47.168278935959997</v>
      </c>
      <c r="I14" s="55">
        <v>47.310726053170001</v>
      </c>
      <c r="J14" s="119">
        <v>47.539458094959997</v>
      </c>
      <c r="K14" s="141"/>
    </row>
    <row r="15" spans="1:13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3" s="225" customFormat="1" x14ac:dyDescent="0.2">
      <c r="B16" s="216"/>
      <c r="C16" s="216"/>
      <c r="D16" s="216"/>
      <c r="E16" s="216"/>
      <c r="F16" s="216"/>
      <c r="G16" s="216"/>
      <c r="H16" s="216"/>
      <c r="I16" s="216"/>
      <c r="J16" s="63" t="s">
        <v>42</v>
      </c>
      <c r="K16" s="216"/>
    </row>
    <row r="17" spans="1:13" s="43" customFormat="1" x14ac:dyDescent="0.2">
      <c r="A17" s="65"/>
      <c r="B17" s="77">
        <v>43100</v>
      </c>
      <c r="C17" s="77">
        <v>43131</v>
      </c>
      <c r="D17" s="77">
        <v>43159</v>
      </c>
      <c r="E17" s="77">
        <v>43190</v>
      </c>
      <c r="F17" s="77">
        <v>43220</v>
      </c>
      <c r="G17" s="77">
        <v>43251</v>
      </c>
      <c r="H17" s="77">
        <v>43281</v>
      </c>
      <c r="I17" s="77">
        <v>43312</v>
      </c>
      <c r="J17" s="77">
        <v>43343</v>
      </c>
      <c r="K17" s="175"/>
      <c r="L17" s="175"/>
      <c r="M17" s="175"/>
    </row>
    <row r="18" spans="1:13" s="219" customFormat="1" x14ac:dyDescent="0.2">
      <c r="A18" s="239" t="s">
        <v>154</v>
      </c>
      <c r="B18" s="186">
        <f t="shared" ref="B18:J18" si="2">SUM(B19:B20)</f>
        <v>1</v>
      </c>
      <c r="C18" s="186">
        <f t="shared" si="2"/>
        <v>1</v>
      </c>
      <c r="D18" s="186">
        <f t="shared" si="2"/>
        <v>1</v>
      </c>
      <c r="E18" s="186">
        <f t="shared" si="2"/>
        <v>1</v>
      </c>
      <c r="F18" s="186">
        <f t="shared" si="2"/>
        <v>1</v>
      </c>
      <c r="G18" s="186">
        <f t="shared" si="2"/>
        <v>1</v>
      </c>
      <c r="H18" s="186">
        <f t="shared" si="2"/>
        <v>1</v>
      </c>
      <c r="I18" s="186">
        <f t="shared" si="2"/>
        <v>1</v>
      </c>
      <c r="J18" s="186">
        <f t="shared" si="2"/>
        <v>1</v>
      </c>
      <c r="K18" s="210"/>
    </row>
    <row r="19" spans="1:13" s="151" customFormat="1" x14ac:dyDescent="0.2">
      <c r="A19" s="83" t="s">
        <v>51</v>
      </c>
      <c r="B19" s="120">
        <v>0.35797800000000002</v>
      </c>
      <c r="C19" s="120">
        <v>0.35535800000000001</v>
      </c>
      <c r="D19" s="120">
        <v>0.36667899999999998</v>
      </c>
      <c r="E19" s="120">
        <v>0.37226500000000001</v>
      </c>
      <c r="F19" s="120">
        <v>0.37596299999999999</v>
      </c>
      <c r="G19" s="120">
        <v>0.38174799999999998</v>
      </c>
      <c r="H19" s="120">
        <v>0.38181500000000002</v>
      </c>
      <c r="I19" s="120">
        <v>0.37511499999999998</v>
      </c>
      <c r="J19" s="172">
        <v>0.36485600000000001</v>
      </c>
      <c r="K19" s="141"/>
    </row>
    <row r="20" spans="1:13" s="151" customFormat="1" x14ac:dyDescent="0.2">
      <c r="A20" s="83" t="s">
        <v>65</v>
      </c>
      <c r="B20" s="120">
        <v>0.64202199999999998</v>
      </c>
      <c r="C20" s="120">
        <v>0.64464200000000005</v>
      </c>
      <c r="D20" s="120">
        <v>0.63332100000000002</v>
      </c>
      <c r="E20" s="120">
        <v>0.62773500000000004</v>
      </c>
      <c r="F20" s="120">
        <v>0.62403699999999995</v>
      </c>
      <c r="G20" s="120">
        <v>0.61825200000000002</v>
      </c>
      <c r="H20" s="120">
        <v>0.61818499999999998</v>
      </c>
      <c r="I20" s="120">
        <v>0.62488500000000002</v>
      </c>
      <c r="J20" s="172">
        <v>0.63514400000000004</v>
      </c>
      <c r="K20" s="141"/>
    </row>
    <row r="21" spans="1:13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3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3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3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3" s="225" customFormat="1" x14ac:dyDescent="0.2"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3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3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3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3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3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3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3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2:11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2:11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2:11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2:11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2:11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2:11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2:1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2:11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2:11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2:11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2:11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2:11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2:11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2:11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2:1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2:1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2:11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2:11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2:1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2:11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2:11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2:11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2:1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2:11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2:11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2:11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2:11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2:11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2:1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2:1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2:1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2:1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2:1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2:1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2:11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</row>
    <row r="68" spans="2:11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2:11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2:11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2:11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</row>
    <row r="72" spans="2:11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</row>
    <row r="73" spans="2:11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2:11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2:11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2:11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2:1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2:11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2:11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2:1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2:11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2:11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2:11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2:11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2:11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2:11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2:11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2:11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2:11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2:11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</row>
    <row r="91" spans="2:11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</row>
    <row r="92" spans="2:11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</row>
    <row r="93" spans="2:11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</row>
    <row r="94" spans="2:11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</row>
    <row r="95" spans="2:11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</row>
    <row r="96" spans="2:11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</row>
    <row r="97" spans="2:11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</row>
    <row r="98" spans="2:11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2:11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</row>
    <row r="100" spans="2:11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2:11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2:11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2:11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2:11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2:11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2:11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2:11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2:11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2:11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2:11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2:11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2:11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2:11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2:11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2:11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2:11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2:11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2:11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2:11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2:11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2:11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2:11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2:11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2:11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2:11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2:11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2:11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2:11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2:11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2:11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2:11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2:11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2:11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2:11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2:11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2:11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2:11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2:11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2:11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2:11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2:11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2:11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2:11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2:11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2:11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2:11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2:11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2:11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2:11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2:11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2:11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2:11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2:11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2:11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2:11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2:11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2:11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2:11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2:11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2:11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2:11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2:11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2:11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2:11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2:11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2:11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2:11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2:11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2:11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2:11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2:11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2:11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2:11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2:11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2:11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2:11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2:11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2:11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2:11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2:11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2:11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2:11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2:11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2:11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2:11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2:11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2:11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2:11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2:11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2:11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2:11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2:11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2:11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2:11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2:11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2:11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2:11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2:11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2:11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2:11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2:11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</row>
    <row r="202" spans="2:11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</row>
    <row r="203" spans="2:11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2:11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2:11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</row>
    <row r="206" spans="2:11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</row>
    <row r="207" spans="2:11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</row>
    <row r="208" spans="2:11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</row>
    <row r="209" spans="2:11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</row>
    <row r="210" spans="2:11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</row>
    <row r="211" spans="2:11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</row>
    <row r="212" spans="2:11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</row>
    <row r="213" spans="2:11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</row>
    <row r="214" spans="2:11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</row>
    <row r="215" spans="2:11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</row>
    <row r="216" spans="2:11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</row>
    <row r="217" spans="2:11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</row>
    <row r="218" spans="2:11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</row>
    <row r="219" spans="2:11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</row>
    <row r="220" spans="2:11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</row>
    <row r="221" spans="2:11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</row>
    <row r="222" spans="2:11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</row>
    <row r="223" spans="2:11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</row>
    <row r="224" spans="2:11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</row>
    <row r="225" spans="2:11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</row>
    <row r="226" spans="2:11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</row>
    <row r="227" spans="2:11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</row>
    <row r="228" spans="2:11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</row>
    <row r="229" spans="2:11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</row>
    <row r="230" spans="2:11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</row>
    <row r="231" spans="2:11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</row>
    <row r="232" spans="2:11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</row>
    <row r="233" spans="2:11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</row>
    <row r="234" spans="2:11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</row>
    <row r="235" spans="2:11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</row>
    <row r="236" spans="2:11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</row>
    <row r="237" spans="2:11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</row>
    <row r="238" spans="2:11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</row>
    <row r="239" spans="2:11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</row>
    <row r="240" spans="2:11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</row>
    <row r="241" spans="2:11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</row>
    <row r="242" spans="2:11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</row>
    <row r="243" spans="2:11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</row>
    <row r="244" spans="2:11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</row>
    <row r="245" spans="2:11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</row>
    <row r="246" spans="2:11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</row>
    <row r="247" spans="2:11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K20"/>
  <sheetViews>
    <sheetView workbookViewId="0">
      <selection activeCell="N8" sqref="N8"/>
    </sheetView>
  </sheetViews>
  <sheetFormatPr defaultRowHeight="12.75" x14ac:dyDescent="0.2"/>
  <cols>
    <col min="1" max="1" width="52.7109375" style="34" bestFit="1" customWidth="1"/>
    <col min="2" max="10" width="10.140625" style="34" bestFit="1" customWidth="1"/>
    <col min="11" max="16384" width="9.140625" style="34"/>
  </cols>
  <sheetData>
    <row r="2" spans="1:11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</row>
    <row r="4" spans="1:11" x14ac:dyDescent="0.2">
      <c r="J4" s="63" t="s">
        <v>100</v>
      </c>
    </row>
    <row r="5" spans="1:11" x14ac:dyDescent="0.2">
      <c r="A5" s="33"/>
      <c r="B5" s="116">
        <f>MT_ALL!B5</f>
        <v>43100</v>
      </c>
      <c r="C5" s="116">
        <f>MT_ALL!C5</f>
        <v>43131</v>
      </c>
      <c r="D5" s="116">
        <f>MT_ALL!D5</f>
        <v>43159</v>
      </c>
      <c r="E5" s="116">
        <f>MT_ALL!E5</f>
        <v>43190</v>
      </c>
      <c r="F5" s="116">
        <f>MT_ALL!F5</f>
        <v>43220</v>
      </c>
      <c r="G5" s="116">
        <f>MT_ALL!G5</f>
        <v>43251</v>
      </c>
      <c r="H5" s="116">
        <f>MT_ALL!H5</f>
        <v>43281</v>
      </c>
      <c r="I5" s="116">
        <f>MT_ALL!I5</f>
        <v>43312</v>
      </c>
      <c r="J5" s="116">
        <f>MT_ALL!J5</f>
        <v>43343</v>
      </c>
      <c r="K5" s="176"/>
    </row>
    <row r="6" spans="1:11" x14ac:dyDescent="0.2">
      <c r="A6" s="247" t="str">
        <f>MT_ALL!A6</f>
        <v>Загальна сума державного та гарантованого державою боргу</v>
      </c>
      <c r="B6" s="148">
        <f t="shared" ref="B6:J6" si="0">SUM(B7:B8)</f>
        <v>2141.6905879996102</v>
      </c>
      <c r="C6" s="148">
        <f t="shared" si="0"/>
        <v>2134.93428886929</v>
      </c>
      <c r="D6" s="148">
        <f t="shared" si="0"/>
        <v>2068.8397230079399</v>
      </c>
      <c r="E6" s="148">
        <f t="shared" si="0"/>
        <v>2053.6088142244998</v>
      </c>
      <c r="F6" s="148">
        <f t="shared" si="0"/>
        <v>2021.0545212652</v>
      </c>
      <c r="G6" s="148">
        <f t="shared" si="0"/>
        <v>1993.0819666222001</v>
      </c>
      <c r="H6" s="148">
        <f t="shared" si="0"/>
        <v>1998.2654254117301</v>
      </c>
      <c r="I6" s="148">
        <f t="shared" si="0"/>
        <v>2025.66761878325</v>
      </c>
      <c r="J6" s="148">
        <f t="shared" si="0"/>
        <v>2116.66783260696</v>
      </c>
    </row>
    <row r="7" spans="1:11" x14ac:dyDescent="0.2">
      <c r="A7" s="110" t="str">
        <f>MT_ALL!A7</f>
        <v>Внутрішній борг</v>
      </c>
      <c r="B7" s="155">
        <f>MT_ALL!B7/DMLMLR</f>
        <v>766.67894097345004</v>
      </c>
      <c r="C7" s="155">
        <f>MT_ALL!C7/DMLMLR</f>
        <v>758.66671398871995</v>
      </c>
      <c r="D7" s="155">
        <f>MT_ALL!D7/DMLMLR</f>
        <v>758.59951617034994</v>
      </c>
      <c r="E7" s="155">
        <f>MT_ALL!E7/DMLMLR</f>
        <v>764.48568222252004</v>
      </c>
      <c r="F7" s="155">
        <f>MT_ALL!F7/DMLMLR</f>
        <v>759.84267401576005</v>
      </c>
      <c r="G7" s="155">
        <f>MT_ALL!G7/DMLMLR</f>
        <v>760.85486310825002</v>
      </c>
      <c r="H7" s="155">
        <f>MT_ALL!H7/DMLMLR</f>
        <v>762.96734975021002</v>
      </c>
      <c r="I7" s="155">
        <f>MT_ALL!I7/DMLMLR</f>
        <v>759.85901873546004</v>
      </c>
      <c r="J7" s="155">
        <f>MT_ALL!J7/DMLMLR</f>
        <v>772.27872239620001</v>
      </c>
    </row>
    <row r="8" spans="1:11" x14ac:dyDescent="0.2">
      <c r="A8" s="110" t="str">
        <f>MT_ALL!A8</f>
        <v>Зовнішній борг</v>
      </c>
      <c r="B8" s="155">
        <f>MT_ALL!B8/DMLMLR</f>
        <v>1375.0116470261601</v>
      </c>
      <c r="C8" s="155">
        <f>MT_ALL!C8/DMLMLR</f>
        <v>1376.26757488057</v>
      </c>
      <c r="D8" s="155">
        <f>MT_ALL!D8/DMLMLR</f>
        <v>1310.24020683759</v>
      </c>
      <c r="E8" s="155">
        <f>MT_ALL!E8/DMLMLR</f>
        <v>1289.1231320019799</v>
      </c>
      <c r="F8" s="155">
        <f>MT_ALL!F8/DMLMLR</f>
        <v>1261.2118472494401</v>
      </c>
      <c r="G8" s="155">
        <f>MT_ALL!G8/DMLMLR</f>
        <v>1232.2271035139499</v>
      </c>
      <c r="H8" s="155">
        <f>MT_ALL!H8/DMLMLR</f>
        <v>1235.29807566152</v>
      </c>
      <c r="I8" s="155">
        <f>MT_ALL!I8/DMLMLR</f>
        <v>1265.8086000477899</v>
      </c>
      <c r="J8" s="155">
        <f>MT_ALL!J8/DMLMLR</f>
        <v>1344.38911021076</v>
      </c>
    </row>
    <row r="10" spans="1:11" x14ac:dyDescent="0.2">
      <c r="J10" s="63" t="s">
        <v>98</v>
      </c>
    </row>
    <row r="11" spans="1:11" x14ac:dyDescent="0.2">
      <c r="A11" s="33"/>
      <c r="B11" s="116">
        <f>MT_ALL!B11</f>
        <v>43100</v>
      </c>
      <c r="C11" s="116">
        <f>MT_ALL!C11</f>
        <v>43131</v>
      </c>
      <c r="D11" s="116">
        <f>MT_ALL!D11</f>
        <v>43159</v>
      </c>
      <c r="E11" s="116">
        <f>MT_ALL!E11</f>
        <v>43190</v>
      </c>
      <c r="F11" s="116">
        <f>MT_ALL!F11</f>
        <v>43220</v>
      </c>
      <c r="G11" s="116">
        <f>MT_ALL!G11</f>
        <v>43251</v>
      </c>
      <c r="H11" s="116">
        <f>MT_ALL!H11</f>
        <v>43281</v>
      </c>
      <c r="I11" s="116">
        <f>MT_ALL!I11</f>
        <v>43312</v>
      </c>
      <c r="J11" s="116">
        <f>MT_ALL!J11</f>
        <v>43343</v>
      </c>
    </row>
    <row r="12" spans="1:11" x14ac:dyDescent="0.2">
      <c r="A12" s="247" t="str">
        <f>MT_ALL!A12</f>
        <v>Загальна сума державного та гарантованого державою боргу</v>
      </c>
      <c r="B12" s="148">
        <f t="shared" ref="B12:J12" si="1">SUM(B13:B14)</f>
        <v>76.305753084309998</v>
      </c>
      <c r="C12" s="148">
        <f t="shared" si="1"/>
        <v>76.223721647399998</v>
      </c>
      <c r="D12" s="148">
        <f t="shared" si="1"/>
        <v>76.771022724070008</v>
      </c>
      <c r="E12" s="148">
        <f t="shared" si="1"/>
        <v>77.367692873940001</v>
      </c>
      <c r="F12" s="148">
        <f t="shared" si="1"/>
        <v>77.051120848869999</v>
      </c>
      <c r="G12" s="148">
        <f t="shared" si="1"/>
        <v>76.258644090570002</v>
      </c>
      <c r="H12" s="148">
        <f t="shared" si="1"/>
        <v>76.301212501649999</v>
      </c>
      <c r="I12" s="148">
        <f t="shared" si="1"/>
        <v>75.711134987679998</v>
      </c>
      <c r="J12" s="148">
        <f t="shared" si="1"/>
        <v>74.848301704499988</v>
      </c>
    </row>
    <row r="13" spans="1:11" x14ac:dyDescent="0.2">
      <c r="A13" s="110" t="str">
        <f>MT_ALL!A13</f>
        <v>Внутрішній борг</v>
      </c>
      <c r="B13" s="155">
        <f>MT_ALL!B13/DMLMLR</f>
        <v>27.315810366209998</v>
      </c>
      <c r="C13" s="155">
        <f>MT_ALL!C13/DMLMLR</f>
        <v>27.086735517569998</v>
      </c>
      <c r="D13" s="155">
        <f>MT_ALL!D13/DMLMLR</f>
        <v>28.150300889250001</v>
      </c>
      <c r="E13" s="155">
        <f>MT_ALL!E13/DMLMLR</f>
        <v>28.801246400530001</v>
      </c>
      <c r="F13" s="155">
        <f>MT_ALL!F13/DMLMLR</f>
        <v>28.9684068816</v>
      </c>
      <c r="G13" s="155">
        <f>MT_ALL!G13/DMLMLR</f>
        <v>29.111577537679999</v>
      </c>
      <c r="H13" s="155">
        <f>MT_ALL!H13/DMLMLR</f>
        <v>29.132933565689999</v>
      </c>
      <c r="I13" s="155">
        <f>MT_ALL!I13/DMLMLR</f>
        <v>28.400408934510001</v>
      </c>
      <c r="J13" s="155">
        <f>MT_ALL!J13/DMLMLR</f>
        <v>27.308843609539998</v>
      </c>
    </row>
    <row r="14" spans="1:11" x14ac:dyDescent="0.2">
      <c r="A14" s="110" t="str">
        <f>MT_ALL!A14</f>
        <v>Зовнішній борг</v>
      </c>
      <c r="B14" s="155">
        <f>MT_ALL!B14/DMLMLR</f>
        <v>48.989942718099996</v>
      </c>
      <c r="C14" s="155">
        <f>MT_ALL!C14/DMLMLR</f>
        <v>49.136986129829999</v>
      </c>
      <c r="D14" s="155">
        <f>MT_ALL!D14/DMLMLR</f>
        <v>48.620721834820003</v>
      </c>
      <c r="E14" s="155">
        <f>MT_ALL!E14/DMLMLR</f>
        <v>48.566446473409997</v>
      </c>
      <c r="F14" s="155">
        <f>MT_ALL!F14/DMLMLR</f>
        <v>48.082713967270003</v>
      </c>
      <c r="G14" s="155">
        <f>MT_ALL!G14/DMLMLR</f>
        <v>47.147066552890003</v>
      </c>
      <c r="H14" s="155">
        <f>MT_ALL!H14/DMLMLR</f>
        <v>47.168278935959997</v>
      </c>
      <c r="I14" s="155">
        <f>MT_ALL!I14/DMLMLR</f>
        <v>47.310726053170001</v>
      </c>
      <c r="J14" s="155">
        <f>MT_ALL!J14/DMLMLR</f>
        <v>47.539458094959997</v>
      </c>
    </row>
    <row r="16" spans="1:11" x14ac:dyDescent="0.2">
      <c r="J16" s="63" t="s">
        <v>42</v>
      </c>
    </row>
    <row r="17" spans="1:10" x14ac:dyDescent="0.2">
      <c r="A17" s="33"/>
      <c r="B17" s="116">
        <f>MT_ALL!B17</f>
        <v>43100</v>
      </c>
      <c r="C17" s="116">
        <f>MT_ALL!C17</f>
        <v>43131</v>
      </c>
      <c r="D17" s="116">
        <f>MT_ALL!D17</f>
        <v>43159</v>
      </c>
      <c r="E17" s="116">
        <f>MT_ALL!E17</f>
        <v>43190</v>
      </c>
      <c r="F17" s="116">
        <f>MT_ALL!F17</f>
        <v>43220</v>
      </c>
      <c r="G17" s="116">
        <f>MT_ALL!G17</f>
        <v>43251</v>
      </c>
      <c r="H17" s="116">
        <f>MT_ALL!H17</f>
        <v>43281</v>
      </c>
      <c r="I17" s="116">
        <f>MT_ALL!I17</f>
        <v>43312</v>
      </c>
      <c r="J17" s="116">
        <f>MT_ALL!J17</f>
        <v>43343</v>
      </c>
    </row>
    <row r="18" spans="1:10" x14ac:dyDescent="0.2">
      <c r="A18" s="247" t="str">
        <f>MT_ALL!A18</f>
        <v>Загальна сума державного та гарантованого державою боргу</v>
      </c>
      <c r="B18" s="148">
        <f t="shared" ref="B18:J18" si="2">SUM(B19:B20)</f>
        <v>1</v>
      </c>
      <c r="C18" s="148">
        <f t="shared" si="2"/>
        <v>1</v>
      </c>
      <c r="D18" s="148">
        <f t="shared" si="2"/>
        <v>1</v>
      </c>
      <c r="E18" s="148">
        <f t="shared" si="2"/>
        <v>1</v>
      </c>
      <c r="F18" s="148">
        <f t="shared" si="2"/>
        <v>1</v>
      </c>
      <c r="G18" s="148">
        <f t="shared" si="2"/>
        <v>1</v>
      </c>
      <c r="H18" s="148">
        <f t="shared" si="2"/>
        <v>1</v>
      </c>
      <c r="I18" s="148">
        <f t="shared" si="2"/>
        <v>1</v>
      </c>
      <c r="J18" s="148">
        <f t="shared" si="2"/>
        <v>1</v>
      </c>
    </row>
    <row r="19" spans="1:10" x14ac:dyDescent="0.2">
      <c r="A19" s="110" t="str">
        <f>MT_ALL!A19</f>
        <v>Внутрішній борг</v>
      </c>
      <c r="B19" s="208">
        <f>MT_ALL!B19</f>
        <v>0.35797800000000002</v>
      </c>
      <c r="C19" s="208">
        <f>MT_ALL!C19</f>
        <v>0.35535800000000001</v>
      </c>
      <c r="D19" s="208">
        <f>MT_ALL!D19</f>
        <v>0.36667899999999998</v>
      </c>
      <c r="E19" s="208">
        <f>MT_ALL!E19</f>
        <v>0.37226500000000001</v>
      </c>
      <c r="F19" s="208">
        <f>MT_ALL!F19</f>
        <v>0.37596299999999999</v>
      </c>
      <c r="G19" s="208">
        <f>MT_ALL!G19</f>
        <v>0.38174799999999998</v>
      </c>
      <c r="H19" s="208">
        <f>MT_ALL!H19</f>
        <v>0.38181500000000002</v>
      </c>
      <c r="I19" s="208">
        <f>MT_ALL!I19</f>
        <v>0.37511499999999998</v>
      </c>
      <c r="J19" s="208">
        <f>MT_ALL!J19</f>
        <v>0.36485600000000001</v>
      </c>
    </row>
    <row r="20" spans="1:10" x14ac:dyDescent="0.2">
      <c r="A20" s="110" t="str">
        <f>MT_ALL!A20</f>
        <v>Зовнішній борг</v>
      </c>
      <c r="B20" s="208">
        <f>MT_ALL!B20</f>
        <v>0.64202199999999998</v>
      </c>
      <c r="C20" s="208">
        <f>MT_ALL!C20</f>
        <v>0.64464200000000005</v>
      </c>
      <c r="D20" s="208">
        <f>MT_ALL!D20</f>
        <v>0.63332100000000002</v>
      </c>
      <c r="E20" s="208">
        <f>MT_ALL!E20</f>
        <v>0.62773500000000004</v>
      </c>
      <c r="F20" s="208">
        <f>MT_ALL!F20</f>
        <v>0.62403699999999995</v>
      </c>
      <c r="G20" s="208">
        <f>MT_ALL!G20</f>
        <v>0.61825200000000002</v>
      </c>
      <c r="H20" s="208">
        <f>MT_ALL!H20</f>
        <v>0.61818499999999998</v>
      </c>
      <c r="I20" s="208">
        <f>MT_ALL!I20</f>
        <v>0.62488500000000002</v>
      </c>
      <c r="J20" s="208">
        <f>MT_ALL!J20</f>
        <v>0.63514400000000004</v>
      </c>
    </row>
  </sheetData>
  <mergeCells count="1">
    <mergeCell ref="A2:J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Q247"/>
  <sheetViews>
    <sheetView workbookViewId="0">
      <selection activeCell="A4" sqref="A4"/>
    </sheetView>
  </sheetViews>
  <sheetFormatPr defaultRowHeight="12.75" x14ac:dyDescent="0.2"/>
  <cols>
    <col min="1" max="1" width="63.28515625" style="34" bestFit="1" customWidth="1"/>
    <col min="2" max="2" width="14.7109375" style="34" customWidth="1"/>
    <col min="3" max="9" width="14.42578125" style="34" bestFit="1" customWidth="1"/>
    <col min="10" max="10" width="13" style="34" customWidth="1"/>
    <col min="11" max="16384" width="9.140625" style="34"/>
  </cols>
  <sheetData>
    <row r="2" spans="1:17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25"/>
      <c r="L2" s="25"/>
      <c r="M2" s="25"/>
      <c r="N2" s="25"/>
      <c r="O2" s="25"/>
      <c r="P2" s="25"/>
      <c r="Q2" s="25"/>
    </row>
    <row r="3" spans="1:17" x14ac:dyDescent="0.2">
      <c r="A3" s="66"/>
    </row>
    <row r="4" spans="1:17" s="169" customFormat="1" x14ac:dyDescent="0.2">
      <c r="A4" s="79" t="str">
        <f>$A$2 &amp; " (" &amp;J4 &amp; ")"</f>
        <v>Державний та гарантований державою борг України за поточний рік (млрд. грн)</v>
      </c>
      <c r="J4" s="169" t="str">
        <f>VALUAH</f>
        <v>млрд. грн</v>
      </c>
    </row>
    <row r="5" spans="1:17" s="175" customFormat="1" x14ac:dyDescent="0.2">
      <c r="A5" s="248"/>
      <c r="B5" s="77">
        <v>43100</v>
      </c>
      <c r="C5" s="77">
        <v>43131</v>
      </c>
      <c r="D5" s="77">
        <v>43159</v>
      </c>
      <c r="E5" s="77">
        <v>43190</v>
      </c>
      <c r="F5" s="77">
        <v>43220</v>
      </c>
      <c r="G5" s="77">
        <v>43251</v>
      </c>
      <c r="H5" s="77">
        <v>43281</v>
      </c>
      <c r="I5" s="77">
        <v>43312</v>
      </c>
      <c r="J5" s="231">
        <v>43343</v>
      </c>
    </row>
    <row r="6" spans="1:17" s="99" customFormat="1" x14ac:dyDescent="0.2">
      <c r="A6" s="239" t="s">
        <v>154</v>
      </c>
      <c r="B6" s="186">
        <f t="shared" ref="B6:J6" si="0">SUM(B7:B8)</f>
        <v>2141.6905879996102</v>
      </c>
      <c r="C6" s="186">
        <f t="shared" si="0"/>
        <v>2134.93428886929</v>
      </c>
      <c r="D6" s="186">
        <f t="shared" si="0"/>
        <v>2068.8397230079399</v>
      </c>
      <c r="E6" s="186">
        <f t="shared" si="0"/>
        <v>2053.6088142244998</v>
      </c>
      <c r="F6" s="186">
        <f t="shared" si="0"/>
        <v>2021.0545212652</v>
      </c>
      <c r="G6" s="186">
        <f t="shared" si="0"/>
        <v>1993.0819666222001</v>
      </c>
      <c r="H6" s="186">
        <f t="shared" si="0"/>
        <v>1998.2654254117301</v>
      </c>
      <c r="I6" s="186">
        <f t="shared" si="0"/>
        <v>2025.66761878325</v>
      </c>
      <c r="J6" s="186">
        <f t="shared" si="0"/>
        <v>2116.66783260696</v>
      </c>
    </row>
    <row r="7" spans="1:17" s="49" customFormat="1" x14ac:dyDescent="0.2">
      <c r="A7" s="195" t="s">
        <v>70</v>
      </c>
      <c r="B7" s="164">
        <v>1833.70983091682</v>
      </c>
      <c r="C7" s="164">
        <v>1832.93080655061</v>
      </c>
      <c r="D7" s="164">
        <v>1781.31301253167</v>
      </c>
      <c r="E7" s="164">
        <v>1772.8473536596</v>
      </c>
      <c r="F7" s="164">
        <v>1748.80735774851</v>
      </c>
      <c r="G7" s="164">
        <v>1730.75849781222</v>
      </c>
      <c r="H7" s="164">
        <v>1732.10217513369</v>
      </c>
      <c r="I7" s="164">
        <v>1750.3946974420701</v>
      </c>
      <c r="J7" s="11">
        <v>1829.8835112690001</v>
      </c>
    </row>
    <row r="8" spans="1:17" s="49" customFormat="1" x14ac:dyDescent="0.2">
      <c r="A8" s="195" t="s">
        <v>14</v>
      </c>
      <c r="B8" s="164">
        <v>307.98075708278998</v>
      </c>
      <c r="C8" s="164">
        <v>302.00348231868003</v>
      </c>
      <c r="D8" s="164">
        <v>287.52671047627001</v>
      </c>
      <c r="E8" s="164">
        <v>280.76146056490001</v>
      </c>
      <c r="F8" s="164">
        <v>272.24716351669002</v>
      </c>
      <c r="G8" s="164">
        <v>262.32346880998</v>
      </c>
      <c r="H8" s="164">
        <v>266.16325027803998</v>
      </c>
      <c r="I8" s="164">
        <v>275.27292134117999</v>
      </c>
      <c r="J8" s="11">
        <v>286.78432133796002</v>
      </c>
    </row>
    <row r="9" spans="1:17" x14ac:dyDescent="0.2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7" x14ac:dyDescent="0.2">
      <c r="A10" s="79" t="str">
        <f>$A$2 &amp; " (" &amp;J10 &amp; ")"</f>
        <v>Державний та гарантований державою борг України за поточний рік (млрд. дол. США)</v>
      </c>
      <c r="B10" s="25"/>
      <c r="C10" s="25"/>
      <c r="D10" s="25"/>
      <c r="E10" s="25"/>
      <c r="F10" s="25"/>
      <c r="G10" s="25"/>
      <c r="H10" s="25"/>
      <c r="I10" s="25"/>
      <c r="J10" s="169" t="str">
        <f>VALUSD</f>
        <v>млрд. дол. США</v>
      </c>
      <c r="K10" s="25"/>
      <c r="L10" s="25"/>
      <c r="M10" s="25"/>
      <c r="N10" s="25"/>
      <c r="O10" s="25"/>
    </row>
    <row r="11" spans="1:17" s="43" customFormat="1" x14ac:dyDescent="0.2">
      <c r="A11" s="115"/>
      <c r="B11" s="77">
        <v>43100</v>
      </c>
      <c r="C11" s="77">
        <v>43131</v>
      </c>
      <c r="D11" s="77">
        <v>43159</v>
      </c>
      <c r="E11" s="77">
        <v>43190</v>
      </c>
      <c r="F11" s="77">
        <v>43220</v>
      </c>
      <c r="G11" s="77">
        <v>43251</v>
      </c>
      <c r="H11" s="77">
        <v>43281</v>
      </c>
      <c r="I11" s="77">
        <v>43312</v>
      </c>
      <c r="J11" s="231">
        <v>43343</v>
      </c>
      <c r="K11" s="175"/>
      <c r="L11" s="175"/>
      <c r="M11" s="175"/>
      <c r="N11" s="175"/>
      <c r="O11" s="175"/>
      <c r="P11" s="175"/>
      <c r="Q11" s="175"/>
    </row>
    <row r="12" spans="1:17" s="219" customFormat="1" x14ac:dyDescent="0.2">
      <c r="A12" s="239" t="s">
        <v>154</v>
      </c>
      <c r="B12" s="186">
        <f t="shared" ref="B12:J12" si="1">SUM(B13:B14)</f>
        <v>76.305753084309998</v>
      </c>
      <c r="C12" s="186">
        <f t="shared" si="1"/>
        <v>76.223721647400012</v>
      </c>
      <c r="D12" s="186">
        <f t="shared" si="1"/>
        <v>76.771022724070008</v>
      </c>
      <c r="E12" s="186">
        <f t="shared" si="1"/>
        <v>77.367692873940001</v>
      </c>
      <c r="F12" s="186">
        <f t="shared" si="1"/>
        <v>77.051120848869999</v>
      </c>
      <c r="G12" s="186">
        <f t="shared" si="1"/>
        <v>76.258644090569987</v>
      </c>
      <c r="H12" s="186">
        <f t="shared" si="1"/>
        <v>76.301212501649999</v>
      </c>
      <c r="I12" s="186">
        <f t="shared" si="1"/>
        <v>75.711134987679998</v>
      </c>
      <c r="J12" s="186">
        <f t="shared" si="1"/>
        <v>74.848301704500003</v>
      </c>
      <c r="K12" s="210"/>
      <c r="L12" s="210"/>
      <c r="M12" s="210"/>
      <c r="N12" s="210"/>
      <c r="O12" s="210"/>
    </row>
    <row r="13" spans="1:17" s="151" customFormat="1" x14ac:dyDescent="0.2">
      <c r="A13" s="83" t="s">
        <v>70</v>
      </c>
      <c r="B13" s="164">
        <v>65.332784469550006</v>
      </c>
      <c r="C13" s="164">
        <v>65.441268298470007</v>
      </c>
      <c r="D13" s="164">
        <v>66.101409520930005</v>
      </c>
      <c r="E13" s="55">
        <v>66.790280904650004</v>
      </c>
      <c r="F13" s="55">
        <v>66.671910948220003</v>
      </c>
      <c r="G13" s="55">
        <v>66.221710146229995</v>
      </c>
      <c r="H13" s="55">
        <v>66.13810881114</v>
      </c>
      <c r="I13" s="55">
        <v>65.422563894980001</v>
      </c>
      <c r="J13" s="119">
        <v>64.707211507500006</v>
      </c>
      <c r="K13" s="141"/>
      <c r="L13" s="141"/>
      <c r="M13" s="141"/>
      <c r="N13" s="141"/>
      <c r="O13" s="141"/>
    </row>
    <row r="14" spans="1:17" s="151" customFormat="1" x14ac:dyDescent="0.2">
      <c r="A14" s="83" t="s">
        <v>14</v>
      </c>
      <c r="B14" s="164">
        <v>10.972968614759999</v>
      </c>
      <c r="C14" s="164">
        <v>10.78245334893</v>
      </c>
      <c r="D14" s="164">
        <v>10.669613203140001</v>
      </c>
      <c r="E14" s="55">
        <v>10.577411969290001</v>
      </c>
      <c r="F14" s="55">
        <v>10.37920990065</v>
      </c>
      <c r="G14" s="55">
        <v>10.036933944339999</v>
      </c>
      <c r="H14" s="55">
        <v>10.163103690510001</v>
      </c>
      <c r="I14" s="55">
        <v>10.2885710927</v>
      </c>
      <c r="J14" s="119">
        <v>10.141090197</v>
      </c>
      <c r="K14" s="141"/>
      <c r="L14" s="141"/>
      <c r="M14" s="141"/>
      <c r="N14" s="141"/>
      <c r="O14" s="141"/>
    </row>
    <row r="15" spans="1:17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7" s="169" customFormat="1" x14ac:dyDescent="0.2">
      <c r="A16" s="225"/>
      <c r="B16" s="216"/>
      <c r="C16" s="216"/>
      <c r="D16" s="216"/>
      <c r="E16" s="216"/>
      <c r="F16" s="216"/>
      <c r="G16" s="216"/>
      <c r="H16" s="216"/>
      <c r="I16" s="216"/>
      <c r="J16" s="63" t="s">
        <v>42</v>
      </c>
    </row>
    <row r="17" spans="1:17" s="43" customFormat="1" x14ac:dyDescent="0.2">
      <c r="A17" s="65"/>
      <c r="B17" s="77">
        <v>43100</v>
      </c>
      <c r="C17" s="77">
        <v>43131</v>
      </c>
      <c r="D17" s="77">
        <v>43159</v>
      </c>
      <c r="E17" s="77">
        <v>43190</v>
      </c>
      <c r="F17" s="77">
        <v>43220</v>
      </c>
      <c r="G17" s="77">
        <v>43251</v>
      </c>
      <c r="H17" s="77">
        <v>43281</v>
      </c>
      <c r="I17" s="77">
        <v>43312</v>
      </c>
      <c r="J17" s="77">
        <v>43343</v>
      </c>
      <c r="K17" s="175"/>
      <c r="L17" s="175"/>
      <c r="M17" s="175"/>
      <c r="N17" s="175"/>
      <c r="O17" s="175"/>
      <c r="P17" s="175"/>
      <c r="Q17" s="175"/>
    </row>
    <row r="18" spans="1:17" s="219" customFormat="1" x14ac:dyDescent="0.2">
      <c r="A18" s="239" t="s">
        <v>154</v>
      </c>
      <c r="B18" s="186">
        <f t="shared" ref="B18:J18" si="2">SUM(B19:B20)</f>
        <v>1</v>
      </c>
      <c r="C18" s="186">
        <f t="shared" si="2"/>
        <v>1</v>
      </c>
      <c r="D18" s="186">
        <f t="shared" si="2"/>
        <v>1</v>
      </c>
      <c r="E18" s="186">
        <f t="shared" si="2"/>
        <v>1</v>
      </c>
      <c r="F18" s="186">
        <f t="shared" si="2"/>
        <v>1</v>
      </c>
      <c r="G18" s="186">
        <f t="shared" si="2"/>
        <v>1</v>
      </c>
      <c r="H18" s="186">
        <f t="shared" si="2"/>
        <v>1</v>
      </c>
      <c r="I18" s="186">
        <f t="shared" si="2"/>
        <v>1</v>
      </c>
      <c r="J18" s="186">
        <f t="shared" si="2"/>
        <v>1</v>
      </c>
      <c r="K18" s="210"/>
      <c r="L18" s="210"/>
      <c r="M18" s="210"/>
      <c r="N18" s="210"/>
      <c r="O18" s="210"/>
    </row>
    <row r="19" spans="1:17" s="151" customFormat="1" x14ac:dyDescent="0.2">
      <c r="A19" s="83" t="s">
        <v>70</v>
      </c>
      <c r="B19" s="120">
        <v>0.85619699999999999</v>
      </c>
      <c r="C19" s="120">
        <v>0.85854200000000003</v>
      </c>
      <c r="D19" s="120">
        <v>0.86102000000000001</v>
      </c>
      <c r="E19" s="120">
        <v>0.86328400000000005</v>
      </c>
      <c r="F19" s="120">
        <v>0.86529400000000001</v>
      </c>
      <c r="G19" s="120">
        <v>0.86838300000000002</v>
      </c>
      <c r="H19" s="120">
        <v>0.86680299999999999</v>
      </c>
      <c r="I19" s="120">
        <v>0.86410799999999999</v>
      </c>
      <c r="J19" s="172">
        <v>0.86451100000000003</v>
      </c>
      <c r="K19" s="141"/>
      <c r="L19" s="141"/>
      <c r="M19" s="141"/>
      <c r="N19" s="141"/>
      <c r="O19" s="141"/>
    </row>
    <row r="20" spans="1:17" s="151" customFormat="1" x14ac:dyDescent="0.2">
      <c r="A20" s="83" t="s">
        <v>14</v>
      </c>
      <c r="B20" s="120">
        <v>0.14380299999999999</v>
      </c>
      <c r="C20" s="120">
        <v>0.141458</v>
      </c>
      <c r="D20" s="120">
        <v>0.13897999999999999</v>
      </c>
      <c r="E20" s="120">
        <v>0.136716</v>
      </c>
      <c r="F20" s="120">
        <v>0.13470599999999999</v>
      </c>
      <c r="G20" s="120">
        <v>0.13161700000000001</v>
      </c>
      <c r="H20" s="120">
        <v>0.13319700000000001</v>
      </c>
      <c r="I20" s="120">
        <v>0.13589200000000001</v>
      </c>
      <c r="J20" s="172">
        <v>0.135489</v>
      </c>
      <c r="K20" s="141"/>
      <c r="L20" s="141"/>
      <c r="M20" s="141"/>
      <c r="N20" s="141"/>
      <c r="O20" s="141"/>
    </row>
    <row r="21" spans="1:17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7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7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7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225" customFormat="1" x14ac:dyDescent="0.2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1:17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7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7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7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7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7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7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5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5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2:15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2:15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2:15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5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2:15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2:15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2:15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2:15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2:15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5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2:15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2:15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</row>
    <row r="58" spans="2:15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2:15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2:15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</row>
    <row r="61" spans="2:15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2:15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</row>
    <row r="63" spans="2:15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</row>
    <row r="64" spans="2:15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2:15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2:15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2:15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2:15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2:15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2:15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2:15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2:15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2:15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2:15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2:15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2:15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2:15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15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2:15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2:15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2:15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2:15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2:15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2:15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2:15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2:15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2:15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2:15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2:15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2:15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2:15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2:15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2:15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2:15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2:15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2:15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2:15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2:15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2:15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2:15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2:15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2:15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2:15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2:15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2:15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2:15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2:15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2:15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2:15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2:15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2:15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2:15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2:15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2:15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2:15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2:15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2:15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2:15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2:15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2:15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2:15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2:15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2:15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2:15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2:15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2:15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2:15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2:15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2:15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2:15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2:15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2:15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2:15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2:15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2:15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2:15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2:15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2:15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2:15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2:15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2:15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2:15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2:15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2:15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2:15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2:15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2:15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2:15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2:15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2:15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2:15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2:15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2:15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2:15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2:15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2:15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2:15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2:15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2:15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2:15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2:15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2:15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2:15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  <row r="164" spans="2:15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</row>
    <row r="165" spans="2:15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</row>
    <row r="166" spans="2:15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</row>
    <row r="167" spans="2:15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</row>
    <row r="168" spans="2:15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</row>
    <row r="169" spans="2:15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</row>
    <row r="170" spans="2:15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</row>
    <row r="171" spans="2:15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2:15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</row>
    <row r="173" spans="2:15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</row>
    <row r="174" spans="2:15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</row>
    <row r="175" spans="2:15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</row>
    <row r="176" spans="2:15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</row>
    <row r="177" spans="2:15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</row>
    <row r="178" spans="2:15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</row>
    <row r="179" spans="2:15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</row>
    <row r="180" spans="2:15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</row>
    <row r="181" spans="2:15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</row>
    <row r="182" spans="2:15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</row>
    <row r="183" spans="2:15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</row>
    <row r="184" spans="2:15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</row>
    <row r="185" spans="2:15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</row>
    <row r="186" spans="2:15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</row>
    <row r="187" spans="2:15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</row>
    <row r="188" spans="2:15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</row>
    <row r="189" spans="2:15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</row>
    <row r="190" spans="2:15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</row>
    <row r="191" spans="2:15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</row>
    <row r="192" spans="2:15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</row>
    <row r="193" spans="2:15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</row>
    <row r="194" spans="2:15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</row>
    <row r="195" spans="2:15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</row>
    <row r="196" spans="2:15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</row>
    <row r="197" spans="2:15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</row>
    <row r="198" spans="2:15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</row>
    <row r="199" spans="2:15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</row>
    <row r="200" spans="2:15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</row>
    <row r="201" spans="2:15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</row>
    <row r="202" spans="2:15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</row>
    <row r="203" spans="2:15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</row>
    <row r="204" spans="2:15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</row>
    <row r="205" spans="2:15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</row>
    <row r="206" spans="2:15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</row>
    <row r="207" spans="2:15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</row>
    <row r="208" spans="2:15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</row>
    <row r="209" spans="2:15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</row>
    <row r="210" spans="2:15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</row>
    <row r="211" spans="2:15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</row>
    <row r="212" spans="2:15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</row>
    <row r="213" spans="2:15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</row>
    <row r="214" spans="2:15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</row>
    <row r="215" spans="2:15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</row>
    <row r="216" spans="2:15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</row>
    <row r="217" spans="2:15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</row>
    <row r="218" spans="2:15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</row>
    <row r="219" spans="2:15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</row>
    <row r="220" spans="2:15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</row>
    <row r="221" spans="2:15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</row>
    <row r="222" spans="2:15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</row>
    <row r="223" spans="2:15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</row>
    <row r="224" spans="2:15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</row>
    <row r="225" spans="2:15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</row>
    <row r="226" spans="2:15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</row>
    <row r="227" spans="2:15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</row>
    <row r="228" spans="2:15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</row>
    <row r="229" spans="2:15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</row>
    <row r="230" spans="2:15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</row>
    <row r="231" spans="2:15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</row>
    <row r="232" spans="2:15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</row>
    <row r="233" spans="2:15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</row>
    <row r="234" spans="2:15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</row>
    <row r="235" spans="2:15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</row>
    <row r="236" spans="2:15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</row>
    <row r="237" spans="2:15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</row>
    <row r="238" spans="2:15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</row>
    <row r="239" spans="2:15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</row>
    <row r="240" spans="2:15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</row>
    <row r="241" spans="2:15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</row>
    <row r="242" spans="2:15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</row>
    <row r="243" spans="2:15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</row>
    <row r="244" spans="2:15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</row>
    <row r="245" spans="2:15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</row>
    <row r="246" spans="2:15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</row>
    <row r="247" spans="2:15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34" bestFit="1" customWidth="1"/>
    <col min="2" max="2" width="20" style="34" customWidth="1"/>
    <col min="3" max="3" width="20.85546875" style="34" customWidth="1"/>
    <col min="4" max="4" width="11.42578125" style="34" bestFit="1" customWidth="1"/>
    <col min="5" max="16384" width="9.140625" style="34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31.08.2018 
(за видами відсоткових ставок)</v>
      </c>
      <c r="B2" s="3"/>
      <c r="C2" s="3"/>
      <c r="D2" s="3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">
      <c r="A3" s="1"/>
      <c r="B3" s="1"/>
      <c r="C3" s="1"/>
      <c r="D3" s="1"/>
    </row>
    <row r="4" spans="1:19" s="169" customFormat="1" x14ac:dyDescent="0.2">
      <c r="D4" s="169" t="str">
        <f>VALVAL</f>
        <v>млрд. одиниць</v>
      </c>
    </row>
    <row r="5" spans="1:19" s="175" customFormat="1" x14ac:dyDescent="0.2">
      <c r="A5" s="98"/>
      <c r="B5" s="235" t="s">
        <v>172</v>
      </c>
      <c r="C5" s="235" t="s">
        <v>175</v>
      </c>
      <c r="D5" s="235" t="s">
        <v>194</v>
      </c>
    </row>
    <row r="6" spans="1:19" s="253" customFormat="1" ht="15.75" x14ac:dyDescent="0.2">
      <c r="A6" s="246" t="s">
        <v>154</v>
      </c>
      <c r="B6" s="196">
        <f t="shared" ref="B6:D6" si="0">SUM(B$7+ B$8)</f>
        <v>74.848301704500003</v>
      </c>
      <c r="C6" s="196">
        <f t="shared" si="0"/>
        <v>2116.66783260696</v>
      </c>
      <c r="D6" s="13">
        <f t="shared" si="0"/>
        <v>1</v>
      </c>
    </row>
    <row r="7" spans="1:19" s="49" customFormat="1" ht="14.25" x14ac:dyDescent="0.2">
      <c r="A7" s="190" t="s">
        <v>49</v>
      </c>
      <c r="B7" s="161">
        <v>26.053216560349998</v>
      </c>
      <c r="C7" s="161">
        <v>736.77029636267002</v>
      </c>
      <c r="D7" s="230">
        <v>0.34808</v>
      </c>
    </row>
    <row r="8" spans="1:19" s="49" customFormat="1" ht="14.25" x14ac:dyDescent="0.2">
      <c r="A8" s="190" t="s">
        <v>110</v>
      </c>
      <c r="B8" s="161">
        <v>48.795085144150001</v>
      </c>
      <c r="C8" s="161">
        <v>1379.89753624429</v>
      </c>
      <c r="D8" s="230">
        <v>0.65192000000000005</v>
      </c>
    </row>
    <row r="9" spans="1:19" x14ac:dyDescent="0.2">
      <c r="B9" s="69"/>
      <c r="C9" s="69"/>
      <c r="D9" s="69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9" x14ac:dyDescent="0.2">
      <c r="B10" s="69"/>
      <c r="C10" s="69"/>
      <c r="D10" s="69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9" x14ac:dyDescent="0.2">
      <c r="B11" s="69"/>
      <c r="C11" s="69"/>
      <c r="D11" s="69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9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9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9" x14ac:dyDescent="0.2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x14ac:dyDescent="0.2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x14ac:dyDescent="0.2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17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2:17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2:17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2:17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2:17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17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2:17" x14ac:dyDescent="0.2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17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17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2:17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2:17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2:17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2:17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2:17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2:17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2:17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2:17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2:17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2:17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2:17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2:17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2:17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2:17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2:17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2:17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2:17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2:17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2:17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2:17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2:17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2:17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2:17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2:17" x14ac:dyDescent="0.2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2:17" x14ac:dyDescent="0.2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2:17" x14ac:dyDescent="0.2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x14ac:dyDescent="0.2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2:17" x14ac:dyDescent="0.2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2:17" x14ac:dyDescent="0.2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2:17" x14ac:dyDescent="0.2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2:17" x14ac:dyDescent="0.2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2:17" x14ac:dyDescent="0.2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2:17" x14ac:dyDescent="0.2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2:17" x14ac:dyDescent="0.2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2:17" x14ac:dyDescent="0.2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2:17" x14ac:dyDescent="0.2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2:17" x14ac:dyDescent="0.2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2:17" x14ac:dyDescent="0.2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2:17" x14ac:dyDescent="0.2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2:17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2:17" x14ac:dyDescent="0.2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2:17" x14ac:dyDescent="0.2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2:17" x14ac:dyDescent="0.2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2:17" x14ac:dyDescent="0.2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2:17" x14ac:dyDescent="0.2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2:17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2:17" x14ac:dyDescent="0.2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x14ac:dyDescent="0.2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2:17" x14ac:dyDescent="0.2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2:17" x14ac:dyDescent="0.2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2:17" x14ac:dyDescent="0.2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2:17" x14ac:dyDescent="0.2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2:17" x14ac:dyDescent="0.2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2:17" x14ac:dyDescent="0.2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2:17" x14ac:dyDescent="0.2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x14ac:dyDescent="0.2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2:17" x14ac:dyDescent="0.2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2:17" x14ac:dyDescent="0.2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2:17" x14ac:dyDescent="0.2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2:17" x14ac:dyDescent="0.2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2:17" x14ac:dyDescent="0.2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2:17" x14ac:dyDescent="0.2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2:17" x14ac:dyDescent="0.2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2:17" x14ac:dyDescent="0.2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2:17" x14ac:dyDescent="0.2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2:17" x14ac:dyDescent="0.2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2:17" x14ac:dyDescent="0.2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2:17" x14ac:dyDescent="0.2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2:17" x14ac:dyDescent="0.2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2:17" x14ac:dyDescent="0.2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2:17" x14ac:dyDescent="0.2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2:17" x14ac:dyDescent="0.2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2:17" x14ac:dyDescent="0.2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2:17" x14ac:dyDescent="0.2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2:17" x14ac:dyDescent="0.2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2:17" x14ac:dyDescent="0.2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2:17" x14ac:dyDescent="0.2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2:17" x14ac:dyDescent="0.2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2:17" x14ac:dyDescent="0.2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2:17" x14ac:dyDescent="0.2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2:17" x14ac:dyDescent="0.2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2:17" x14ac:dyDescent="0.2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2:17" x14ac:dyDescent="0.2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2:17" x14ac:dyDescent="0.2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2:17" x14ac:dyDescent="0.2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2:17" x14ac:dyDescent="0.2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2:17" x14ac:dyDescent="0.2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2:17" x14ac:dyDescent="0.2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2:17" x14ac:dyDescent="0.2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2:17" x14ac:dyDescent="0.2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2:17" x14ac:dyDescent="0.2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2:17" x14ac:dyDescent="0.2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2:17" x14ac:dyDescent="0.2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2:17" x14ac:dyDescent="0.2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2:17" x14ac:dyDescent="0.2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2:17" x14ac:dyDescent="0.2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2:17" x14ac:dyDescent="0.2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2:17" x14ac:dyDescent="0.2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2:17" x14ac:dyDescent="0.2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2:17" x14ac:dyDescent="0.2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2:17" x14ac:dyDescent="0.2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2:17" x14ac:dyDescent="0.2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2:17" x14ac:dyDescent="0.2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2:17" x14ac:dyDescent="0.2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2:17" x14ac:dyDescent="0.2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2:17" x14ac:dyDescent="0.2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2:17" x14ac:dyDescent="0.2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2:17" x14ac:dyDescent="0.2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2:17" x14ac:dyDescent="0.2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2:17" x14ac:dyDescent="0.2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2:17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2:17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2:17" x14ac:dyDescent="0.2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2:17" x14ac:dyDescent="0.2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2:17" x14ac:dyDescent="0.2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2:17" x14ac:dyDescent="0.2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2:17" x14ac:dyDescent="0.2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2:17" x14ac:dyDescent="0.2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2:17" x14ac:dyDescent="0.2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2:17" x14ac:dyDescent="0.2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2:17" x14ac:dyDescent="0.2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2:17" x14ac:dyDescent="0.2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2:17" x14ac:dyDescent="0.2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2:17" x14ac:dyDescent="0.2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2:17" x14ac:dyDescent="0.2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2:17" x14ac:dyDescent="0.2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2:17" x14ac:dyDescent="0.2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2:17" x14ac:dyDescent="0.2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2:17" x14ac:dyDescent="0.2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2:17" x14ac:dyDescent="0.2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2:17" x14ac:dyDescent="0.2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2:17" x14ac:dyDescent="0.2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2:17" x14ac:dyDescent="0.2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2:17" x14ac:dyDescent="0.2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2:17" x14ac:dyDescent="0.2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2:17" x14ac:dyDescent="0.2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2:17" x14ac:dyDescent="0.2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2:17" x14ac:dyDescent="0.2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2:17" x14ac:dyDescent="0.2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2:17" x14ac:dyDescent="0.2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2:17" x14ac:dyDescent="0.2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2:17" x14ac:dyDescent="0.2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2:17" x14ac:dyDescent="0.2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2:17" x14ac:dyDescent="0.2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2:17" x14ac:dyDescent="0.2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2:17" x14ac:dyDescent="0.2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2:17" x14ac:dyDescent="0.2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2:17" x14ac:dyDescent="0.2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2:17" x14ac:dyDescent="0.2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2:17" x14ac:dyDescent="0.2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2:17" x14ac:dyDescent="0.2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2:17" x14ac:dyDescent="0.2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2:17" x14ac:dyDescent="0.2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2:17" x14ac:dyDescent="0.2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2:17" x14ac:dyDescent="0.2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2:17" x14ac:dyDescent="0.2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2:17" x14ac:dyDescent="0.2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2:17" x14ac:dyDescent="0.2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2:17" x14ac:dyDescent="0.2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MFWF-347-116906</_dlc_DocId>
    <_dlc_DocIdUrl xmlns="acedc1b3-a6a6-4744-bb8f-c9b717f8a9c9">
      <Url>http://workflow/12000/12100/12130/_layouts/DocIdRedir.aspx?ID=MFWF-347-116906</Url>
      <Description>MFWF-347-116906</Description>
    </_dlc_DocIdUrl>
  </documentManagement>
</p:properties>
</file>

<file path=customXml/itemProps1.xml><?xml version="1.0" encoding="utf-8"?>
<ds:datastoreItem xmlns:ds="http://schemas.openxmlformats.org/officeDocument/2006/customXml" ds:itemID="{6B802A7E-08FB-47DD-B171-34E7B162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97CF2D-BB2D-44FB-BBD4-038C730F9E9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9C1219-05A5-431D-902E-50F7E7D063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1FB1BE-386A-4DA1-8C2D-820E0A148C8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acedc1b3-a6a6-4744-bb8f-c9b717f8a9c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.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2018-09-21T10:00:31Z</cp:lastPrinted>
  <dcterms:created xsi:type="dcterms:W3CDTF">2018-09-20T16:48:06Z</dcterms:created>
  <dcterms:modified xsi:type="dcterms:W3CDTF">2018-09-24T08:25:49Z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917fe2f3-d991-4456-9617-5cde409c4c60</vt:lpwstr>
  </property>
</Properties>
</file>