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chartsheets/sheet15.xml" ContentType="application/vnd.openxmlformats-officedocument.spreadsheetml.chartsheet+xml"/>
  <Override PartName="/xl/chartsheets/sheet16.xml" ContentType="application/vnd.openxmlformats-officedocument.spreadsheetml.chartsheet+xml"/>
  <Override PartName="/xl/chartsheets/sheet17.xml" ContentType="application/vnd.openxmlformats-officedocument.spreadsheetml.chartsheet+xml"/>
  <Override PartName="/xl/worksheets/sheet22.xml" ContentType="application/vnd.openxmlformats-officedocument.spreadsheetml.worksheet+xml"/>
  <Override PartName="/xl/chartsheets/sheet18.xml" ContentType="application/vnd.openxmlformats-officedocument.spreadsheetml.chartsheet+xml"/>
  <Override PartName="/xl/chartsheets/sheet19.xml" ContentType="application/vnd.openxmlformats-officedocument.spreadsheetml.chartsheet+xml"/>
  <Override PartName="/xl/worksheets/sheet23.xml" ContentType="application/vnd.openxmlformats-officedocument.spreadsheetml.worksheet+xml"/>
  <Override PartName="/xl/chartsheets/sheet20.xml" ContentType="application/vnd.openxmlformats-officedocument.spreadsheetml.chartsheet+xml"/>
  <Override PartName="/xl/chartsheets/sheet21.xml" ContentType="application/vnd.openxmlformats-officedocument.spreadsheetml.chart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chartsheets/sheet22.xml" ContentType="application/vnd.openxmlformats-officedocument.spreadsheetml.chartsheet+xml"/>
  <Override PartName="/xl/worksheets/sheet28.xml" ContentType="application/vnd.openxmlformats-officedocument.spreadsheetml.worksheet+xml"/>
  <Override PartName="/xl/chartsheets/sheet23.xml" ContentType="application/vnd.openxmlformats-officedocument.spreadsheetml.chartsheet+xml"/>
  <Override PartName="/xl/worksheets/sheet29.xml" ContentType="application/vnd.openxmlformats-officedocument.spreadsheetml.worksheet+xml"/>
  <Override PartName="/xl/chartsheets/sheet24.xml" ContentType="application/vnd.openxmlformats-officedocument.spreadsheetml.chartsheet+xml"/>
  <Override PartName="/xl/chartsheets/sheet25.xml" ContentType="application/vnd.openxmlformats-officedocument.spreadsheetml.chart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" defaultThemeVersion="124226"/>
  <bookViews>
    <workbookView xWindow="0" yWindow="0" windowWidth="19440" windowHeight="11700" tabRatio="917" firstSheet="6" activeTab="59"/>
  </bookViews>
  <sheets>
    <sheet name="MK_UAHD" sheetId="1" state="hidden" r:id="rId1"/>
    <sheet name="MK_USDD" sheetId="2" state="hidden" r:id="rId2"/>
    <sheet name="K_ALLD" sheetId="3" state="hidden" r:id="rId3"/>
    <sheet name="T_ALLD" sheetId="4" state="hidden" r:id="rId4"/>
    <sheet name="MTK2_UAH" sheetId="5" state="hidden" r:id="rId5"/>
    <sheet name="MTK2_USD" sheetId="6" state="hidden" r:id="rId6"/>
    <sheet name="DKT2" sheetId="30" r:id="rId7"/>
    <sheet name="MKT2_UAH" sheetId="7" r:id="rId8"/>
    <sheet name="MKT2_USD" sheetId="8" r:id="rId9"/>
    <sheet name="MT_UAHD" sheetId="9" state="hidden" r:id="rId10"/>
    <sheet name="MT_USDD" sheetId="10" state="hidden" r:id="rId11"/>
    <sheet name="MT_ALL" sheetId="11" state="hidden" r:id="rId12"/>
    <sheet name="MTM_ALL" sheetId="12" state="hidden" r:id="rId13"/>
    <sheet name="MK_ALL" sheetId="13" state="hidden" r:id="rId14"/>
    <sheet name="SRATED" sheetId="14" state="hidden" r:id="rId15"/>
    <sheet name="RATED" sheetId="15" state="hidden" r:id="rId16"/>
    <sheet name="RATEDS" sheetId="16" state="hidden" r:id="rId17"/>
    <sheet name="SRATE_M" sheetId="17" state="hidden" r:id="rId18"/>
    <sheet name="SRATE" sheetId="18" state="hidden" r:id="rId19"/>
    <sheet name="RATE_M" sheetId="19" r:id="rId20"/>
    <sheet name="RATE" sheetId="20" state="hidden" r:id="rId21"/>
    <sheet name="RATE_CMP" sheetId="21" state="hidden" r:id="rId22"/>
    <sheet name="CURD" sheetId="22" state="hidden" r:id="rId23"/>
    <sheet name="CURDS" sheetId="23" state="hidden" r:id="rId24"/>
    <sheet name="CUR_M" sheetId="24" r:id="rId25"/>
    <sheet name="CUR" sheetId="25" state="hidden" r:id="rId26"/>
    <sheet name="CUR_CMP" sheetId="26" state="hidden" r:id="rId27"/>
    <sheet name="CUR_M_EXT" sheetId="27" state="hidden" r:id="rId28"/>
    <sheet name="CUR_CMP_EXT" sheetId="28" state="hidden" r:id="rId29"/>
    <sheet name="DKT1" sheetId="29" state="hidden" r:id="rId30"/>
    <sheet name="DKRD" sheetId="32" state="hidden" r:id="rId31"/>
    <sheet name="DKR2DSTATE" sheetId="33" state="hidden" r:id="rId32"/>
    <sheet name="DKR2DGUAR" sheetId="34" state="hidden" r:id="rId33"/>
    <sheet name="DKR" sheetId="35" state="hidden" r:id="rId34"/>
    <sheet name="DKR2" sheetId="36" state="hidden" r:id="rId35"/>
    <sheet name="YT_ALL_USD_D" sheetId="37" state="hidden" r:id="rId36"/>
    <sheet name="YT_ALL_UAH_D" sheetId="38" state="hidden" r:id="rId37"/>
    <sheet name="YT_ALL_PER_D" sheetId="39" state="hidden" r:id="rId38"/>
    <sheet name="YT_ALL" sheetId="40" state="hidden" r:id="rId39"/>
    <sheet name="YTM_ALL_UAH_D" sheetId="41" state="hidden" r:id="rId40"/>
    <sheet name="YTM_ALL_USD_D" sheetId="42" state="hidden" r:id="rId41"/>
    <sheet name="YTM_ALL" sheetId="43" state="hidden" r:id="rId42"/>
    <sheet name="YKM_ALL_UAH_D" sheetId="44" state="hidden" r:id="rId43"/>
    <sheet name="YKM_ALL_USD_D" sheetId="45" state="hidden" r:id="rId44"/>
    <sheet name="YKM_ALL" sheetId="46" state="hidden" r:id="rId45"/>
    <sheet name="YK_ALL" sheetId="47" state="hidden" r:id="rId46"/>
    <sheet name="YKT2_UAH" sheetId="48" r:id="rId47"/>
    <sheet name="YKT2_USD" sheetId="49" r:id="rId48"/>
    <sheet name="KINDD" sheetId="50" state="hidden" r:id="rId49"/>
    <sheet name="KIND_CMP" sheetId="51" state="hidden" r:id="rId50"/>
    <sheet name="DTRD" sheetId="52" state="hidden" r:id="rId51"/>
    <sheet name="DTR" sheetId="53" state="hidden" r:id="rId52"/>
    <sheet name="DEBT_TERM1" sheetId="54" state="hidden" r:id="rId53"/>
    <sheet name="DEBT_TERM2" sheetId="55" state="hidden" r:id="rId54"/>
    <sheet name="DEBT_TERM" sheetId="56" state="hidden" r:id="rId55"/>
    <sheet name="K_ALL" sheetId="57" state="hidden" r:id="rId56"/>
    <sheet name="T_ALL" sheetId="58" state="hidden" r:id="rId57"/>
    <sheet name="YKT2_PRC" sheetId="59" state="hidden" r:id="rId58"/>
    <sheet name="TBL1" sheetId="60" state="hidden" r:id="rId59"/>
    <sheet name="DTK2" sheetId="31" r:id="rId60"/>
    <sheet name="." sheetId="61" r:id="rId61"/>
    <sheet name="AVGRATE_DETAIL" sheetId="62" state="hidden" r:id="rId62"/>
  </sheets>
  <definedNames>
    <definedName name="AVGDTERM">DEBT_TERM!$A$8</definedName>
    <definedName name="CK_05">'DKT2'!$A$7</definedName>
    <definedName name="CK_05C6">DKR!$A$11</definedName>
    <definedName name="CK_05G6">DKR!$A$7</definedName>
    <definedName name="CKMDUAH">MKT2_UAH!$A$6</definedName>
    <definedName name="CKMDUSD">MKT2_USD!$A$6</definedName>
    <definedName name="CKMPERC">MK_ALL!$A$18</definedName>
    <definedName name="CKMUAH">MK_ALL!$A$6</definedName>
    <definedName name="CKMUSD">MK_ALL!$A$12</definedName>
    <definedName name="CKPERC">MK_ALL!#REF!</definedName>
    <definedName name="CKUAH">MK_ALL!#REF!</definedName>
    <definedName name="CKUSD">MK_ALL!#REF!</definedName>
    <definedName name="CUR_CMP1">CUR_M_EXT!$A$7</definedName>
    <definedName name="CUR_CMPD4">CUR_M_EXT!$B$5</definedName>
    <definedName name="CUR_CMPD5">CUR_M_EXT!$H$5</definedName>
    <definedName name="CUR_CMPEXT">CUR_CMP_EXT!$A$7</definedName>
    <definedName name="CUR_CMPEXTD4">CUR_CMP_EXT!$B$5</definedName>
    <definedName name="CUR_CMPEXTD5">CUR_CMP_EXT!$H$5</definedName>
    <definedName name="CUR_CMPEXTKD4">CUR_CMP_EXT!$B$24</definedName>
    <definedName name="CUR_CMPEXTKD5">CUR_CMP_EXT!$H$24</definedName>
    <definedName name="CUR_CMPEXTKIND">CUR_CMP_EXT!$A$26</definedName>
    <definedName name="CUR_CMPS1">CUR_CMP!$A$8</definedName>
    <definedName name="CUR_CMPS1D4">CUR_CMP!$B$6</definedName>
    <definedName name="CUR_CMPS1D5">CUR_CMP!$E$6</definedName>
    <definedName name="CUR_CMPS2">CUR_CMP!$A$24</definedName>
    <definedName name="CUR_CMPS2D4">CUR_CMP!$B$22</definedName>
    <definedName name="CUR_CMPS2D5">CUR_CMP!$E$22</definedName>
    <definedName name="CURNAME">CUR_M!$A$7</definedName>
    <definedName name="CURNAMECUR">CUR!$A$7</definedName>
    <definedName name="CURNAMEKIND">CUR!$A$23</definedName>
    <definedName name="DDELIMER">'.'!$B$4</definedName>
    <definedName name="DKRGUAR">'DKR2'!#REF!</definedName>
    <definedName name="DKRSTATE">'DKR2'!$A$8</definedName>
    <definedName name="DKT">'DKT1'!$A$7</definedName>
    <definedName name="DMLMLR">'.'!$F$4</definedName>
    <definedName name="DREPORTDATE">'.'!$B$3</definedName>
    <definedName name="DRUN">'.'!$A$1</definedName>
    <definedName name="DSESSION">'.'!$B$5</definedName>
    <definedName name="DT_05">'DTK2'!$A$7</definedName>
    <definedName name="DTKYPERC">YK_ALL!$A$18</definedName>
    <definedName name="DTKYUAH">YK_ALL!$A$6</definedName>
    <definedName name="DTKYUSD">YK_ALL!$A$12</definedName>
    <definedName name="DTMDUAH">MTK2_UAH!$A$6</definedName>
    <definedName name="DTMDUSD">MTK2_USD!$A$6</definedName>
    <definedName name="DTMPERC">MT_ALL!$A$18</definedName>
    <definedName name="DTMUAH">MT_ALL!$A$6</definedName>
    <definedName name="DTMUSD">MT_ALL!$A$12</definedName>
    <definedName name="DTR">DTR!$A$6</definedName>
    <definedName name="DTYPERC" localSheetId="45">YK_ALL!$A$18</definedName>
    <definedName name="DTYPERC">YT_ALL!$A$18</definedName>
    <definedName name="DTYUAH" localSheetId="45">YK_ALL!$A$6</definedName>
    <definedName name="DTYUAH">YT_ALL!$A$6</definedName>
    <definedName name="DTYUSD" localSheetId="45">YK_ALL!$A$12</definedName>
    <definedName name="DTYUSD">YT_ALL!$A$12</definedName>
    <definedName name="KINDCMP">KIND_CMP!$A$7</definedName>
    <definedName name="KINDKMPD4">KIND_CMP!$B$5</definedName>
    <definedName name="KINDKMPD5">KIND_CMP!$E$5</definedName>
    <definedName name="R0">#REF!</definedName>
    <definedName name="RATEGROUPKIND">SRATE!$A$14</definedName>
    <definedName name="RATEKIND">SRATE_M!$A$6</definedName>
    <definedName name="RATENAMEALL">RATE_M!$A$7</definedName>
    <definedName name="RATENAMESTRUCT1">RATE!$A$7</definedName>
    <definedName name="RATENAMESTRUCT2">RATE!$A$22</definedName>
    <definedName name="RATENAMESTRUCTCMP">RATE_CMP!$A$7</definedName>
    <definedName name="RATENAMESTRUCTCMP2">RATE_CMP!$A$20</definedName>
    <definedName name="RCMP2D4">RATE_CMP!$B$18</definedName>
    <definedName name="RCMP2D5">RATE_CMP!$E$18</definedName>
    <definedName name="RCMPD4">RATE_CMP!$B$5</definedName>
    <definedName name="RCMPD5">RATE_CMP!$E$5</definedName>
    <definedName name="REPORT_REGIME">'.'!$A$8</definedName>
    <definedName name="SRATED">SRATE!$A$7</definedName>
    <definedName name="VALUAH">'.'!$D$4</definedName>
    <definedName name="VALUSD">'.'!$C$4</definedName>
    <definedName name="VALVAL">'.'!$E$4</definedName>
    <definedName name="YKT2UAH">YKT2_UAH!$A$6</definedName>
    <definedName name="YKT2USD">YKT2_USD!$A$6</definedName>
    <definedName name="YKT2UФР">YKT2_UAH!$A$6</definedName>
  </definedNames>
  <calcPr calcId="145621"/>
</workbook>
</file>

<file path=xl/calcChain.xml><?xml version="1.0" encoding="utf-8"?>
<calcChain xmlns="http://schemas.openxmlformats.org/spreadsheetml/2006/main">
  <c r="G4" i="61" l="1"/>
  <c r="F4" i="61"/>
  <c r="E4" i="61"/>
  <c r="D4" i="61"/>
  <c r="C4" i="61"/>
  <c r="C3" i="61"/>
  <c r="J61" i="56"/>
  <c r="J60" i="56"/>
  <c r="J59" i="56"/>
  <c r="J58" i="56"/>
  <c r="J57" i="56"/>
  <c r="J56" i="56"/>
  <c r="J55" i="56"/>
  <c r="J54" i="56"/>
  <c r="J53" i="56"/>
  <c r="I53" i="56"/>
  <c r="J52" i="56"/>
  <c r="I52" i="56"/>
  <c r="J51" i="56"/>
  <c r="I51" i="56"/>
  <c r="J50" i="56"/>
  <c r="I50" i="56"/>
  <c r="J49" i="56"/>
  <c r="I49" i="56"/>
  <c r="J48" i="56"/>
  <c r="I48" i="56"/>
  <c r="J47" i="56"/>
  <c r="I47" i="56"/>
  <c r="J46" i="56"/>
  <c r="I46" i="56"/>
  <c r="J45" i="56"/>
  <c r="I45" i="56"/>
  <c r="J44" i="56"/>
  <c r="I44" i="56"/>
  <c r="J43" i="56"/>
  <c r="I43" i="56"/>
  <c r="J42" i="56"/>
  <c r="I42" i="56"/>
  <c r="J41" i="56"/>
  <c r="I41" i="56"/>
  <c r="J40" i="56"/>
  <c r="I40" i="56"/>
  <c r="J39" i="56"/>
  <c r="I39" i="56"/>
  <c r="J38" i="56"/>
  <c r="I38" i="56"/>
  <c r="J37" i="56"/>
  <c r="I37" i="56"/>
  <c r="J36" i="56"/>
  <c r="I36" i="56"/>
  <c r="J35" i="56"/>
  <c r="I35" i="56"/>
  <c r="J34" i="56"/>
  <c r="I34" i="56"/>
  <c r="J33" i="56"/>
  <c r="I33" i="56"/>
  <c r="J32" i="56"/>
  <c r="I32" i="56"/>
  <c r="J31" i="56"/>
  <c r="I31" i="56"/>
  <c r="J30" i="56"/>
  <c r="I30" i="56"/>
  <c r="J29" i="56"/>
  <c r="I29" i="56"/>
  <c r="J28" i="56"/>
  <c r="I28" i="56"/>
  <c r="J27" i="56"/>
  <c r="I27" i="56"/>
  <c r="J26" i="56"/>
  <c r="I26" i="56"/>
  <c r="J25" i="56"/>
  <c r="I25" i="56"/>
  <c r="J24" i="56"/>
  <c r="I24" i="56"/>
  <c r="J23" i="56"/>
  <c r="I23" i="56"/>
  <c r="J22" i="56"/>
  <c r="I22" i="56"/>
  <c r="J21" i="56"/>
  <c r="I21" i="56"/>
  <c r="J20" i="56"/>
  <c r="I20" i="56"/>
  <c r="J19" i="56"/>
  <c r="I19" i="56"/>
  <c r="J18" i="56"/>
  <c r="I18" i="56"/>
  <c r="J17" i="56"/>
  <c r="I17" i="56"/>
  <c r="J16" i="56"/>
  <c r="I16" i="56"/>
  <c r="J15" i="56"/>
  <c r="I15" i="56"/>
  <c r="J14" i="56"/>
  <c r="I14" i="56"/>
  <c r="J13" i="56"/>
  <c r="I13" i="56"/>
  <c r="J12" i="56"/>
  <c r="I12" i="56"/>
  <c r="J11" i="56"/>
  <c r="I11" i="56"/>
  <c r="J10" i="56"/>
  <c r="I10" i="56"/>
  <c r="J9" i="56"/>
  <c r="I9" i="56"/>
  <c r="E8" i="56"/>
  <c r="A4" i="56"/>
  <c r="D6" i="53"/>
  <c r="C6" i="53"/>
  <c r="B6" i="53"/>
  <c r="D4" i="53"/>
  <c r="I7" i="51"/>
  <c r="G7" i="51"/>
  <c r="F7" i="51"/>
  <c r="E7" i="51"/>
  <c r="D7" i="51"/>
  <c r="C7" i="51"/>
  <c r="B7" i="51"/>
  <c r="I4" i="51"/>
  <c r="B1" i="51"/>
  <c r="F126" i="49"/>
  <c r="E126" i="49"/>
  <c r="D126" i="49"/>
  <c r="C126" i="49"/>
  <c r="B126" i="49"/>
  <c r="F122" i="49"/>
  <c r="E122" i="49"/>
  <c r="D122" i="49"/>
  <c r="C122" i="49"/>
  <c r="B122" i="49"/>
  <c r="F108" i="49"/>
  <c r="E108" i="49"/>
  <c r="D108" i="49"/>
  <c r="C108" i="49"/>
  <c r="B108" i="49"/>
  <c r="F106" i="49"/>
  <c r="E106" i="49"/>
  <c r="D106" i="49"/>
  <c r="C106" i="49"/>
  <c r="B106" i="49"/>
  <c r="F100" i="49"/>
  <c r="E100" i="49"/>
  <c r="D100" i="49"/>
  <c r="C100" i="49"/>
  <c r="B100" i="49"/>
  <c r="G99" i="49"/>
  <c r="D99" i="49"/>
  <c r="F97" i="49"/>
  <c r="E97" i="49"/>
  <c r="D97" i="49"/>
  <c r="C97" i="49"/>
  <c r="B97" i="49"/>
  <c r="F93" i="49"/>
  <c r="E93" i="49"/>
  <c r="D93" i="49"/>
  <c r="D79" i="49" s="1"/>
  <c r="C93" i="49"/>
  <c r="B93" i="49"/>
  <c r="F80" i="49"/>
  <c r="E80" i="49"/>
  <c r="D80" i="49"/>
  <c r="C80" i="49"/>
  <c r="B80" i="49"/>
  <c r="G79" i="49"/>
  <c r="G78" i="49" s="1"/>
  <c r="F76" i="49"/>
  <c r="E76" i="49"/>
  <c r="D76" i="49"/>
  <c r="C76" i="49"/>
  <c r="B76" i="49"/>
  <c r="F64" i="49"/>
  <c r="E64" i="49"/>
  <c r="D64" i="49"/>
  <c r="C64" i="49"/>
  <c r="B64" i="49"/>
  <c r="F62" i="49"/>
  <c r="E62" i="49"/>
  <c r="D62" i="49"/>
  <c r="C62" i="49"/>
  <c r="B62" i="49"/>
  <c r="F56" i="49"/>
  <c r="E56" i="49"/>
  <c r="D56" i="49"/>
  <c r="C56" i="49"/>
  <c r="B56" i="49"/>
  <c r="F49" i="49"/>
  <c r="E49" i="49"/>
  <c r="D49" i="49"/>
  <c r="C49" i="49"/>
  <c r="B49" i="49"/>
  <c r="G48" i="49"/>
  <c r="F46" i="49"/>
  <c r="E46" i="49"/>
  <c r="D46" i="49"/>
  <c r="C46" i="49"/>
  <c r="B46" i="49"/>
  <c r="F9" i="49"/>
  <c r="E9" i="49"/>
  <c r="D9" i="49"/>
  <c r="D8" i="49" s="1"/>
  <c r="C9" i="49"/>
  <c r="B9" i="49"/>
  <c r="B8" i="49" s="1"/>
  <c r="G8" i="49"/>
  <c r="G7" i="49" s="1"/>
  <c r="F8" i="49"/>
  <c r="F126" i="48"/>
  <c r="E126" i="48"/>
  <c r="D126" i="48"/>
  <c r="C126" i="48"/>
  <c r="B126" i="48"/>
  <c r="F122" i="48"/>
  <c r="E122" i="48"/>
  <c r="D122" i="48"/>
  <c r="C122" i="48"/>
  <c r="B122" i="48"/>
  <c r="F108" i="48"/>
  <c r="E108" i="48"/>
  <c r="D108" i="48"/>
  <c r="C108" i="48"/>
  <c r="B108" i="48"/>
  <c r="F106" i="48"/>
  <c r="E106" i="48"/>
  <c r="D106" i="48"/>
  <c r="C106" i="48"/>
  <c r="B106" i="48"/>
  <c r="F100" i="48"/>
  <c r="E100" i="48"/>
  <c r="D100" i="48"/>
  <c r="C100" i="48"/>
  <c r="B100" i="48"/>
  <c r="G99" i="48"/>
  <c r="G78" i="48" s="1"/>
  <c r="F97" i="48"/>
  <c r="E97" i="48"/>
  <c r="D97" i="48"/>
  <c r="D79" i="48" s="1"/>
  <c r="C97" i="48"/>
  <c r="B97" i="48"/>
  <c r="F93" i="48"/>
  <c r="E93" i="48"/>
  <c r="E79" i="48" s="1"/>
  <c r="D93" i="48"/>
  <c r="C93" i="48"/>
  <c r="B93" i="48"/>
  <c r="F80" i="48"/>
  <c r="F79" i="48" s="1"/>
  <c r="E80" i="48"/>
  <c r="D80" i="48"/>
  <c r="C80" i="48"/>
  <c r="C79" i="48" s="1"/>
  <c r="B80" i="48"/>
  <c r="B79" i="48" s="1"/>
  <c r="G79" i="48"/>
  <c r="F76" i="48"/>
  <c r="E76" i="48"/>
  <c r="D76" i="48"/>
  <c r="C76" i="48"/>
  <c r="B76" i="48"/>
  <c r="F64" i="48"/>
  <c r="E64" i="48"/>
  <c r="D64" i="48"/>
  <c r="C64" i="48"/>
  <c r="B64" i="48"/>
  <c r="F62" i="48"/>
  <c r="E62" i="48"/>
  <c r="D62" i="48"/>
  <c r="C62" i="48"/>
  <c r="B62" i="48"/>
  <c r="F56" i="48"/>
  <c r="E56" i="48"/>
  <c r="D56" i="48"/>
  <c r="C56" i="48"/>
  <c r="B56" i="48"/>
  <c r="F49" i="48"/>
  <c r="E49" i="48"/>
  <c r="D49" i="48"/>
  <c r="C49" i="48"/>
  <c r="C48" i="48" s="1"/>
  <c r="C7" i="48" s="1"/>
  <c r="B49" i="48"/>
  <c r="G48" i="48"/>
  <c r="F46" i="48"/>
  <c r="E46" i="48"/>
  <c r="D46" i="48"/>
  <c r="C46" i="48"/>
  <c r="B46" i="48"/>
  <c r="F9" i="48"/>
  <c r="F8" i="48" s="1"/>
  <c r="E9" i="48"/>
  <c r="E8" i="48" s="1"/>
  <c r="D9" i="48"/>
  <c r="C9" i="48"/>
  <c r="B9" i="48"/>
  <c r="G8" i="48"/>
  <c r="C8" i="48"/>
  <c r="B8" i="48"/>
  <c r="G7" i="48"/>
  <c r="G18" i="47"/>
  <c r="F18" i="47"/>
  <c r="E18" i="47"/>
  <c r="D18" i="47"/>
  <c r="C18" i="47"/>
  <c r="B18" i="47"/>
  <c r="G12" i="47"/>
  <c r="F12" i="47"/>
  <c r="E12" i="47"/>
  <c r="D12" i="47"/>
  <c r="C12" i="47"/>
  <c r="B12" i="47"/>
  <c r="G6" i="47"/>
  <c r="F6" i="47"/>
  <c r="E6" i="47"/>
  <c r="D6" i="47"/>
  <c r="C6" i="47"/>
  <c r="B6" i="47"/>
  <c r="G4" i="47"/>
  <c r="G20" i="46"/>
  <c r="F20" i="46"/>
  <c r="E20" i="46"/>
  <c r="E18" i="46" s="1"/>
  <c r="D20" i="46"/>
  <c r="C20" i="46"/>
  <c r="B20" i="46"/>
  <c r="A20" i="46"/>
  <c r="G19" i="46"/>
  <c r="F19" i="46"/>
  <c r="E19" i="46"/>
  <c r="D19" i="46"/>
  <c r="D18" i="46" s="1"/>
  <c r="C19" i="46"/>
  <c r="B19" i="46"/>
  <c r="A19" i="46"/>
  <c r="G18" i="46"/>
  <c r="F18" i="46"/>
  <c r="C18" i="46"/>
  <c r="B18" i="46"/>
  <c r="G17" i="46"/>
  <c r="F17" i="46"/>
  <c r="E17" i="46"/>
  <c r="D17" i="46"/>
  <c r="C17" i="46"/>
  <c r="B17" i="46"/>
  <c r="A14" i="46"/>
  <c r="F13" i="46"/>
  <c r="A13" i="46"/>
  <c r="G11" i="46"/>
  <c r="F11" i="46"/>
  <c r="E11" i="46"/>
  <c r="D11" i="46"/>
  <c r="C11" i="46"/>
  <c r="B11" i="46"/>
  <c r="G8" i="46"/>
  <c r="A8" i="46"/>
  <c r="A7" i="46"/>
  <c r="G5" i="46"/>
  <c r="F5" i="46"/>
  <c r="E5" i="46"/>
  <c r="D5" i="46"/>
  <c r="C5" i="46"/>
  <c r="B5" i="46"/>
  <c r="G20" i="43"/>
  <c r="F20" i="43"/>
  <c r="E20" i="43"/>
  <c r="D20" i="43"/>
  <c r="C20" i="43"/>
  <c r="B20" i="43"/>
  <c r="A20" i="43"/>
  <c r="G19" i="43"/>
  <c r="F19" i="43"/>
  <c r="E19" i="43"/>
  <c r="E18" i="43" s="1"/>
  <c r="D19" i="43"/>
  <c r="D18" i="43" s="1"/>
  <c r="C19" i="43"/>
  <c r="B19" i="43"/>
  <c r="A19" i="43"/>
  <c r="G18" i="43"/>
  <c r="C18" i="43"/>
  <c r="G17" i="43"/>
  <c r="F17" i="43"/>
  <c r="E17" i="43"/>
  <c r="D17" i="43"/>
  <c r="C17" i="43"/>
  <c r="B17" i="43"/>
  <c r="C14" i="43"/>
  <c r="A14" i="43"/>
  <c r="A13" i="43"/>
  <c r="G11" i="43"/>
  <c r="F11" i="43"/>
  <c r="E11" i="43"/>
  <c r="D11" i="43"/>
  <c r="C11" i="43"/>
  <c r="B11" i="43"/>
  <c r="C8" i="43"/>
  <c r="A8" i="43"/>
  <c r="D7" i="43"/>
  <c r="B7" i="43"/>
  <c r="A7" i="43"/>
  <c r="G5" i="43"/>
  <c r="F5" i="43"/>
  <c r="E5" i="43"/>
  <c r="D5" i="43"/>
  <c r="C5" i="43"/>
  <c r="B5" i="43"/>
  <c r="G18" i="40"/>
  <c r="F18" i="40"/>
  <c r="E18" i="40"/>
  <c r="D18" i="40"/>
  <c r="C18" i="40"/>
  <c r="B18" i="40"/>
  <c r="G12" i="40"/>
  <c r="F12" i="40"/>
  <c r="E12" i="40"/>
  <c r="D12" i="40"/>
  <c r="C12" i="40"/>
  <c r="B12" i="40"/>
  <c r="G10" i="40"/>
  <c r="A10" i="40" s="1"/>
  <c r="G6" i="40"/>
  <c r="F6" i="40"/>
  <c r="E6" i="40"/>
  <c r="D6" i="40"/>
  <c r="C6" i="40"/>
  <c r="B6" i="40"/>
  <c r="G4" i="40"/>
  <c r="A4" i="40" s="1"/>
  <c r="C17" i="36"/>
  <c r="B17" i="36"/>
  <c r="C9" i="36"/>
  <c r="B9" i="36"/>
  <c r="C8" i="36"/>
  <c r="B8" i="36"/>
  <c r="D6" i="36"/>
  <c r="A3" i="36"/>
  <c r="A2" i="36"/>
  <c r="A1" i="36"/>
  <c r="D7" i="35"/>
  <c r="C7" i="35"/>
  <c r="B7" i="35"/>
  <c r="D5" i="35"/>
  <c r="A2" i="35"/>
  <c r="C101" i="31"/>
  <c r="B101" i="31"/>
  <c r="C93" i="31"/>
  <c r="B93" i="31"/>
  <c r="C91" i="31"/>
  <c r="B91" i="31"/>
  <c r="C85" i="31"/>
  <c r="B85" i="31"/>
  <c r="D84" i="31"/>
  <c r="C84" i="31"/>
  <c r="C82" i="31"/>
  <c r="B82" i="31"/>
  <c r="C76" i="31"/>
  <c r="B76" i="31"/>
  <c r="C74" i="31"/>
  <c r="B74" i="31"/>
  <c r="C68" i="31"/>
  <c r="B68" i="31"/>
  <c r="C61" i="31"/>
  <c r="C60" i="31" s="1"/>
  <c r="B61" i="31"/>
  <c r="D60" i="31"/>
  <c r="D59" i="31" s="1"/>
  <c r="B60" i="31"/>
  <c r="C59" i="31"/>
  <c r="C57" i="31"/>
  <c r="B57" i="31"/>
  <c r="C53" i="31"/>
  <c r="C46" i="31" s="1"/>
  <c r="B53" i="31"/>
  <c r="B46" i="31" s="1"/>
  <c r="C47" i="31"/>
  <c r="B47" i="31"/>
  <c r="D46" i="31"/>
  <c r="D8" i="31" s="1"/>
  <c r="C44" i="31"/>
  <c r="B44" i="31"/>
  <c r="B9" i="31" s="1"/>
  <c r="B8" i="31" s="1"/>
  <c r="C10" i="31"/>
  <c r="B10" i="31"/>
  <c r="D9" i="31"/>
  <c r="C9" i="31"/>
  <c r="C8" i="31" s="1"/>
  <c r="C101" i="30"/>
  <c r="B101" i="30"/>
  <c r="C93" i="30"/>
  <c r="B93" i="30"/>
  <c r="C91" i="30"/>
  <c r="B91" i="30"/>
  <c r="C85" i="30"/>
  <c r="B85" i="30"/>
  <c r="D84" i="30"/>
  <c r="C84" i="30"/>
  <c r="C82" i="30"/>
  <c r="B82" i="30"/>
  <c r="C78" i="30"/>
  <c r="B78" i="30"/>
  <c r="C72" i="30"/>
  <c r="B72" i="30"/>
  <c r="D71" i="30"/>
  <c r="D70" i="30" s="1"/>
  <c r="B71" i="30"/>
  <c r="C68" i="30"/>
  <c r="B68" i="30"/>
  <c r="C62" i="30"/>
  <c r="B62" i="30"/>
  <c r="C60" i="30"/>
  <c r="B60" i="30"/>
  <c r="C54" i="30"/>
  <c r="B54" i="30"/>
  <c r="C47" i="30"/>
  <c r="C46" i="30" s="1"/>
  <c r="B47" i="30"/>
  <c r="D46" i="30"/>
  <c r="B46" i="30"/>
  <c r="C44" i="30"/>
  <c r="B44" i="30"/>
  <c r="C10" i="30"/>
  <c r="B10" i="30"/>
  <c r="B9" i="30" s="1"/>
  <c r="D9" i="30"/>
  <c r="D8" i="30" s="1"/>
  <c r="C9" i="30"/>
  <c r="C8" i="30"/>
  <c r="B8" i="30"/>
  <c r="C23" i="29"/>
  <c r="B23" i="29"/>
  <c r="C19" i="29"/>
  <c r="B19" i="29"/>
  <c r="B18" i="29" s="1"/>
  <c r="D18" i="29"/>
  <c r="C18" i="29"/>
  <c r="C12" i="29"/>
  <c r="B12" i="29"/>
  <c r="C9" i="29"/>
  <c r="C8" i="29" s="1"/>
  <c r="B9" i="29"/>
  <c r="D8" i="29"/>
  <c r="B8" i="29"/>
  <c r="B7" i="29" s="1"/>
  <c r="C7" i="29"/>
  <c r="D5" i="29"/>
  <c r="A2" i="29"/>
  <c r="M34" i="28"/>
  <c r="L34" i="28"/>
  <c r="K34" i="28"/>
  <c r="J34" i="28"/>
  <c r="I34" i="28"/>
  <c r="H34" i="28"/>
  <c r="G34" i="28"/>
  <c r="F34" i="28"/>
  <c r="E34" i="28"/>
  <c r="D34" i="28"/>
  <c r="C34" i="28"/>
  <c r="B34" i="28"/>
  <c r="M27" i="28"/>
  <c r="L27" i="28"/>
  <c r="K27" i="28"/>
  <c r="J27" i="28"/>
  <c r="I27" i="28"/>
  <c r="H27" i="28"/>
  <c r="G27" i="28"/>
  <c r="F27" i="28"/>
  <c r="E27" i="28"/>
  <c r="D27" i="28"/>
  <c r="C27" i="28"/>
  <c r="B27" i="28"/>
  <c r="M26" i="28"/>
  <c r="L26" i="28"/>
  <c r="K26" i="28"/>
  <c r="J26" i="28"/>
  <c r="I26" i="28"/>
  <c r="H26" i="28"/>
  <c r="G26" i="28"/>
  <c r="F26" i="28"/>
  <c r="E26" i="28"/>
  <c r="D26" i="28"/>
  <c r="C26" i="28"/>
  <c r="B26" i="28"/>
  <c r="N23" i="28"/>
  <c r="N7" i="28" s="1"/>
  <c r="M7" i="28"/>
  <c r="L7" i="28"/>
  <c r="K7" i="28"/>
  <c r="G7" i="28"/>
  <c r="F7" i="28"/>
  <c r="E7" i="28"/>
  <c r="N4" i="28"/>
  <c r="N7" i="27"/>
  <c r="M7" i="27"/>
  <c r="L7" i="27"/>
  <c r="K7" i="27"/>
  <c r="G7" i="27"/>
  <c r="F7" i="27"/>
  <c r="E7" i="27"/>
  <c r="N4" i="27"/>
  <c r="G32" i="26"/>
  <c r="F32" i="26"/>
  <c r="E32" i="26"/>
  <c r="D32" i="26"/>
  <c r="C32" i="26"/>
  <c r="B32" i="26"/>
  <c r="G25" i="26"/>
  <c r="G24" i="26" s="1"/>
  <c r="F25" i="26"/>
  <c r="F24" i="26" s="1"/>
  <c r="E25" i="26"/>
  <c r="D25" i="26"/>
  <c r="C25" i="26"/>
  <c r="B25" i="26"/>
  <c r="B24" i="26" s="1"/>
  <c r="E24" i="26"/>
  <c r="D24" i="26"/>
  <c r="C24" i="26"/>
  <c r="H21" i="26"/>
  <c r="H8" i="26"/>
  <c r="G8" i="26"/>
  <c r="F8" i="26"/>
  <c r="E8" i="26"/>
  <c r="D8" i="26"/>
  <c r="C8" i="26"/>
  <c r="B8" i="26"/>
  <c r="H5" i="26"/>
  <c r="C31" i="25"/>
  <c r="B31" i="25"/>
  <c r="C24" i="25"/>
  <c r="B24" i="25"/>
  <c r="C23" i="25"/>
  <c r="B23" i="25"/>
  <c r="D21" i="25"/>
  <c r="B21" i="25"/>
  <c r="D7" i="25"/>
  <c r="C7" i="25"/>
  <c r="B7" i="25"/>
  <c r="D5" i="25"/>
  <c r="A2" i="25"/>
  <c r="D7" i="24"/>
  <c r="C7" i="24"/>
  <c r="B7" i="24"/>
  <c r="G26" i="21"/>
  <c r="F26" i="21"/>
  <c r="E26" i="21"/>
  <c r="E20" i="21" s="1"/>
  <c r="D26" i="21"/>
  <c r="D20" i="21" s="1"/>
  <c r="C26" i="21"/>
  <c r="B26" i="21"/>
  <c r="G21" i="21"/>
  <c r="G20" i="21" s="1"/>
  <c r="F21" i="21"/>
  <c r="F20" i="21" s="1"/>
  <c r="E21" i="21"/>
  <c r="D21" i="21"/>
  <c r="C21" i="21"/>
  <c r="C20" i="21" s="1"/>
  <c r="B21" i="21"/>
  <c r="B20" i="21"/>
  <c r="H17" i="21"/>
  <c r="H13" i="21"/>
  <c r="H12" i="21"/>
  <c r="H7" i="21"/>
  <c r="G7" i="21"/>
  <c r="F7" i="21"/>
  <c r="E7" i="21"/>
  <c r="D7" i="21"/>
  <c r="C7" i="21"/>
  <c r="B7" i="21"/>
  <c r="H4" i="21"/>
  <c r="C28" i="20"/>
  <c r="B28" i="20"/>
  <c r="C23" i="20"/>
  <c r="B23" i="20"/>
  <c r="C22" i="20"/>
  <c r="B22" i="20"/>
  <c r="D20" i="20"/>
  <c r="B20" i="20"/>
  <c r="D7" i="20"/>
  <c r="C7" i="20"/>
  <c r="B7" i="20"/>
  <c r="D5" i="20"/>
  <c r="A2" i="20"/>
  <c r="D7" i="19"/>
  <c r="C7" i="19"/>
  <c r="B7" i="19"/>
  <c r="C18" i="18"/>
  <c r="B18" i="18"/>
  <c r="C15" i="18"/>
  <c r="C14" i="18" s="1"/>
  <c r="B15" i="18"/>
  <c r="B14" i="18" s="1"/>
  <c r="D12" i="18"/>
  <c r="D9" i="18"/>
  <c r="C9" i="18"/>
  <c r="B9" i="18"/>
  <c r="A9" i="18"/>
  <c r="D8" i="18"/>
  <c r="C8" i="18"/>
  <c r="B8" i="18"/>
  <c r="A8" i="18"/>
  <c r="D7" i="18"/>
  <c r="C7" i="18"/>
  <c r="B7" i="18"/>
  <c r="D5" i="18"/>
  <c r="A2" i="18"/>
  <c r="D6" i="17"/>
  <c r="C6" i="17"/>
  <c r="B6" i="17"/>
  <c r="D4" i="17"/>
  <c r="A2" i="17"/>
  <c r="C18" i="13"/>
  <c r="B18" i="13"/>
  <c r="C12" i="13"/>
  <c r="B12" i="13"/>
  <c r="C10" i="13"/>
  <c r="A10" i="13" s="1"/>
  <c r="C6" i="13"/>
  <c r="B6" i="13"/>
  <c r="C4" i="13"/>
  <c r="A4" i="13" s="1"/>
  <c r="C20" i="12"/>
  <c r="B20" i="12"/>
  <c r="A20" i="12"/>
  <c r="C19" i="12"/>
  <c r="B19" i="12"/>
  <c r="A19" i="12"/>
  <c r="A18" i="12"/>
  <c r="C17" i="12"/>
  <c r="B17" i="12"/>
  <c r="A14" i="12"/>
  <c r="A13" i="12"/>
  <c r="A12" i="12"/>
  <c r="C11" i="12"/>
  <c r="B11" i="12"/>
  <c r="B8" i="12"/>
  <c r="A8" i="12"/>
  <c r="A7" i="12"/>
  <c r="A6" i="12"/>
  <c r="C5" i="12"/>
  <c r="B5" i="12"/>
  <c r="C18" i="11"/>
  <c r="B18" i="11"/>
  <c r="C12" i="11"/>
  <c r="B12" i="11"/>
  <c r="C6" i="11"/>
  <c r="B6" i="11"/>
  <c r="C4" i="11"/>
  <c r="A4" i="11" s="1"/>
  <c r="B92" i="8"/>
  <c r="B90" i="8"/>
  <c r="B84" i="8"/>
  <c r="C83" i="8"/>
  <c r="B81" i="8"/>
  <c r="B77" i="8"/>
  <c r="B71" i="8"/>
  <c r="C70" i="8"/>
  <c r="B67" i="8"/>
  <c r="B61" i="8"/>
  <c r="B59" i="8"/>
  <c r="B53" i="8"/>
  <c r="B46" i="8"/>
  <c r="C45" i="8"/>
  <c r="B43" i="8"/>
  <c r="B9" i="8"/>
  <c r="C8" i="8"/>
  <c r="B100" i="7"/>
  <c r="B92" i="7"/>
  <c r="B90" i="7"/>
  <c r="B84" i="7"/>
  <c r="C83" i="7"/>
  <c r="B81" i="7"/>
  <c r="B77" i="7"/>
  <c r="B71" i="7"/>
  <c r="C70" i="7"/>
  <c r="B67" i="7"/>
  <c r="B61" i="7"/>
  <c r="B59" i="7"/>
  <c r="B53" i="7"/>
  <c r="B46" i="7"/>
  <c r="C45" i="7"/>
  <c r="B43" i="7"/>
  <c r="B9" i="7"/>
  <c r="C8" i="7"/>
  <c r="B100" i="6"/>
  <c r="B92" i="6"/>
  <c r="B90" i="6"/>
  <c r="B84" i="6"/>
  <c r="C83" i="6"/>
  <c r="B81" i="6"/>
  <c r="B75" i="6"/>
  <c r="B73" i="6"/>
  <c r="B67" i="6"/>
  <c r="B60" i="6"/>
  <c r="C59" i="6"/>
  <c r="B56" i="6"/>
  <c r="B52" i="6"/>
  <c r="B46" i="6"/>
  <c r="C45" i="6"/>
  <c r="B43" i="6"/>
  <c r="B9" i="6"/>
  <c r="C8" i="6"/>
  <c r="C4" i="6"/>
  <c r="B100" i="5"/>
  <c r="B92" i="5"/>
  <c r="B90" i="5"/>
  <c r="B84" i="5"/>
  <c r="C83" i="5"/>
  <c r="B81" i="5"/>
  <c r="B75" i="5"/>
  <c r="B73" i="5"/>
  <c r="B67" i="5"/>
  <c r="B60" i="5"/>
  <c r="C59" i="5"/>
  <c r="B56" i="5"/>
  <c r="B52" i="5"/>
  <c r="B46" i="5"/>
  <c r="C45" i="5"/>
  <c r="B43" i="5"/>
  <c r="B9" i="5"/>
  <c r="C8" i="5"/>
  <c r="C4" i="5"/>
  <c r="F99" i="49" l="1"/>
  <c r="E99" i="48"/>
  <c r="E78" i="48" s="1"/>
  <c r="D99" i="48"/>
  <c r="D78" i="48"/>
  <c r="B48" i="49"/>
  <c r="B7" i="49" s="1"/>
  <c r="F48" i="49"/>
  <c r="E48" i="49"/>
  <c r="D48" i="49"/>
  <c r="D7" i="49" s="1"/>
  <c r="D6" i="49" s="1"/>
  <c r="C99" i="49"/>
  <c r="C78" i="49" s="1"/>
  <c r="B99" i="49"/>
  <c r="E8" i="49"/>
  <c r="C79" i="49"/>
  <c r="E79" i="49"/>
  <c r="B48" i="48"/>
  <c r="B7" i="48" s="1"/>
  <c r="F48" i="48"/>
  <c r="E48" i="48"/>
  <c r="C69" i="7"/>
  <c r="B83" i="7"/>
  <c r="B70" i="7"/>
  <c r="B69" i="7" s="1"/>
  <c r="B45" i="7"/>
  <c r="B8" i="7"/>
  <c r="C7" i="7"/>
  <c r="B8" i="8"/>
  <c r="C7" i="8"/>
  <c r="B45" i="8"/>
  <c r="B70" i="8"/>
  <c r="C69" i="8"/>
  <c r="C18" i="12"/>
  <c r="C58" i="6"/>
  <c r="B8" i="6"/>
  <c r="B83" i="6"/>
  <c r="C7" i="6"/>
  <c r="B59" i="6"/>
  <c r="B45" i="6"/>
  <c r="B59" i="5"/>
  <c r="B45" i="5"/>
  <c r="B8" i="5"/>
  <c r="B83" i="5"/>
  <c r="C7" i="5"/>
  <c r="B6" i="43"/>
  <c r="F12" i="46"/>
  <c r="C7" i="31"/>
  <c r="F7" i="49"/>
  <c r="C48" i="49"/>
  <c r="D14" i="46"/>
  <c r="G13" i="46"/>
  <c r="C13" i="46"/>
  <c r="C12" i="46" s="1"/>
  <c r="F8" i="46"/>
  <c r="B8" i="46"/>
  <c r="E7" i="46"/>
  <c r="F14" i="43"/>
  <c r="B14" i="43"/>
  <c r="E13" i="43"/>
  <c r="E12" i="43" s="1"/>
  <c r="D8" i="43"/>
  <c r="D6" i="43" s="1"/>
  <c r="G7" i="43"/>
  <c r="G6" i="43" s="1"/>
  <c r="C7" i="43"/>
  <c r="C6" i="43" s="1"/>
  <c r="C13" i="12"/>
  <c r="B13" i="12"/>
  <c r="C14" i="46"/>
  <c r="E13" i="46"/>
  <c r="D8" i="46"/>
  <c r="F7" i="46"/>
  <c r="F6" i="46" s="1"/>
  <c r="G14" i="43"/>
  <c r="C13" i="43"/>
  <c r="C12" i="43" s="1"/>
  <c r="E8" i="43"/>
  <c r="F7" i="43"/>
  <c r="F6" i="43" s="1"/>
  <c r="B14" i="12"/>
  <c r="C8" i="12"/>
  <c r="B7" i="12"/>
  <c r="B6" i="12" s="1"/>
  <c r="B14" i="46"/>
  <c r="B13" i="46"/>
  <c r="E8" i="46"/>
  <c r="D7" i="46"/>
  <c r="D6" i="46" s="1"/>
  <c r="B13" i="43"/>
  <c r="B12" i="43" s="1"/>
  <c r="G8" i="43"/>
  <c r="C7" i="12"/>
  <c r="G14" i="46"/>
  <c r="C8" i="46"/>
  <c r="C7" i="46"/>
  <c r="C6" i="46" s="1"/>
  <c r="E14" i="43"/>
  <c r="G13" i="43"/>
  <c r="G12" i="43" s="1"/>
  <c r="F8" i="43"/>
  <c r="E7" i="43"/>
  <c r="E6" i="43" s="1"/>
  <c r="C58" i="5"/>
  <c r="B59" i="31"/>
  <c r="B7" i="31" s="1"/>
  <c r="D13" i="43"/>
  <c r="D12" i="43" s="1"/>
  <c r="D14" i="43"/>
  <c r="B7" i="46"/>
  <c r="E14" i="46"/>
  <c r="E7" i="48"/>
  <c r="C14" i="12"/>
  <c r="B8" i="43"/>
  <c r="F13" i="43"/>
  <c r="F12" i="43" s="1"/>
  <c r="G7" i="46"/>
  <c r="G6" i="46" s="1"/>
  <c r="D13" i="46"/>
  <c r="F14" i="46"/>
  <c r="D78" i="49"/>
  <c r="E7" i="49"/>
  <c r="E99" i="49"/>
  <c r="G10" i="47"/>
  <c r="C10" i="11"/>
  <c r="A10" i="11" s="1"/>
  <c r="B18" i="12"/>
  <c r="B84" i="30"/>
  <c r="B70" i="30" s="1"/>
  <c r="B7" i="30" s="1"/>
  <c r="B84" i="31"/>
  <c r="F7" i="48"/>
  <c r="D8" i="48"/>
  <c r="C99" i="48"/>
  <c r="C78" i="48" s="1"/>
  <c r="C6" i="48" s="1"/>
  <c r="C71" i="30"/>
  <c r="C70" i="30" s="1"/>
  <c r="C7" i="30" s="1"/>
  <c r="B18" i="43"/>
  <c r="F18" i="43"/>
  <c r="D48" i="48"/>
  <c r="B99" i="48"/>
  <c r="B78" i="48" s="1"/>
  <c r="F99" i="48"/>
  <c r="F78" i="48" s="1"/>
  <c r="C8" i="49"/>
  <c r="C7" i="49" s="1"/>
  <c r="B79" i="49"/>
  <c r="F79" i="49"/>
  <c r="F78" i="49" s="1"/>
  <c r="E6" i="48" l="1"/>
  <c r="B6" i="48"/>
  <c r="B78" i="49"/>
  <c r="B6" i="49" s="1"/>
  <c r="C6" i="49"/>
  <c r="E78" i="49"/>
  <c r="E6" i="49" s="1"/>
  <c r="D7" i="48"/>
  <c r="D6" i="48" s="1"/>
  <c r="B7" i="7"/>
  <c r="B6" i="7" s="1"/>
  <c r="B7" i="8"/>
  <c r="C12" i="12"/>
  <c r="C6" i="12"/>
  <c r="B58" i="6"/>
  <c r="B7" i="6"/>
  <c r="B58" i="5"/>
  <c r="B7" i="5"/>
  <c r="B6" i="5" s="1"/>
  <c r="F6" i="48"/>
  <c r="B6" i="46"/>
  <c r="E12" i="46"/>
  <c r="B12" i="12"/>
  <c r="F6" i="49"/>
  <c r="D12" i="46"/>
  <c r="B12" i="46"/>
  <c r="E6" i="46"/>
  <c r="G12" i="46"/>
  <c r="B6" i="6" l="1"/>
  <c r="B83" i="8"/>
  <c r="B69" i="8"/>
  <c r="B6" i="8"/>
  <c r="B102" i="8"/>
  <c r="B101" i="8"/>
  <c r="B100" i="8"/>
</calcChain>
</file>

<file path=xl/sharedStrings.xml><?xml version="1.0" encoding="utf-8"?>
<sst xmlns="http://schemas.openxmlformats.org/spreadsheetml/2006/main" count="1308" uniqueCount="321">
  <si>
    <t xml:space="preserve">            ОВДП (27-річні)</t>
  </si>
  <si>
    <t xml:space="preserve">            ОВДП (29-річні)</t>
  </si>
  <si>
    <t xml:space="preserve">            ОВДП (22-річні)</t>
  </si>
  <si>
    <t xml:space="preserve">            ОВДП (24-річні)</t>
  </si>
  <si>
    <t>ОВДП (3 - річні)</t>
  </si>
  <si>
    <t xml:space="preserve">            ОВДП (8 - річні)</t>
  </si>
  <si>
    <t xml:space="preserve">            ОВДП (30-річні)</t>
  </si>
  <si>
    <t>грн.</t>
  </si>
  <si>
    <t>2. Заборгованість за позиками, одержаними від органів управління іноземних держав</t>
  </si>
  <si>
    <t>5. Заборгованість, не віднесена до інших категорій</t>
  </si>
  <si>
    <t>3</t>
  </si>
  <si>
    <t>2. Заборгованість перед банківськими та іншими фінансовими установами</t>
  </si>
  <si>
    <t>Росія</t>
  </si>
  <si>
    <t>ВАТ "Державний експортно-імпортний банк України"</t>
  </si>
  <si>
    <t>Європейське співтоватиство з атомної енергії</t>
  </si>
  <si>
    <t>Внутрішній борг за випущеними цінними паперами</t>
  </si>
  <si>
    <t xml:space="preserve">            ОВДП (12 - місячні)</t>
  </si>
  <si>
    <t>Deutsche Bank AG London</t>
  </si>
  <si>
    <t>ОВДП (16 - річні)</t>
  </si>
  <si>
    <t>Citibank, N.A., Deutsche Bank AG</t>
  </si>
  <si>
    <t>Структура державного та гарантованого державою боргу
в розрізі термінів погашення</t>
  </si>
  <si>
    <t>%%</t>
  </si>
  <si>
    <t xml:space="preserve">            ОВДП (9 - місячні)</t>
  </si>
  <si>
    <t>Державний та гарантований державою борг України за станом на ReportDate 
(за типом боргу)</t>
  </si>
  <si>
    <t xml:space="preserve">            ОВДП (18 - річні)</t>
  </si>
  <si>
    <t>3. Заборгованість за позиками, одержаними від іноземних комерційних банків, інших іноземних фінансових установ</t>
  </si>
  <si>
    <t>Фонд чистих технологій (МБРР)</t>
  </si>
  <si>
    <t xml:space="preserve">   Гарантований борг</t>
  </si>
  <si>
    <t xml:space="preserve">            ОВДП (10 - річні)</t>
  </si>
  <si>
    <t>Державний та гарантований державою борг України</t>
  </si>
  <si>
    <t>ОВДП (6 - річні)</t>
  </si>
  <si>
    <t xml:space="preserve">            ОВДП (20 - річні)</t>
  </si>
  <si>
    <t>Європейське Співтовариство</t>
  </si>
  <si>
    <t>ПАТ АБ "Укргазбанк"</t>
  </si>
  <si>
    <t xml:space="preserve">      Гарантований внутрішній борг</t>
  </si>
  <si>
    <t>Долар США</t>
  </si>
  <si>
    <t>Німеччина</t>
  </si>
  <si>
    <t>Aquasafety Invest plc</t>
  </si>
  <si>
    <t>ОВДП (6 - місячні)</t>
  </si>
  <si>
    <t>ОВДП (19 - річні)</t>
  </si>
  <si>
    <t>Індекс споживчих цін (СРІ)</t>
  </si>
  <si>
    <t xml:space="preserve">            Казначейські зобов'язання</t>
  </si>
  <si>
    <t>2018.01.31-2018.12.31</t>
  </si>
  <si>
    <t xml:space="preserve">            ОВДП (4 - річні)</t>
  </si>
  <si>
    <t>курс до UAH</t>
  </si>
  <si>
    <t>ОВДП (11 - річні)</t>
  </si>
  <si>
    <t>Сессия</t>
  </si>
  <si>
    <t>ОВДП (25-річні)</t>
  </si>
  <si>
    <t>ОВДП (27-річні)</t>
  </si>
  <si>
    <t>Облігації ДІУ (10 - річні)</t>
  </si>
  <si>
    <t>млрд. дол.США</t>
  </si>
  <si>
    <t>ОВДП (22-річні)</t>
  </si>
  <si>
    <t>Валютна структура боргу на кінець попереднього року та на звітну дату (розширений)</t>
  </si>
  <si>
    <t>Внутрішній борг</t>
  </si>
  <si>
    <t>Облігації ДІУ (5 - річні)</t>
  </si>
  <si>
    <t>Ставка МВФ</t>
  </si>
  <si>
    <t>Зовнішній борг за випущеними цінними паперами</t>
  </si>
  <si>
    <t xml:space="preserve">            ОВДП (13 - річні)</t>
  </si>
  <si>
    <t>ОВДП (9 - річні)</t>
  </si>
  <si>
    <t>Структура боргу за типом ставки на кінець попереднього року та звітну дату</t>
  </si>
  <si>
    <t>(в розрізі середнього терміну обігу та середньої ставки)</t>
  </si>
  <si>
    <t>СПЗ</t>
  </si>
  <si>
    <t xml:space="preserve">            ОВДП (6 - річні)</t>
  </si>
  <si>
    <t>оріг.</t>
  </si>
  <si>
    <t>Citibank, N.A. London</t>
  </si>
  <si>
    <t>Міжнародний банк реконструкції та розвитку</t>
  </si>
  <si>
    <t>%</t>
  </si>
  <si>
    <t>Зовнішній борг за позиками, одержаними від міжнародних фінансових організацій</t>
  </si>
  <si>
    <t>(за видами відсоткових ставок)</t>
  </si>
  <si>
    <t>Державний банк розвитку КНР</t>
  </si>
  <si>
    <t>ОВДП (12 - місячні)</t>
  </si>
  <si>
    <t>Внутрішня заборгованість, не віднесена до інших категорій</t>
  </si>
  <si>
    <t>Експортно-імпортний банк Китаю</t>
  </si>
  <si>
    <t>Державний борг</t>
  </si>
  <si>
    <t>Chase Manhattan Bank Luxembourg S.A.</t>
  </si>
  <si>
    <t>ОВДП (14 - річні)</t>
  </si>
  <si>
    <t>Європейський Інвестиційний Банк</t>
  </si>
  <si>
    <t xml:space="preserve">            ОВДП (28-річні)</t>
  </si>
  <si>
    <t xml:space="preserve">      Гарантований зовнішній борг</t>
  </si>
  <si>
    <t xml:space="preserve">            ОВДП (25-річні)</t>
  </si>
  <si>
    <t>Зовнішній борг</t>
  </si>
  <si>
    <t xml:space="preserve">            ОВДП (16 - річні)</t>
  </si>
  <si>
    <t>млрд. грн.</t>
  </si>
  <si>
    <t>Борг, по якому сплата відсотків здійснюється за плаваючими процентними ставками</t>
  </si>
  <si>
    <t>2023-31.12.2060</t>
  </si>
  <si>
    <t xml:space="preserve">            ОВДП (1 - місячні)</t>
  </si>
  <si>
    <t>ОВДП (4 - річні)</t>
  </si>
  <si>
    <t xml:space="preserve">            ОВДП (9 - річні)</t>
  </si>
  <si>
    <t>Борг, по якому сплата відсотків здійснюється за фіксованими процентними ставками</t>
  </si>
  <si>
    <t>(в розрізі валют погашеня)</t>
  </si>
  <si>
    <t>Зовнішній борг за позиками, одержаними від органів управління іноземних держав</t>
  </si>
  <si>
    <t>SHORT</t>
  </si>
  <si>
    <t>Канадський долар</t>
  </si>
  <si>
    <t xml:space="preserve">    Державний борг</t>
  </si>
  <si>
    <t xml:space="preserve">      Державний зовнішній борг</t>
  </si>
  <si>
    <t>Міжнародний Валютний Фонд</t>
  </si>
  <si>
    <t>ОВДП (17 - річні)</t>
  </si>
  <si>
    <t>Державний та гарантований державою борг України за станом на ReportDate 
(за ознакою умовності)</t>
  </si>
  <si>
    <t>Фіксована</t>
  </si>
  <si>
    <t>Національний банк України</t>
  </si>
  <si>
    <t>Європейський банк реконструкції та розвитку</t>
  </si>
  <si>
    <t>США</t>
  </si>
  <si>
    <t>Credit Suisse First Boston International</t>
  </si>
  <si>
    <t xml:space="preserve">            ОВДП (2 - річні)</t>
  </si>
  <si>
    <t>В тому числі:</t>
  </si>
  <si>
    <t>Канада</t>
  </si>
  <si>
    <t>Японія</t>
  </si>
  <si>
    <t>ВАТ "Державний ощадний банк України"</t>
  </si>
  <si>
    <t xml:space="preserve">            ОВДП (11 - річні)</t>
  </si>
  <si>
    <t>ОВДП (7 - річні)</t>
  </si>
  <si>
    <t>ОВДП (20 - річні)</t>
  </si>
  <si>
    <t>курс до USD</t>
  </si>
  <si>
    <t>Середній термін обігу, років</t>
  </si>
  <si>
    <t xml:space="preserve">         в т.ч. ОЗДП</t>
  </si>
  <si>
    <t>Гарантований державою борг</t>
  </si>
  <si>
    <t>ОВДП (28-річні)</t>
  </si>
  <si>
    <t>ОВДП (23-річні)</t>
  </si>
  <si>
    <t>6ad04112-77cc-4f4d-a7cf-2e943898a974</t>
  </si>
  <si>
    <t xml:space="preserve">            ОВДП (5 - річні)</t>
  </si>
  <si>
    <t>Единицы измерения</t>
  </si>
  <si>
    <t xml:space="preserve">            ОВДП (6 - місячні)</t>
  </si>
  <si>
    <t>ОЗДП 2013 року</t>
  </si>
  <si>
    <t>ОВДП (12 - річні)</t>
  </si>
  <si>
    <t>ОЗДП 2014 року</t>
  </si>
  <si>
    <t>UniCredit Bank Austria AG</t>
  </si>
  <si>
    <t xml:space="preserve">            ОВДП (14 - річні)</t>
  </si>
  <si>
    <t>ОЗДП 2015 року</t>
  </si>
  <si>
    <t xml:space="preserve">         в т.ч. ОВДП</t>
  </si>
  <si>
    <t>LIBOR</t>
  </si>
  <si>
    <t>Японська єна</t>
  </si>
  <si>
    <t>1. Заборгованість за випущеними цінними паперами на внутрішньому ринку</t>
  </si>
  <si>
    <t>1</t>
  </si>
  <si>
    <t>ОВДП (2 - річні)</t>
  </si>
  <si>
    <t>3. Заборгованість, не віднесена до інших категорій</t>
  </si>
  <si>
    <t xml:space="preserve">            ОВДП (7 - річні)</t>
  </si>
  <si>
    <t>Валютна структура державного боргу на кінець попереднього року та звітну дату</t>
  </si>
  <si>
    <t>ОВДП (3 - місячні)</t>
  </si>
  <si>
    <t>Credit Suisse International</t>
  </si>
  <si>
    <t xml:space="preserve">            ОВДП (26-річні)</t>
  </si>
  <si>
    <t xml:space="preserve">            ОВДП (21-річні)</t>
  </si>
  <si>
    <t xml:space="preserve">            ОВДП (23-річні)</t>
  </si>
  <si>
    <t>Внутрішній борг перед банківськими та іншими фінансовими установами</t>
  </si>
  <si>
    <t>ОВДП (18 - місячні)</t>
  </si>
  <si>
    <t>Структура боргу за ознакою умовності
на кінець попереднього року та на звітну дату</t>
  </si>
  <si>
    <t>ОВДП (15 - річні)</t>
  </si>
  <si>
    <t>2019-2023</t>
  </si>
  <si>
    <t>1. Заборгованість за позиками, одержаними від міжнародних фінансових організацій</t>
  </si>
  <si>
    <t>4. Заборгованість за випущеними цінними паперами на зовнішньому ринку</t>
  </si>
  <si>
    <t>ЄВРО</t>
  </si>
  <si>
    <t xml:space="preserve">            ОВДП (3 - місячні)</t>
  </si>
  <si>
    <t xml:space="preserve">            ОВДП (17 - річні)</t>
  </si>
  <si>
    <t>Середня ставка,
 %</t>
  </si>
  <si>
    <t>Зміна структури</t>
  </si>
  <si>
    <t>Зовнішній борг за позиками, одержаними від іноземних комерційних банків, інших іноземних фінансових установ</t>
  </si>
  <si>
    <t>ОВДП (5 - річні)</t>
  </si>
  <si>
    <t xml:space="preserve">            ОВДП (18 - місячні)</t>
  </si>
  <si>
    <t>Державні цінні папери</t>
  </si>
  <si>
    <t xml:space="preserve">            ОВДП (19 - річні)</t>
  </si>
  <si>
    <t>ОВДП (18 - річні)</t>
  </si>
  <si>
    <t>Українська гривня</t>
  </si>
  <si>
    <t>IS_OVDP</t>
  </si>
  <si>
    <t xml:space="preserve">            ОВДП (3 - річні)</t>
  </si>
  <si>
    <t>Експортно-імпортний банк Кореї</t>
  </si>
  <si>
    <t>ОВДП (10 - річні)</t>
  </si>
  <si>
    <t>FORMAT</t>
  </si>
  <si>
    <t>2</t>
  </si>
  <si>
    <t>IS_CHART_DATA</t>
  </si>
  <si>
    <t>Валютна структура боргу на кінець попереднього року та на звітну дату</t>
  </si>
  <si>
    <t>Середній термін до погашення, років</t>
  </si>
  <si>
    <t>Дата отчета</t>
  </si>
  <si>
    <t xml:space="preserve">            ОВДП (12 - річні)</t>
  </si>
  <si>
    <t>ОВДП (8 - річні)</t>
  </si>
  <si>
    <t>ОВДП (29-річні)</t>
  </si>
  <si>
    <t>ОВДП (24-річні)</t>
  </si>
  <si>
    <t>ОВДП (26-річні)</t>
  </si>
  <si>
    <t>ОВДП (21-річні)</t>
  </si>
  <si>
    <t>Державний та гарантований державою борг України за останні 5 років</t>
  </si>
  <si>
    <t>VTB Capital PLC</t>
  </si>
  <si>
    <t>ОВДП (30-річні)</t>
  </si>
  <si>
    <t>Загальна сума державного та гарантованого державою боргу</t>
  </si>
  <si>
    <t>дол.США</t>
  </si>
  <si>
    <t xml:space="preserve">      Державний внутрішній борг</t>
  </si>
  <si>
    <t>Інші кредитори</t>
  </si>
  <si>
    <t>(за типом кредитора)</t>
  </si>
  <si>
    <t>Облігації Укравтодору (5 - річні)</t>
  </si>
  <si>
    <t>ОВДП (13 - річні)</t>
  </si>
  <si>
    <t>тис.одиниць</t>
  </si>
  <si>
    <t>ОЗДП 2016 року</t>
  </si>
  <si>
    <t>Облігації ДІУ (7 - річні)</t>
  </si>
  <si>
    <t xml:space="preserve"> </t>
  </si>
  <si>
    <t xml:space="preserve">            ОВДП (15 - річні)</t>
  </si>
  <si>
    <t>Зовнішній борг, не віднесений до інших категорій</t>
  </si>
  <si>
    <t>ОЗДП 2017 року</t>
  </si>
  <si>
    <t>Державний та гарантований державою борг України за поточний рік</t>
  </si>
  <si>
    <t>STOP</t>
  </si>
  <si>
    <t>by conditionality</t>
  </si>
  <si>
    <t>State debt and State guaranteed debt  of Ukraine as of 31.01.2018</t>
  </si>
  <si>
    <t>Total</t>
  </si>
  <si>
    <t xml:space="preserve"> State Debt</t>
  </si>
  <si>
    <t>Domestic Debt</t>
  </si>
  <si>
    <t>1. Government securities issued on the domestic market</t>
  </si>
  <si>
    <t>T-bills (10 - years)</t>
  </si>
  <si>
    <t>T-bills (11 - years)</t>
  </si>
  <si>
    <t>T-bills (12 - month)</t>
  </si>
  <si>
    <t>T-bills (12 - years)</t>
  </si>
  <si>
    <t>T-bills (13 - years)</t>
  </si>
  <si>
    <t>T-bills (14 - years)</t>
  </si>
  <si>
    <t>T-bills (15 - years)</t>
  </si>
  <si>
    <t>T-bills (16 - years)</t>
  </si>
  <si>
    <t>T-bills (17 - years)</t>
  </si>
  <si>
    <t>T-bills (18 - month)</t>
  </si>
  <si>
    <t>T-bills (18 - years)</t>
  </si>
  <si>
    <t>T-bills (19 - years)</t>
  </si>
  <si>
    <t>T-bills (2 - years)</t>
  </si>
  <si>
    <t>T-bills (20 - years)</t>
  </si>
  <si>
    <t>T-bills (21 - years)</t>
  </si>
  <si>
    <t>T-bills (22 - years)</t>
  </si>
  <si>
    <t>T-bills (23 - years)</t>
  </si>
  <si>
    <t>T-bills (24 - years)</t>
  </si>
  <si>
    <t>T-bills (25 - years)</t>
  </si>
  <si>
    <t>T-bills (26 - years)</t>
  </si>
  <si>
    <t>T-bills (27 - years)</t>
  </si>
  <si>
    <t>T-bills (28 - years)</t>
  </si>
  <si>
    <t>T-bills (29 - years)</t>
  </si>
  <si>
    <t>T-bills (3 - month)</t>
  </si>
  <si>
    <t>T-bills (3 - years)</t>
  </si>
  <si>
    <t>T-bills (30 - years)</t>
  </si>
  <si>
    <t>T-bills (4 - years)</t>
  </si>
  <si>
    <t>T-bills (5 - years)</t>
  </si>
  <si>
    <t>T-bills (6 - month)</t>
  </si>
  <si>
    <t>T-bills (6 - years)</t>
  </si>
  <si>
    <t>T-bills (7 - years)</t>
  </si>
  <si>
    <t>T-bills (8 - years)</t>
  </si>
  <si>
    <t>T-bills (9 - month)</t>
  </si>
  <si>
    <t>T-bills (9 - years)</t>
  </si>
  <si>
    <t>2. Domestic banks or commercial loans</t>
  </si>
  <si>
    <t>NBU</t>
  </si>
  <si>
    <t>External Debt</t>
  </si>
  <si>
    <t>1. IFO Loans</t>
  </si>
  <si>
    <t>EU</t>
  </si>
  <si>
    <t>EBRD</t>
  </si>
  <si>
    <t>EIB</t>
  </si>
  <si>
    <t>IBRD</t>
  </si>
  <si>
    <t>IMF</t>
  </si>
  <si>
    <t>Clean Technology Fund (IBRD)</t>
  </si>
  <si>
    <t>2. Official Loans</t>
  </si>
  <si>
    <t xml:space="preserve">Canada </t>
  </si>
  <si>
    <t>Germany</t>
  </si>
  <si>
    <t>Russia</t>
  </si>
  <si>
    <t>USA</t>
  </si>
  <si>
    <t>Japan</t>
  </si>
  <si>
    <t>3. External banks or commercial loans</t>
  </si>
  <si>
    <t>4. Government securities issued on the external market</t>
  </si>
  <si>
    <t xml:space="preserve">Eurobonds 2013 </t>
  </si>
  <si>
    <t xml:space="preserve">Eurobonds 2014 </t>
  </si>
  <si>
    <t xml:space="preserve">Eurobonds 2015 </t>
  </si>
  <si>
    <t>Eurobonds 2016</t>
  </si>
  <si>
    <t>Eurobonds 2017</t>
  </si>
  <si>
    <t>5. Other liabilities</t>
  </si>
  <si>
    <t xml:space="preserve">State guaranteed debt </t>
  </si>
  <si>
    <t>1. Securities issued on the domestic market</t>
  </si>
  <si>
    <t>Government securities</t>
  </si>
  <si>
    <t>State Mortgage Institution Bonds (10 - years)</t>
  </si>
  <si>
    <t>State Mortgage Institution Bonds (5 - years)</t>
  </si>
  <si>
    <t>State Mortgage Institution Bonds (7 - years)</t>
  </si>
  <si>
    <t>'Ukravtodor'' Bonds  (5 - years)</t>
  </si>
  <si>
    <t>Ukreximbank</t>
  </si>
  <si>
    <t xml:space="preserve">State Savings Bank of Ukraine </t>
  </si>
  <si>
    <t>Ukrgazbank</t>
  </si>
  <si>
    <t>3. Other liabilities</t>
  </si>
  <si>
    <t>Other creditors</t>
  </si>
  <si>
    <t>European Atomic Energy Community</t>
  </si>
  <si>
    <t>3.External banks or commercial loans</t>
  </si>
  <si>
    <t>CENTRAL STORAGE SAFETY PROJECT TRUST</t>
  </si>
  <si>
    <t>China Development Bank</t>
  </si>
  <si>
    <t>China EximBank</t>
  </si>
  <si>
    <t>Korea EximBank</t>
  </si>
  <si>
    <t>4. Securities issued on the external market</t>
  </si>
  <si>
    <t>bn, units</t>
  </si>
  <si>
    <t>USD</t>
  </si>
  <si>
    <t>UAH</t>
  </si>
  <si>
    <t>Total amount of state debt and state guaranteed debt</t>
  </si>
  <si>
    <t>bn, UAH</t>
  </si>
  <si>
    <t>State debt and State guaranteed debt of  Ukraine for the current year</t>
  </si>
  <si>
    <t>bn, USD</t>
  </si>
  <si>
    <t>by interest rate types</t>
  </si>
  <si>
    <t>State debt and State guaranteed debt of Ukraine as of 31.01.2018</t>
  </si>
  <si>
    <t>Consumer Price Index (СРІ)</t>
  </si>
  <si>
    <t>IMF rate</t>
  </si>
  <si>
    <t>Fixed rate</t>
  </si>
  <si>
    <t>EUR</t>
  </si>
  <si>
    <t>CAD</t>
  </si>
  <si>
    <t>SDR</t>
  </si>
  <si>
    <t>JPY</t>
  </si>
  <si>
    <t>by repayment currency</t>
  </si>
  <si>
    <t>State debt and State guaranteed debt of Ukraine for the last 5 years</t>
  </si>
  <si>
    <t>Total amout of State debt and State guaranteed debt of Ukraine</t>
  </si>
  <si>
    <t>Retail T-bills</t>
  </si>
  <si>
    <t>T-bills (1 - month)</t>
  </si>
  <si>
    <t xml:space="preserve">Eurobonds 2005 </t>
  </si>
  <si>
    <t>Eurobonds 2006</t>
  </si>
  <si>
    <t xml:space="preserve">Eurobonds 2007 </t>
  </si>
  <si>
    <t xml:space="preserve">Eurobonds 2010 </t>
  </si>
  <si>
    <t>Eurobonds 2011</t>
  </si>
  <si>
    <t xml:space="preserve">Eurobonds 2012 </t>
  </si>
  <si>
    <t>Eurobonds 2013</t>
  </si>
  <si>
    <t>Eurobonds 2015</t>
  </si>
  <si>
    <t>Bills of ''Ukavtodor''</t>
  </si>
  <si>
    <t>Kiev aircraft plant "Aviant" Bonds (5 - years)</t>
  </si>
  <si>
    <t>Nadtogaz Bonds (3 - years)</t>
  </si>
  <si>
    <t>Ukravtodor'' Bonds  (12 - month)</t>
  </si>
  <si>
    <t>'Ukravtodor'' Bonds  (3 - years)</t>
  </si>
  <si>
    <t>Kharkiv aircraft enterprise Bonds  (5 - years)</t>
  </si>
  <si>
    <t>Kharkiv aircraft enterprise Bonds  (6 - years)</t>
  </si>
  <si>
    <t>Gazprombank</t>
  </si>
  <si>
    <t>Sberbank of Russia</t>
  </si>
  <si>
    <t>Fininpro Bonds (5 - years)</t>
  </si>
  <si>
    <t>Fininpro Bonds (7 - years)</t>
  </si>
  <si>
    <t>Naftogaz Bonds (5 - years)</t>
  </si>
  <si>
    <t>by borrowing market (creditors)</t>
  </si>
  <si>
    <t>1. Liabilities for securities issued on the domestic market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</si>
</sst>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;\-#,##0.00;"/>
    <numFmt numFmtId="165" formatCode="0.0000"/>
    <numFmt numFmtId="166" formatCode="dd\.mm\.yyyy;@"/>
  </numFmts>
  <fonts count="36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0"/>
      <name val="Arial Cyr"/>
      <charset val="204"/>
    </font>
    <font>
      <i/>
      <sz val="10"/>
      <name val="Arial Cyr"/>
      <charset val="204"/>
    </font>
    <font>
      <b/>
      <sz val="11"/>
      <name val="Calibri"/>
      <family val="2"/>
      <charset val="204"/>
      <scheme val="minor"/>
    </font>
    <font>
      <sz val="10"/>
      <color theme="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i/>
      <sz val="1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b/>
      <sz val="10"/>
      <color indexed="8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.5"/>
      <name val="Calibri"/>
      <family val="2"/>
      <charset val="204"/>
      <scheme val="minor"/>
    </font>
    <font>
      <b/>
      <sz val="12"/>
      <color indexed="9"/>
      <name val="Calibri"/>
      <family val="2"/>
      <charset val="204"/>
      <scheme val="minor"/>
    </font>
    <font>
      <i/>
      <sz val="10"/>
      <color indexed="9"/>
      <name val="Calibri"/>
      <family val="2"/>
      <charset val="204"/>
      <scheme val="minor"/>
    </font>
    <font>
      <b/>
      <sz val="11"/>
      <color indexed="9"/>
      <name val="Calibri"/>
      <family val="2"/>
      <charset val="204"/>
      <scheme val="minor"/>
    </font>
    <font>
      <i/>
      <sz val="10"/>
      <color theme="0"/>
      <name val="Calibri"/>
      <family val="2"/>
      <charset val="204"/>
      <scheme val="minor"/>
    </font>
    <font>
      <sz val="10.5"/>
      <color indexed="8"/>
      <name val="Calibri"/>
      <family val="2"/>
      <charset val="204"/>
      <scheme val="minor"/>
    </font>
    <font>
      <sz val="10"/>
      <color indexed="9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b/>
      <sz val="10"/>
      <color indexed="9"/>
      <name val="Calibri"/>
      <family val="2"/>
      <charset val="204"/>
      <scheme val="minor"/>
    </font>
    <font>
      <b/>
      <i/>
      <sz val="10"/>
      <name val="Calibri"/>
      <family val="2"/>
      <charset val="204"/>
      <scheme val="minor"/>
    </font>
    <font>
      <b/>
      <i/>
      <sz val="12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sz val="8"/>
      <name val="Arial Cyr"/>
      <charset val="204"/>
    </font>
    <font>
      <sz val="10"/>
      <name val="Arial Cyr"/>
      <charset val="204"/>
    </font>
    <font>
      <b/>
      <sz val="11"/>
      <color theme="1"/>
      <name val="Calibri"/>
      <family val="2"/>
      <charset val="204"/>
      <scheme val="minor"/>
    </font>
    <font>
      <sz val="10.5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0"/>
      <color theme="0"/>
      <name val="Arial Cyr"/>
      <charset val="204"/>
    </font>
  </fonts>
  <fills count="2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9" fontId="29" fillId="0" borderId="0" applyFont="0" applyFill="0" applyBorder="0" applyAlignment="0" applyProtection="0"/>
  </cellStyleXfs>
  <cellXfs count="288">
    <xf numFmtId="0" fontId="0" fillId="0" borderId="0" xfId="0"/>
    <xf numFmtId="0" fontId="22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23" fillId="0" borderId="0" xfId="0" applyFont="1" applyAlignment="1"/>
    <xf numFmtId="0" fontId="22" fillId="0" borderId="0" xfId="0" applyFont="1" applyAlignment="1">
      <alignment horizontal="center" wrapText="1"/>
    </xf>
    <xf numFmtId="0" fontId="22" fillId="0" borderId="0" xfId="0" applyFont="1" applyAlignment="1">
      <alignment horizontal="center" vertical="center"/>
    </xf>
    <xf numFmtId="164" fontId="5" fillId="8" borderId="1" xfId="3" applyNumberFormat="1" applyFont="1" applyFill="1" applyBorder="1" applyAlignment="1">
      <alignment horizontal="right" vertical="center"/>
    </xf>
    <xf numFmtId="10" fontId="2" fillId="6" borderId="1" xfId="11" applyNumberFormat="1" applyBorder="1" applyAlignment="1">
      <alignment horizontal="right"/>
    </xf>
    <xf numFmtId="49" fontId="6" fillId="6" borderId="1" xfId="11" applyNumberFormat="1" applyFont="1" applyBorder="1" applyAlignment="1">
      <alignment horizontal="left" vertical="center"/>
    </xf>
    <xf numFmtId="10" fontId="7" fillId="9" borderId="1" xfId="0" applyNumberFormat="1" applyFont="1" applyFill="1" applyBorder="1" applyAlignment="1"/>
    <xf numFmtId="0" fontId="8" fillId="0" borderId="0" xfId="2" applyNumberFormat="1" applyFont="1" applyAlignment="1">
      <alignment horizontal="center" vertical="center"/>
    </xf>
    <xf numFmtId="0" fontId="8" fillId="0" borderId="0" xfId="0" applyFont="1" applyAlignment="1">
      <alignment horizontal="right"/>
    </xf>
    <xf numFmtId="0" fontId="9" fillId="0" borderId="0" xfId="0" applyFont="1" applyAlignment="1"/>
    <xf numFmtId="0" fontId="0" fillId="0" borderId="0" xfId="0" applyAlignment="1">
      <alignment horizontal="center" vertical="center"/>
    </xf>
    <xf numFmtId="49" fontId="10" fillId="9" borderId="1" xfId="0" applyNumberFormat="1" applyFont="1" applyFill="1" applyBorder="1" applyAlignment="1">
      <alignment horizontal="left" indent="2"/>
    </xf>
    <xf numFmtId="4" fontId="11" fillId="9" borderId="1" xfId="0" applyNumberFormat="1" applyFont="1" applyFill="1" applyBorder="1" applyAlignment="1">
      <alignment horizontal="center" vertical="center"/>
    </xf>
    <xf numFmtId="49" fontId="2" fillId="6" borderId="1" xfId="11" applyNumberFormat="1" applyBorder="1" applyAlignment="1">
      <alignment horizontal="left"/>
    </xf>
    <xf numFmtId="49" fontId="7" fillId="0" borderId="1" xfId="0" applyNumberFormat="1" applyFont="1" applyBorder="1" applyAlignment="1">
      <alignment horizontal="left" vertical="center" indent="1"/>
    </xf>
    <xf numFmtId="49" fontId="12" fillId="10" borderId="1" xfId="12" applyNumberFormat="1" applyFont="1" applyFill="1" applyBorder="1" applyAlignment="1">
      <alignment horizontal="left" vertical="center"/>
    </xf>
    <xf numFmtId="4" fontId="13" fillId="11" borderId="1" xfId="0" applyNumberFormat="1" applyFont="1" applyFill="1" applyBorder="1" applyAlignment="1">
      <alignment horizontal="right"/>
    </xf>
    <xf numFmtId="49" fontId="10" fillId="9" borderId="1" xfId="0" applyNumberFormat="1" applyFont="1" applyFill="1" applyBorder="1" applyAlignment="1">
      <alignment horizontal="left" vertical="center" indent="4"/>
    </xf>
    <xf numFmtId="165" fontId="7" fillId="0" borderId="0" xfId="0" applyNumberFormat="1" applyFont="1"/>
    <xf numFmtId="4" fontId="12" fillId="12" borderId="1" xfId="12" applyNumberFormat="1" applyFont="1" applyFill="1" applyBorder="1" applyAlignment="1">
      <alignment horizontal="right" vertical="center"/>
    </xf>
    <xf numFmtId="10" fontId="7" fillId="0" borderId="1" xfId="0" applyNumberFormat="1" applyFont="1" applyBorder="1"/>
    <xf numFmtId="49" fontId="13" fillId="11" borderId="1" xfId="9" applyNumberFormat="1" applyFont="1" applyFill="1" applyBorder="1" applyAlignment="1">
      <alignment horizontal="left" indent="1"/>
    </xf>
    <xf numFmtId="49" fontId="5" fillId="9" borderId="1" xfId="4" applyNumberFormat="1" applyFont="1" applyFill="1" applyBorder="1" applyAlignment="1">
      <alignment horizontal="left" vertical="center" indent="2"/>
    </xf>
    <xf numFmtId="164" fontId="15" fillId="13" borderId="1" xfId="6" applyNumberFormat="1" applyFont="1" applyFill="1" applyBorder="1" applyAlignment="1">
      <alignment horizontal="right" vertical="center"/>
    </xf>
    <xf numFmtId="4" fontId="5" fillId="8" borderId="1" xfId="0" applyNumberFormat="1" applyFont="1" applyFill="1" applyBorder="1" applyAlignment="1"/>
    <xf numFmtId="49" fontId="11" fillId="9" borderId="1" xfId="0" applyNumberFormat="1" applyFont="1" applyFill="1" applyBorder="1" applyAlignment="1">
      <alignment horizontal="center" vertical="center" wrapText="1"/>
    </xf>
    <xf numFmtId="10" fontId="15" fillId="13" borderId="1" xfId="0" applyNumberFormat="1" applyFont="1" applyFill="1" applyBorder="1" applyAlignment="1"/>
    <xf numFmtId="165" fontId="10" fillId="9" borderId="1" xfId="0" applyNumberFormat="1" applyFont="1" applyFill="1" applyBorder="1" applyAlignment="1"/>
    <xf numFmtId="10" fontId="10" fillId="9" borderId="1" xfId="13" applyNumberFormat="1" applyFont="1" applyFill="1" applyBorder="1" applyAlignment="1">
      <alignment horizontal="right"/>
    </xf>
    <xf numFmtId="165" fontId="7" fillId="0" borderId="0" xfId="0" applyNumberFormat="1" applyFont="1" applyAlignment="1"/>
    <xf numFmtId="4" fontId="7" fillId="0" borderId="0" xfId="0" applyNumberFormat="1" applyFont="1"/>
    <xf numFmtId="0" fontId="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4" fontId="7" fillId="9" borderId="1" xfId="4" applyNumberFormat="1" applyFont="1" applyFill="1" applyBorder="1" applyAlignment="1">
      <alignment horizontal="right" vertical="center"/>
    </xf>
    <xf numFmtId="0" fontId="10" fillId="9" borderId="1" xfId="0" applyFont="1" applyFill="1" applyBorder="1" applyAlignment="1">
      <alignment horizontal="left" indent="2"/>
    </xf>
    <xf numFmtId="164" fontId="18" fillId="15" borderId="1" xfId="12" applyNumberFormat="1" applyFont="1" applyFill="1" applyBorder="1" applyAlignment="1">
      <alignment horizontal="right" vertical="center"/>
    </xf>
    <xf numFmtId="165" fontId="8" fillId="0" borderId="0" xfId="0" applyNumberFormat="1" applyFont="1" applyAlignment="1">
      <alignment horizontal="right"/>
    </xf>
    <xf numFmtId="49" fontId="10" fillId="9" borderId="1" xfId="0" applyNumberFormat="1" applyFont="1" applyFill="1" applyBorder="1" applyAlignment="1">
      <alignment horizontal="left" indent="1"/>
    </xf>
    <xf numFmtId="10" fontId="2" fillId="10" borderId="1" xfId="12" applyNumberFormat="1" applyFill="1" applyBorder="1" applyAlignment="1">
      <alignment horizontal="right" vertical="center"/>
    </xf>
    <xf numFmtId="0" fontId="15" fillId="11" borderId="1" xfId="0" applyFont="1" applyFill="1" applyBorder="1" applyAlignment="1">
      <alignment horizontal="left" indent="3"/>
    </xf>
    <xf numFmtId="49" fontId="18" fillId="15" borderId="1" xfId="12" applyNumberFormat="1" applyFont="1" applyFill="1" applyBorder="1" applyAlignment="1">
      <alignment horizontal="left" vertical="center" wrapText="1" indent="1"/>
    </xf>
    <xf numFmtId="4" fontId="2" fillId="12" borderId="1" xfId="12" applyNumberFormat="1" applyFont="1" applyFill="1" applyBorder="1" applyAlignment="1">
      <alignment horizontal="right"/>
    </xf>
    <xf numFmtId="4" fontId="9" fillId="0" borderId="0" xfId="0" applyNumberFormat="1" applyFont="1"/>
    <xf numFmtId="165" fontId="14" fillId="9" borderId="1" xfId="1" applyNumberFormat="1" applyFont="1" applyFill="1" applyBorder="1" applyAlignment="1"/>
    <xf numFmtId="10" fontId="12" fillId="10" borderId="1" xfId="12" applyNumberFormat="1" applyFont="1" applyFill="1" applyBorder="1" applyAlignment="1">
      <alignment horizontal="right" vertical="center"/>
    </xf>
    <xf numFmtId="0" fontId="19" fillId="0" borderId="0" xfId="0" applyFont="1" applyAlignment="1">
      <alignment horizontal="right"/>
    </xf>
    <xf numFmtId="0" fontId="19" fillId="0" borderId="0" xfId="2" applyNumberFormat="1" applyFont="1" applyAlignment="1">
      <alignment horizontal="center" vertical="center"/>
    </xf>
    <xf numFmtId="4" fontId="10" fillId="9" borderId="1" xfId="0" applyNumberFormat="1" applyFont="1" applyFill="1" applyBorder="1" applyAlignment="1"/>
    <xf numFmtId="49" fontId="2" fillId="10" borderId="1" xfId="12" applyNumberFormat="1" applyFill="1" applyBorder="1" applyAlignment="1">
      <alignment horizontal="left" vertical="center"/>
    </xf>
    <xf numFmtId="4" fontId="5" fillId="9" borderId="1" xfId="0" applyNumberFormat="1" applyFont="1" applyFill="1" applyBorder="1" applyAlignment="1"/>
    <xf numFmtId="4" fontId="7" fillId="0" borderId="0" xfId="0" applyNumberFormat="1" applyFont="1" applyAlignment="1"/>
    <xf numFmtId="10" fontId="2" fillId="6" borderId="1" xfId="13" applyNumberFormat="1" applyFont="1" applyFill="1" applyBorder="1" applyAlignment="1">
      <alignment horizontal="right" vertical="center"/>
    </xf>
    <xf numFmtId="0" fontId="14" fillId="0" borderId="0" xfId="1" applyNumberFormat="1" applyFont="1" applyAlignment="1">
      <alignment horizontal="center" vertical="center"/>
    </xf>
    <xf numFmtId="49" fontId="5" fillId="11" borderId="1" xfId="9" applyNumberFormat="1" applyFont="1" applyFill="1" applyBorder="1" applyAlignment="1">
      <alignment horizontal="left" vertical="center" wrapText="1" indent="2"/>
    </xf>
    <xf numFmtId="10" fontId="7" fillId="9" borderId="1" xfId="5" applyNumberFormat="1" applyFont="1" applyFill="1" applyBorder="1" applyAlignment="1">
      <alignment horizontal="right" vertical="center"/>
    </xf>
    <xf numFmtId="0" fontId="7" fillId="9" borderId="1" xfId="0" applyFont="1" applyFill="1" applyBorder="1" applyAlignment="1">
      <alignment horizontal="left" indent="3"/>
    </xf>
    <xf numFmtId="49" fontId="14" fillId="0" borderId="1" xfId="0" applyNumberFormat="1" applyFont="1" applyBorder="1"/>
    <xf numFmtId="4" fontId="8" fillId="0" borderId="0" xfId="0" applyNumberFormat="1" applyFont="1" applyAlignment="1">
      <alignment horizontal="right"/>
    </xf>
    <xf numFmtId="0" fontId="8" fillId="0" borderId="0" xfId="2" applyNumberFormat="1" applyFont="1"/>
    <xf numFmtId="49" fontId="5" fillId="11" borderId="1" xfId="10" applyNumberFormat="1" applyFont="1" applyFill="1" applyBorder="1" applyAlignment="1">
      <alignment horizontal="left" vertical="center" wrapText="1" indent="2"/>
    </xf>
    <xf numFmtId="4" fontId="9" fillId="0" borderId="0" xfId="0" applyNumberFormat="1" applyFont="1" applyAlignment="1"/>
    <xf numFmtId="10" fontId="12" fillId="10" borderId="1" xfId="13" applyNumberFormat="1" applyFont="1" applyFill="1" applyBorder="1" applyAlignment="1">
      <alignment horizontal="right" vertical="center"/>
    </xf>
    <xf numFmtId="0" fontId="8" fillId="0" borderId="0" xfId="0" applyFont="1"/>
    <xf numFmtId="0" fontId="16" fillId="14" borderId="1" xfId="8" applyFont="1" applyFill="1" applyBorder="1" applyAlignment="1"/>
    <xf numFmtId="4" fontId="14" fillId="9" borderId="1" xfId="1" applyNumberFormat="1" applyFont="1" applyFill="1" applyBorder="1" applyAlignment="1"/>
    <xf numFmtId="10" fontId="13" fillId="11" borderId="1" xfId="8" applyNumberFormat="1" applyFont="1" applyFill="1" applyBorder="1" applyAlignment="1">
      <alignment horizontal="right"/>
    </xf>
    <xf numFmtId="164" fontId="15" fillId="11" borderId="1" xfId="0" applyNumberFormat="1" applyFont="1" applyFill="1" applyBorder="1" applyAlignment="1">
      <alignment horizontal="right" vertical="center"/>
    </xf>
    <xf numFmtId="165" fontId="13" fillId="11" borderId="1" xfId="0" applyNumberFormat="1" applyFont="1" applyFill="1" applyBorder="1" applyAlignment="1"/>
    <xf numFmtId="0" fontId="14" fillId="0" borderId="1" xfId="1" applyFont="1" applyBorder="1"/>
    <xf numFmtId="4" fontId="20" fillId="9" borderId="1" xfId="0" applyNumberFormat="1" applyFont="1" applyFill="1" applyBorder="1" applyAlignment="1">
      <alignment horizontal="right" vertical="center"/>
    </xf>
    <xf numFmtId="10" fontId="13" fillId="11" borderId="1" xfId="13" applyNumberFormat="1" applyFont="1" applyFill="1" applyBorder="1" applyAlignment="1">
      <alignment horizontal="right"/>
    </xf>
    <xf numFmtId="164" fontId="6" fillId="6" borderId="1" xfId="11" applyNumberFormat="1" applyFont="1" applyBorder="1" applyAlignment="1">
      <alignment horizontal="right" vertical="center"/>
    </xf>
    <xf numFmtId="0" fontId="21" fillId="0" borderId="0" xfId="0" applyFont="1" applyAlignment="1">
      <alignment horizontal="center" vertical="center"/>
    </xf>
    <xf numFmtId="165" fontId="10" fillId="9" borderId="1" xfId="0" applyNumberFormat="1" applyFont="1" applyFill="1" applyBorder="1" applyAlignment="1">
      <alignment horizontal="right" vertical="center"/>
    </xf>
    <xf numFmtId="164" fontId="18" fillId="14" borderId="1" xfId="11" applyNumberFormat="1" applyFont="1" applyFill="1" applyBorder="1" applyAlignment="1">
      <alignment horizontal="right" vertical="center"/>
    </xf>
    <xf numFmtId="4" fontId="6" fillId="6" borderId="1" xfId="11" applyNumberFormat="1" applyFont="1" applyBorder="1"/>
    <xf numFmtId="0" fontId="10" fillId="9" borderId="1" xfId="0" applyFont="1" applyFill="1" applyBorder="1" applyAlignment="1">
      <alignment horizontal="left" indent="1"/>
    </xf>
    <xf numFmtId="4" fontId="13" fillId="11" borderId="1" xfId="9" applyNumberFormat="1" applyFont="1" applyFill="1" applyBorder="1" applyAlignment="1">
      <alignment horizontal="right" vertical="center"/>
    </xf>
    <xf numFmtId="4" fontId="16" fillId="14" borderId="1" xfId="8" applyNumberFormat="1" applyFont="1" applyFill="1" applyBorder="1" applyAlignment="1"/>
    <xf numFmtId="0" fontId="8" fillId="0" borderId="0" xfId="2" applyNumberFormat="1" applyFont="1" applyAlignment="1"/>
    <xf numFmtId="0" fontId="14" fillId="0" borderId="0" xfId="1" applyFont="1" applyAlignment="1">
      <alignment horizontal="center" vertical="center"/>
    </xf>
    <xf numFmtId="49" fontId="18" fillId="14" borderId="1" xfId="11" applyNumberFormat="1" applyFont="1" applyFill="1" applyBorder="1" applyAlignment="1">
      <alignment horizontal="left" vertical="center" wrapText="1" indent="1"/>
    </xf>
    <xf numFmtId="0" fontId="8" fillId="0" borderId="0" xfId="0" applyFont="1" applyAlignment="1"/>
    <xf numFmtId="49" fontId="7" fillId="0" borderId="0" xfId="0" applyNumberFormat="1" applyFont="1" applyAlignment="1">
      <alignment horizontal="left"/>
    </xf>
    <xf numFmtId="0" fontId="7" fillId="0" borderId="0" xfId="3" applyNumberFormat="1" applyFont="1" applyAlignment="1">
      <alignment horizontal="center" vertical="center"/>
    </xf>
    <xf numFmtId="49" fontId="2" fillId="6" borderId="1" xfId="11" applyNumberFormat="1" applyBorder="1" applyAlignment="1">
      <alignment horizontal="left" vertical="center"/>
    </xf>
    <xf numFmtId="164" fontId="12" fillId="10" borderId="1" xfId="12" applyNumberFormat="1" applyFont="1" applyFill="1" applyBorder="1" applyAlignment="1">
      <alignment horizontal="right" vertical="center"/>
    </xf>
    <xf numFmtId="49" fontId="14" fillId="9" borderId="1" xfId="1" applyNumberFormat="1" applyFont="1" applyFill="1" applyBorder="1" applyAlignment="1">
      <alignment horizontal="left" vertical="center" wrapText="1"/>
    </xf>
    <xf numFmtId="49" fontId="14" fillId="9" borderId="1" xfId="1" applyNumberFormat="1" applyFont="1" applyFill="1" applyBorder="1" applyAlignment="1">
      <alignment wrapText="1"/>
    </xf>
    <xf numFmtId="49" fontId="15" fillId="11" borderId="1" xfId="0" applyNumberFormat="1" applyFont="1" applyFill="1" applyBorder="1" applyAlignment="1">
      <alignment horizontal="left" vertical="center" indent="3"/>
    </xf>
    <xf numFmtId="10" fontId="14" fillId="9" borderId="1" xfId="1" applyNumberFormat="1" applyFont="1" applyFill="1" applyBorder="1" applyAlignment="1">
      <alignment horizontal="center" vertical="center"/>
    </xf>
    <xf numFmtId="4" fontId="15" fillId="11" borderId="1" xfId="0" applyNumberFormat="1" applyFont="1" applyFill="1" applyBorder="1" applyAlignment="1"/>
    <xf numFmtId="0" fontId="5" fillId="9" borderId="1" xfId="0" applyFont="1" applyFill="1" applyBorder="1" applyAlignment="1">
      <alignment horizontal="left" indent="2"/>
    </xf>
    <xf numFmtId="49" fontId="14" fillId="16" borderId="1" xfId="1" applyNumberFormat="1" applyFont="1" applyFill="1" applyBorder="1" applyAlignment="1">
      <alignment horizontal="center" vertical="center" wrapText="1"/>
    </xf>
    <xf numFmtId="164" fontId="5" fillId="11" borderId="1" xfId="9" applyNumberFormat="1" applyFont="1" applyFill="1" applyBorder="1" applyAlignment="1">
      <alignment horizontal="right" vertical="center"/>
    </xf>
    <xf numFmtId="4" fontId="13" fillId="11" borderId="1" xfId="0" applyNumberFormat="1" applyFont="1" applyFill="1" applyBorder="1" applyAlignment="1"/>
    <xf numFmtId="49" fontId="12" fillId="6" borderId="1" xfId="11" applyNumberFormat="1" applyFont="1" applyBorder="1" applyAlignment="1">
      <alignment horizontal="left" vertical="center"/>
    </xf>
    <xf numFmtId="0" fontId="7" fillId="0" borderId="0" xfId="0" applyNumberFormat="1" applyFont="1" applyAlignment="1">
      <alignment horizontal="center" vertical="center"/>
    </xf>
    <xf numFmtId="0" fontId="19" fillId="0" borderId="0" xfId="2" applyNumberFormat="1" applyFont="1" applyAlignment="1">
      <alignment horizontal="right"/>
    </xf>
    <xf numFmtId="49" fontId="14" fillId="9" borderId="1" xfId="1" applyNumberFormat="1" applyFont="1" applyFill="1" applyBorder="1" applyAlignment="1">
      <alignment horizontal="center" vertical="center"/>
    </xf>
    <xf numFmtId="4" fontId="10" fillId="9" borderId="1" xfId="0" applyNumberFormat="1" applyFont="1" applyFill="1" applyBorder="1" applyAlignment="1">
      <alignment horizontal="right" vertical="center"/>
    </xf>
    <xf numFmtId="164" fontId="5" fillId="11" borderId="1" xfId="10" applyNumberFormat="1" applyFont="1" applyFill="1" applyBorder="1" applyAlignment="1">
      <alignment horizontal="right" vertical="center"/>
    </xf>
    <xf numFmtId="10" fontId="13" fillId="11" borderId="1" xfId="9" applyNumberFormat="1" applyFont="1" applyFill="1" applyBorder="1" applyAlignment="1">
      <alignment horizontal="right"/>
    </xf>
    <xf numFmtId="4" fontId="10" fillId="0" borderId="0" xfId="0" applyNumberFormat="1" applyFont="1" applyFill="1" applyBorder="1" applyAlignment="1">
      <alignment horizontal="right" vertical="center"/>
    </xf>
    <xf numFmtId="0" fontId="5" fillId="8" borderId="1" xfId="0" applyFont="1" applyFill="1" applyBorder="1" applyAlignment="1">
      <alignment horizontal="left" indent="1"/>
    </xf>
    <xf numFmtId="4" fontId="7" fillId="9" borderId="1" xfId="0" applyNumberFormat="1" applyFont="1" applyFill="1" applyBorder="1" applyAlignment="1"/>
    <xf numFmtId="49" fontId="13" fillId="11" borderId="1" xfId="9" applyNumberFormat="1" applyFont="1" applyFill="1" applyBorder="1" applyAlignment="1">
      <alignment horizontal="left" vertical="center" indent="1"/>
    </xf>
    <xf numFmtId="0" fontId="9" fillId="0" borderId="0" xfId="0" applyNumberFormat="1" applyFont="1" applyAlignment="1">
      <alignment horizontal="center" vertical="center"/>
    </xf>
    <xf numFmtId="0" fontId="7" fillId="0" borderId="0" xfId="5" applyNumberFormat="1" applyFont="1" applyAlignment="1">
      <alignment horizontal="center" vertical="center"/>
    </xf>
    <xf numFmtId="0" fontId="16" fillId="14" borderId="1" xfId="0" applyFont="1" applyFill="1" applyBorder="1" applyAlignment="1"/>
    <xf numFmtId="164" fontId="13" fillId="11" borderId="1" xfId="8" applyNumberFormat="1" applyFont="1" applyFill="1" applyBorder="1" applyAlignment="1">
      <alignment horizontal="right"/>
    </xf>
    <xf numFmtId="0" fontId="7" fillId="0" borderId="0" xfId="0" applyFont="1" applyAlignment="1">
      <alignment wrapText="1"/>
    </xf>
    <xf numFmtId="0" fontId="19" fillId="0" borderId="0" xfId="2" applyNumberFormat="1" applyFont="1"/>
    <xf numFmtId="0" fontId="7" fillId="0" borderId="1" xfId="0" applyFont="1" applyBorder="1"/>
    <xf numFmtId="10" fontId="10" fillId="9" borderId="1" xfId="13" applyNumberFormat="1" applyFont="1" applyFill="1" applyBorder="1" applyAlignment="1">
      <alignment horizontal="right" vertical="center"/>
    </xf>
    <xf numFmtId="4" fontId="14" fillId="9" borderId="1" xfId="1" applyNumberFormat="1" applyFont="1" applyFill="1" applyBorder="1" applyAlignment="1">
      <alignment horizontal="center"/>
    </xf>
    <xf numFmtId="49" fontId="7" fillId="9" borderId="1" xfId="5" applyNumberFormat="1" applyFont="1" applyFill="1" applyBorder="1" applyAlignment="1">
      <alignment horizontal="left" vertical="center" indent="3"/>
    </xf>
    <xf numFmtId="0" fontId="23" fillId="0" borderId="0" xfId="0" applyFont="1"/>
    <xf numFmtId="49" fontId="6" fillId="6" borderId="1" xfId="11" applyNumberFormat="1" applyFont="1" applyBorder="1" applyAlignment="1">
      <alignment horizontal="left" vertical="center" wrapText="1"/>
    </xf>
    <xf numFmtId="166" fontId="14" fillId="0" borderId="1" xfId="0" applyNumberFormat="1" applyFont="1" applyBorder="1"/>
    <xf numFmtId="10" fontId="10" fillId="9" borderId="1" xfId="0" applyNumberFormat="1" applyFont="1" applyFill="1" applyBorder="1" applyAlignment="1">
      <alignment horizontal="right"/>
    </xf>
    <xf numFmtId="0" fontId="14" fillId="0" borderId="0" xfId="1" applyNumberFormat="1" applyFont="1"/>
    <xf numFmtId="0" fontId="13" fillId="11" borderId="1" xfId="0" applyFont="1" applyFill="1" applyBorder="1" applyAlignment="1">
      <alignment horizontal="left" indent="1"/>
    </xf>
    <xf numFmtId="49" fontId="10" fillId="9" borderId="1" xfId="0" applyNumberFormat="1" applyFont="1" applyFill="1" applyBorder="1" applyAlignment="1">
      <alignment horizontal="left" vertical="center" indent="1"/>
    </xf>
    <xf numFmtId="4" fontId="7" fillId="0" borderId="0" xfId="0" applyNumberFormat="1" applyFont="1" applyFill="1" applyAlignment="1"/>
    <xf numFmtId="164" fontId="15" fillId="11" borderId="1" xfId="7" applyNumberFormat="1" applyFont="1" applyFill="1" applyBorder="1" applyAlignment="1">
      <alignment horizontal="right" vertical="center"/>
    </xf>
    <xf numFmtId="4" fontId="11" fillId="9" borderId="1" xfId="0" applyNumberFormat="1" applyFont="1" applyFill="1" applyBorder="1" applyAlignment="1">
      <alignment horizontal="center" vertical="center" wrapText="1"/>
    </xf>
    <xf numFmtId="10" fontId="2" fillId="6" borderId="1" xfId="11" applyNumberFormat="1" applyBorder="1" applyAlignment="1">
      <alignment horizontal="right" vertical="center"/>
    </xf>
    <xf numFmtId="0" fontId="14" fillId="0" borderId="0" xfId="1" applyFont="1" applyAlignment="1">
      <alignment horizontal="right"/>
    </xf>
    <xf numFmtId="0" fontId="7" fillId="9" borderId="1" xfId="5" applyNumberFormat="1" applyFont="1" applyFill="1" applyBorder="1" applyAlignment="1">
      <alignment horizontal="left" vertical="center" indent="3"/>
    </xf>
    <xf numFmtId="0" fontId="19" fillId="0" borderId="0" xfId="2" applyNumberFormat="1" applyFont="1" applyAlignment="1"/>
    <xf numFmtId="49" fontId="12" fillId="12" borderId="1" xfId="12" applyNumberFormat="1" applyFont="1" applyFill="1" applyBorder="1" applyAlignment="1">
      <alignment horizontal="left" vertical="center"/>
    </xf>
    <xf numFmtId="165" fontId="2" fillId="6" borderId="1" xfId="11" applyNumberFormat="1" applyBorder="1" applyAlignment="1">
      <alignment horizontal="right"/>
    </xf>
    <xf numFmtId="0" fontId="4" fillId="0" borderId="0" xfId="0" applyFont="1" applyAlignment="1">
      <alignment horizontal="right"/>
    </xf>
    <xf numFmtId="0" fontId="23" fillId="0" borderId="0" xfId="0" applyFont="1" applyAlignment="1"/>
    <xf numFmtId="0" fontId="6" fillId="0" borderId="0" xfId="3" applyNumberFormat="1" applyFont="1" applyAlignment="1">
      <alignment horizontal="center" vertical="center"/>
    </xf>
    <xf numFmtId="4" fontId="15" fillId="13" borderId="1" xfId="0" applyNumberFormat="1" applyFont="1" applyFill="1" applyBorder="1" applyAlignment="1"/>
    <xf numFmtId="0" fontId="15" fillId="13" borderId="1" xfId="0" applyFont="1" applyFill="1" applyBorder="1" applyAlignment="1">
      <alignment horizontal="left" indent="3"/>
    </xf>
    <xf numFmtId="49" fontId="14" fillId="9" borderId="1" xfId="4" applyNumberFormat="1" applyFont="1" applyFill="1" applyBorder="1" applyAlignment="1">
      <alignment horizontal="left" vertical="center"/>
    </xf>
    <xf numFmtId="49" fontId="5" fillId="8" borderId="1" xfId="3" applyNumberFormat="1" applyFont="1" applyFill="1" applyBorder="1" applyAlignment="1">
      <alignment horizontal="left" vertical="center" indent="1"/>
    </xf>
    <xf numFmtId="10" fontId="5" fillId="8" borderId="1" xfId="13" applyNumberFormat="1" applyFont="1" applyFill="1" applyBorder="1" applyAlignment="1">
      <alignment horizontal="right" vertical="center"/>
    </xf>
    <xf numFmtId="0" fontId="14" fillId="0" borderId="0" xfId="1" applyNumberFormat="1" applyFont="1" applyAlignment="1"/>
    <xf numFmtId="0" fontId="8" fillId="0" borderId="1" xfId="0" applyFont="1" applyBorder="1" applyAlignment="1">
      <alignment horizontal="right"/>
    </xf>
    <xf numFmtId="10" fontId="7" fillId="0" borderId="0" xfId="0" applyNumberFormat="1" applyFont="1"/>
    <xf numFmtId="4" fontId="21" fillId="0" borderId="0" xfId="0" applyNumberFormat="1" applyFont="1" applyAlignment="1">
      <alignment horizontal="center" vertical="center"/>
    </xf>
    <xf numFmtId="164" fontId="13" fillId="11" borderId="1" xfId="9" applyNumberFormat="1" applyFont="1" applyFill="1" applyBorder="1" applyAlignment="1">
      <alignment horizontal="right"/>
    </xf>
    <xf numFmtId="0" fontId="7" fillId="0" borderId="0" xfId="0" applyNumberFormat="1" applyFont="1" applyAlignment="1">
      <alignment horizontal="right"/>
    </xf>
    <xf numFmtId="4" fontId="6" fillId="6" borderId="1" xfId="11" applyNumberFormat="1" applyFont="1" applyBorder="1" applyAlignment="1">
      <alignment horizontal="right" vertical="center"/>
    </xf>
    <xf numFmtId="49" fontId="20" fillId="9" borderId="1" xfId="0" applyNumberFormat="1" applyFont="1" applyFill="1" applyBorder="1" applyAlignment="1">
      <alignment horizontal="left" vertical="center" indent="1"/>
    </xf>
    <xf numFmtId="0" fontId="7" fillId="0" borderId="0" xfId="3" applyNumberFormat="1" applyFont="1"/>
    <xf numFmtId="4" fontId="2" fillId="6" borderId="1" xfId="11" applyNumberFormat="1" applyBorder="1" applyAlignment="1">
      <alignment horizontal="right"/>
    </xf>
    <xf numFmtId="10" fontId="10" fillId="9" borderId="1" xfId="0" applyNumberFormat="1" applyFont="1" applyFill="1" applyBorder="1" applyAlignment="1"/>
    <xf numFmtId="4" fontId="12" fillId="10" borderId="1" xfId="12" applyNumberFormat="1" applyFont="1" applyFill="1" applyBorder="1" applyAlignment="1">
      <alignment horizontal="right" vertical="center"/>
    </xf>
    <xf numFmtId="10" fontId="12" fillId="6" borderId="1" xfId="13" applyNumberFormat="1" applyFont="1" applyFill="1" applyBorder="1" applyAlignment="1">
      <alignment horizontal="right" vertical="center"/>
    </xf>
    <xf numFmtId="10" fontId="7" fillId="0" borderId="0" xfId="0" applyNumberFormat="1" applyFont="1" applyAlignment="1"/>
    <xf numFmtId="49" fontId="2" fillId="12" borderId="1" xfId="12" applyNumberFormat="1" applyFont="1" applyFill="1" applyBorder="1" applyAlignment="1">
      <alignment horizontal="left"/>
    </xf>
    <xf numFmtId="0" fontId="7" fillId="0" borderId="0" xfId="0" applyNumberFormat="1" applyFont="1"/>
    <xf numFmtId="164" fontId="10" fillId="9" borderId="1" xfId="0" applyNumberFormat="1" applyFont="1" applyFill="1" applyBorder="1" applyAlignment="1">
      <alignment horizontal="right"/>
    </xf>
    <xf numFmtId="49" fontId="10" fillId="9" borderId="1" xfId="0" applyNumberFormat="1" applyFont="1" applyFill="1" applyBorder="1" applyAlignment="1">
      <alignment horizontal="left" vertical="center"/>
    </xf>
    <xf numFmtId="10" fontId="13" fillId="11" borderId="1" xfId="0" applyNumberFormat="1" applyFont="1" applyFill="1" applyBorder="1" applyAlignment="1">
      <alignment horizontal="right"/>
    </xf>
    <xf numFmtId="4" fontId="18" fillId="15" borderId="1" xfId="0" applyNumberFormat="1" applyFont="1" applyFill="1" applyBorder="1" applyAlignment="1"/>
    <xf numFmtId="10" fontId="5" fillId="9" borderId="1" xfId="13" applyNumberFormat="1" applyFont="1" applyFill="1" applyBorder="1" applyAlignment="1">
      <alignment horizontal="right" vertical="center"/>
    </xf>
    <xf numFmtId="49" fontId="2" fillId="10" borderId="1" xfId="12" applyNumberFormat="1" applyFont="1" applyFill="1" applyBorder="1" applyAlignment="1">
      <alignment horizontal="left" vertical="center"/>
    </xf>
    <xf numFmtId="4" fontId="7" fillId="9" borderId="1" xfId="5" applyNumberFormat="1" applyFont="1" applyFill="1" applyBorder="1" applyAlignment="1">
      <alignment horizontal="right" vertical="center"/>
    </xf>
    <xf numFmtId="0" fontId="15" fillId="11" borderId="1" xfId="0" applyFont="1" applyFill="1" applyBorder="1" applyAlignment="1">
      <alignment horizontal="left" wrapText="1" indent="3"/>
    </xf>
    <xf numFmtId="10" fontId="8" fillId="0" borderId="0" xfId="0" applyNumberFormat="1" applyFont="1" applyAlignment="1">
      <alignment horizontal="right"/>
    </xf>
    <xf numFmtId="49" fontId="11" fillId="9" borderId="1" xfId="0" applyNumberFormat="1" applyFont="1" applyFill="1" applyBorder="1" applyAlignment="1">
      <alignment horizontal="center" vertical="center"/>
    </xf>
    <xf numFmtId="164" fontId="2" fillId="6" borderId="1" xfId="11" applyNumberFormat="1" applyBorder="1" applyAlignment="1">
      <alignment horizontal="right" vertical="center"/>
    </xf>
    <xf numFmtId="0" fontId="7" fillId="0" borderId="0" xfId="3" applyNumberFormat="1" applyFont="1" applyAlignment="1"/>
    <xf numFmtId="49" fontId="15" fillId="0" borderId="1" xfId="0" applyNumberFormat="1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13" fillId="11" borderId="1" xfId="0" applyFont="1" applyFill="1" applyBorder="1" applyAlignment="1">
      <alignment horizontal="right" indent="1"/>
    </xf>
    <xf numFmtId="10" fontId="14" fillId="9" borderId="1" xfId="1" applyNumberFormat="1" applyFont="1" applyFill="1" applyBorder="1" applyAlignment="1"/>
    <xf numFmtId="10" fontId="12" fillId="12" borderId="1" xfId="12" applyNumberFormat="1" applyFont="1" applyFill="1" applyBorder="1" applyAlignment="1">
      <alignment horizontal="right" vertical="center"/>
    </xf>
    <xf numFmtId="4" fontId="16" fillId="14" borderId="1" xfId="0" applyNumberFormat="1" applyFont="1" applyFill="1" applyBorder="1" applyAlignment="1"/>
    <xf numFmtId="164" fontId="12" fillId="6" borderId="1" xfId="11" applyNumberFormat="1" applyFont="1" applyBorder="1" applyAlignment="1">
      <alignment horizontal="right" vertical="center"/>
    </xf>
    <xf numFmtId="49" fontId="25" fillId="8" borderId="1" xfId="2" applyNumberFormat="1" applyFont="1" applyFill="1" applyBorder="1" applyAlignment="1">
      <alignment horizontal="left" vertical="center"/>
    </xf>
    <xf numFmtId="4" fontId="7" fillId="0" borderId="1" xfId="0" applyNumberFormat="1" applyFont="1" applyBorder="1"/>
    <xf numFmtId="0" fontId="7" fillId="0" borderId="0" xfId="0" applyNumberFormat="1" applyFont="1" applyAlignment="1"/>
    <xf numFmtId="4" fontId="13" fillId="11" borderId="1" xfId="8" applyNumberFormat="1" applyFont="1" applyFill="1" applyBorder="1" applyAlignment="1">
      <alignment horizontal="right"/>
    </xf>
    <xf numFmtId="10" fontId="5" fillId="8" borderId="1" xfId="0" applyNumberFormat="1" applyFont="1" applyFill="1" applyBorder="1" applyAlignment="1"/>
    <xf numFmtId="4" fontId="10" fillId="9" borderId="1" xfId="0" applyNumberFormat="1" applyFont="1" applyFill="1" applyBorder="1" applyAlignment="1">
      <alignment horizontal="center" vertical="center"/>
    </xf>
    <xf numFmtId="164" fontId="5" fillId="9" borderId="1" xfId="4" applyNumberFormat="1" applyFont="1" applyFill="1" applyBorder="1" applyAlignment="1">
      <alignment horizontal="right" vertical="center"/>
    </xf>
    <xf numFmtId="0" fontId="23" fillId="0" borderId="0" xfId="0" applyFont="1" applyAlignment="1">
      <alignment horizontal="center"/>
    </xf>
    <xf numFmtId="10" fontId="13" fillId="11" borderId="1" xfId="9" applyNumberFormat="1" applyFont="1" applyFill="1" applyBorder="1" applyAlignment="1">
      <alignment horizontal="right" vertical="center"/>
    </xf>
    <xf numFmtId="49" fontId="7" fillId="0" borderId="1" xfId="0" applyNumberFormat="1" applyFont="1" applyBorder="1" applyAlignment="1">
      <alignment horizontal="left" indent="1"/>
    </xf>
    <xf numFmtId="4" fontId="18" fillId="14" borderId="1" xfId="0" applyNumberFormat="1" applyFont="1" applyFill="1" applyBorder="1" applyAlignment="1"/>
    <xf numFmtId="164" fontId="26" fillId="17" borderId="1" xfId="2" applyNumberFormat="1" applyFont="1" applyFill="1" applyBorder="1" applyAlignment="1">
      <alignment horizontal="right" vertical="center"/>
    </xf>
    <xf numFmtId="10" fontId="12" fillId="12" borderId="1" xfId="13" applyNumberFormat="1" applyFont="1" applyFill="1" applyBorder="1" applyAlignment="1">
      <alignment horizontal="right" vertical="center"/>
    </xf>
    <xf numFmtId="0" fontId="21" fillId="0" borderId="0" xfId="0" applyFont="1"/>
    <xf numFmtId="49" fontId="15" fillId="11" borderId="1" xfId="7" applyNumberFormat="1" applyFont="1" applyFill="1" applyBorder="1" applyAlignment="1">
      <alignment horizontal="left" vertical="center" indent="3"/>
    </xf>
    <xf numFmtId="0" fontId="14" fillId="0" borderId="0" xfId="1" applyFont="1"/>
    <xf numFmtId="10" fontId="7" fillId="9" borderId="1" xfId="4" applyNumberFormat="1" applyFont="1" applyFill="1" applyBorder="1" applyAlignment="1">
      <alignment horizontal="right" vertical="center"/>
    </xf>
    <xf numFmtId="0" fontId="27" fillId="0" borderId="0" xfId="2" applyNumberFormat="1" applyFont="1" applyFill="1" applyAlignment="1">
      <alignment horizontal="center" vertical="center"/>
    </xf>
    <xf numFmtId="10" fontId="15" fillId="11" borderId="1" xfId="0" applyNumberFormat="1" applyFont="1" applyFill="1" applyBorder="1" applyAlignment="1"/>
    <xf numFmtId="49" fontId="7" fillId="0" borderId="0" xfId="0" applyNumberFormat="1" applyFont="1"/>
    <xf numFmtId="4" fontId="14" fillId="9" borderId="1" xfId="1" applyNumberFormat="1" applyFont="1" applyFill="1" applyBorder="1" applyAlignment="1">
      <alignment horizontal="center" vertical="center"/>
    </xf>
    <xf numFmtId="10" fontId="13" fillId="11" borderId="1" xfId="0" applyNumberFormat="1" applyFont="1" applyFill="1" applyBorder="1" applyAlignment="1"/>
    <xf numFmtId="10" fontId="2" fillId="12" borderId="1" xfId="12" applyNumberFormat="1" applyFont="1" applyFill="1" applyBorder="1" applyAlignment="1">
      <alignment horizontal="right"/>
    </xf>
    <xf numFmtId="4" fontId="2" fillId="10" borderId="1" xfId="12" applyNumberFormat="1" applyFill="1" applyBorder="1" applyAlignment="1">
      <alignment horizontal="right" vertical="center"/>
    </xf>
    <xf numFmtId="10" fontId="10" fillId="9" borderId="1" xfId="0" applyNumberFormat="1" applyFont="1" applyFill="1" applyBorder="1" applyAlignment="1">
      <alignment horizontal="right" vertical="center"/>
    </xf>
    <xf numFmtId="10" fontId="15" fillId="11" borderId="1" xfId="13" applyNumberFormat="1" applyFont="1" applyFill="1" applyBorder="1" applyAlignment="1">
      <alignment horizontal="right" vertical="center"/>
    </xf>
    <xf numFmtId="166" fontId="14" fillId="9" borderId="1" xfId="1" applyNumberFormat="1" applyFont="1" applyFill="1" applyBorder="1" applyAlignment="1">
      <alignment horizontal="center" vertical="center"/>
    </xf>
    <xf numFmtId="0" fontId="8" fillId="0" borderId="1" xfId="0" applyFont="1" applyBorder="1"/>
    <xf numFmtId="10" fontId="5" fillId="9" borderId="1" xfId="0" applyNumberFormat="1" applyFont="1" applyFill="1" applyBorder="1" applyAlignment="1"/>
    <xf numFmtId="4" fontId="10" fillId="0" borderId="1" xfId="0" applyNumberFormat="1" applyFont="1" applyFill="1" applyBorder="1" applyAlignment="1">
      <alignment horizontal="right" vertical="center"/>
    </xf>
    <xf numFmtId="165" fontId="10" fillId="9" borderId="1" xfId="0" applyNumberFormat="1" applyFont="1" applyFill="1" applyBorder="1" applyAlignment="1">
      <alignment horizontal="right"/>
    </xf>
    <xf numFmtId="165" fontId="13" fillId="11" borderId="1" xfId="8" applyNumberFormat="1" applyFont="1" applyFill="1" applyBorder="1" applyAlignment="1">
      <alignment horizontal="right"/>
    </xf>
    <xf numFmtId="0" fontId="21" fillId="0" borderId="0" xfId="0" applyFont="1" applyAlignment="1"/>
    <xf numFmtId="4" fontId="13" fillId="11" borderId="1" xfId="9" applyNumberFormat="1" applyFont="1" applyFill="1" applyBorder="1" applyAlignment="1">
      <alignment horizontal="right"/>
    </xf>
    <xf numFmtId="164" fontId="12" fillId="12" borderId="1" xfId="12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5" fillId="9" borderId="1" xfId="0" applyFont="1" applyFill="1" applyBorder="1" applyAlignment="1">
      <alignment horizontal="left" wrapText="1" indent="2"/>
    </xf>
    <xf numFmtId="10" fontId="2" fillId="12" borderId="1" xfId="13" applyNumberFormat="1" applyFont="1" applyFill="1" applyBorder="1" applyAlignment="1">
      <alignment horizontal="right"/>
    </xf>
    <xf numFmtId="0" fontId="5" fillId="11" borderId="1" xfId="0" applyFont="1" applyFill="1" applyBorder="1" applyAlignment="1">
      <alignment horizontal="left" indent="2"/>
    </xf>
    <xf numFmtId="165" fontId="2" fillId="6" borderId="1" xfId="11" applyNumberFormat="1" applyBorder="1" applyAlignment="1">
      <alignment horizontal="right" vertical="center"/>
    </xf>
    <xf numFmtId="49" fontId="14" fillId="8" borderId="1" xfId="3" applyNumberFormat="1" applyFont="1" applyFill="1" applyBorder="1" applyAlignment="1">
      <alignment horizontal="left" vertical="center"/>
    </xf>
    <xf numFmtId="0" fontId="7" fillId="0" borderId="0" xfId="0" applyFont="1" applyAlignment="1">
      <alignment horizontal="right"/>
    </xf>
    <xf numFmtId="0" fontId="14" fillId="0" borderId="0" xfId="0" applyFont="1"/>
    <xf numFmtId="49" fontId="14" fillId="9" borderId="1" xfId="1" applyNumberFormat="1" applyFont="1" applyFill="1" applyBorder="1" applyAlignment="1">
      <alignment horizontal="center" vertical="center" wrapText="1"/>
    </xf>
    <xf numFmtId="10" fontId="14" fillId="9" borderId="1" xfId="1" applyNumberFormat="1" applyFont="1" applyFill="1" applyBorder="1" applyAlignment="1">
      <alignment horizontal="center"/>
    </xf>
    <xf numFmtId="10" fontId="2" fillId="10" borderId="1" xfId="13" applyNumberFormat="1" applyFont="1" applyFill="1" applyBorder="1" applyAlignment="1">
      <alignment horizontal="right" vertical="center"/>
    </xf>
    <xf numFmtId="0" fontId="14" fillId="0" borderId="1" xfId="1" applyFont="1" applyBorder="1" applyAlignment="1">
      <alignment horizontal="center" vertical="center"/>
    </xf>
    <xf numFmtId="4" fontId="21" fillId="0" borderId="0" xfId="0" applyNumberFormat="1" applyFont="1" applyAlignment="1"/>
    <xf numFmtId="49" fontId="8" fillId="0" borderId="0" xfId="0" applyNumberFormat="1" applyFont="1" applyAlignment="1">
      <alignment horizontal="right"/>
    </xf>
    <xf numFmtId="4" fontId="5" fillId="11" borderId="1" xfId="0" applyNumberFormat="1" applyFont="1" applyFill="1" applyBorder="1" applyAlignment="1"/>
    <xf numFmtId="0" fontId="5" fillId="8" borderId="1" xfId="0" applyFont="1" applyFill="1" applyBorder="1" applyAlignment="1">
      <alignment horizontal="left" wrapText="1" indent="1"/>
    </xf>
    <xf numFmtId="165" fontId="14" fillId="9" borderId="1" xfId="1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left" indent="4"/>
    </xf>
    <xf numFmtId="4" fontId="10" fillId="9" borderId="1" xfId="0" applyNumberFormat="1" applyFont="1" applyFill="1" applyBorder="1" applyAlignment="1">
      <alignment horizontal="right"/>
    </xf>
    <xf numFmtId="49" fontId="26" fillId="17" borderId="1" xfId="2" applyNumberFormat="1" applyFont="1" applyFill="1" applyBorder="1" applyAlignment="1">
      <alignment horizontal="left" vertical="center" wrapText="1"/>
    </xf>
    <xf numFmtId="10" fontId="20" fillId="9" borderId="1" xfId="0" applyNumberFormat="1" applyFont="1" applyFill="1" applyBorder="1" applyAlignment="1">
      <alignment horizontal="right" vertical="center"/>
    </xf>
    <xf numFmtId="49" fontId="14" fillId="16" borderId="1" xfId="1" applyNumberFormat="1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7" fillId="0" borderId="0" xfId="0" applyFont="1"/>
    <xf numFmtId="4" fontId="2" fillId="6" borderId="1" xfId="11" applyNumberFormat="1" applyBorder="1" applyAlignment="1">
      <alignment horizontal="right" vertical="center"/>
    </xf>
    <xf numFmtId="164" fontId="2" fillId="12" borderId="1" xfId="12" applyNumberFormat="1" applyFont="1" applyFill="1" applyBorder="1" applyAlignment="1">
      <alignment horizontal="right"/>
    </xf>
    <xf numFmtId="49" fontId="6" fillId="6" borderId="1" xfId="11" applyNumberFormat="1" applyFont="1" applyBorder="1"/>
    <xf numFmtId="4" fontId="12" fillId="6" borderId="1" xfId="11" applyNumberFormat="1" applyFont="1" applyBorder="1" applyAlignment="1">
      <alignment horizontal="right" vertical="center"/>
    </xf>
    <xf numFmtId="164" fontId="10" fillId="9" borderId="1" xfId="0" applyNumberFormat="1" applyFont="1" applyFill="1" applyBorder="1" applyAlignment="1">
      <alignment horizontal="right" vertical="center"/>
    </xf>
    <xf numFmtId="0" fontId="18" fillId="15" borderId="1" xfId="0" applyFont="1" applyFill="1" applyBorder="1" applyAlignment="1">
      <alignment horizontal="left" indent="1"/>
    </xf>
    <xf numFmtId="166" fontId="14" fillId="0" borderId="1" xfId="1" applyNumberFormat="1" applyFont="1" applyBorder="1" applyAlignment="1">
      <alignment horizontal="center" vertical="center"/>
    </xf>
    <xf numFmtId="0" fontId="7" fillId="0" borderId="0" xfId="4" applyNumberFormat="1" applyFont="1" applyAlignment="1">
      <alignment horizontal="center" vertical="center"/>
    </xf>
    <xf numFmtId="0" fontId="9" fillId="0" borderId="0" xfId="0" applyFont="1"/>
    <xf numFmtId="164" fontId="2" fillId="10" borderId="1" xfId="12" applyNumberFormat="1" applyFont="1" applyFill="1" applyBorder="1" applyAlignment="1">
      <alignment horizontal="right" vertical="center"/>
    </xf>
    <xf numFmtId="10" fontId="15" fillId="13" borderId="1" xfId="13" applyNumberFormat="1" applyFont="1" applyFill="1" applyBorder="1" applyAlignment="1">
      <alignment horizontal="right" vertical="center"/>
    </xf>
    <xf numFmtId="0" fontId="7" fillId="0" borderId="0" xfId="0" applyFont="1" applyAlignment="1"/>
    <xf numFmtId="0" fontId="7" fillId="0" borderId="0" xfId="0" applyFont="1" applyAlignment="1">
      <alignment horizontal="left" vertical="center"/>
    </xf>
    <xf numFmtId="49" fontId="13" fillId="11" borderId="1" xfId="8" applyNumberFormat="1" applyFont="1" applyFill="1" applyBorder="1" applyAlignment="1">
      <alignment horizontal="left" indent="1"/>
    </xf>
    <xf numFmtId="49" fontId="16" fillId="8" borderId="1" xfId="11" applyNumberFormat="1" applyFont="1" applyFill="1" applyBorder="1" applyAlignment="1">
      <alignment horizontal="left" vertical="center"/>
    </xf>
    <xf numFmtId="4" fontId="16" fillId="8" borderId="1" xfId="11" applyNumberFormat="1" applyFont="1" applyFill="1" applyBorder="1" applyAlignment="1">
      <alignment horizontal="right" vertical="center"/>
    </xf>
    <xf numFmtId="164" fontId="16" fillId="8" borderId="1" xfId="0" applyNumberFormat="1" applyFont="1" applyFill="1" applyBorder="1" applyAlignment="1">
      <alignment horizontal="right" vertical="center"/>
    </xf>
    <xf numFmtId="164" fontId="12" fillId="18" borderId="1" xfId="12" applyNumberFormat="1" applyFont="1" applyFill="1" applyBorder="1" applyAlignment="1">
      <alignment horizontal="right" vertical="center"/>
    </xf>
    <xf numFmtId="10" fontId="12" fillId="18" borderId="1" xfId="13" applyNumberFormat="1" applyFont="1" applyFill="1" applyBorder="1" applyAlignment="1">
      <alignment horizontal="right" vertical="center"/>
    </xf>
    <xf numFmtId="10" fontId="12" fillId="19" borderId="1" xfId="13" applyNumberFormat="1" applyFont="1" applyFill="1" applyBorder="1" applyAlignment="1">
      <alignment horizontal="right" vertical="center"/>
    </xf>
    <xf numFmtId="164" fontId="5" fillId="20" borderId="1" xfId="4" applyNumberFormat="1" applyFont="1" applyFill="1" applyBorder="1" applyAlignment="1">
      <alignment horizontal="right" vertical="center"/>
    </xf>
    <xf numFmtId="10" fontId="5" fillId="20" borderId="1" xfId="13" applyNumberFormat="1" applyFont="1" applyFill="1" applyBorder="1" applyAlignment="1">
      <alignment horizontal="right" vertical="center"/>
    </xf>
    <xf numFmtId="4" fontId="5" fillId="20" borderId="1" xfId="0" applyNumberFormat="1" applyFont="1" applyFill="1" applyBorder="1" applyAlignment="1"/>
    <xf numFmtId="10" fontId="5" fillId="20" borderId="1" xfId="0" applyNumberFormat="1" applyFont="1" applyFill="1" applyBorder="1" applyAlignment="1"/>
    <xf numFmtId="4" fontId="5" fillId="20" borderId="1" xfId="0" applyNumberFormat="1" applyFont="1" applyFill="1" applyBorder="1" applyAlignment="1">
      <alignment vertical="center"/>
    </xf>
    <xf numFmtId="10" fontId="5" fillId="20" borderId="1" xfId="0" applyNumberFormat="1" applyFont="1" applyFill="1" applyBorder="1" applyAlignment="1">
      <alignment vertical="center"/>
    </xf>
    <xf numFmtId="164" fontId="12" fillId="19" borderId="1" xfId="11" applyNumberFormat="1" applyFont="1" applyFill="1" applyBorder="1" applyAlignment="1">
      <alignment horizontal="right" vertical="center"/>
    </xf>
    <xf numFmtId="49" fontId="31" fillId="13" borderId="1" xfId="6" applyNumberFormat="1" applyFont="1" applyFill="1" applyBorder="1" applyAlignment="1">
      <alignment horizontal="left" vertical="center" indent="3"/>
    </xf>
    <xf numFmtId="0" fontId="7" fillId="9" borderId="1" xfId="0" applyFont="1" applyFill="1" applyBorder="1" applyAlignment="1">
      <alignment horizontal="left" indent="4"/>
    </xf>
    <xf numFmtId="49" fontId="34" fillId="12" borderId="1" xfId="12" applyNumberFormat="1" applyFont="1" applyFill="1" applyBorder="1" applyAlignment="1">
      <alignment horizontal="left" vertical="center"/>
    </xf>
    <xf numFmtId="49" fontId="34" fillId="6" borderId="1" xfId="11" applyNumberFormat="1" applyFont="1" applyBorder="1" applyAlignment="1">
      <alignment horizontal="left" vertical="center"/>
    </xf>
    <xf numFmtId="0" fontId="18" fillId="14" borderId="1" xfId="0" applyFont="1" applyFill="1" applyBorder="1" applyAlignment="1">
      <alignment horizontal="left" indent="1"/>
    </xf>
    <xf numFmtId="49" fontId="30" fillId="8" borderId="1" xfId="3" applyNumberFormat="1" applyFont="1" applyFill="1" applyBorder="1" applyAlignment="1">
      <alignment horizontal="left" vertical="center" indent="1"/>
    </xf>
    <xf numFmtId="49" fontId="30" fillId="9" borderId="1" xfId="4" applyNumberFormat="1" applyFont="1" applyFill="1" applyBorder="1" applyAlignment="1">
      <alignment horizontal="left" vertical="center" indent="2"/>
    </xf>
    <xf numFmtId="0" fontId="35" fillId="0" borderId="0" xfId="0" applyFont="1"/>
    <xf numFmtId="166" fontId="35" fillId="0" borderId="0" xfId="0" applyNumberFormat="1" applyFont="1"/>
    <xf numFmtId="0" fontId="32" fillId="0" borderId="0" xfId="0" applyFont="1" applyAlignment="1">
      <alignment horizontal="center" wrapText="1"/>
    </xf>
    <xf numFmtId="0" fontId="33" fillId="0" borderId="0" xfId="0" applyFont="1" applyAlignment="1"/>
    <xf numFmtId="0" fontId="32" fillId="0" borderId="0" xfId="0" applyFont="1" applyAlignment="1">
      <alignment horizontal="center"/>
    </xf>
    <xf numFmtId="166" fontId="11" fillId="9" borderId="2" xfId="0" applyNumberFormat="1" applyFont="1" applyFill="1" applyBorder="1" applyAlignment="1">
      <alignment horizontal="center" vertical="center"/>
    </xf>
    <xf numFmtId="166" fontId="11" fillId="9" borderId="3" xfId="0" applyNumberFormat="1" applyFont="1" applyFill="1" applyBorder="1" applyAlignment="1">
      <alignment horizontal="center" vertical="center"/>
    </xf>
    <xf numFmtId="166" fontId="11" fillId="9" borderId="4" xfId="0" applyNumberFormat="1" applyFont="1" applyFill="1" applyBorder="1" applyAlignment="1">
      <alignment horizontal="center" vertical="center"/>
    </xf>
    <xf numFmtId="14" fontId="11" fillId="9" borderId="2" xfId="0" applyNumberFormat="1" applyFont="1" applyFill="1" applyBorder="1" applyAlignment="1">
      <alignment horizontal="center" vertical="center"/>
    </xf>
    <xf numFmtId="14" fontId="11" fillId="9" borderId="3" xfId="0" applyNumberFormat="1" applyFont="1" applyFill="1" applyBorder="1" applyAlignment="1">
      <alignment horizontal="center" vertical="center"/>
    </xf>
    <xf numFmtId="14" fontId="11" fillId="9" borderId="4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center" wrapText="1"/>
    </xf>
    <xf numFmtId="0" fontId="21" fillId="0" borderId="0" xfId="0" applyFont="1" applyAlignment="1"/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/>
    </xf>
  </cellXfs>
  <cellStyles count="14">
    <cellStyle name="20% - Акцент1" xfId="6" builtinId="30"/>
    <cellStyle name="20% - Акцент2" xfId="7" builtinId="34"/>
    <cellStyle name="40% - Акцент1" xfId="8" builtinId="31"/>
    <cellStyle name="40% - Акцент2" xfId="9" builtinId="35"/>
    <cellStyle name="40% – Акцентування1 2" xfId="10"/>
    <cellStyle name="Акцент1" xfId="11" builtinId="29"/>
    <cellStyle name="Акцент2" xfId="12" builtinId="33"/>
    <cellStyle name="Обычный" xfId="0" builtinId="0"/>
    <cellStyle name="Процентный" xfId="13" builtinId="5"/>
    <cellStyle name="УровеньСтрок_1" xfId="1" builtinId="1" iLevel="0"/>
    <cellStyle name="УровеньСтрок_2" xfId="2" builtinId="1" iLevel="1"/>
    <cellStyle name="УровеньСтрок_3" xfId="3" builtinId="1" iLevel="2"/>
    <cellStyle name="УровеньСтрок_4" xfId="4" builtinId="1" iLevel="3"/>
    <cellStyle name="УровеньСтрок_5" xfId="5" builtinId="1" iLevel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7.xml"/><Relationship Id="rId18" Type="http://schemas.openxmlformats.org/officeDocument/2006/relationships/worksheet" Target="worksheets/sheet9.xml"/><Relationship Id="rId26" Type="http://schemas.openxmlformats.org/officeDocument/2006/relationships/worksheet" Target="worksheets/sheet15.xml"/><Relationship Id="rId39" Type="http://schemas.openxmlformats.org/officeDocument/2006/relationships/worksheet" Target="worksheets/sheet22.xml"/><Relationship Id="rId21" Type="http://schemas.openxmlformats.org/officeDocument/2006/relationships/worksheet" Target="worksheets/sheet12.xml"/><Relationship Id="rId34" Type="http://schemas.openxmlformats.org/officeDocument/2006/relationships/worksheet" Target="worksheets/sheet20.xml"/><Relationship Id="rId42" Type="http://schemas.openxmlformats.org/officeDocument/2006/relationships/worksheet" Target="worksheets/sheet23.xml"/><Relationship Id="rId47" Type="http://schemas.openxmlformats.org/officeDocument/2006/relationships/worksheet" Target="worksheets/sheet26.xml"/><Relationship Id="rId50" Type="http://schemas.openxmlformats.org/officeDocument/2006/relationships/worksheet" Target="worksheets/sheet28.xml"/><Relationship Id="rId55" Type="http://schemas.openxmlformats.org/officeDocument/2006/relationships/worksheet" Target="worksheets/sheet30.xml"/><Relationship Id="rId63" Type="http://schemas.openxmlformats.org/officeDocument/2006/relationships/theme" Target="theme/theme1.xml"/><Relationship Id="rId68" Type="http://schemas.openxmlformats.org/officeDocument/2006/relationships/customXml" Target="../customXml/item2.xml"/><Relationship Id="rId7" Type="http://schemas.openxmlformats.org/officeDocument/2006/relationships/worksheet" Target="worksheets/sheet3.xml"/><Relationship Id="rId2" Type="http://schemas.openxmlformats.org/officeDocument/2006/relationships/chartsheet" Target="chartsheets/sheet2.xml"/><Relationship Id="rId16" Type="http://schemas.openxmlformats.org/officeDocument/2006/relationships/chartsheet" Target="chartsheets/sheet8.xml"/><Relationship Id="rId29" Type="http://schemas.openxmlformats.org/officeDocument/2006/relationships/worksheet" Target="worksheets/sheet18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2.xml"/><Relationship Id="rId11" Type="http://schemas.openxmlformats.org/officeDocument/2006/relationships/chartsheet" Target="chartsheets/sheet6.xml"/><Relationship Id="rId24" Type="http://schemas.openxmlformats.org/officeDocument/2006/relationships/chartsheet" Target="chartsheets/sheet11.xml"/><Relationship Id="rId32" Type="http://schemas.openxmlformats.org/officeDocument/2006/relationships/chartsheet" Target="chartsheets/sheet13.xml"/><Relationship Id="rId37" Type="http://schemas.openxmlformats.org/officeDocument/2006/relationships/chartsheet" Target="chartsheets/sheet16.xml"/><Relationship Id="rId40" Type="http://schemas.openxmlformats.org/officeDocument/2006/relationships/chartsheet" Target="chartsheets/sheet18.xml"/><Relationship Id="rId45" Type="http://schemas.openxmlformats.org/officeDocument/2006/relationships/worksheet" Target="worksheets/sheet24.xml"/><Relationship Id="rId53" Type="http://schemas.openxmlformats.org/officeDocument/2006/relationships/chartsheet" Target="chartsheets/sheet24.xml"/><Relationship Id="rId58" Type="http://schemas.openxmlformats.org/officeDocument/2006/relationships/worksheet" Target="worksheets/sheet33.xml"/><Relationship Id="rId66" Type="http://schemas.openxmlformats.org/officeDocument/2006/relationships/calcChain" Target="calcChain.xml"/><Relationship Id="rId5" Type="http://schemas.openxmlformats.org/officeDocument/2006/relationships/worksheet" Target="worksheets/sheet1.xml"/><Relationship Id="rId15" Type="http://schemas.openxmlformats.org/officeDocument/2006/relationships/chartsheet" Target="chartsheets/sheet7.xml"/><Relationship Id="rId23" Type="http://schemas.openxmlformats.org/officeDocument/2006/relationships/chartsheet" Target="chartsheets/sheet10.xml"/><Relationship Id="rId28" Type="http://schemas.openxmlformats.org/officeDocument/2006/relationships/worksheet" Target="worksheets/sheet17.xml"/><Relationship Id="rId36" Type="http://schemas.openxmlformats.org/officeDocument/2006/relationships/chartsheet" Target="chartsheets/sheet15.xml"/><Relationship Id="rId49" Type="http://schemas.openxmlformats.org/officeDocument/2006/relationships/chartsheet" Target="chartsheets/sheet22.xml"/><Relationship Id="rId57" Type="http://schemas.openxmlformats.org/officeDocument/2006/relationships/worksheet" Target="worksheets/sheet32.xml"/><Relationship Id="rId61" Type="http://schemas.openxmlformats.org/officeDocument/2006/relationships/worksheet" Target="worksheets/sheet36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10.xml"/><Relationship Id="rId31" Type="http://schemas.openxmlformats.org/officeDocument/2006/relationships/chartsheet" Target="chartsheets/sheet12.xml"/><Relationship Id="rId44" Type="http://schemas.openxmlformats.org/officeDocument/2006/relationships/chartsheet" Target="chartsheets/sheet21.xml"/><Relationship Id="rId52" Type="http://schemas.openxmlformats.org/officeDocument/2006/relationships/worksheet" Target="worksheets/sheet29.xml"/><Relationship Id="rId60" Type="http://schemas.openxmlformats.org/officeDocument/2006/relationships/worksheet" Target="worksheets/sheet35.xml"/><Relationship Id="rId65" Type="http://schemas.openxmlformats.org/officeDocument/2006/relationships/sharedStrings" Target="sharedStrings.xml"/><Relationship Id="rId4" Type="http://schemas.openxmlformats.org/officeDocument/2006/relationships/chartsheet" Target="chartsheets/sheet4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8.xml"/><Relationship Id="rId22" Type="http://schemas.openxmlformats.org/officeDocument/2006/relationships/worksheet" Target="worksheets/sheet13.xml"/><Relationship Id="rId27" Type="http://schemas.openxmlformats.org/officeDocument/2006/relationships/worksheet" Target="worksheets/sheet16.xml"/><Relationship Id="rId30" Type="http://schemas.openxmlformats.org/officeDocument/2006/relationships/worksheet" Target="worksheets/sheet19.xml"/><Relationship Id="rId35" Type="http://schemas.openxmlformats.org/officeDocument/2006/relationships/worksheet" Target="worksheets/sheet21.xml"/><Relationship Id="rId43" Type="http://schemas.openxmlformats.org/officeDocument/2006/relationships/chartsheet" Target="chartsheets/sheet20.xml"/><Relationship Id="rId48" Type="http://schemas.openxmlformats.org/officeDocument/2006/relationships/worksheet" Target="worksheets/sheet27.xml"/><Relationship Id="rId56" Type="http://schemas.openxmlformats.org/officeDocument/2006/relationships/worksheet" Target="worksheets/sheet31.xml"/><Relationship Id="rId64" Type="http://schemas.openxmlformats.org/officeDocument/2006/relationships/styles" Target="styles.xml"/><Relationship Id="rId69" Type="http://schemas.openxmlformats.org/officeDocument/2006/relationships/customXml" Target="../customXml/item3.xml"/><Relationship Id="rId8" Type="http://schemas.openxmlformats.org/officeDocument/2006/relationships/worksheet" Target="worksheets/sheet4.xml"/><Relationship Id="rId51" Type="http://schemas.openxmlformats.org/officeDocument/2006/relationships/chartsheet" Target="chartsheets/sheet23.xml"/><Relationship Id="rId3" Type="http://schemas.openxmlformats.org/officeDocument/2006/relationships/chartsheet" Target="chartsheets/sheet3.xml"/><Relationship Id="rId12" Type="http://schemas.openxmlformats.org/officeDocument/2006/relationships/worksheet" Target="worksheets/sheet6.xml"/><Relationship Id="rId17" Type="http://schemas.openxmlformats.org/officeDocument/2006/relationships/chartsheet" Target="chartsheets/sheet9.xml"/><Relationship Id="rId25" Type="http://schemas.openxmlformats.org/officeDocument/2006/relationships/worksheet" Target="worksheets/sheet14.xml"/><Relationship Id="rId33" Type="http://schemas.openxmlformats.org/officeDocument/2006/relationships/chartsheet" Target="chartsheets/sheet14.xml"/><Relationship Id="rId38" Type="http://schemas.openxmlformats.org/officeDocument/2006/relationships/chartsheet" Target="chartsheets/sheet17.xml"/><Relationship Id="rId46" Type="http://schemas.openxmlformats.org/officeDocument/2006/relationships/worksheet" Target="worksheets/sheet25.xml"/><Relationship Id="rId59" Type="http://schemas.openxmlformats.org/officeDocument/2006/relationships/worksheet" Target="worksheets/sheet34.xml"/><Relationship Id="rId67" Type="http://schemas.openxmlformats.org/officeDocument/2006/relationships/customXml" Target="../customXml/item1.xml"/><Relationship Id="rId20" Type="http://schemas.openxmlformats.org/officeDocument/2006/relationships/worksheet" Target="worksheets/sheet11.xml"/><Relationship Id="rId41" Type="http://schemas.openxmlformats.org/officeDocument/2006/relationships/chartsheet" Target="chartsheets/sheet19.xml"/><Relationship Id="rId54" Type="http://schemas.openxmlformats.org/officeDocument/2006/relationships/chartsheet" Target="chartsheets/sheet25.xml"/><Relationship Id="rId62" Type="http://schemas.openxmlformats.org/officeDocument/2006/relationships/worksheet" Target="worksheets/sheet37.xml"/><Relationship Id="rId70" Type="http://schemas.openxmlformats.org/officeDocument/2006/relationships/customXml" Target="../customXml/item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MK_ALL!$A$4</c:f>
          <c:strCache>
            <c:ptCount val="1"/>
            <c:pt idx="0">
              <c:v>Державний та гарантований державою борг України за поточний рік (млрд. грн)</c:v>
            </c:pt>
          </c:strCache>
        </c:strRef>
      </c:tx>
      <c:layout>
        <c:manualLayout>
          <c:xMode val="edge"/>
          <c:yMode val="edge"/>
          <c:x val="0.21280991892559448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58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3.5123966942148761E-2"/>
          <c:y val="0.13367174280879865"/>
          <c:w val="0.86157024793388426"/>
          <c:h val="0.80033840947546531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MK_ALL!$A$7</c:f>
              <c:strCache>
                <c:ptCount val="1"/>
                <c:pt idx="0">
                  <c:v>Державний борг</c:v>
                </c:pt>
              </c:strCache>
            </c:strRef>
          </c:tx>
          <c:invertIfNegative val="0"/>
          <c:cat>
            <c:numRef>
              <c:f>MK_ALL!$B$5:$C$5</c:f>
              <c:numCache>
                <c:formatCode>dd\.mm\.yyyy;@</c:formatCode>
                <c:ptCount val="2"/>
                <c:pt idx="0">
                  <c:v>43100</c:v>
                </c:pt>
                <c:pt idx="1">
                  <c:v>43131</c:v>
                </c:pt>
              </c:numCache>
            </c:numRef>
          </c:cat>
          <c:val>
            <c:numRef>
              <c:f>MK_ALL!$B$7:$C$7</c:f>
              <c:numCache>
                <c:formatCode>#,##0.00</c:formatCode>
                <c:ptCount val="2"/>
                <c:pt idx="0">
                  <c:v>1833.7098647964799</c:v>
                </c:pt>
                <c:pt idx="1">
                  <c:v>1832.95354453705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AA7-46ED-BB78-7884919DA307}"/>
            </c:ext>
          </c:extLst>
        </c:ser>
        <c:ser>
          <c:idx val="2"/>
          <c:order val="1"/>
          <c:tx>
            <c:strRef>
              <c:f>MK_ALL!$A$8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invertIfNegative val="0"/>
          <c:cat>
            <c:numRef>
              <c:f>MK_ALL!$B$5:$C$5</c:f>
              <c:numCache>
                <c:formatCode>dd\.mm\.yyyy;@</c:formatCode>
                <c:ptCount val="2"/>
                <c:pt idx="0">
                  <c:v>43100</c:v>
                </c:pt>
                <c:pt idx="1">
                  <c:v>43131</c:v>
                </c:pt>
              </c:numCache>
            </c:numRef>
          </c:cat>
          <c:val>
            <c:numRef>
              <c:f>MK_ALL!$B$8:$C$8</c:f>
              <c:numCache>
                <c:formatCode>#,##0.00</c:formatCode>
                <c:ptCount val="2"/>
                <c:pt idx="0">
                  <c:v>307.96457446917998</c:v>
                </c:pt>
                <c:pt idx="1">
                  <c:v>298.89594675399002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AA7-46ED-BB78-7884919DA3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1745152"/>
        <c:axId val="221746688"/>
        <c:axId val="0"/>
      </c:bar3DChart>
      <c:dateAx>
        <c:axId val="221745152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uk-UA"/>
          </a:p>
        </c:txPr>
        <c:crossAx val="221746688"/>
        <c:crosses val="autoZero"/>
        <c:auto val="1"/>
        <c:lblOffset val="100"/>
        <c:baseTimeUnit val="months"/>
        <c:majorUnit val="1"/>
        <c:majorTimeUnit val="months"/>
        <c:minorUnit val="1"/>
        <c:minorTimeUnit val="days"/>
      </c:dateAx>
      <c:valAx>
        <c:axId val="2217466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2174515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805787849424713"/>
          <c:y val="0.51030352397172929"/>
          <c:w val="9.1942121505752872E-2"/>
          <c:h val="0.1419588773973786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CUR_M!$A$2</c:f>
          <c:strCache>
            <c:ptCount val="1"/>
            <c:pt idx="0">
              <c:v>State debt and State guaranteed debt of Ukraine as of 31.01.2018</c:v>
            </c:pt>
          </c:strCache>
        </c:strRef>
      </c:tx>
      <c:layout>
        <c:manualLayout>
          <c:xMode val="edge"/>
          <c:yMode val="edge"/>
          <c:x val="0.18181816208844334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528925619834711"/>
          <c:y val="0.32656514382402707"/>
          <c:w val="0.66942148760330578"/>
          <c:h val="0.4365482233502537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90DA-401B-902D-8A8BEBBB7C5B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90DA-401B-902D-8A8BEBBB7C5B}"/>
              </c:ext>
            </c:extLst>
          </c:dPt>
          <c:dPt>
            <c:idx val="2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90DA-401B-902D-8A8BEBBB7C5B}"/>
              </c:ext>
            </c:extLst>
          </c:dPt>
          <c:dPt>
            <c:idx val="3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7-90DA-401B-902D-8A8BEBBB7C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CUR_M!$A$8:$A$13</c:f>
              <c:strCache>
                <c:ptCount val="6"/>
                <c:pt idx="0">
                  <c:v>USD</c:v>
                </c:pt>
                <c:pt idx="1">
                  <c:v>EUR</c:v>
                </c:pt>
                <c:pt idx="2">
                  <c:v>CAD</c:v>
                </c:pt>
                <c:pt idx="3">
                  <c:v>SDR</c:v>
                </c:pt>
                <c:pt idx="4">
                  <c:v>UAH</c:v>
                </c:pt>
                <c:pt idx="5">
                  <c:v>JPY</c:v>
                </c:pt>
              </c:strCache>
            </c:strRef>
          </c:cat>
          <c:val>
            <c:numRef>
              <c:f>CUR_M!$B$8:$B$13</c:f>
              <c:numCache>
                <c:formatCode>#,##0.00</c:formatCode>
                <c:ptCount val="6"/>
                <c:pt idx="0">
                  <c:v>31.70141119977</c:v>
                </c:pt>
                <c:pt idx="1">
                  <c:v>6.0593448134500001</c:v>
                </c:pt>
                <c:pt idx="2">
                  <c:v>0.3246471581</c:v>
                </c:pt>
                <c:pt idx="3">
                  <c:v>14.325759552019999</c:v>
                </c:pt>
                <c:pt idx="4">
                  <c:v>23.120232388529999</c:v>
                </c:pt>
                <c:pt idx="5">
                  <c:v>0.58218977245000003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90DA-401B-902D-8A8BEBBB7C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CUR!$B$21</c:f>
          <c:strCache>
            <c:ptCount val="1"/>
            <c:pt idx="0">
              <c:v>Державний борг України за станом на 31.01.2018</c:v>
            </c:pt>
          </c:strCache>
        </c:strRef>
      </c:tx>
      <c:layout>
        <c:manualLayout>
          <c:xMode val="edge"/>
          <c:yMode val="edge"/>
          <c:x val="0.2975206387368674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528925619834711"/>
          <c:y val="0.32656514382402707"/>
          <c:w val="0.66942148760330578"/>
          <c:h val="0.4365482233502537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36CD-44AD-B8BB-390FC400372C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36CD-44AD-B8BB-390FC400372C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CUR!$A$25:$A$30</c:f>
              <c:strCache>
                <c:ptCount val="6"/>
                <c:pt idx="0">
                  <c:v>Долар США</c:v>
                </c:pt>
                <c:pt idx="1">
                  <c:v>ЄВРО</c:v>
                </c:pt>
                <c:pt idx="2">
                  <c:v>Канадський долар</c:v>
                </c:pt>
                <c:pt idx="3">
                  <c:v>СПЗ</c:v>
                </c:pt>
                <c:pt idx="4">
                  <c:v>Українська гривня</c:v>
                </c:pt>
                <c:pt idx="5">
                  <c:v>Японська єна</c:v>
                </c:pt>
              </c:strCache>
            </c:strRef>
          </c:cat>
          <c:val>
            <c:numRef>
              <c:f>CUR!$B$25:$B$30</c:f>
              <c:numCache>
                <c:formatCode>#,##0.00</c:formatCode>
                <c:ptCount val="6"/>
                <c:pt idx="0">
                  <c:v>29.574980731219998</c:v>
                </c:pt>
                <c:pt idx="1">
                  <c:v>5.4965045536500003</c:v>
                </c:pt>
                <c:pt idx="2">
                  <c:v>0.3246471581</c:v>
                </c:pt>
                <c:pt idx="3">
                  <c:v>6.81808108281</c:v>
                </c:pt>
                <c:pt idx="4">
                  <c:v>22.6456768163</c:v>
                </c:pt>
                <c:pt idx="5">
                  <c:v>0.58218977245000003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6CD-44AD-B8BB-390FC4003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DKR!$A$2</c:f>
          <c:strCache>
            <c:ptCount val="1"/>
            <c:pt idx="0">
              <c:v>Державний та гарантований державою борг України за станом на 31.01.2018</c:v>
            </c:pt>
          </c:strCache>
        </c:strRef>
      </c:tx>
      <c:layout>
        <c:manualLayout>
          <c:xMode val="edge"/>
          <c:yMode val="edge"/>
          <c:x val="0.18181816207824072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834710743801653"/>
          <c:y val="0.34856175972927245"/>
          <c:w val="0.60330578512396693"/>
          <c:h val="0.39086294416243655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38D9-4629-92B0-5745814E93E6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38D9-4629-92B0-5745814E93E6}"/>
              </c:ext>
            </c:extLst>
          </c:dPt>
          <c:dLbls>
            <c:dLbl>
              <c:idx val="0"/>
              <c:layout>
                <c:manualLayout>
                  <c:x val="1.2647170626016634E-2"/>
                  <c:y val="-1.91594832371842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8D9-4629-92B0-5745814E93E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DKR!$A$8:$A$15</c:f>
              <c:strCache>
                <c:ptCount val="8"/>
                <c:pt idx="0">
                  <c:v>Внутрішній борг за випущеними цінними паперами</c:v>
                </c:pt>
                <c:pt idx="1">
                  <c:v>Внутрішній борг перед банківськими та іншими фінансовими установами</c:v>
                </c:pt>
                <c:pt idx="2">
                  <c:v>Внутрішня заборгованість, не віднесена до інших категорій</c:v>
                </c:pt>
                <c:pt idx="3">
                  <c:v>Зовнішній борг за випущеними цінними паперами</c:v>
                </c:pt>
                <c:pt idx="4">
                  <c:v>Зовнішній борг за позиками, одержаними від іноземних комерційних банків, інших іноземних фінансових установ</c:v>
                </c:pt>
                <c:pt idx="5">
                  <c:v>Зовнішній борг за позиками, одержаними від міжнародних фінансових організацій</c:v>
                </c:pt>
                <c:pt idx="6">
                  <c:v>Зовнішній борг за позиками, одержаними від органів управління іноземних держав</c:v>
                </c:pt>
                <c:pt idx="7">
                  <c:v>Зовнішній борг, не віднесений до інших категорій</c:v>
                </c:pt>
              </c:strCache>
            </c:strRef>
          </c:cat>
          <c:val>
            <c:numRef>
              <c:f>DKR!$B$8:$B$15</c:f>
              <c:numCache>
                <c:formatCode>#,##0.00</c:formatCode>
                <c:ptCount val="8"/>
                <c:pt idx="0">
                  <c:v>26.846730097630001</c:v>
                </c:pt>
                <c:pt idx="1">
                  <c:v>0.23997133600000001</c:v>
                </c:pt>
                <c:pt idx="2">
                  <c:v>3.4083939999999997E-5</c:v>
                </c:pt>
                <c:pt idx="3">
                  <c:v>20.467272999999999</c:v>
                </c:pt>
                <c:pt idx="4">
                  <c:v>1.9468533048000001</c:v>
                </c:pt>
                <c:pt idx="5">
                  <c:v>22.83507200112</c:v>
                </c:pt>
                <c:pt idx="6">
                  <c:v>1.86963135587</c:v>
                </c:pt>
                <c:pt idx="7">
                  <c:v>1.9080197049600001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8D9-4629-92B0-5745814E93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'DKR2'!$A$1</c:f>
          <c:strCache>
            <c:ptCount val="1"/>
            <c:pt idx="0">
              <c:v>Державний борг України за станом на 31.01.2018</c:v>
            </c:pt>
          </c:strCache>
        </c:strRef>
      </c:tx>
      <c:layout>
        <c:manualLayout>
          <c:xMode val="edge"/>
          <c:yMode val="edge"/>
          <c:x val="0.29752064859524407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834710743801653"/>
          <c:y val="0.34856175972927245"/>
          <c:w val="0.60330578512396693"/>
          <c:h val="0.39086294416243655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B5A6-416F-AC5D-D4DF27F9803B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B5A6-416F-AC5D-D4DF27F9803B}"/>
              </c:ext>
            </c:extLst>
          </c:dPt>
          <c:dLbls>
            <c:dLbl>
              <c:idx val="0"/>
              <c:layout>
                <c:manualLayout>
                  <c:x val="1.2647170626016634E-2"/>
                  <c:y val="-1.91594832371842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A6-416F-AC5D-D4DF27F9803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'DKR2'!$A$10:$A$16</c:f>
              <c:strCache>
                <c:ptCount val="7"/>
                <c:pt idx="0">
                  <c:v>Внутрішній борг за випущеними цінними паперами</c:v>
                </c:pt>
                <c:pt idx="1">
                  <c:v>Внутрішній борг перед банківськими та іншими фінансовими установами</c:v>
                </c:pt>
                <c:pt idx="2">
                  <c:v>Зовнішній борг за випущеними цінними паперами</c:v>
                </c:pt>
                <c:pt idx="3">
                  <c:v>Зовнішній борг за позиками, одержаними від іноземних комерційних банків, інших іноземних фінансових установ</c:v>
                </c:pt>
                <c:pt idx="4">
                  <c:v>Зовнішній борг за позиками, одержаними від міжнародних фінансових організацій</c:v>
                </c:pt>
                <c:pt idx="5">
                  <c:v>Зовнішній борг за позиками, одержаними від органів управління іноземних держав</c:v>
                </c:pt>
                <c:pt idx="6">
                  <c:v>Зовнішній борг, не віднесений до інших категорій</c:v>
                </c:pt>
              </c:strCache>
            </c:strRef>
          </c:cat>
          <c:val>
            <c:numRef>
              <c:f>'DKR2'!$B$10:$B$16</c:f>
              <c:numCache>
                <c:formatCode>#,##0.00</c:formatCode>
                <c:ptCount val="7"/>
                <c:pt idx="0">
                  <c:v>26.527187151290001</c:v>
                </c:pt>
                <c:pt idx="1">
                  <c:v>8.4992794050000001E-2</c:v>
                </c:pt>
                <c:pt idx="2">
                  <c:v>20.467272999999999</c:v>
                </c:pt>
                <c:pt idx="3">
                  <c:v>6.350758E-5</c:v>
                </c:pt>
                <c:pt idx="4">
                  <c:v>14.77669402734</c:v>
                </c:pt>
                <c:pt idx="5">
                  <c:v>1.7965229659299999</c:v>
                </c:pt>
                <c:pt idx="6">
                  <c:v>1.7893466683399999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5A6-416F-AC5D-D4DF27F98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'DKR2'!$A$2</c:f>
          <c:strCache>
            <c:ptCount val="1"/>
            <c:pt idx="0">
              <c:v>Гарантований державою борг України за станом на 31.01.2018</c:v>
            </c:pt>
          </c:strCache>
        </c:strRef>
      </c:tx>
      <c:layout>
        <c:manualLayout>
          <c:xMode val="edge"/>
          <c:yMode val="edge"/>
          <c:x val="0.24070244580337488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834710743801653"/>
          <c:y val="0.34856175972927245"/>
          <c:w val="0.60330578512396693"/>
          <c:h val="0.39086294416243655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DC87-48DB-A932-844C46A18416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DC87-48DB-A932-844C46A18416}"/>
              </c:ext>
            </c:extLst>
          </c:dPt>
          <c:dLbls>
            <c:dLbl>
              <c:idx val="0"/>
              <c:layout>
                <c:manualLayout>
                  <c:x val="1.2647170626016634E-2"/>
                  <c:y val="-1.91594832371842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87-48DB-A932-844C46A18416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'DKR2'!$A$18:$A$24</c:f>
              <c:strCache>
                <c:ptCount val="7"/>
                <c:pt idx="0">
                  <c:v>Внутрішній борг за випущеними цінними паперами</c:v>
                </c:pt>
                <c:pt idx="1">
                  <c:v>Внутрішній борг перед банківськими та іншими фінансовими установами</c:v>
                </c:pt>
                <c:pt idx="2">
                  <c:v>Внутрішня заборгованість, не віднесена до інших категорій</c:v>
                </c:pt>
                <c:pt idx="3">
                  <c:v>Зовнішній борг за позиками, одержаними від іноземних комерційних банків, інших іноземних фінансових установ</c:v>
                </c:pt>
                <c:pt idx="4">
                  <c:v>Зовнішній борг за позиками, одержаними від міжнародних фінансових організацій</c:v>
                </c:pt>
                <c:pt idx="5">
                  <c:v>Зовнішній борг за позиками, одержаними від органів управління іноземних держав</c:v>
                </c:pt>
                <c:pt idx="6">
                  <c:v>Зовнішній борг, не віднесений до інших категорій</c:v>
                </c:pt>
              </c:strCache>
            </c:strRef>
          </c:cat>
          <c:val>
            <c:numRef>
              <c:f>'DKR2'!$B$18:$B$24</c:f>
              <c:numCache>
                <c:formatCode>#,##0.00</c:formatCode>
                <c:ptCount val="7"/>
                <c:pt idx="0">
                  <c:v>0.31954294634000002</c:v>
                </c:pt>
                <c:pt idx="1">
                  <c:v>0.15497854194999999</c:v>
                </c:pt>
                <c:pt idx="2">
                  <c:v>3.4083939999999997E-5</c:v>
                </c:pt>
                <c:pt idx="3">
                  <c:v>1.9467897972199999</c:v>
                </c:pt>
                <c:pt idx="4">
                  <c:v>8.0583779737800008</c:v>
                </c:pt>
                <c:pt idx="5">
                  <c:v>7.3108389940000004E-2</c:v>
                </c:pt>
                <c:pt idx="6">
                  <c:v>0.11867303662000001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C87-48DB-A932-844C46A184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YT_ALL!$A$10</c:f>
          <c:strCache>
            <c:ptCount val="1"/>
            <c:pt idx="0">
              <c:v>Державний та гарантований державою борг України за останні 5 років (млрд. дол. США)</c:v>
            </c:pt>
          </c:strCache>
        </c:strRef>
      </c:tx>
      <c:layout>
        <c:manualLayout>
          <c:xMode val="edge"/>
          <c:yMode val="edge"/>
          <c:x val="0.13421837628658195"/>
          <c:y val="3.074838099545650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63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8.6776859504132234E-2"/>
          <c:y val="0.10490693739424704"/>
          <c:w val="0.77685950413223137"/>
          <c:h val="0.8274111675126903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YT_ALL!$A$13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YT_ALL!$B$11:$G$11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YT_ALL!$B$13:$G$13</c:f>
              <c:numCache>
                <c:formatCode>#,##0.00</c:formatCode>
                <c:ptCount val="6"/>
                <c:pt idx="0">
                  <c:v>35.542190100169996</c:v>
                </c:pt>
                <c:pt idx="1">
                  <c:v>31.002642687809999</c:v>
                </c:pt>
                <c:pt idx="2">
                  <c:v>22.060244326380001</c:v>
                </c:pt>
                <c:pt idx="3">
                  <c:v>25.366246471259998</c:v>
                </c:pt>
                <c:pt idx="4">
                  <c:v>27.315810366209998</c:v>
                </c:pt>
                <c:pt idx="5">
                  <c:v>27.086735517569998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1C0-4F11-83CC-24DA67DF323B}"/>
            </c:ext>
          </c:extLst>
        </c:ser>
        <c:ser>
          <c:idx val="1"/>
          <c:order val="1"/>
          <c:tx>
            <c:strRef>
              <c:f>YT_ALL!$A$14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YT_ALL!$B$11:$G$11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YT_ALL!$B$14:$G$14</c:f>
              <c:numCache>
                <c:formatCode>#,##0.00</c:formatCode>
                <c:ptCount val="6"/>
                <c:pt idx="0">
                  <c:v>37.620148314780003</c:v>
                </c:pt>
                <c:pt idx="1">
                  <c:v>38.809280275120003</c:v>
                </c:pt>
                <c:pt idx="2">
                  <c:v>43.445441785930001</c:v>
                </c:pt>
                <c:pt idx="3">
                  <c:v>45.606461797149997</c:v>
                </c:pt>
                <c:pt idx="4">
                  <c:v>48.989367358940001</c:v>
                </c:pt>
                <c:pt idx="5">
                  <c:v>49.02684936675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1C0-4F11-83CC-24DA67DF32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650240"/>
        <c:axId val="230651776"/>
        <c:axId val="0"/>
      </c:bar3DChart>
      <c:dateAx>
        <c:axId val="23065024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0651776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306517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06502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944214729105088"/>
          <c:y val="0.13197969543147209"/>
          <c:w val="0.11983475695320922"/>
          <c:h val="7.275803722504228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YT_ALL!$A$4</c:f>
          <c:strCache>
            <c:ptCount val="1"/>
            <c:pt idx="0">
              <c:v>Державний та гарантований державою борг України за останні 5 років (млрд. грн)</c:v>
            </c:pt>
          </c:strCache>
        </c:strRef>
      </c:tx>
      <c:layout>
        <c:manualLayout>
          <c:xMode val="edge"/>
          <c:yMode val="edge"/>
          <c:x val="0.13993313805057647"/>
          <c:y val="2.23932896116444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63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9.4008264462809923E-2"/>
          <c:y val="0.10490693739424704"/>
          <c:w val="0.76962809917355368"/>
          <c:h val="0.8274111675126903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YT_ALL!$A$7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YT_ALL!$B$5:$G$5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YT_ALL!$B$7:$G$7</c:f>
              <c:numCache>
                <c:formatCode>#,##0.00</c:formatCode>
                <c:ptCount val="6"/>
                <c:pt idx="0">
                  <c:v>284.08872546875</c:v>
                </c:pt>
                <c:pt idx="1">
                  <c:v>488.86690736498002</c:v>
                </c:pt>
                <c:pt idx="2">
                  <c:v>529.46057801728</c:v>
                </c:pt>
                <c:pt idx="3">
                  <c:v>689.73000579020004</c:v>
                </c:pt>
                <c:pt idx="4">
                  <c:v>766.67894097345004</c:v>
                </c:pt>
                <c:pt idx="5">
                  <c:v>758.66671398871995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889-4639-A282-A5F821EA7A73}"/>
            </c:ext>
          </c:extLst>
        </c:ser>
        <c:ser>
          <c:idx val="1"/>
          <c:order val="1"/>
          <c:tx>
            <c:strRef>
              <c:f>YT_ALL!$A$8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YT_ALL!$B$5:$G$5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YT_ALL!$B$8:$G$8</c:f>
              <c:numCache>
                <c:formatCode>#,##0.00</c:formatCode>
                <c:ptCount val="6"/>
                <c:pt idx="0">
                  <c:v>300.69784548002002</c:v>
                </c:pt>
                <c:pt idx="1">
                  <c:v>611.96630933766005</c:v>
                </c:pt>
                <c:pt idx="2">
                  <c:v>1042.71958097317</c:v>
                </c:pt>
                <c:pt idx="3">
                  <c:v>1240.0788266094401</c:v>
                </c:pt>
                <c:pt idx="4">
                  <c:v>1374.99549829221</c:v>
                </c:pt>
                <c:pt idx="5">
                  <c:v>1373.1827773023199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889-4639-A282-A5F821EA7A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801792"/>
        <c:axId val="230803328"/>
        <c:axId val="0"/>
      </c:bar3DChart>
      <c:dateAx>
        <c:axId val="23080179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0803328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308033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08017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944214729105088"/>
          <c:y val="0.13197969543147209"/>
          <c:w val="0.11983475695320922"/>
          <c:h val="7.275803722504228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Динаміка державного боргу за останні 5 років</a:t>
            </a:r>
          </a:p>
          <a:p>
            <a:pPr>
              <a:defRPr/>
            </a:pPr>
            <a:r>
              <a:rPr sz="1000" b="1"/>
              <a:t>(відсотокова структура)</a:t>
            </a:r>
          </a:p>
        </c:rich>
      </c:tx>
      <c:layout>
        <c:manualLayout>
          <c:xMode val="edge"/>
          <c:yMode val="edge"/>
          <c:x val="0.30785127040092064"/>
          <c:y val="2.03045685279187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3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7.3347107438016534E-2"/>
          <c:y val="0.10490693739424704"/>
          <c:w val="0.79028925619834711"/>
          <c:h val="0.8274111675126903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YT_ALL!$A$19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YT_ALL!$B$17:$G$17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YT_ALL!$B$19:$G$19</c:f>
              <c:numCache>
                <c:formatCode>0.00%</c:formatCode>
                <c:ptCount val="6"/>
                <c:pt idx="0">
                  <c:v>0.48579899999999998</c:v>
                </c:pt>
                <c:pt idx="1">
                  <c:v>0.44408799999999998</c:v>
                </c:pt>
                <c:pt idx="2">
                  <c:v>0.33676800000000001</c:v>
                </c:pt>
                <c:pt idx="3">
                  <c:v>0.357408</c:v>
                </c:pt>
                <c:pt idx="4">
                  <c:v>0.35798099999999999</c:v>
                </c:pt>
                <c:pt idx="5">
                  <c:v>0.35587299999999999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F4-400C-A121-A210CD430CA3}"/>
            </c:ext>
          </c:extLst>
        </c:ser>
        <c:ser>
          <c:idx val="1"/>
          <c:order val="1"/>
          <c:tx>
            <c:strRef>
              <c:f>YT_ALL!$A$20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YT_ALL!$B$17:$G$17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YT_ALL!$B$20:$G$20</c:f>
              <c:numCache>
                <c:formatCode>0.00%</c:formatCode>
                <c:ptCount val="6"/>
                <c:pt idx="0">
                  <c:v>0.51420100000000002</c:v>
                </c:pt>
                <c:pt idx="1">
                  <c:v>0.55591199999999996</c:v>
                </c:pt>
                <c:pt idx="2">
                  <c:v>0.66323200000000004</c:v>
                </c:pt>
                <c:pt idx="3">
                  <c:v>0.64259200000000005</c:v>
                </c:pt>
                <c:pt idx="4">
                  <c:v>0.64201900000000001</c:v>
                </c:pt>
                <c:pt idx="5">
                  <c:v>0.64412700000000001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F4-400C-A121-A210CD430C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0715776"/>
        <c:axId val="230717312"/>
        <c:axId val="0"/>
      </c:bar3DChart>
      <c:dateAx>
        <c:axId val="23071577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071731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307173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0.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071577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2128095932165668"/>
          <c:y val="8.9678688641077212E-2"/>
          <c:w val="0.11983475695320922"/>
          <c:h val="7.275803722504230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(млрд.грн.)</a:t>
            </a:r>
          </a:p>
        </c:rich>
      </c:tx>
      <c:layout>
        <c:manualLayout>
          <c:xMode val="edge"/>
          <c:yMode val="edge"/>
          <c:x val="0.22605363984674329"/>
          <c:y val="1.940298507462686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5019157088122604E-2"/>
          <c:y val="0.12835820895522387"/>
          <c:w val="0.95498084291187735"/>
          <c:h val="0.80597014925373134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YTM_ALL!$A$6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1.7715616399497443E-3"/>
                  <c:y val="0.11534721162411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6C1-4B4C-BCB6-F88233FF8CF3}"/>
                </c:ext>
              </c:extLst>
            </c:dLbl>
            <c:dLbl>
              <c:idx val="1"/>
              <c:layout>
                <c:manualLayout>
                  <c:x val="-6.464552535656871E-4"/>
                  <c:y val="0.114308498582007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6C1-4B4C-BCB6-F88233FF8CF3}"/>
                </c:ext>
              </c:extLst>
            </c:dLbl>
            <c:dLbl>
              <c:idx val="2"/>
              <c:layout>
                <c:manualLayout>
                  <c:x val="1.971803822169247E-5"/>
                  <c:y val="0.116206000789559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6C1-4B4C-BCB6-F88233FF8CF3}"/>
                </c:ext>
              </c:extLst>
            </c:dLbl>
            <c:dLbl>
              <c:idx val="3"/>
              <c:layout>
                <c:manualLayout>
                  <c:x val="2.1026788307360817E-3"/>
                  <c:y val="0.107962517096313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6C1-4B4C-BCB6-F88233FF8CF3}"/>
                </c:ext>
              </c:extLst>
            </c:dLbl>
            <c:dLbl>
              <c:idx val="4"/>
              <c:layout>
                <c:manualLayout>
                  <c:x val="3.2276847229298533E-3"/>
                  <c:y val="0.102454745396588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6C1-4B4C-BCB6-F88233FF8CF3}"/>
                </c:ext>
              </c:extLst>
            </c:dLbl>
            <c:dLbl>
              <c:idx val="5"/>
              <c:layout>
                <c:manualLayout>
                  <c:x val="4.3527911093139658E-3"/>
                  <c:y val="0.117380118530916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6C1-4B4C-BCB6-F88233FF8CF3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YTM_ALL!$B$5:$G$5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YTM_ALL!$B$6:$G$6</c:f>
              <c:numCache>
                <c:formatCode>#,##0.00;\-#,##0.00;</c:formatCode>
                <c:ptCount val="6"/>
                <c:pt idx="0">
                  <c:v>584.78657094877008</c:v>
                </c:pt>
                <c:pt idx="1">
                  <c:v>1100.8332167026401</c:v>
                </c:pt>
                <c:pt idx="2">
                  <c:v>1572.1801589904499</c:v>
                </c:pt>
                <c:pt idx="3">
                  <c:v>1929.8088323996401</c:v>
                </c:pt>
                <c:pt idx="4">
                  <c:v>2141.6744392656601</c:v>
                </c:pt>
                <c:pt idx="5">
                  <c:v>2131.8494912910401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66C1-4B4C-BCB6-F88233FF8CF3}"/>
            </c:ext>
          </c:extLst>
        </c:ser>
        <c:ser>
          <c:idx val="1"/>
          <c:order val="1"/>
          <c:tx>
            <c:strRef>
              <c:f>YTM_ALL!$A$7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2.4436529229394699E-4"/>
                  <c:y val="0.107016264516608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6C1-4B4C-BCB6-F88233FF8CF3}"/>
                </c:ext>
              </c:extLst>
            </c:dLbl>
            <c:dLbl>
              <c:idx val="1"/>
              <c:layout>
                <c:manualLayout>
                  <c:x val="1.8384950060301565E-3"/>
                  <c:y val="0.110741281749882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6C1-4B4C-BCB6-F88233FF8CF3}"/>
                </c:ext>
              </c:extLst>
            </c:dLbl>
            <c:dLbl>
              <c:idx val="2"/>
              <c:layout>
                <c:manualLayout>
                  <c:x val="2.0057469862839929E-3"/>
                  <c:y val="0.131078261973425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6C1-4B4C-BCB6-F88233FF8CF3}"/>
                </c:ext>
              </c:extLst>
            </c:dLbl>
            <c:dLbl>
              <c:idx val="3"/>
              <c:layout>
                <c:manualLayout>
                  <c:x val="3.6297746842015935E-3"/>
                  <c:y val="0.123591118962363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6C1-4B4C-BCB6-F88233FF8CF3}"/>
                </c:ext>
              </c:extLst>
            </c:dLbl>
            <c:dLbl>
              <c:idx val="4"/>
              <c:layout>
                <c:manualLayout>
                  <c:x val="3.7970266644554297E-3"/>
                  <c:y val="0.129145582042439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6C1-4B4C-BCB6-F88233FF8CF3}"/>
                </c:ext>
              </c:extLst>
            </c:dLbl>
            <c:dLbl>
              <c:idx val="5"/>
              <c:layout>
                <c:manualLayout>
                  <c:x val="4.9221330508395422E-3"/>
                  <c:y val="0.118697820848409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6C1-4B4C-BCB6-F88233FF8CF3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YTM_ALL!$B$5:$G$5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YTM_ALL!$B$7:$G$7</c:f>
              <c:numCache>
                <c:formatCode>#,##0.00</c:formatCode>
                <c:ptCount val="6"/>
                <c:pt idx="0">
                  <c:v>284.08872546875</c:v>
                </c:pt>
                <c:pt idx="1">
                  <c:v>488.86690736498002</c:v>
                </c:pt>
                <c:pt idx="2">
                  <c:v>529.46057801728</c:v>
                </c:pt>
                <c:pt idx="3">
                  <c:v>689.73000579020004</c:v>
                </c:pt>
                <c:pt idx="4">
                  <c:v>766.67894097345004</c:v>
                </c:pt>
                <c:pt idx="5">
                  <c:v>758.66671398871995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66C1-4B4C-BCB6-F88233FF8CF3}"/>
            </c:ext>
          </c:extLst>
        </c:ser>
        <c:ser>
          <c:idx val="0"/>
          <c:order val="2"/>
          <c:tx>
            <c:strRef>
              <c:f>YTM_ALL!$A$8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3.2487615504134406E-4"/>
                  <c:y val="6.0342027417421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6C1-4B4C-BCB6-F88233FF8CF3}"/>
                </c:ext>
              </c:extLst>
            </c:dLbl>
            <c:dLbl>
              <c:idx val="1"/>
              <c:layout>
                <c:manualLayout>
                  <c:x val="1.4499825414254013E-3"/>
                  <c:y val="7.19960510304211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6C1-4B4C-BCB6-F88233FF8CF3}"/>
                </c:ext>
              </c:extLst>
            </c:dLbl>
            <c:dLbl>
              <c:idx val="2"/>
              <c:layout>
                <c:manualLayout>
                  <c:x val="2.1161558332127807E-3"/>
                  <c:y val="6.5497184640643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6C1-4B4C-BCB6-F88233FF8CF3}"/>
                </c:ext>
              </c:extLst>
            </c:dLbl>
            <c:dLbl>
              <c:idx val="3"/>
              <c:layout>
                <c:manualLayout>
                  <c:x val="2.2834078134666173E-3"/>
                  <c:y val="7.36959112796803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6C1-4B4C-BCB6-F88233FF8CF3}"/>
                </c:ext>
              </c:extLst>
            </c:dLbl>
            <c:dLbl>
              <c:idx val="4"/>
              <c:layout>
                <c:manualLayout>
                  <c:x val="4.3662681117906648E-3"/>
                  <c:y val="7.60665123207754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6C1-4B4C-BCB6-F88233FF8CF3}"/>
                </c:ext>
              </c:extLst>
            </c:dLbl>
            <c:dLbl>
              <c:idx val="5"/>
              <c:layout>
                <c:manualLayout>
                  <c:x val="5.4913744981747777E-3"/>
                  <c:y val="7.9051586947641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6C1-4B4C-BCB6-F88233FF8CF3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YTM_ALL!$B$5:$G$5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YTM_ALL!$B$8:$G$8</c:f>
              <c:numCache>
                <c:formatCode>#,##0.00</c:formatCode>
                <c:ptCount val="6"/>
                <c:pt idx="0">
                  <c:v>300.69784548002002</c:v>
                </c:pt>
                <c:pt idx="1">
                  <c:v>611.96630933766005</c:v>
                </c:pt>
                <c:pt idx="2">
                  <c:v>1042.71958097317</c:v>
                </c:pt>
                <c:pt idx="3">
                  <c:v>1240.0788266094401</c:v>
                </c:pt>
                <c:pt idx="4">
                  <c:v>1374.99549829221</c:v>
                </c:pt>
                <c:pt idx="5">
                  <c:v>1373.1827773023199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66C1-4B4C-BCB6-F88233FF8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2246016"/>
        <c:axId val="32264192"/>
        <c:axId val="0"/>
      </c:bar3DChart>
      <c:dateAx>
        <c:axId val="3224601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3226419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322641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322460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095785440613028"/>
          <c:y val="8.8059701492537307E-2"/>
          <c:w val="0.1954022988505747"/>
          <c:h val="0.161194029850746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(млрд.дол.США)</a:t>
            </a:r>
          </a:p>
        </c:rich>
      </c:tx>
      <c:layout>
        <c:manualLayout>
          <c:xMode val="edge"/>
          <c:yMode val="edge"/>
          <c:x val="0.22792022792022792"/>
          <c:y val="1.928783382789317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6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653371320037987E-2"/>
          <c:y val="0.12759643916913946"/>
          <c:w val="0.93637226970560306"/>
          <c:h val="0.8086053412462908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YTM_ALL!$A$12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1.325502777470269E-3"/>
                  <c:y val="0.108663191792035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CB-4DAD-B93E-4EA267678B30}"/>
                </c:ext>
              </c:extLst>
            </c:dLbl>
            <c:dLbl>
              <c:idx val="1"/>
              <c:layout>
                <c:manualLayout>
                  <c:x val="1.6977235398857701E-3"/>
                  <c:y val="0.101244794165922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2CB-4DAD-B93E-4EA267678B30}"/>
                </c:ext>
              </c:extLst>
            </c:dLbl>
            <c:dLbl>
              <c:idx val="2"/>
              <c:layout>
                <c:manualLayout>
                  <c:x val="3.0196119186356031E-3"/>
                  <c:y val="9.7417058158531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2CB-4DAD-B93E-4EA267678B30}"/>
                </c:ext>
              </c:extLst>
            </c:dLbl>
            <c:dLbl>
              <c:idx val="3"/>
              <c:layout>
                <c:manualLayout>
                  <c:x val="4.341500297385381E-3"/>
                  <c:y val="9.38250967835375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2CB-4DAD-B93E-4EA267678B30}"/>
                </c:ext>
              </c:extLst>
            </c:dLbl>
            <c:dLbl>
              <c:idx val="4"/>
              <c:layout>
                <c:manualLayout>
                  <c:x val="5.6633886761351584E-3"/>
                  <c:y val="9.13086034275428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2CB-4DAD-B93E-4EA267678B30}"/>
                </c:ext>
              </c:extLst>
            </c:dLbl>
            <c:dLbl>
              <c:idx val="5"/>
              <c:layout>
                <c:manualLayout>
                  <c:x val="6.0356094385507425E-3"/>
                  <c:y val="0.101694360104100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CB-4DAD-B93E-4EA267678B30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YTM_ALL!$B$11:$G$11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YTM_ALL!$B$12:$G$12</c:f>
              <c:numCache>
                <c:formatCode>#,##0.00;\-#,##0.00;</c:formatCode>
                <c:ptCount val="6"/>
                <c:pt idx="0">
                  <c:v>73.16233841495</c:v>
                </c:pt>
                <c:pt idx="1">
                  <c:v>69.811922962929998</c:v>
                </c:pt>
                <c:pt idx="2">
                  <c:v>65.505686112310002</c:v>
                </c:pt>
                <c:pt idx="3">
                  <c:v>70.972708268410003</c:v>
                </c:pt>
                <c:pt idx="4">
                  <c:v>76.305177725150003</c:v>
                </c:pt>
                <c:pt idx="5">
                  <c:v>76.113584884320005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F2CB-4DAD-B93E-4EA267678B30}"/>
            </c:ext>
          </c:extLst>
        </c:ser>
        <c:ser>
          <c:idx val="1"/>
          <c:order val="1"/>
          <c:tx>
            <c:strRef>
              <c:f>YTM_ALL!$A$13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2.0706480357976878E-3"/>
                  <c:y val="0.118897245768952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2CB-4DAD-B93E-4EA267678B30}"/>
                </c:ext>
              </c:extLst>
            </c:dLbl>
            <c:dLbl>
              <c:idx val="1"/>
              <c:layout>
                <c:manualLayout>
                  <c:x val="3.3925364145474652E-3"/>
                  <c:y val="0.1203809252941747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2CB-4DAD-B93E-4EA267678B30}"/>
                </c:ext>
              </c:extLst>
            </c:dLbl>
            <c:dLbl>
              <c:idx val="2"/>
              <c:layout>
                <c:manualLayout>
                  <c:x val="3.7647571769629938E-3"/>
                  <c:y val="9.9748757828938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2CB-4DAD-B93E-4EA267678B30}"/>
                </c:ext>
              </c:extLst>
            </c:dLbl>
            <c:dLbl>
              <c:idx val="3"/>
              <c:layout>
                <c:manualLayout>
                  <c:x val="6.1125029282715522E-3"/>
                  <c:y val="0.108423590677174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2CB-4DAD-B93E-4EA267678B30}"/>
                </c:ext>
              </c:extLst>
            </c:dLbl>
            <c:dLbl>
              <c:idx val="4"/>
              <c:layout>
                <c:manualLayout>
                  <c:x val="5.5350560743528321E-3"/>
                  <c:y val="9.0439686205386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2CB-4DAD-B93E-4EA267678B30}"/>
                </c:ext>
              </c:extLst>
            </c:dLbl>
            <c:dLbl>
              <c:idx val="5"/>
              <c:layout>
                <c:manualLayout>
                  <c:x val="7.8066120694369138E-3"/>
                  <c:y val="0.100825442881944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2CB-4DAD-B93E-4EA267678B30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YTM_ALL!$B$11:$G$11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YTM_ALL!$B$13:$G$13</c:f>
              <c:numCache>
                <c:formatCode>#,##0.00</c:formatCode>
                <c:ptCount val="6"/>
                <c:pt idx="0">
                  <c:v>35.542190100169996</c:v>
                </c:pt>
                <c:pt idx="1">
                  <c:v>31.002642687809999</c:v>
                </c:pt>
                <c:pt idx="2">
                  <c:v>22.060244326380001</c:v>
                </c:pt>
                <c:pt idx="3">
                  <c:v>25.366246471259998</c:v>
                </c:pt>
                <c:pt idx="4">
                  <c:v>27.315810366209998</c:v>
                </c:pt>
                <c:pt idx="5">
                  <c:v>27.086735517569998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F2CB-4DAD-B93E-4EA267678B30}"/>
            </c:ext>
          </c:extLst>
        </c:ser>
        <c:ser>
          <c:idx val="0"/>
          <c:order val="2"/>
          <c:tx>
            <c:strRef>
              <c:f>YTM_ALL!$A$14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YTM_ALL!$B$11:$G$11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YTM_ALL!$B$14:$G$14</c:f>
              <c:numCache>
                <c:formatCode>#,##0.00</c:formatCode>
                <c:ptCount val="6"/>
                <c:pt idx="0">
                  <c:v>37.620148314780003</c:v>
                </c:pt>
                <c:pt idx="1">
                  <c:v>38.809280275120003</c:v>
                </c:pt>
                <c:pt idx="2">
                  <c:v>43.445441785930001</c:v>
                </c:pt>
                <c:pt idx="3">
                  <c:v>45.606461797149997</c:v>
                </c:pt>
                <c:pt idx="4">
                  <c:v>48.989367358940001</c:v>
                </c:pt>
                <c:pt idx="5">
                  <c:v>49.02684936675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F2CB-4DAD-B93E-4EA2676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164160"/>
        <c:axId val="229165696"/>
        <c:axId val="0"/>
      </c:bar3DChart>
      <c:dateAx>
        <c:axId val="22916416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229165696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291656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2291641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593542260208924"/>
          <c:y val="5.637982195845697E-2"/>
          <c:w val="0.20892687559354228"/>
          <c:h val="0.154302670623145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MK_ALL!$A$10</c:f>
          <c:strCache>
            <c:ptCount val="1"/>
            <c:pt idx="0">
              <c:v>Державний та гарантований державою борг України за поточний рік (млрд. дол. США)</c:v>
            </c:pt>
          </c:strCache>
        </c:strRef>
      </c:tx>
      <c:layout>
        <c:manualLayout>
          <c:xMode val="edge"/>
          <c:yMode val="edge"/>
          <c:x val="0.21280991892559448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60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3.5123966942148761E-2"/>
          <c:y val="0.10490693739424704"/>
          <c:w val="0.86157024793388426"/>
          <c:h val="0.82910321489001693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MK_ALL!$A$13</c:f>
              <c:strCache>
                <c:ptCount val="1"/>
                <c:pt idx="0">
                  <c:v>Державний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MK_ALL!$B$11:$C$11</c:f>
              <c:numCache>
                <c:formatCode>dd\.mm\.yyyy;@</c:formatCode>
                <c:ptCount val="2"/>
                <c:pt idx="0">
                  <c:v>43100</c:v>
                </c:pt>
                <c:pt idx="1">
                  <c:v>43131</c:v>
                </c:pt>
              </c:numCache>
            </c:numRef>
          </c:cat>
          <c:val>
            <c:numRef>
              <c:f>MK_ALL!$B$13:$C$13</c:f>
              <c:numCache>
                <c:formatCode>#,##0.00</c:formatCode>
                <c:ptCount val="2"/>
                <c:pt idx="0">
                  <c:v>65.33278567664</c:v>
                </c:pt>
                <c:pt idx="1">
                  <c:v>65.44208011453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0BD-459B-9DD7-D4786F5ACCE0}"/>
            </c:ext>
          </c:extLst>
        </c:ser>
        <c:ser>
          <c:idx val="2"/>
          <c:order val="1"/>
          <c:tx>
            <c:strRef>
              <c:f>MK_ALL!$A$14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invertIfNegative val="0"/>
          <c:cat>
            <c:numRef>
              <c:f>MK_ALL!$B$11:$C$11</c:f>
              <c:numCache>
                <c:formatCode>dd\.mm\.yyyy;@</c:formatCode>
                <c:ptCount val="2"/>
                <c:pt idx="0">
                  <c:v>43100</c:v>
                </c:pt>
                <c:pt idx="1">
                  <c:v>43131</c:v>
                </c:pt>
              </c:numCache>
            </c:numRef>
          </c:cat>
          <c:val>
            <c:numRef>
              <c:f>MK_ALL!$B$14:$C$14</c:f>
              <c:numCache>
                <c:formatCode>#,##0.00</c:formatCode>
                <c:ptCount val="2"/>
                <c:pt idx="0">
                  <c:v>10.972392048510001</c:v>
                </c:pt>
                <c:pt idx="1">
                  <c:v>10.671504769789999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0BD-459B-9DD7-D4786F5AC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1802496"/>
        <c:axId val="221804032"/>
        <c:axId val="0"/>
      </c:bar3DChart>
      <c:dateAx>
        <c:axId val="221802496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uk-UA"/>
          </a:p>
        </c:txPr>
        <c:crossAx val="221804032"/>
        <c:crosses val="autoZero"/>
        <c:auto val="1"/>
        <c:lblOffset val="100"/>
        <c:baseTimeUnit val="months"/>
        <c:majorUnit val="1"/>
        <c:majorTimeUnit val="months"/>
        <c:minorUnit val="1"/>
        <c:minorTimeUnit val="days"/>
      </c:dateAx>
      <c:valAx>
        <c:axId val="2218040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21802496"/>
        <c:crosses val="autoZero"/>
        <c:crossBetween val="between"/>
      </c:valAx>
      <c:spPr>
        <a:noFill/>
        <a:ln w="25400">
          <a:noFill/>
        </a:ln>
      </c:spPr>
    </c:plotArea>
    <c:legend>
      <c:legendPos val="tr"/>
      <c:layout>
        <c:manualLayout>
          <c:xMode val="edge"/>
          <c:yMode val="edge"/>
          <c:x val="0.90805787849424713"/>
          <c:y val="0.45421124083627479"/>
          <c:w val="9.1942121505752872E-2"/>
          <c:h val="0.1252399641267412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(млрд.грн.)</a:t>
            </a:r>
          </a:p>
        </c:rich>
      </c:tx>
      <c:layout>
        <c:manualLayout>
          <c:xMode val="edge"/>
          <c:yMode val="edge"/>
          <c:x val="0.22605363984674329"/>
          <c:y val="1.940298507462686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5019157088122604E-2"/>
          <c:y val="0.12835820895522387"/>
          <c:w val="0.95498084291187735"/>
          <c:h val="0.80597014925373134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YKM_ALL!$A$6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1.7715616399497443E-3"/>
                  <c:y val="0.11534721162411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5F-43AD-822E-C868641C43CB}"/>
                </c:ext>
              </c:extLst>
            </c:dLbl>
            <c:dLbl>
              <c:idx val="1"/>
              <c:layout>
                <c:manualLayout>
                  <c:x val="-6.464552535656871E-4"/>
                  <c:y val="0.114308498582007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5F-43AD-822E-C868641C43CB}"/>
                </c:ext>
              </c:extLst>
            </c:dLbl>
            <c:dLbl>
              <c:idx val="2"/>
              <c:layout>
                <c:manualLayout>
                  <c:x val="1.971803822169247E-5"/>
                  <c:y val="0.116206000789559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A5F-43AD-822E-C868641C43CB}"/>
                </c:ext>
              </c:extLst>
            </c:dLbl>
            <c:dLbl>
              <c:idx val="3"/>
              <c:layout>
                <c:manualLayout>
                  <c:x val="2.1026788307360817E-3"/>
                  <c:y val="0.107962517096313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5F-43AD-822E-C868641C43CB}"/>
                </c:ext>
              </c:extLst>
            </c:dLbl>
            <c:dLbl>
              <c:idx val="4"/>
              <c:layout>
                <c:manualLayout>
                  <c:x val="3.2276847229298533E-3"/>
                  <c:y val="0.102454745396588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A5F-43AD-822E-C868641C43CB}"/>
                </c:ext>
              </c:extLst>
            </c:dLbl>
            <c:dLbl>
              <c:idx val="5"/>
              <c:layout>
                <c:manualLayout>
                  <c:x val="4.3527911093139658E-3"/>
                  <c:y val="0.117380118530916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5F-43AD-822E-C868641C43CB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YKM_ALL!$B$5:$G$5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YKM_ALL!$B$6:$G$6</c:f>
              <c:numCache>
                <c:formatCode>#,##0.00;\-#,##0.00;</c:formatCode>
                <c:ptCount val="6"/>
                <c:pt idx="0">
                  <c:v>584.78657094876996</c:v>
                </c:pt>
                <c:pt idx="1">
                  <c:v>1100.8332167026401</c:v>
                </c:pt>
                <c:pt idx="2">
                  <c:v>1572.1801589904499</c:v>
                </c:pt>
                <c:pt idx="3">
                  <c:v>1929.8088323996399</c:v>
                </c:pt>
                <c:pt idx="4">
                  <c:v>2141.6744392656601</c:v>
                </c:pt>
                <c:pt idx="5">
                  <c:v>2131.8494912910401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A5F-43AD-822E-C868641C43CB}"/>
            </c:ext>
          </c:extLst>
        </c:ser>
        <c:ser>
          <c:idx val="1"/>
          <c:order val="1"/>
          <c:tx>
            <c:strRef>
              <c:f>YKM_ALL!$A$7</c:f>
              <c:strCache>
                <c:ptCount val="1"/>
                <c:pt idx="0">
                  <c:v>Державний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2.4436529229394699E-4"/>
                  <c:y val="0.107016264516608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A5F-43AD-822E-C868641C43CB}"/>
                </c:ext>
              </c:extLst>
            </c:dLbl>
            <c:dLbl>
              <c:idx val="1"/>
              <c:layout>
                <c:manualLayout>
                  <c:x val="1.8384950060301565E-3"/>
                  <c:y val="0.110741281749882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A5F-43AD-822E-C868641C43CB}"/>
                </c:ext>
              </c:extLst>
            </c:dLbl>
            <c:dLbl>
              <c:idx val="2"/>
              <c:layout>
                <c:manualLayout>
                  <c:x val="2.0057469862839929E-3"/>
                  <c:y val="0.131078261973425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A5F-43AD-822E-C868641C43CB}"/>
                </c:ext>
              </c:extLst>
            </c:dLbl>
            <c:dLbl>
              <c:idx val="3"/>
              <c:layout>
                <c:manualLayout>
                  <c:x val="3.6297746842015935E-3"/>
                  <c:y val="0.123591118962363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A5F-43AD-822E-C868641C43CB}"/>
                </c:ext>
              </c:extLst>
            </c:dLbl>
            <c:dLbl>
              <c:idx val="4"/>
              <c:layout>
                <c:manualLayout>
                  <c:x val="3.7970266644554297E-3"/>
                  <c:y val="0.129145582042439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A5F-43AD-822E-C868641C43CB}"/>
                </c:ext>
              </c:extLst>
            </c:dLbl>
            <c:dLbl>
              <c:idx val="5"/>
              <c:layout>
                <c:manualLayout>
                  <c:x val="4.9221330508395422E-3"/>
                  <c:y val="0.118697820848409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A5F-43AD-822E-C868641C43CB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YKM_ALL!$B$5:$G$5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YKM_ALL!$B$7:$G$7</c:f>
              <c:numCache>
                <c:formatCode>#,##0.00</c:formatCode>
                <c:ptCount val="6"/>
                <c:pt idx="0">
                  <c:v>480.21862943662001</c:v>
                </c:pt>
                <c:pt idx="1">
                  <c:v>947.03046914465006</c:v>
                </c:pt>
                <c:pt idx="2">
                  <c:v>1334.2716012912799</c:v>
                </c:pt>
                <c:pt idx="3">
                  <c:v>1650.8332850501199</c:v>
                </c:pt>
                <c:pt idx="4">
                  <c:v>1833.7098647964799</c:v>
                </c:pt>
                <c:pt idx="5">
                  <c:v>1832.95354453705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9A5F-43AD-822E-C868641C43CB}"/>
            </c:ext>
          </c:extLst>
        </c:ser>
        <c:ser>
          <c:idx val="0"/>
          <c:order val="2"/>
          <c:tx>
            <c:strRef>
              <c:f>YKM_ALL!$A$8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3.2487615504134406E-4"/>
                  <c:y val="6.0342027417421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A5F-43AD-822E-C868641C43CB}"/>
                </c:ext>
              </c:extLst>
            </c:dLbl>
            <c:dLbl>
              <c:idx val="1"/>
              <c:layout>
                <c:manualLayout>
                  <c:x val="1.4499825414254013E-3"/>
                  <c:y val="7.19960510304211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A5F-43AD-822E-C868641C43CB}"/>
                </c:ext>
              </c:extLst>
            </c:dLbl>
            <c:dLbl>
              <c:idx val="2"/>
              <c:layout>
                <c:manualLayout>
                  <c:x val="2.1161558332127807E-3"/>
                  <c:y val="6.5497184640643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A5F-43AD-822E-C868641C43CB}"/>
                </c:ext>
              </c:extLst>
            </c:dLbl>
            <c:dLbl>
              <c:idx val="3"/>
              <c:layout>
                <c:manualLayout>
                  <c:x val="2.2834078134666173E-3"/>
                  <c:y val="7.36959112796803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A5F-43AD-822E-C868641C43CB}"/>
                </c:ext>
              </c:extLst>
            </c:dLbl>
            <c:dLbl>
              <c:idx val="4"/>
              <c:layout>
                <c:manualLayout>
                  <c:x val="4.3662681117906648E-3"/>
                  <c:y val="7.60665123207754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A5F-43AD-822E-C868641C43CB}"/>
                </c:ext>
              </c:extLst>
            </c:dLbl>
            <c:dLbl>
              <c:idx val="5"/>
              <c:layout>
                <c:manualLayout>
                  <c:x val="5.4913744981747777E-3"/>
                  <c:y val="7.9051586947641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A5F-43AD-822E-C868641C43CB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YKM_ALL!$B$5:$G$5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YKM_ALL!$B$8:$G$8</c:f>
              <c:numCache>
                <c:formatCode>#,##0.00</c:formatCode>
                <c:ptCount val="6"/>
                <c:pt idx="0">
                  <c:v>104.56794151215</c:v>
                </c:pt>
                <c:pt idx="1">
                  <c:v>153.80274755798999</c:v>
                </c:pt>
                <c:pt idx="2">
                  <c:v>237.90855769916999</c:v>
                </c:pt>
                <c:pt idx="3">
                  <c:v>278.97554734952001</c:v>
                </c:pt>
                <c:pt idx="4">
                  <c:v>307.96457446917998</c:v>
                </c:pt>
                <c:pt idx="5">
                  <c:v>298.89594675399002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9A5F-43AD-822E-C868641C43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1095296"/>
        <c:axId val="231113472"/>
        <c:axId val="0"/>
      </c:bar3DChart>
      <c:dateAx>
        <c:axId val="23109529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111347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311134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310952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095785440613028"/>
          <c:y val="8.8059701492537307E-2"/>
          <c:w val="0.1954022988505747"/>
          <c:h val="0.161194029850746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(млрд.дол.США)</a:t>
            </a:r>
          </a:p>
        </c:rich>
      </c:tx>
      <c:layout>
        <c:manualLayout>
          <c:xMode val="edge"/>
          <c:yMode val="edge"/>
          <c:x val="0.22792022792022792"/>
          <c:y val="1.928783382789317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6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653371320037987E-2"/>
          <c:y val="0.12759643916913946"/>
          <c:w val="0.93637226970560306"/>
          <c:h val="0.8086053412462908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YKM_ALL!$A$12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1.325502777470269E-3"/>
                  <c:y val="0.108663191792035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93-4F29-A1F3-7E1F59BF377D}"/>
                </c:ext>
              </c:extLst>
            </c:dLbl>
            <c:dLbl>
              <c:idx val="1"/>
              <c:layout>
                <c:manualLayout>
                  <c:x val="1.6977235398857701E-3"/>
                  <c:y val="0.101244794165922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93-4F29-A1F3-7E1F59BF377D}"/>
                </c:ext>
              </c:extLst>
            </c:dLbl>
            <c:dLbl>
              <c:idx val="2"/>
              <c:layout>
                <c:manualLayout>
                  <c:x val="3.0196119186356031E-3"/>
                  <c:y val="9.7417058158531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C93-4F29-A1F3-7E1F59BF377D}"/>
                </c:ext>
              </c:extLst>
            </c:dLbl>
            <c:dLbl>
              <c:idx val="3"/>
              <c:layout>
                <c:manualLayout>
                  <c:x val="4.341500297385381E-3"/>
                  <c:y val="9.38250967835375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C93-4F29-A1F3-7E1F59BF377D}"/>
                </c:ext>
              </c:extLst>
            </c:dLbl>
            <c:dLbl>
              <c:idx val="4"/>
              <c:layout>
                <c:manualLayout>
                  <c:x val="5.6633886761351584E-3"/>
                  <c:y val="9.13086034275428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C93-4F29-A1F3-7E1F59BF377D}"/>
                </c:ext>
              </c:extLst>
            </c:dLbl>
            <c:dLbl>
              <c:idx val="5"/>
              <c:layout>
                <c:manualLayout>
                  <c:x val="6.0356094385507425E-3"/>
                  <c:y val="0.101694360104100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C93-4F29-A1F3-7E1F59BF377D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YKM_ALL!$B$11:$G$11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YKM_ALL!$B$12:$G$12</c:f>
              <c:numCache>
                <c:formatCode>#,##0.00;\-#,##0.00;</c:formatCode>
                <c:ptCount val="6"/>
                <c:pt idx="0">
                  <c:v>73.16233841495</c:v>
                </c:pt>
                <c:pt idx="1">
                  <c:v>69.811922962929998</c:v>
                </c:pt>
                <c:pt idx="2">
                  <c:v>65.505686112310002</c:v>
                </c:pt>
                <c:pt idx="3">
                  <c:v>70.972708268410003</c:v>
                </c:pt>
                <c:pt idx="4">
                  <c:v>76.305177725150003</c:v>
                </c:pt>
                <c:pt idx="5">
                  <c:v>76.113584884320005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5C93-4F29-A1F3-7E1F59BF377D}"/>
            </c:ext>
          </c:extLst>
        </c:ser>
        <c:ser>
          <c:idx val="1"/>
          <c:order val="1"/>
          <c:tx>
            <c:strRef>
              <c:f>YKM_ALL!$A$13</c:f>
              <c:strCache>
                <c:ptCount val="1"/>
                <c:pt idx="0">
                  <c:v>Державний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2.0706480357976878E-3"/>
                  <c:y val="0.118897245768952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C93-4F29-A1F3-7E1F59BF377D}"/>
                </c:ext>
              </c:extLst>
            </c:dLbl>
            <c:dLbl>
              <c:idx val="1"/>
              <c:layout>
                <c:manualLayout>
                  <c:x val="3.3925364145474652E-3"/>
                  <c:y val="0.1203809252941747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C93-4F29-A1F3-7E1F59BF377D}"/>
                </c:ext>
              </c:extLst>
            </c:dLbl>
            <c:dLbl>
              <c:idx val="2"/>
              <c:layout>
                <c:manualLayout>
                  <c:x val="3.7647571769629938E-3"/>
                  <c:y val="9.9748757828938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C93-4F29-A1F3-7E1F59BF377D}"/>
                </c:ext>
              </c:extLst>
            </c:dLbl>
            <c:dLbl>
              <c:idx val="3"/>
              <c:layout>
                <c:manualLayout>
                  <c:x val="6.1125029282715522E-3"/>
                  <c:y val="0.108423590677174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C93-4F29-A1F3-7E1F59BF377D}"/>
                </c:ext>
              </c:extLst>
            </c:dLbl>
            <c:dLbl>
              <c:idx val="4"/>
              <c:layout>
                <c:manualLayout>
                  <c:x val="5.5350560743528321E-3"/>
                  <c:y val="9.0439686205386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C93-4F29-A1F3-7E1F59BF377D}"/>
                </c:ext>
              </c:extLst>
            </c:dLbl>
            <c:dLbl>
              <c:idx val="5"/>
              <c:layout>
                <c:manualLayout>
                  <c:x val="7.8066120694369138E-3"/>
                  <c:y val="0.100825442881944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C93-4F29-A1F3-7E1F59BF377D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YKM_ALL!$B$11:$G$11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YKM_ALL!$B$13:$G$13</c:f>
              <c:numCache>
                <c:formatCode>#,##0.00</c:formatCode>
                <c:ptCount val="6"/>
                <c:pt idx="0">
                  <c:v>60.079898590879999</c:v>
                </c:pt>
                <c:pt idx="1">
                  <c:v>60.058160629950002</c:v>
                </c:pt>
                <c:pt idx="2">
                  <c:v>55.593105028709999</c:v>
                </c:pt>
                <c:pt idx="3">
                  <c:v>60.712805938389998</c:v>
                </c:pt>
                <c:pt idx="4">
                  <c:v>65.33278567664</c:v>
                </c:pt>
                <c:pt idx="5">
                  <c:v>65.44208011453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5C93-4F29-A1F3-7E1F59BF377D}"/>
            </c:ext>
          </c:extLst>
        </c:ser>
        <c:ser>
          <c:idx val="0"/>
          <c:order val="2"/>
          <c:tx>
            <c:strRef>
              <c:f>YKM_ALL!$A$14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YKM_ALL!$B$11:$G$11</c:f>
              <c:numCache>
                <c:formatCode>dd\.mm\.yyyy;@</c:formatCode>
                <c:ptCount val="6"/>
                <c:pt idx="0">
                  <c:v>41639</c:v>
                </c:pt>
                <c:pt idx="1">
                  <c:v>42004</c:v>
                </c:pt>
                <c:pt idx="2">
                  <c:v>42369</c:v>
                </c:pt>
                <c:pt idx="3">
                  <c:v>42735</c:v>
                </c:pt>
                <c:pt idx="4">
                  <c:v>43100</c:v>
                </c:pt>
                <c:pt idx="5">
                  <c:v>43131</c:v>
                </c:pt>
              </c:numCache>
            </c:numRef>
          </c:cat>
          <c:val>
            <c:numRef>
              <c:f>YKM_ALL!$B$14:$G$14</c:f>
              <c:numCache>
                <c:formatCode>#,##0.00</c:formatCode>
                <c:ptCount val="6"/>
                <c:pt idx="0">
                  <c:v>13.082439824070001</c:v>
                </c:pt>
                <c:pt idx="1">
                  <c:v>9.7537623329799992</c:v>
                </c:pt>
                <c:pt idx="2">
                  <c:v>9.9125810835999992</c:v>
                </c:pt>
                <c:pt idx="3">
                  <c:v>10.259902330019999</c:v>
                </c:pt>
                <c:pt idx="4">
                  <c:v>10.972392048510001</c:v>
                </c:pt>
                <c:pt idx="5">
                  <c:v>10.671504769789999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5C93-4F29-A1F3-7E1F59BF37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34776448"/>
        <c:axId val="234777984"/>
        <c:axId val="0"/>
      </c:bar3DChart>
      <c:dateAx>
        <c:axId val="23477644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234777984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347779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2347764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593542260208924"/>
          <c:y val="5.637982195845697E-2"/>
          <c:w val="0.20892687559354228"/>
          <c:h val="0.154302670623145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KIND_CMP!$B$1</c:f>
          <c:strCache>
            <c:ptCount val="1"/>
            <c:pt idx="0">
              <c:v>Державний та гарантований державою борг України за станом на 31.01.2018</c:v>
            </c:pt>
          </c:strCache>
        </c:strRef>
      </c:tx>
      <c:layout>
        <c:manualLayout>
          <c:xMode val="edge"/>
          <c:yMode val="edge"/>
          <c:x val="0.18181816207824072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7685950413223143"/>
          <c:y val="0.39932318104906939"/>
          <c:w val="0.4462809917355372"/>
          <c:h val="0.29103214890016921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CC86-42FF-AC61-8C0476542FA8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CC86-42FF-AC61-8C0476542FA8}"/>
              </c:ext>
            </c:extLst>
          </c:dPt>
          <c:dLbls>
            <c:dLbl>
              <c:idx val="0"/>
              <c:layout>
                <c:manualLayout>
                  <c:x val="2.5279264759873566E-2"/>
                  <c:y val="2.322981200953942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C86-42FF-AC61-8C0476542FA8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KIND_CMP!$A$8:$A$9</c:f>
              <c:strCache>
                <c:ptCount val="2"/>
                <c:pt idx="0">
                  <c:v>Державний борг</c:v>
                </c:pt>
                <c:pt idx="1">
                  <c:v>Гарантований державою борг</c:v>
                </c:pt>
              </c:strCache>
            </c:strRef>
          </c:cat>
          <c:val>
            <c:numRef>
              <c:f>KIND_CMP!$F$8:$F$9</c:f>
              <c:numCache>
                <c:formatCode>#,##0.00</c:formatCode>
                <c:ptCount val="2"/>
                <c:pt idx="0">
                  <c:v>1832.95354453705</c:v>
                </c:pt>
                <c:pt idx="1">
                  <c:v>298.89594675399002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CC86-42FF-AC61-8C0476542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Структура державного та гарантованого державою боргу</a:t>
            </a:r>
          </a:p>
          <a:p>
            <a:pPr>
              <a:defRPr/>
            </a:pPr>
            <a:r>
              <a:rPr sz="1200" b="1"/>
              <a:t>в розрізі термінів погашення</a:t>
            </a:r>
          </a:p>
        </c:rich>
      </c:tx>
      <c:layout>
        <c:manualLayout>
          <c:xMode val="edge"/>
          <c:yMode val="edge"/>
          <c:x val="0.25542916235780766"/>
          <c:y val="2.0338983050847456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8335056876938985"/>
          <c:y val="0.42203389830508475"/>
          <c:w val="0.43329886246122029"/>
          <c:h val="0.28135593220338984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9271-4EA6-8013-612CFA466E6D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271-4EA6-8013-612CFA466E6D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9271-4EA6-8013-612CFA466E6D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1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DTR!$A$7:$A$9</c:f>
              <c:strCache>
                <c:ptCount val="3"/>
                <c:pt idx="0">
                  <c:v>2018.01.31-2018.12.31</c:v>
                </c:pt>
                <c:pt idx="1">
                  <c:v>2019-2023</c:v>
                </c:pt>
                <c:pt idx="2">
                  <c:v>2023-31.12.2060</c:v>
                </c:pt>
              </c:strCache>
            </c:strRef>
          </c:cat>
          <c:val>
            <c:numRef>
              <c:f>DTR!$B$7:$B$9</c:f>
              <c:numCache>
                <c:formatCode>#,##0.00</c:formatCode>
                <c:ptCount val="3"/>
                <c:pt idx="0">
                  <c:v>3.9048822247700001</c:v>
                </c:pt>
                <c:pt idx="1">
                  <c:v>24.458192110599999</c:v>
                </c:pt>
                <c:pt idx="2">
                  <c:v>47.750510548949997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271-4EA6-8013-612CFA466E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lang="uk-UA" sz="1200" b="1"/>
              <a:t>Державний та гарантований державою борг України
 за станом на 31.01.2018</a:t>
            </a:r>
          </a:p>
          <a:p>
            <a:pPr>
              <a:defRPr/>
            </a:pPr>
            <a:r>
              <a:rPr lang="uk-UA" sz="1200" b="1"/>
              <a:t>(в розрізі середнього терміну обігу та середньої ставки)</a:t>
            </a:r>
            <a:endParaRPr sz="1200" b="1"/>
          </a:p>
        </c:rich>
      </c:tx>
      <c:layout>
        <c:manualLayout>
          <c:xMode val="edge"/>
          <c:yMode val="edge"/>
          <c:x val="0.2654959434418524"/>
          <c:y val="2.030435499467490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8615702479338845"/>
          <c:y val="0.44162436548223349"/>
          <c:w val="0.42768595041322316"/>
          <c:h val="0.27749576988155666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E9AA-44CB-ACF4-1E61987FB4EE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E9AA-44CB-ACF4-1E61987FB4EE}"/>
              </c:ext>
            </c:extLst>
          </c:dPt>
          <c:dPt>
            <c:idx val="2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E9AA-44CB-ACF4-1E61987FB4EE}"/>
              </c:ext>
            </c:extLst>
          </c:dPt>
          <c:dPt>
            <c:idx val="3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7-E9AA-44CB-ACF4-1E61987FB4EE}"/>
              </c:ext>
            </c:extLst>
          </c:dPt>
          <c:dLbls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val>
            <c:numRef>
              <c:f>(DEBT_TERM!$I$11,DEBT_TERM!$I$64,DEBT_TERM!$I$67,DEBT_TERM!$I$68)</c:f>
              <c:numCache>
                <c:formatCode>General</c:formatCode>
                <c:ptCount val="4"/>
                <c:pt idx="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E9AA-44CB-ACF4-1E61987FB4EE}"/>
            </c:ext>
          </c:extLst>
        </c:ser>
        <c:ser>
          <c:idx val="1"/>
          <c:order val="1"/>
          <c:val>
            <c:numRef>
              <c:f>(DEBT_TERM!$J$11,DEBT_TERM!$J$64,DEBT_TERM!$J$67,DEBT_TERM!$J$68)</c:f>
              <c:numCache>
                <c:formatCode>General</c:formatCode>
                <c:ptCount val="4"/>
                <c:pt idx="0" formatCode="#,##0.00">
                  <c:v>745374986.14999998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E9AA-44CB-ACF4-1E61987FB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lang="uk-UA" sz="1200" b="1"/>
              <a:t>Державний та гарантований державою борг України
 за станом на 31.01.2018</a:t>
            </a:r>
          </a:p>
          <a:p>
            <a:pPr>
              <a:defRPr/>
            </a:pPr>
            <a:r>
              <a:rPr lang="uk-UA" sz="1200" b="1"/>
              <a:t>(в розрізі середнього терміну обігу та середньої ставки)</a:t>
            </a:r>
            <a:endParaRPr sz="1200" b="1"/>
          </a:p>
        </c:rich>
      </c:tx>
      <c:layout>
        <c:manualLayout>
          <c:xMode val="edge"/>
          <c:yMode val="edge"/>
          <c:x val="0.26549585128125791"/>
          <c:y val="2.030439088514950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7272727272727271"/>
          <c:y val="0.43147208121827413"/>
          <c:w val="0.45454545454545453"/>
          <c:h val="0.29610829103214892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730F-4F7B-B7F5-853A0CC3807B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730F-4F7B-B7F5-853A0CC3807B}"/>
              </c:ext>
            </c:extLst>
          </c:dPt>
          <c:dPt>
            <c:idx val="2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730F-4F7B-B7F5-853A0CC3807B}"/>
              </c:ext>
            </c:extLst>
          </c:dPt>
          <c:dPt>
            <c:idx val="3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7-730F-4F7B-B7F5-853A0CC3807B}"/>
              </c:ext>
            </c:extLst>
          </c:dPt>
          <c:dPt>
            <c:idx val="4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9-730F-4F7B-B7F5-853A0CC3807B}"/>
              </c:ext>
            </c:extLst>
          </c:dPt>
          <c:dPt>
            <c:idx val="5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B-730F-4F7B-B7F5-853A0CC3807B}"/>
              </c:ext>
            </c:extLst>
          </c:dPt>
          <c:dPt>
            <c:idx val="6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D-730F-4F7B-B7F5-853A0CC3807B}"/>
              </c:ext>
            </c:extLst>
          </c:dPt>
          <c:dPt>
            <c:idx val="7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F-730F-4F7B-B7F5-853A0CC3807B}"/>
              </c:ext>
            </c:extLst>
          </c:dPt>
          <c:dPt>
            <c:idx val="8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1-730F-4F7B-B7F5-853A0CC3807B}"/>
              </c:ext>
            </c:extLst>
          </c:dPt>
          <c:dLbls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val>
            <c:numRef>
              <c:f>DEBT_TERM!$I$13:$I$63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730F-4F7B-B7F5-853A0CC3807B}"/>
            </c:ext>
          </c:extLst>
        </c:ser>
        <c:ser>
          <c:idx val="1"/>
          <c:order val="1"/>
          <c:val>
            <c:numRef>
              <c:f>DEBT_TERM!$J$13:$J$63</c:f>
              <c:numCache>
                <c:formatCode>#,##0.00</c:formatCode>
                <c:ptCount val="51"/>
                <c:pt idx="0">
                  <c:v>0</c:v>
                </c:pt>
                <c:pt idx="1">
                  <c:v>61320439</c:v>
                </c:pt>
                <c:pt idx="2">
                  <c:v>19033000</c:v>
                </c:pt>
                <c:pt idx="3">
                  <c:v>5713440</c:v>
                </c:pt>
                <c:pt idx="4">
                  <c:v>36500000</c:v>
                </c:pt>
                <c:pt idx="5">
                  <c:v>28700001</c:v>
                </c:pt>
                <c:pt idx="6">
                  <c:v>46900000</c:v>
                </c:pt>
                <c:pt idx="7">
                  <c:v>93438657</c:v>
                </c:pt>
                <c:pt idx="8">
                  <c:v>12097744</c:v>
                </c:pt>
                <c:pt idx="9">
                  <c:v>12097744</c:v>
                </c:pt>
                <c:pt idx="10">
                  <c:v>30402101.82</c:v>
                </c:pt>
                <c:pt idx="11">
                  <c:v>12097744</c:v>
                </c:pt>
                <c:pt idx="12">
                  <c:v>12097744</c:v>
                </c:pt>
                <c:pt idx="13">
                  <c:v>58639344</c:v>
                </c:pt>
                <c:pt idx="14">
                  <c:v>12097744</c:v>
                </c:pt>
                <c:pt idx="15">
                  <c:v>12097744</c:v>
                </c:pt>
                <c:pt idx="16">
                  <c:v>12097744</c:v>
                </c:pt>
                <c:pt idx="17">
                  <c:v>12097744</c:v>
                </c:pt>
                <c:pt idx="18">
                  <c:v>12097744</c:v>
                </c:pt>
                <c:pt idx="19">
                  <c:v>12097744</c:v>
                </c:pt>
                <c:pt idx="20">
                  <c:v>12097744</c:v>
                </c:pt>
                <c:pt idx="21">
                  <c:v>12097744</c:v>
                </c:pt>
                <c:pt idx="22">
                  <c:v>12097744</c:v>
                </c:pt>
                <c:pt idx="23">
                  <c:v>12097744</c:v>
                </c:pt>
                <c:pt idx="24">
                  <c:v>2747216</c:v>
                </c:pt>
                <c:pt idx="25">
                  <c:v>47898854.939999998</c:v>
                </c:pt>
                <c:pt idx="26">
                  <c:v>12097751</c:v>
                </c:pt>
                <c:pt idx="27">
                  <c:v>30000</c:v>
                </c:pt>
                <c:pt idx="28">
                  <c:v>40337235.600000001</c:v>
                </c:pt>
                <c:pt idx="29">
                  <c:v>12836286.380000001</c:v>
                </c:pt>
                <c:pt idx="30">
                  <c:v>5800100</c:v>
                </c:pt>
                <c:pt idx="31">
                  <c:v>14470450</c:v>
                </c:pt>
                <c:pt idx="32">
                  <c:v>18900000</c:v>
                </c:pt>
                <c:pt idx="33">
                  <c:v>0</c:v>
                </c:pt>
                <c:pt idx="34">
                  <c:v>19400000</c:v>
                </c:pt>
                <c:pt idx="35">
                  <c:v>0</c:v>
                </c:pt>
                <c:pt idx="36">
                  <c:v>0</c:v>
                </c:pt>
                <c:pt idx="37">
                  <c:v>1330000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11873138</c:v>
                </c:pt>
                <c:pt idx="45">
                  <c:v>0</c:v>
                </c:pt>
                <c:pt idx="46">
                  <c:v>0</c:v>
                </c:pt>
                <c:pt idx="47">
                  <c:v>5258010</c:v>
                </c:pt>
                <c:pt idx="4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730F-4F7B-B7F5-853A0CC380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RATE!$B$20</c:f>
          <c:strCache>
            <c:ptCount val="1"/>
            <c:pt idx="0">
              <c:v>Державний борг України за станом на 31.01.2018</c:v>
            </c:pt>
          </c:strCache>
        </c:strRef>
      </c:tx>
      <c:layout>
        <c:manualLayout>
          <c:xMode val="edge"/>
          <c:yMode val="edge"/>
          <c:x val="0.3081695966907963"/>
          <c:y val="2.033898305084745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581178903826267"/>
          <c:y val="0.3135593220338983"/>
          <c:w val="0.70837642192347461"/>
          <c:h val="0.4610169491525423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5912-4259-AEFA-4A2BC7A362E5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5912-4259-AEFA-4A2BC7A362E5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MK_ALL!$A$19:$A$20</c:f>
              <c:strCache>
                <c:ptCount val="2"/>
                <c:pt idx="0">
                  <c:v>Державний борг</c:v>
                </c:pt>
                <c:pt idx="1">
                  <c:v>Гарантований державою борг</c:v>
                </c:pt>
              </c:strCache>
            </c:strRef>
          </c:cat>
          <c:val>
            <c:numRef>
              <c:f>MK_ALL!$C$19:$C$20</c:f>
              <c:numCache>
                <c:formatCode>0.00%</c:formatCode>
                <c:ptCount val="2"/>
                <c:pt idx="0">
                  <c:v>0.85979499999999998</c:v>
                </c:pt>
                <c:pt idx="1">
                  <c:v>0.140205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912-4259-AEFA-4A2BC7A362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RATE!$B$20</c:f>
          <c:strCache>
            <c:ptCount val="1"/>
            <c:pt idx="0">
              <c:v>Державний борг України за станом на 31.01.2018</c:v>
            </c:pt>
          </c:strCache>
        </c:strRef>
      </c:tx>
      <c:layout>
        <c:manualLayout>
          <c:xMode val="edge"/>
          <c:yMode val="edge"/>
          <c:x val="0.30888431086755314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566115702479338"/>
          <c:y val="0.31302876480541453"/>
          <c:w val="0.70867768595041325"/>
          <c:h val="0.4619289340101522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BA55-453C-A42B-B6565C6C5A1D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BA55-453C-A42B-B6565C6C5A1D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MT_ALL!$A$19:$A$20</c:f>
              <c:strCache>
                <c:ptCount val="2"/>
                <c:pt idx="0">
                  <c:v>Внутрішній борг</c:v>
                </c:pt>
                <c:pt idx="1">
                  <c:v>Зовнішній борг</c:v>
                </c:pt>
              </c:strCache>
            </c:strRef>
          </c:cat>
          <c:val>
            <c:numRef>
              <c:f>MT_ALL!$C$19:$C$20</c:f>
              <c:numCache>
                <c:formatCode>0.00%</c:formatCode>
                <c:ptCount val="2"/>
                <c:pt idx="0">
                  <c:v>0.35587299999999999</c:v>
                </c:pt>
                <c:pt idx="1">
                  <c:v>0.64412700000000001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A55-453C-A42B-B6565C6C5A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MT_ALL!$A$4</c:f>
          <c:strCache>
            <c:ptCount val="1"/>
            <c:pt idx="0">
              <c:v>Державний та гарантований державою борг України за поточний рік (млрд. грн)</c:v>
            </c:pt>
          </c:strCache>
        </c:strRef>
      </c:tx>
      <c:layout>
        <c:manualLayout>
          <c:xMode val="edge"/>
          <c:yMode val="edge"/>
          <c:x val="0.21280996085047721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6.6115702479338845E-2"/>
          <c:y val="0.10490693739424704"/>
          <c:w val="0.93078512396694213"/>
          <c:h val="0.79187817258883253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MT_ALL!$A$7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MT_ALL!$B$5:$C$5</c:f>
              <c:numCache>
                <c:formatCode>dd\.mm\.yyyy;@</c:formatCode>
                <c:ptCount val="2"/>
                <c:pt idx="0">
                  <c:v>43100</c:v>
                </c:pt>
                <c:pt idx="1">
                  <c:v>43131</c:v>
                </c:pt>
              </c:numCache>
            </c:numRef>
          </c:cat>
          <c:val>
            <c:numRef>
              <c:f>MT_ALL!$B$7:$C$7</c:f>
              <c:numCache>
                <c:formatCode>#,##0.00</c:formatCode>
                <c:ptCount val="2"/>
                <c:pt idx="0">
                  <c:v>766.67894097345004</c:v>
                </c:pt>
                <c:pt idx="1">
                  <c:v>758.66671398871995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2-4498-A8A9-3EBF042FF309}"/>
            </c:ext>
          </c:extLst>
        </c:ser>
        <c:ser>
          <c:idx val="1"/>
          <c:order val="1"/>
          <c:tx>
            <c:strRef>
              <c:f>MT_ALL!$A$8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MT_ALL!$B$5:$C$5</c:f>
              <c:numCache>
                <c:formatCode>dd\.mm\.yyyy;@</c:formatCode>
                <c:ptCount val="2"/>
                <c:pt idx="0">
                  <c:v>43100</c:v>
                </c:pt>
                <c:pt idx="1">
                  <c:v>43131</c:v>
                </c:pt>
              </c:numCache>
            </c:numRef>
          </c:cat>
          <c:val>
            <c:numRef>
              <c:f>MT_ALL!$B$8:$C$8</c:f>
              <c:numCache>
                <c:formatCode>#,##0.00</c:formatCode>
                <c:ptCount val="2"/>
                <c:pt idx="0">
                  <c:v>1374.99549829221</c:v>
                </c:pt>
                <c:pt idx="1">
                  <c:v>1373.1827773023199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2-4498-A8A9-3EBF042FF3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7665792"/>
        <c:axId val="227667328"/>
        <c:axId val="0"/>
      </c:bar3DChart>
      <c:catAx>
        <c:axId val="227665792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uk-UA"/>
          </a:p>
        </c:txPr>
        <c:crossAx val="227667328"/>
        <c:crosses val="autoZero"/>
        <c:auto val="0"/>
        <c:lblAlgn val="ctr"/>
        <c:lblOffset val="100"/>
        <c:tickLblSkip val="1"/>
        <c:noMultiLvlLbl val="1"/>
      </c:catAx>
      <c:valAx>
        <c:axId val="2276673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276657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8202479361263133"/>
          <c:y val="8.7986514361761123E-2"/>
          <c:w val="0.11983478159149896"/>
          <c:h val="7.275803482311189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MT_ALL!$A$10</c:f>
          <c:strCache>
            <c:ptCount val="1"/>
            <c:pt idx="0">
              <c:v>Державний та гарантований державою борг України за поточний рік (млрд. дол. США)</c:v>
            </c:pt>
          </c:strCache>
        </c:strRef>
      </c:tx>
      <c:layout>
        <c:manualLayout>
          <c:xMode val="edge"/>
          <c:yMode val="edge"/>
          <c:x val="0.21280996085047721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</a:ln>
      </c:spPr>
    </c:backWall>
    <c:plotArea>
      <c:layout>
        <c:manualLayout>
          <c:layoutTarget val="inner"/>
          <c:xMode val="edge"/>
          <c:yMode val="edge"/>
          <c:x val="7.3347107438016534E-2"/>
          <c:y val="0.10490693739424704"/>
          <c:w val="0.92665289256198347"/>
          <c:h val="0.78680203045685282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MT_ALL!$A$13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MT_ALL!$B$11:$C$11</c:f>
              <c:numCache>
                <c:formatCode>dd\.mm\.yyyy;@</c:formatCode>
                <c:ptCount val="2"/>
                <c:pt idx="0">
                  <c:v>43100</c:v>
                </c:pt>
                <c:pt idx="1">
                  <c:v>43131</c:v>
                </c:pt>
              </c:numCache>
            </c:numRef>
          </c:cat>
          <c:val>
            <c:numRef>
              <c:f>MT_ALL!$B$13:$C$13</c:f>
              <c:numCache>
                <c:formatCode>#,##0.00</c:formatCode>
                <c:ptCount val="2"/>
                <c:pt idx="0">
                  <c:v>27.315810366209998</c:v>
                </c:pt>
                <c:pt idx="1">
                  <c:v>27.086735517569998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231-4DF7-BE52-54C67A1BDBB0}"/>
            </c:ext>
          </c:extLst>
        </c:ser>
        <c:ser>
          <c:idx val="2"/>
          <c:order val="1"/>
          <c:tx>
            <c:strRef>
              <c:f>MT_ALL!$A$14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MT_ALL!$B$11:$C$11</c:f>
              <c:numCache>
                <c:formatCode>dd\.mm\.yyyy;@</c:formatCode>
                <c:ptCount val="2"/>
                <c:pt idx="0">
                  <c:v>43100</c:v>
                </c:pt>
                <c:pt idx="1">
                  <c:v>43131</c:v>
                </c:pt>
              </c:numCache>
            </c:numRef>
          </c:cat>
          <c:val>
            <c:numRef>
              <c:f>MT_ALL!$B$14:$C$14</c:f>
              <c:numCache>
                <c:formatCode>#,##0.00</c:formatCode>
                <c:ptCount val="2"/>
                <c:pt idx="0">
                  <c:v>48.989367358940001</c:v>
                </c:pt>
                <c:pt idx="1">
                  <c:v>49.02684936675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231-4DF7-BE52-54C67A1BDB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29072896"/>
        <c:axId val="229074432"/>
        <c:axId val="0"/>
      </c:bar3DChart>
      <c:catAx>
        <c:axId val="229072896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 sz="1025"/>
            </a:pPr>
            <a:endParaRPr lang="uk-UA"/>
          </a:p>
        </c:txPr>
        <c:crossAx val="229074432"/>
        <c:crosses val="autoZero"/>
        <c:auto val="0"/>
        <c:lblAlgn val="ctr"/>
        <c:lblOffset val="100"/>
        <c:tickLblSkip val="1"/>
        <c:noMultiLvlLbl val="1"/>
      </c:catAx>
      <c:valAx>
        <c:axId val="2290744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025"/>
            </a:pPr>
            <a:endParaRPr lang="uk-UA"/>
          </a:p>
        </c:txPr>
        <c:crossAx val="229072896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80785123832421202"/>
          <c:y val="2.707277364977265E-2"/>
          <c:w val="0.11983478159149896"/>
          <c:h val="7.275803482311191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SRATE_M!$A$2</c:f>
          <c:strCache>
            <c:ptCount val="1"/>
            <c:pt idx="0">
              <c:v>Державний та гарантований державою борг України
за станом на 31.01.2018 
(за видами відсоткових ставок)</c:v>
            </c:pt>
          </c:strCache>
        </c:strRef>
      </c:tx>
      <c:layout>
        <c:manualLayout>
          <c:xMode val="edge"/>
          <c:yMode val="edge"/>
          <c:x val="0.2117769117430989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6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5723140495867769"/>
          <c:y val="0.38747884940778343"/>
          <c:w val="0.47933884297520662"/>
          <c:h val="0.31302876480541453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8B3C-4F53-9CEE-6BF9776A06A0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8B3C-4F53-9CEE-6BF9776A06A0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SRATE!$A$8:$A$9</c:f>
              <c:strCache>
                <c:ptCount val="2"/>
                <c:pt idx="0">
                  <c:v>Борг, по якому сплата відсотків здійснюється за плаваючими процентними ставками</c:v>
                </c:pt>
                <c:pt idx="1">
                  <c:v>Борг, по якому сплата відсотків здійснюється за фіксованими процентними ставками</c:v>
                </c:pt>
              </c:strCache>
            </c:strRef>
          </c:cat>
          <c:val>
            <c:numRef>
              <c:f>SRATE!$B$8:$B$9</c:f>
              <c:numCache>
                <c:formatCode>#,##0.00</c:formatCode>
                <c:ptCount val="2"/>
                <c:pt idx="0">
                  <c:v>28.33271552163</c:v>
                </c:pt>
                <c:pt idx="1">
                  <c:v>47.780869362689998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B3C-4F53-9CEE-6BF9776A06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RATE!$A$2</c:f>
          <c:strCache>
            <c:ptCount val="1"/>
            <c:pt idx="0">
              <c:v>Державний та гарантований державою борг України за станом на 31.01.2018</c:v>
            </c:pt>
          </c:strCache>
        </c:strRef>
      </c:tx>
      <c:layout>
        <c:manualLayout>
          <c:xMode val="edge"/>
          <c:yMode val="edge"/>
          <c:x val="0.14049587225262652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6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5826446280991733"/>
          <c:y val="0.41624365482233505"/>
          <c:w val="0.48347107438016529"/>
          <c:h val="0.31472081218274112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4CFB-45C6-BCBD-66CD6BC8CCDE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4CFB-45C6-BCBD-66CD6BC8CCDE}"/>
              </c:ext>
            </c:extLst>
          </c:dPt>
          <c:dPt>
            <c:idx val="2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4CFB-45C6-BCBD-66CD6BC8CCDE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RATE!$A$8:$A$11</c:f>
              <c:strCache>
                <c:ptCount val="4"/>
                <c:pt idx="0">
                  <c:v>LIBOR</c:v>
                </c:pt>
                <c:pt idx="1">
                  <c:v>Індекс споживчих цін (СРІ)</c:v>
                </c:pt>
                <c:pt idx="2">
                  <c:v>Ставка МВФ</c:v>
                </c:pt>
                <c:pt idx="3">
                  <c:v>Фіксована</c:v>
                </c:pt>
              </c:strCache>
            </c:strRef>
          </c:cat>
          <c:val>
            <c:numRef>
              <c:f>RATE!$B$8:$B$11</c:f>
              <c:numCache>
                <c:formatCode>#,##0.00</c:formatCode>
                <c:ptCount val="4"/>
                <c:pt idx="0">
                  <c:v>8.8238356057700003</c:v>
                </c:pt>
                <c:pt idx="1">
                  <c:v>5.1831203638399996</c:v>
                </c:pt>
                <c:pt idx="2">
                  <c:v>14.325759552019999</c:v>
                </c:pt>
                <c:pt idx="3">
                  <c:v>47.780869362689998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4CFB-45C6-BCBD-66CD6BC8CC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RATE!$B$20</c:f>
          <c:strCache>
            <c:ptCount val="1"/>
            <c:pt idx="0">
              <c:v>Державний борг України за станом на 31.01.2018</c:v>
            </c:pt>
          </c:strCache>
        </c:strRef>
      </c:tx>
      <c:layout>
        <c:manualLayout>
          <c:xMode val="edge"/>
          <c:yMode val="edge"/>
          <c:x val="0.29752064859524407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5826446280991733"/>
          <c:y val="0.38747884940778343"/>
          <c:w val="0.48347107438016529"/>
          <c:h val="0.31472081218274112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1243-4D6B-B1EA-B9B490DF26E7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RATE!$A$24:$A$27</c:f>
              <c:strCache>
                <c:ptCount val="4"/>
                <c:pt idx="0">
                  <c:v>LIBOR</c:v>
                </c:pt>
                <c:pt idx="1">
                  <c:v>Індекс споживчих цін (СРІ)</c:v>
                </c:pt>
                <c:pt idx="2">
                  <c:v>Ставка МВФ</c:v>
                </c:pt>
                <c:pt idx="3">
                  <c:v>Фіксована</c:v>
                </c:pt>
              </c:strCache>
            </c:strRef>
          </c:cat>
          <c:val>
            <c:numRef>
              <c:f>RATE!$B$24:$B$27</c:f>
              <c:numCache>
                <c:formatCode>#,##0.00;\-#,##0.00;</c:formatCode>
                <c:ptCount val="4"/>
                <c:pt idx="0" formatCode="#,##0.00">
                  <c:v>6.5918905059400004</c:v>
                </c:pt>
                <c:pt idx="1">
                  <c:v>5.1831203638399996</c:v>
                </c:pt>
                <c:pt idx="2" formatCode="#,##0.00">
                  <c:v>6.81808108281</c:v>
                </c:pt>
                <c:pt idx="3" formatCode="#,##0.00">
                  <c:v>46.848988161939999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243-4D6B-B1EA-B9B490DF2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chart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chart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chart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chart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chart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chart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chart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Pr>
    <tabColor indexed="46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indexed="46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Pr>
    <tabColor indexed="46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>
  <sheetPr>
    <tabColor indexed="22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6.xml><?xml version="1.0" encoding="utf-8"?>
<chartsheet xmlns="http://schemas.openxmlformats.org/spreadsheetml/2006/main" xmlns:r="http://schemas.openxmlformats.org/officeDocument/2006/relationships">
  <sheetPr>
    <tabColor indexed="22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7.xml><?xml version="1.0" encoding="utf-8"?>
<chartsheet xmlns="http://schemas.openxmlformats.org/spreadsheetml/2006/main" xmlns:r="http://schemas.openxmlformats.org/officeDocument/2006/relationships">
  <sheetPr>
    <tabColor indexed="22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8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8" right="0.32" top="0.61" bottom="0.56000000000000005" header="0.5" footer="0.38"/>
  <pageSetup paperSize="9" orientation="landscape"/>
  <drawing r:id="rId1"/>
</chartsheet>
</file>

<file path=xl/chartsheets/sheet19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1" right="0.3" top="0.56999999999999995" bottom="0.56000000000000005" header="0.44" footer="0.37"/>
  <pageSetup paperSize="9" orientation="landscape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drawing r:id="rId1"/>
</chartsheet>
</file>

<file path=xl/chartsheets/sheet20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8" right="0.32" top="0.61" bottom="0.56000000000000005" header="0.5" footer="0.38"/>
  <pageSetup paperSize="9" orientation="landscape"/>
  <drawing r:id="rId1"/>
</chartsheet>
</file>

<file path=xl/chartsheets/sheet21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1" right="0.3" top="0.56999999999999995" bottom="0.56000000000000005" header="0.44" footer="0.37"/>
  <pageSetup paperSize="9" orientation="landscape"/>
  <drawing r:id="rId1"/>
</chartsheet>
</file>

<file path=xl/chartsheets/sheet22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23.xml><?xml version="1.0" encoding="utf-8"?>
<chartsheet xmlns="http://schemas.openxmlformats.org/spreadsheetml/2006/main" xmlns:r="http://schemas.openxmlformats.org/officeDocument/2006/relationships">
  <sheetPr/>
  <sheetViews>
    <sheetView zoomScale="120" workbookViewId="0" zoomToFit="1"/>
  </sheetViews>
  <pageMargins left="0.75" right="0.75" top="1" bottom="1" header="0.5" footer="0.5"/>
  <pageSetup paperSize="9" orientation="landscape"/>
  <drawing r:id="rId1"/>
</chartsheet>
</file>

<file path=xl/chartsheets/sheet24.xml><?xml version="1.0" encoding="utf-8"?>
<chartsheet xmlns="http://schemas.openxmlformats.org/spreadsheetml/2006/main" xmlns:r="http://schemas.openxmlformats.org/officeDocument/2006/relationships">
  <sheetPr>
    <tabColor indexed="48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25.xml><?xml version="1.0" encoding="utf-8"?>
<chartsheet xmlns="http://schemas.openxmlformats.org/spreadsheetml/2006/main" xmlns:r="http://schemas.openxmlformats.org/officeDocument/2006/relationships">
  <sheetPr>
    <tabColor indexed="48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pageSetup paperSize="9" orientation="landscape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indexed="11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indexed="11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0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0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>
    <tabColor indexed="40"/>
  </sheetPr>
  <sheetViews>
    <sheetView workbookViewId="0" zoomToFit="1"/>
  </sheetViews>
  <pageMargins left="0.75" right="0.75" top="1" bottom="1" header="0.5" footer="0.5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934575" cy="63817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10029825" cy="64198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934575" cy="63817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10029825" cy="64198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215438" cy="56197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10675" cy="56197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indexed="57"/>
    <outlinePr applyStyles="1" summaryBelow="0"/>
    <pageSetUpPr fitToPage="1"/>
  </sheetPr>
  <dimension ref="A1:H180"/>
  <sheetViews>
    <sheetView workbookViewId="0"/>
  </sheetViews>
  <sheetFormatPr defaultRowHeight="11.25" outlineLevelRow="3" x14ac:dyDescent="0.2"/>
  <cols>
    <col min="1" max="1" width="52" style="247" customWidth="1"/>
    <col min="2" max="3" width="16.28515625" style="45" customWidth="1"/>
    <col min="4" max="16384" width="9.140625" style="247"/>
  </cols>
  <sheetData>
    <row r="1" spans="1:8" s="238" customFormat="1" ht="12.75" x14ac:dyDescent="0.2">
      <c r="B1" s="33"/>
      <c r="C1" s="33"/>
    </row>
    <row r="2" spans="1:8" s="120" customFormat="1" ht="18.75" x14ac:dyDescent="0.3">
      <c r="A2" s="5" t="s">
        <v>193</v>
      </c>
      <c r="B2" s="5"/>
      <c r="C2" s="5"/>
      <c r="D2" s="187"/>
      <c r="E2" s="187"/>
      <c r="F2" s="187"/>
      <c r="G2" s="187"/>
      <c r="H2" s="187"/>
    </row>
    <row r="3" spans="1:8" s="238" customFormat="1" ht="12.75" x14ac:dyDescent="0.2">
      <c r="B3" s="53"/>
      <c r="C3" s="53"/>
      <c r="D3" s="250"/>
      <c r="E3" s="250"/>
      <c r="F3" s="250"/>
    </row>
    <row r="4" spans="1:8" s="11" customFormat="1" ht="12.75" x14ac:dyDescent="0.2">
      <c r="B4" s="60"/>
      <c r="C4" s="60" t="str">
        <f>VALUAH</f>
        <v>млрд. грн</v>
      </c>
    </row>
    <row r="5" spans="1:8" s="83" customFormat="1" ht="12.75" x14ac:dyDescent="0.2">
      <c r="A5" s="223"/>
      <c r="B5" s="206">
        <v>43100</v>
      </c>
      <c r="C5" s="206">
        <v>43131</v>
      </c>
    </row>
    <row r="6" spans="1:8" s="10" customFormat="1" ht="31.5" x14ac:dyDescent="0.2">
      <c r="A6" s="234" t="s">
        <v>179</v>
      </c>
      <c r="B6" s="191">
        <f t="shared" ref="B6" si="0">B$58+B$7</f>
        <v>2141.6744392656601</v>
      </c>
      <c r="C6" s="191">
        <v>2131.8494912910401</v>
      </c>
    </row>
    <row r="7" spans="1:8" s="138" customFormat="1" ht="15" x14ac:dyDescent="0.2">
      <c r="A7" s="43" t="s">
        <v>53</v>
      </c>
      <c r="B7" s="38">
        <f t="shared" ref="B7:C7" si="1">B$8+B$45</f>
        <v>766.67894097344993</v>
      </c>
      <c r="C7" s="38">
        <f t="shared" si="1"/>
        <v>758.66671398872006</v>
      </c>
    </row>
    <row r="8" spans="1:8" s="246" customFormat="1" ht="15" outlineLevel="1" x14ac:dyDescent="0.2">
      <c r="A8" s="56" t="s">
        <v>73</v>
      </c>
      <c r="B8" s="97">
        <f t="shared" ref="B8:C8" si="2">B$9+B$43</f>
        <v>753.3993864683199</v>
      </c>
      <c r="C8" s="97">
        <f t="shared" si="2"/>
        <v>745.37498614740002</v>
      </c>
    </row>
    <row r="9" spans="1:8" s="111" customFormat="1" ht="12.75" outlineLevel="2" x14ac:dyDescent="0.2">
      <c r="A9" s="119" t="s">
        <v>130</v>
      </c>
      <c r="B9" s="166">
        <f t="shared" ref="B9" si="3">SUM(B$10:B$42)</f>
        <v>751.01884106317993</v>
      </c>
      <c r="C9" s="166">
        <v>742.99444074226005</v>
      </c>
    </row>
    <row r="10" spans="1:8" s="110" customFormat="1" ht="12.75" outlineLevel="3" x14ac:dyDescent="0.2">
      <c r="A10" s="20" t="s">
        <v>163</v>
      </c>
      <c r="B10" s="103">
        <v>62.650438999999999</v>
      </c>
      <c r="C10" s="103">
        <v>62.650438999999999</v>
      </c>
    </row>
    <row r="11" spans="1:8" ht="12.75" outlineLevel="3" x14ac:dyDescent="0.2">
      <c r="A11" s="232" t="s">
        <v>45</v>
      </c>
      <c r="B11" s="50">
        <v>19.033000000000001</v>
      </c>
      <c r="C11" s="50">
        <v>19.033000000000001</v>
      </c>
      <c r="D11" s="12"/>
      <c r="E11" s="12"/>
      <c r="F11" s="12"/>
    </row>
    <row r="12" spans="1:8" ht="12.75" outlineLevel="3" x14ac:dyDescent="0.2">
      <c r="A12" s="232" t="s">
        <v>70</v>
      </c>
      <c r="B12" s="50">
        <v>6.9027900000000004</v>
      </c>
      <c r="C12" s="50">
        <v>5.7134400000000003</v>
      </c>
      <c r="D12" s="12"/>
      <c r="E12" s="12"/>
      <c r="F12" s="12"/>
    </row>
    <row r="13" spans="1:8" ht="12.75" outlineLevel="3" x14ac:dyDescent="0.2">
      <c r="A13" s="232" t="s">
        <v>122</v>
      </c>
      <c r="B13" s="50">
        <v>36.5</v>
      </c>
      <c r="C13" s="50">
        <v>36.5</v>
      </c>
      <c r="D13" s="12"/>
      <c r="E13" s="12"/>
      <c r="F13" s="12"/>
    </row>
    <row r="14" spans="1:8" ht="12.75" outlineLevel="3" x14ac:dyDescent="0.2">
      <c r="A14" s="232" t="s">
        <v>185</v>
      </c>
      <c r="B14" s="50">
        <v>28.700001</v>
      </c>
      <c r="C14" s="50">
        <v>28.700001</v>
      </c>
      <c r="D14" s="12"/>
      <c r="E14" s="12"/>
      <c r="F14" s="12"/>
    </row>
    <row r="15" spans="1:8" ht="12.75" outlineLevel="3" x14ac:dyDescent="0.2">
      <c r="A15" s="232" t="s">
        <v>75</v>
      </c>
      <c r="B15" s="50">
        <v>46.9</v>
      </c>
      <c r="C15" s="50">
        <v>46.9</v>
      </c>
      <c r="D15" s="12"/>
      <c r="E15" s="12"/>
      <c r="F15" s="12"/>
    </row>
    <row r="16" spans="1:8" ht="12.75" outlineLevel="3" x14ac:dyDescent="0.2">
      <c r="A16" s="232" t="s">
        <v>144</v>
      </c>
      <c r="B16" s="50">
        <v>93.438657000000006</v>
      </c>
      <c r="C16" s="50">
        <v>93.438657000000006</v>
      </c>
      <c r="D16" s="12"/>
      <c r="E16" s="12"/>
      <c r="F16" s="12"/>
    </row>
    <row r="17" spans="1:6" ht="12.75" outlineLevel="3" x14ac:dyDescent="0.2">
      <c r="A17" s="232" t="s">
        <v>18</v>
      </c>
      <c r="B17" s="50">
        <v>12.097744</v>
      </c>
      <c r="C17" s="50">
        <v>12.097744</v>
      </c>
      <c r="D17" s="12"/>
      <c r="E17" s="12"/>
      <c r="F17" s="12"/>
    </row>
    <row r="18" spans="1:6" ht="12.75" outlineLevel="3" x14ac:dyDescent="0.2">
      <c r="A18" s="232" t="s">
        <v>96</v>
      </c>
      <c r="B18" s="50">
        <v>12.097744</v>
      </c>
      <c r="C18" s="50">
        <v>12.097744</v>
      </c>
      <c r="D18" s="12"/>
      <c r="E18" s="12"/>
      <c r="F18" s="12"/>
    </row>
    <row r="19" spans="1:6" ht="12.75" outlineLevel="3" x14ac:dyDescent="0.2">
      <c r="A19" s="232" t="s">
        <v>142</v>
      </c>
      <c r="B19" s="50">
        <v>30.282912463799999</v>
      </c>
      <c r="C19" s="50">
        <v>30.402101818070001</v>
      </c>
      <c r="D19" s="12"/>
      <c r="E19" s="12"/>
      <c r="F19" s="12"/>
    </row>
    <row r="20" spans="1:6" ht="12.75" outlineLevel="3" x14ac:dyDescent="0.2">
      <c r="A20" s="232" t="s">
        <v>158</v>
      </c>
      <c r="B20" s="50">
        <v>12.097744</v>
      </c>
      <c r="C20" s="50">
        <v>12.097744</v>
      </c>
      <c r="D20" s="12"/>
      <c r="E20" s="12"/>
      <c r="F20" s="12"/>
    </row>
    <row r="21" spans="1:6" ht="12.75" outlineLevel="3" x14ac:dyDescent="0.2">
      <c r="A21" s="232" t="s">
        <v>39</v>
      </c>
      <c r="B21" s="50">
        <v>12.097744</v>
      </c>
      <c r="C21" s="50">
        <v>12.097744</v>
      </c>
      <c r="D21" s="12"/>
      <c r="E21" s="12"/>
      <c r="F21" s="12"/>
    </row>
    <row r="22" spans="1:6" ht="12.75" outlineLevel="3" x14ac:dyDescent="0.2">
      <c r="A22" s="232" t="s">
        <v>132</v>
      </c>
      <c r="B22" s="50">
        <v>71.605224814419998</v>
      </c>
      <c r="C22" s="50">
        <v>58.639344001890002</v>
      </c>
      <c r="D22" s="12"/>
      <c r="E22" s="12"/>
      <c r="F22" s="12"/>
    </row>
    <row r="23" spans="1:6" ht="12.75" outlineLevel="3" x14ac:dyDescent="0.2">
      <c r="A23" s="232" t="s">
        <v>110</v>
      </c>
      <c r="B23" s="50">
        <v>12.097744</v>
      </c>
      <c r="C23" s="50">
        <v>12.097744</v>
      </c>
      <c r="D23" s="12"/>
      <c r="E23" s="12"/>
      <c r="F23" s="12"/>
    </row>
    <row r="24" spans="1:6" ht="12.75" outlineLevel="3" x14ac:dyDescent="0.2">
      <c r="A24" s="232" t="s">
        <v>175</v>
      </c>
      <c r="B24" s="50">
        <v>12.097744</v>
      </c>
      <c r="C24" s="50">
        <v>12.097744</v>
      </c>
      <c r="D24" s="12"/>
      <c r="E24" s="12"/>
      <c r="F24" s="12"/>
    </row>
    <row r="25" spans="1:6" ht="12.75" outlineLevel="3" x14ac:dyDescent="0.2">
      <c r="A25" s="232" t="s">
        <v>51</v>
      </c>
      <c r="B25" s="50">
        <v>12.097744</v>
      </c>
      <c r="C25" s="50">
        <v>12.097744</v>
      </c>
      <c r="D25" s="12"/>
      <c r="E25" s="12"/>
      <c r="F25" s="12"/>
    </row>
    <row r="26" spans="1:6" ht="12.75" outlineLevel="3" x14ac:dyDescent="0.2">
      <c r="A26" s="232" t="s">
        <v>116</v>
      </c>
      <c r="B26" s="50">
        <v>12.097744</v>
      </c>
      <c r="C26" s="50">
        <v>12.097744</v>
      </c>
      <c r="D26" s="12"/>
      <c r="E26" s="12"/>
      <c r="F26" s="12"/>
    </row>
    <row r="27" spans="1:6" ht="12.75" outlineLevel="3" x14ac:dyDescent="0.2">
      <c r="A27" s="232" t="s">
        <v>173</v>
      </c>
      <c r="B27" s="50">
        <v>12.097744</v>
      </c>
      <c r="C27" s="50">
        <v>12.097744</v>
      </c>
      <c r="D27" s="12"/>
      <c r="E27" s="12"/>
      <c r="F27" s="12"/>
    </row>
    <row r="28" spans="1:6" ht="12.75" outlineLevel="3" x14ac:dyDescent="0.2">
      <c r="A28" s="232" t="s">
        <v>47</v>
      </c>
      <c r="B28" s="50">
        <v>12.097744</v>
      </c>
      <c r="C28" s="50">
        <v>12.097744</v>
      </c>
      <c r="D28" s="12"/>
      <c r="E28" s="12"/>
      <c r="F28" s="12"/>
    </row>
    <row r="29" spans="1:6" ht="12.75" outlineLevel="3" x14ac:dyDescent="0.2">
      <c r="A29" s="232" t="s">
        <v>174</v>
      </c>
      <c r="B29" s="50">
        <v>12.097744</v>
      </c>
      <c r="C29" s="50">
        <v>12.097744</v>
      </c>
      <c r="D29" s="12"/>
      <c r="E29" s="12"/>
      <c r="F29" s="12"/>
    </row>
    <row r="30" spans="1:6" ht="12.75" outlineLevel="3" x14ac:dyDescent="0.2">
      <c r="A30" s="232" t="s">
        <v>48</v>
      </c>
      <c r="B30" s="50">
        <v>12.097744</v>
      </c>
      <c r="C30" s="50">
        <v>12.097744</v>
      </c>
      <c r="D30" s="12"/>
      <c r="E30" s="12"/>
      <c r="F30" s="12"/>
    </row>
    <row r="31" spans="1:6" ht="12.75" outlineLevel="3" x14ac:dyDescent="0.2">
      <c r="A31" s="232" t="s">
        <v>115</v>
      </c>
      <c r="B31" s="50">
        <v>12.097744</v>
      </c>
      <c r="C31" s="50">
        <v>12.097744</v>
      </c>
      <c r="D31" s="12"/>
      <c r="E31" s="12"/>
      <c r="F31" s="12"/>
    </row>
    <row r="32" spans="1:6" ht="12.75" outlineLevel="3" x14ac:dyDescent="0.2">
      <c r="A32" s="232" t="s">
        <v>172</v>
      </c>
      <c r="B32" s="50">
        <v>12.097744</v>
      </c>
      <c r="C32" s="50">
        <v>12.097744</v>
      </c>
      <c r="D32" s="12"/>
      <c r="E32" s="12"/>
      <c r="F32" s="12"/>
    </row>
    <row r="33" spans="1:6" ht="12.75" outlineLevel="3" x14ac:dyDescent="0.2">
      <c r="A33" s="232" t="s">
        <v>136</v>
      </c>
      <c r="B33" s="50">
        <v>0.54500000000000004</v>
      </c>
      <c r="C33" s="50">
        <v>2.7472159999999999</v>
      </c>
      <c r="D33" s="12"/>
      <c r="E33" s="12"/>
      <c r="F33" s="12"/>
    </row>
    <row r="34" spans="1:6" ht="12.75" outlineLevel="3" x14ac:dyDescent="0.2">
      <c r="A34" s="232" t="s">
        <v>4</v>
      </c>
      <c r="B34" s="50">
        <v>47.019495480800003</v>
      </c>
      <c r="C34" s="50">
        <v>47.898854941659998</v>
      </c>
      <c r="D34" s="12"/>
      <c r="E34" s="12"/>
      <c r="F34" s="12"/>
    </row>
    <row r="35" spans="1:6" ht="12.75" outlineLevel="3" x14ac:dyDescent="0.2">
      <c r="A35" s="232" t="s">
        <v>178</v>
      </c>
      <c r="B35" s="50">
        <v>12.097751000000001</v>
      </c>
      <c r="C35" s="50">
        <v>12.097751000000001</v>
      </c>
      <c r="D35" s="12"/>
      <c r="E35" s="12"/>
      <c r="F35" s="12"/>
    </row>
    <row r="36" spans="1:6" ht="12.75" outlineLevel="3" x14ac:dyDescent="0.2">
      <c r="A36" s="232" t="s">
        <v>86</v>
      </c>
      <c r="B36" s="50">
        <v>0.03</v>
      </c>
      <c r="C36" s="50">
        <v>0.03</v>
      </c>
      <c r="D36" s="12"/>
      <c r="E36" s="12"/>
      <c r="F36" s="12"/>
    </row>
    <row r="37" spans="1:6" ht="12.75" outlineLevel="3" x14ac:dyDescent="0.2">
      <c r="A37" s="232" t="s">
        <v>154</v>
      </c>
      <c r="B37" s="50">
        <v>49.240966399999998</v>
      </c>
      <c r="C37" s="50">
        <v>52.210373599999997</v>
      </c>
      <c r="D37" s="12"/>
      <c r="E37" s="12"/>
      <c r="F37" s="12"/>
    </row>
    <row r="38" spans="1:6" ht="12.75" outlineLevel="3" x14ac:dyDescent="0.2">
      <c r="A38" s="232" t="s">
        <v>38</v>
      </c>
      <c r="B38" s="50">
        <v>10.87562790416</v>
      </c>
      <c r="C38" s="50">
        <v>12.836286380640001</v>
      </c>
      <c r="D38" s="12"/>
      <c r="E38" s="12"/>
      <c r="F38" s="12"/>
    </row>
    <row r="39" spans="1:6" ht="12.75" outlineLevel="3" x14ac:dyDescent="0.2">
      <c r="A39" s="232" t="s">
        <v>30</v>
      </c>
      <c r="B39" s="50">
        <v>7.8000999999999996</v>
      </c>
      <c r="C39" s="50">
        <v>5.8000999999999996</v>
      </c>
      <c r="D39" s="12"/>
      <c r="E39" s="12"/>
      <c r="F39" s="12"/>
    </row>
    <row r="40" spans="1:6" ht="12.75" outlineLevel="3" x14ac:dyDescent="0.2">
      <c r="A40" s="232" t="s">
        <v>109</v>
      </c>
      <c r="B40" s="50">
        <v>19.728459999999998</v>
      </c>
      <c r="C40" s="50">
        <v>19.728459999999998</v>
      </c>
      <c r="D40" s="12"/>
      <c r="E40" s="12"/>
      <c r="F40" s="12"/>
    </row>
    <row r="41" spans="1:6" ht="12.75" outlineLevel="3" x14ac:dyDescent="0.2">
      <c r="A41" s="232" t="s">
        <v>171</v>
      </c>
      <c r="B41" s="50">
        <v>18.899999999999999</v>
      </c>
      <c r="C41" s="50">
        <v>18.899999999999999</v>
      </c>
      <c r="D41" s="12"/>
      <c r="E41" s="12"/>
      <c r="F41" s="12"/>
    </row>
    <row r="42" spans="1:6" ht="12.75" outlineLevel="3" x14ac:dyDescent="0.2">
      <c r="A42" s="232" t="s">
        <v>58</v>
      </c>
      <c r="B42" s="50">
        <v>19.399999999999999</v>
      </c>
      <c r="C42" s="50">
        <v>19.399999999999999</v>
      </c>
      <c r="D42" s="12"/>
      <c r="E42" s="12"/>
      <c r="F42" s="12"/>
    </row>
    <row r="43" spans="1:6" ht="12.75" outlineLevel="2" x14ac:dyDescent="0.2">
      <c r="A43" s="58" t="s">
        <v>11</v>
      </c>
      <c r="B43" s="108">
        <f t="shared" ref="B43" si="4">SUM(B$44:B$44)</f>
        <v>2.3805454051399999</v>
      </c>
      <c r="C43" s="108">
        <v>2.3805454051399999</v>
      </c>
      <c r="D43" s="12"/>
      <c r="E43" s="12"/>
      <c r="F43" s="12"/>
    </row>
    <row r="44" spans="1:6" ht="12.75" outlineLevel="3" x14ac:dyDescent="0.2">
      <c r="A44" s="232" t="s">
        <v>99</v>
      </c>
      <c r="B44" s="50">
        <v>2.3805454051399999</v>
      </c>
      <c r="C44" s="50">
        <v>2.3805454051399999</v>
      </c>
      <c r="D44" s="12"/>
      <c r="E44" s="12"/>
      <c r="F44" s="12"/>
    </row>
    <row r="45" spans="1:6" ht="15" outlineLevel="1" x14ac:dyDescent="0.25">
      <c r="A45" s="218" t="s">
        <v>114</v>
      </c>
      <c r="B45" s="229">
        <f t="shared" ref="B45:C45" si="5">B$46+B$52+B$56</f>
        <v>13.279554505130001</v>
      </c>
      <c r="C45" s="229">
        <f t="shared" si="5"/>
        <v>13.29172784132</v>
      </c>
      <c r="D45" s="12"/>
      <c r="E45" s="12"/>
      <c r="F45" s="12"/>
    </row>
    <row r="46" spans="1:6" ht="12.75" outlineLevel="2" x14ac:dyDescent="0.2">
      <c r="A46" s="58" t="s">
        <v>130</v>
      </c>
      <c r="B46" s="108">
        <f t="shared" ref="B46" si="6">SUM(B$47:B$51)</f>
        <v>8.9500115999999998</v>
      </c>
      <c r="C46" s="108">
        <v>8.9500115999999998</v>
      </c>
      <c r="D46" s="12"/>
      <c r="E46" s="12"/>
      <c r="F46" s="12"/>
    </row>
    <row r="47" spans="1:6" ht="12.75" outlineLevel="3" x14ac:dyDescent="0.2">
      <c r="A47" s="232" t="s">
        <v>156</v>
      </c>
      <c r="B47" s="50">
        <v>1.1600000000000001E-5</v>
      </c>
      <c r="C47" s="50">
        <v>1.1600000000000001E-5</v>
      </c>
      <c r="D47" s="12"/>
      <c r="E47" s="12"/>
      <c r="F47" s="12"/>
    </row>
    <row r="48" spans="1:6" ht="12.75" outlineLevel="3" x14ac:dyDescent="0.2">
      <c r="A48" s="232" t="s">
        <v>49</v>
      </c>
      <c r="B48" s="50">
        <v>1</v>
      </c>
      <c r="C48" s="50">
        <v>1</v>
      </c>
      <c r="D48" s="12"/>
      <c r="E48" s="12"/>
      <c r="F48" s="12"/>
    </row>
    <row r="49" spans="1:6" ht="12.75" outlineLevel="3" x14ac:dyDescent="0.2">
      <c r="A49" s="232" t="s">
        <v>54</v>
      </c>
      <c r="B49" s="50">
        <v>2</v>
      </c>
      <c r="C49" s="50">
        <v>2</v>
      </c>
      <c r="D49" s="12"/>
      <c r="E49" s="12"/>
      <c r="F49" s="12"/>
    </row>
    <row r="50" spans="1:6" ht="12.75" outlineLevel="3" x14ac:dyDescent="0.2">
      <c r="A50" s="232" t="s">
        <v>188</v>
      </c>
      <c r="B50" s="50">
        <v>3</v>
      </c>
      <c r="C50" s="50">
        <v>3</v>
      </c>
      <c r="D50" s="12"/>
      <c r="E50" s="12"/>
      <c r="F50" s="12"/>
    </row>
    <row r="51" spans="1:6" ht="12.75" outlineLevel="3" x14ac:dyDescent="0.2">
      <c r="A51" s="232" t="s">
        <v>184</v>
      </c>
      <c r="B51" s="50">
        <v>2.95</v>
      </c>
      <c r="C51" s="50">
        <v>2.95</v>
      </c>
      <c r="D51" s="12"/>
      <c r="E51" s="12"/>
      <c r="F51" s="12"/>
    </row>
    <row r="52" spans="1:6" ht="12.75" outlineLevel="2" x14ac:dyDescent="0.2">
      <c r="A52" s="58" t="s">
        <v>11</v>
      </c>
      <c r="B52" s="108">
        <f t="shared" ref="B52" si="7">SUM(B$53:B$55)</f>
        <v>4.3285882551299997</v>
      </c>
      <c r="C52" s="108">
        <v>4.3407615913199997</v>
      </c>
      <c r="D52" s="12"/>
      <c r="E52" s="12"/>
      <c r="F52" s="12"/>
    </row>
    <row r="53" spans="1:6" ht="12.75" outlineLevel="3" x14ac:dyDescent="0.2">
      <c r="A53" s="232" t="s">
        <v>13</v>
      </c>
      <c r="B53" s="50">
        <v>0.34146937824000001</v>
      </c>
      <c r="C53" s="50">
        <v>0.34550837750000002</v>
      </c>
      <c r="D53" s="12"/>
      <c r="E53" s="12"/>
      <c r="F53" s="12"/>
    </row>
    <row r="54" spans="1:6" ht="12.75" outlineLevel="3" x14ac:dyDescent="0.2">
      <c r="A54" s="232" t="s">
        <v>107</v>
      </c>
      <c r="B54" s="50">
        <v>3.8976764468799998</v>
      </c>
      <c r="C54" s="50">
        <v>3.9096440489900002</v>
      </c>
      <c r="D54" s="12"/>
      <c r="E54" s="12"/>
      <c r="F54" s="12"/>
    </row>
    <row r="55" spans="1:6" ht="12.75" outlineLevel="3" x14ac:dyDescent="0.2">
      <c r="A55" s="232" t="s">
        <v>33</v>
      </c>
      <c r="B55" s="50">
        <v>8.9442430010000004E-2</v>
      </c>
      <c r="C55" s="50">
        <v>8.5609164830000001E-2</v>
      </c>
      <c r="D55" s="12"/>
      <c r="E55" s="12"/>
      <c r="F55" s="12"/>
    </row>
    <row r="56" spans="1:6" ht="12.75" outlineLevel="2" x14ac:dyDescent="0.2">
      <c r="A56" s="58" t="s">
        <v>133</v>
      </c>
      <c r="B56" s="108">
        <f t="shared" ref="B56" si="8">SUM(B$57:B$57)</f>
        <v>9.5465000000000003E-4</v>
      </c>
      <c r="C56" s="108">
        <v>9.5465000000000003E-4</v>
      </c>
      <c r="D56" s="12"/>
      <c r="E56" s="12"/>
      <c r="F56" s="12"/>
    </row>
    <row r="57" spans="1:6" ht="12.75" outlineLevel="3" x14ac:dyDescent="0.2">
      <c r="A57" s="232" t="s">
        <v>182</v>
      </c>
      <c r="B57" s="50">
        <v>9.5465000000000003E-4</v>
      </c>
      <c r="C57" s="50">
        <v>9.5465000000000003E-4</v>
      </c>
      <c r="D57" s="12"/>
      <c r="E57" s="12"/>
      <c r="F57" s="12"/>
    </row>
    <row r="58" spans="1:6" ht="15" x14ac:dyDescent="0.25">
      <c r="A58" s="244" t="s">
        <v>80</v>
      </c>
      <c r="B58" s="163">
        <f t="shared" ref="B58:C58" si="9">B$59+B$83</f>
        <v>1374.99549829221</v>
      </c>
      <c r="C58" s="163">
        <f t="shared" si="9"/>
        <v>1373.1827773023199</v>
      </c>
      <c r="D58" s="12"/>
      <c r="E58" s="12"/>
      <c r="F58" s="12"/>
    </row>
    <row r="59" spans="1:6" ht="15" outlineLevel="1" x14ac:dyDescent="0.25">
      <c r="A59" s="218" t="s">
        <v>73</v>
      </c>
      <c r="B59" s="229">
        <f t="shared" ref="B59:C59" si="10">B$60+B$67+B$73+B$75+B$81</f>
        <v>1080.3104783281599</v>
      </c>
      <c r="C59" s="229">
        <f t="shared" si="10"/>
        <v>1087.57855838965</v>
      </c>
      <c r="D59" s="12"/>
      <c r="E59" s="12"/>
      <c r="F59" s="12"/>
    </row>
    <row r="60" spans="1:6" ht="12.75" outlineLevel="2" x14ac:dyDescent="0.2">
      <c r="A60" s="58" t="s">
        <v>146</v>
      </c>
      <c r="B60" s="108">
        <f t="shared" ref="B60" si="11">SUM(B$61:B$66)</f>
        <v>407.46801942637995</v>
      </c>
      <c r="C60" s="108">
        <v>413.87733468284</v>
      </c>
      <c r="D60" s="12"/>
      <c r="E60" s="12"/>
      <c r="F60" s="12"/>
    </row>
    <row r="61" spans="1:6" ht="12.75" outlineLevel="3" x14ac:dyDescent="0.2">
      <c r="A61" s="232" t="s">
        <v>32</v>
      </c>
      <c r="B61" s="50">
        <v>94.122141439999993</v>
      </c>
      <c r="C61" s="50">
        <v>97.759110390000004</v>
      </c>
      <c r="D61" s="12"/>
      <c r="E61" s="12"/>
      <c r="F61" s="12"/>
    </row>
    <row r="62" spans="1:6" ht="12.75" outlineLevel="3" x14ac:dyDescent="0.2">
      <c r="A62" s="232" t="s">
        <v>100</v>
      </c>
      <c r="B62" s="50">
        <v>18.00200891203</v>
      </c>
      <c r="C62" s="50">
        <v>18.743511033379999</v>
      </c>
      <c r="D62" s="12"/>
      <c r="E62" s="12"/>
      <c r="F62" s="12"/>
    </row>
    <row r="63" spans="1:6" ht="12.75" outlineLevel="3" x14ac:dyDescent="0.2">
      <c r="A63" s="232" t="s">
        <v>76</v>
      </c>
      <c r="B63" s="50">
        <v>19.35682668782</v>
      </c>
      <c r="C63" s="50">
        <v>20.104792857700001</v>
      </c>
      <c r="D63" s="12"/>
      <c r="E63" s="12"/>
      <c r="F63" s="12"/>
    </row>
    <row r="64" spans="1:6" ht="12.75" outlineLevel="3" x14ac:dyDescent="0.2">
      <c r="A64" s="232" t="s">
        <v>65</v>
      </c>
      <c r="B64" s="50">
        <v>137.87252346444001</v>
      </c>
      <c r="C64" s="50">
        <v>136.25419691857999</v>
      </c>
      <c r="D64" s="12"/>
      <c r="E64" s="12"/>
      <c r="F64" s="12"/>
    </row>
    <row r="65" spans="1:6" ht="12.75" outlineLevel="3" x14ac:dyDescent="0.2">
      <c r="A65" s="232" t="s">
        <v>95</v>
      </c>
      <c r="B65" s="50">
        <v>137.94721835202</v>
      </c>
      <c r="C65" s="50">
        <v>140.8487712093</v>
      </c>
      <c r="D65" s="12"/>
      <c r="E65" s="12"/>
      <c r="F65" s="12"/>
    </row>
    <row r="66" spans="1:6" ht="12.75" outlineLevel="3" x14ac:dyDescent="0.2">
      <c r="A66" s="232" t="s">
        <v>26</v>
      </c>
      <c r="B66" s="50">
        <v>0.16730057006999999</v>
      </c>
      <c r="C66" s="50">
        <v>0.16695227388</v>
      </c>
      <c r="D66" s="12"/>
      <c r="E66" s="12"/>
      <c r="F66" s="12"/>
    </row>
    <row r="67" spans="1:6" ht="12.75" outlineLevel="2" x14ac:dyDescent="0.2">
      <c r="A67" s="58" t="s">
        <v>8</v>
      </c>
      <c r="B67" s="108">
        <f t="shared" ref="B67" si="12">SUM(B$68:B$72)</f>
        <v>49.296237410669995</v>
      </c>
      <c r="C67" s="108">
        <v>50.31843627936</v>
      </c>
      <c r="D67" s="12"/>
      <c r="E67" s="12"/>
      <c r="F67" s="12"/>
    </row>
    <row r="68" spans="1:6" ht="12.75" outlineLevel="3" x14ac:dyDescent="0.2">
      <c r="A68" s="232" t="s">
        <v>105</v>
      </c>
      <c r="B68" s="50">
        <v>8.9030299999999993</v>
      </c>
      <c r="C68" s="50">
        <v>9.0929743999999992</v>
      </c>
      <c r="D68" s="12"/>
      <c r="E68" s="12"/>
      <c r="F68" s="12"/>
    </row>
    <row r="69" spans="1:6" ht="12.75" outlineLevel="3" x14ac:dyDescent="0.2">
      <c r="A69" s="232" t="s">
        <v>36</v>
      </c>
      <c r="B69" s="50">
        <v>7.4875390536599999</v>
      </c>
      <c r="C69" s="50">
        <v>7.7768646749599997</v>
      </c>
      <c r="D69" s="12"/>
      <c r="E69" s="12"/>
      <c r="F69" s="12"/>
    </row>
    <row r="70" spans="1:6" ht="12.75" outlineLevel="3" x14ac:dyDescent="0.2">
      <c r="A70" s="232" t="s">
        <v>12</v>
      </c>
      <c r="B70" s="50">
        <v>17.004691528479999</v>
      </c>
      <c r="C70" s="50">
        <v>16.969290158869999</v>
      </c>
      <c r="D70" s="12"/>
      <c r="E70" s="12"/>
      <c r="F70" s="12"/>
    </row>
    <row r="71" spans="1:6" ht="12.75" outlineLevel="3" x14ac:dyDescent="0.2">
      <c r="A71" s="232" t="s">
        <v>101</v>
      </c>
      <c r="B71" s="50">
        <v>0.17323603973999999</v>
      </c>
      <c r="C71" s="50">
        <v>0.17287538674</v>
      </c>
      <c r="D71" s="12"/>
      <c r="E71" s="12"/>
      <c r="F71" s="12"/>
    </row>
    <row r="72" spans="1:6" ht="12.75" outlineLevel="3" x14ac:dyDescent="0.2">
      <c r="A72" s="232" t="s">
        <v>106</v>
      </c>
      <c r="B72" s="50">
        <v>15.727740788789999</v>
      </c>
      <c r="C72" s="50">
        <v>16.30643165879</v>
      </c>
      <c r="D72" s="12"/>
      <c r="E72" s="12"/>
      <c r="F72" s="12"/>
    </row>
    <row r="73" spans="1:6" ht="12.75" outlineLevel="2" x14ac:dyDescent="0.2">
      <c r="A73" s="58" t="s">
        <v>25</v>
      </c>
      <c r="B73" s="108">
        <f t="shared" ref="B73" si="13">SUM(B$74:B$74)</f>
        <v>1.71259423E-3</v>
      </c>
      <c r="C73" s="108">
        <v>1.7787705E-3</v>
      </c>
      <c r="D73" s="12"/>
      <c r="E73" s="12"/>
      <c r="F73" s="12"/>
    </row>
    <row r="74" spans="1:6" ht="12.75" outlineLevel="3" x14ac:dyDescent="0.2">
      <c r="A74" s="232" t="s">
        <v>74</v>
      </c>
      <c r="B74" s="50">
        <v>1.71259423E-3</v>
      </c>
      <c r="C74" s="50">
        <v>1.7787705E-3</v>
      </c>
      <c r="D74" s="12"/>
      <c r="E74" s="12"/>
      <c r="F74" s="12"/>
    </row>
    <row r="75" spans="1:6" ht="12.75" outlineLevel="2" x14ac:dyDescent="0.2">
      <c r="A75" s="58" t="s">
        <v>147</v>
      </c>
      <c r="B75" s="108">
        <f t="shared" ref="B75" si="14">SUM(B$76:B$80)</f>
        <v>574.45951549287997</v>
      </c>
      <c r="C75" s="108">
        <v>573.26357179695003</v>
      </c>
      <c r="D75" s="12"/>
      <c r="E75" s="12"/>
      <c r="F75" s="12"/>
    </row>
    <row r="76" spans="1:6" ht="12.75" outlineLevel="3" x14ac:dyDescent="0.2">
      <c r="A76" s="232" t="s">
        <v>121</v>
      </c>
      <c r="B76" s="50">
        <v>84.201668999999995</v>
      </c>
      <c r="C76" s="50">
        <v>84.026373000000007</v>
      </c>
      <c r="D76" s="12"/>
      <c r="E76" s="12"/>
      <c r="F76" s="12"/>
    </row>
    <row r="77" spans="1:6" ht="12.75" outlineLevel="3" x14ac:dyDescent="0.2">
      <c r="A77" s="232" t="s">
        <v>123</v>
      </c>
      <c r="B77" s="50">
        <v>28.067222999999998</v>
      </c>
      <c r="C77" s="50">
        <v>28.008790999999999</v>
      </c>
      <c r="D77" s="12"/>
      <c r="E77" s="12"/>
      <c r="F77" s="12"/>
    </row>
    <row r="78" spans="1:6" ht="12.75" outlineLevel="3" x14ac:dyDescent="0.2">
      <c r="A78" s="232" t="s">
        <v>126</v>
      </c>
      <c r="B78" s="50">
        <v>349.92173149287999</v>
      </c>
      <c r="C78" s="50">
        <v>349.19324379695001</v>
      </c>
      <c r="D78" s="12"/>
      <c r="E78" s="12"/>
      <c r="F78" s="12"/>
    </row>
    <row r="79" spans="1:6" ht="12.75" outlineLevel="3" x14ac:dyDescent="0.2">
      <c r="A79" s="232" t="s">
        <v>187</v>
      </c>
      <c r="B79" s="50">
        <v>28.067222999999998</v>
      </c>
      <c r="C79" s="50">
        <v>28.008790999999999</v>
      </c>
      <c r="D79" s="12"/>
      <c r="E79" s="12"/>
      <c r="F79" s="12"/>
    </row>
    <row r="80" spans="1:6" ht="12.75" outlineLevel="3" x14ac:dyDescent="0.2">
      <c r="A80" s="232" t="s">
        <v>192</v>
      </c>
      <c r="B80" s="50">
        <v>84.201668999999995</v>
      </c>
      <c r="C80" s="50">
        <v>84.026373000000007</v>
      </c>
      <c r="D80" s="12"/>
      <c r="E80" s="12"/>
      <c r="F80" s="12"/>
    </row>
    <row r="81" spans="1:6" ht="12.75" outlineLevel="2" x14ac:dyDescent="0.2">
      <c r="A81" s="58" t="s">
        <v>9</v>
      </c>
      <c r="B81" s="108">
        <f t="shared" ref="B81" si="15">SUM(B$82:B$82)</f>
        <v>49.084993404000002</v>
      </c>
      <c r="C81" s="108">
        <v>50.117436859999998</v>
      </c>
      <c r="D81" s="12"/>
      <c r="E81" s="12"/>
      <c r="F81" s="12"/>
    </row>
    <row r="82" spans="1:6" ht="12.75" outlineLevel="3" x14ac:dyDescent="0.2">
      <c r="A82" s="232" t="s">
        <v>95</v>
      </c>
      <c r="B82" s="50">
        <v>49.084993404000002</v>
      </c>
      <c r="C82" s="50">
        <v>50.117436859999998</v>
      </c>
      <c r="D82" s="12"/>
      <c r="E82" s="12"/>
      <c r="F82" s="12"/>
    </row>
    <row r="83" spans="1:6" ht="15" outlineLevel="1" x14ac:dyDescent="0.25">
      <c r="A83" s="218" t="s">
        <v>114</v>
      </c>
      <c r="B83" s="229">
        <f t="shared" ref="B83:C83" si="16">B$84+B$90+B$92+B$99+B$100</f>
        <v>294.68501996405001</v>
      </c>
      <c r="C83" s="229">
        <f t="shared" si="16"/>
        <v>285.60421891266998</v>
      </c>
      <c r="D83" s="12"/>
      <c r="E83" s="12"/>
      <c r="F83" s="12"/>
    </row>
    <row r="84" spans="1:6" ht="12.75" outlineLevel="2" x14ac:dyDescent="0.2">
      <c r="A84" s="58" t="s">
        <v>146</v>
      </c>
      <c r="B84" s="108">
        <f t="shared" ref="B84" si="17">SUM(B$85:B$89)</f>
        <v>229.69754217034</v>
      </c>
      <c r="C84" s="108">
        <v>225.70542446681</v>
      </c>
      <c r="D84" s="12"/>
      <c r="E84" s="12"/>
      <c r="F84" s="12"/>
    </row>
    <row r="85" spans="1:6" ht="12.75" outlineLevel="3" x14ac:dyDescent="0.2">
      <c r="A85" s="232" t="s">
        <v>14</v>
      </c>
      <c r="B85" s="50">
        <v>1.7725860336399999</v>
      </c>
      <c r="C85" s="50">
        <v>1.83975700106</v>
      </c>
      <c r="D85" s="12"/>
      <c r="E85" s="12"/>
      <c r="F85" s="12"/>
    </row>
    <row r="86" spans="1:6" ht="12.75" outlineLevel="3" x14ac:dyDescent="0.2">
      <c r="A86" s="232" t="s">
        <v>100</v>
      </c>
      <c r="B86" s="50">
        <v>11.43793588039</v>
      </c>
      <c r="C86" s="50">
        <v>3.09620539278</v>
      </c>
      <c r="D86" s="12"/>
      <c r="E86" s="12"/>
      <c r="F86" s="12"/>
    </row>
    <row r="87" spans="1:6" ht="12.75" outlineLevel="3" x14ac:dyDescent="0.2">
      <c r="A87" s="232" t="s">
        <v>76</v>
      </c>
      <c r="B87" s="50">
        <v>1.17233984</v>
      </c>
      <c r="C87" s="50">
        <v>1.2176401649999999</v>
      </c>
      <c r="D87" s="12"/>
      <c r="E87" s="12"/>
      <c r="F87" s="12"/>
    </row>
    <row r="88" spans="1:6" ht="12.75" outlineLevel="3" x14ac:dyDescent="0.2">
      <c r="A88" s="232" t="s">
        <v>65</v>
      </c>
      <c r="B88" s="50">
        <v>12.620988166129999</v>
      </c>
      <c r="C88" s="50">
        <v>12.59471304869</v>
      </c>
      <c r="D88" s="12"/>
      <c r="E88" s="12"/>
      <c r="F88" s="12"/>
    </row>
    <row r="89" spans="1:6" ht="12.75" outlineLevel="3" x14ac:dyDescent="0.2">
      <c r="A89" s="232" t="s">
        <v>95</v>
      </c>
      <c r="B89" s="50">
        <v>202.69369225017999</v>
      </c>
      <c r="C89" s="50">
        <v>206.95710885928</v>
      </c>
      <c r="D89" s="12"/>
      <c r="E89" s="12"/>
      <c r="F89" s="12"/>
    </row>
    <row r="90" spans="1:6" ht="12.75" outlineLevel="2" x14ac:dyDescent="0.2">
      <c r="A90" s="58" t="s">
        <v>8</v>
      </c>
      <c r="B90" s="108">
        <f t="shared" ref="B90" si="18">SUM(B$91:B$91)</f>
        <v>2.7359326455700002</v>
      </c>
      <c r="C90" s="108">
        <v>2.0476776141799999</v>
      </c>
      <c r="D90" s="12"/>
      <c r="E90" s="12"/>
      <c r="F90" s="12"/>
    </row>
    <row r="91" spans="1:6" ht="12.75" outlineLevel="3" x14ac:dyDescent="0.2">
      <c r="A91" s="232" t="s">
        <v>105</v>
      </c>
      <c r="B91" s="50">
        <v>2.7359326455700002</v>
      </c>
      <c r="C91" s="50">
        <v>2.0476776141799999</v>
      </c>
      <c r="D91" s="12"/>
      <c r="E91" s="12"/>
      <c r="F91" s="12"/>
    </row>
    <row r="92" spans="1:6" ht="12.75" outlineLevel="2" x14ac:dyDescent="0.2">
      <c r="A92" s="58" t="s">
        <v>25</v>
      </c>
      <c r="B92" s="108">
        <f t="shared" ref="B92" si="19">SUM(B$93:B$98)</f>
        <v>58.996130575340004</v>
      </c>
      <c r="C92" s="108">
        <v>54.52722855156</v>
      </c>
      <c r="D92" s="12"/>
      <c r="E92" s="12"/>
      <c r="F92" s="12"/>
    </row>
    <row r="93" spans="1:6" ht="12.75" outlineLevel="3" x14ac:dyDescent="0.2">
      <c r="A93" s="232" t="s">
        <v>19</v>
      </c>
      <c r="B93" s="50">
        <v>10.58962562764</v>
      </c>
      <c r="C93" s="50">
        <v>8.5791960098000004</v>
      </c>
      <c r="D93" s="12"/>
      <c r="E93" s="12"/>
      <c r="F93" s="12"/>
    </row>
    <row r="94" spans="1:6" ht="12.75" outlineLevel="3" x14ac:dyDescent="0.2">
      <c r="A94" s="232" t="s">
        <v>17</v>
      </c>
      <c r="B94" s="50">
        <v>1.0414123130299999</v>
      </c>
      <c r="C94" s="50">
        <v>1.11240578804</v>
      </c>
      <c r="D94" s="12"/>
      <c r="E94" s="12"/>
      <c r="F94" s="12"/>
    </row>
    <row r="95" spans="1:6" ht="12.75" outlineLevel="3" x14ac:dyDescent="0.2">
      <c r="A95" s="232" t="s">
        <v>124</v>
      </c>
      <c r="B95" s="50">
        <v>0.85413330630999995</v>
      </c>
      <c r="C95" s="50">
        <v>0.88713782859000001</v>
      </c>
      <c r="D95" s="12"/>
      <c r="E95" s="12"/>
      <c r="F95" s="12"/>
    </row>
    <row r="96" spans="1:6" ht="12.75" outlineLevel="3" x14ac:dyDescent="0.2">
      <c r="A96" s="232" t="s">
        <v>69</v>
      </c>
      <c r="B96" s="50">
        <v>1.29782839152</v>
      </c>
      <c r="C96" s="50">
        <v>1.2951264958399999</v>
      </c>
      <c r="D96" s="12"/>
      <c r="E96" s="12"/>
      <c r="F96" s="12"/>
    </row>
    <row r="97" spans="1:6" ht="12.75" outlineLevel="3" x14ac:dyDescent="0.2">
      <c r="A97" s="232" t="s">
        <v>72</v>
      </c>
      <c r="B97" s="50">
        <v>42.466577746150001</v>
      </c>
      <c r="C97" s="50">
        <v>39.912527175000001</v>
      </c>
      <c r="D97" s="12"/>
      <c r="E97" s="12"/>
      <c r="F97" s="12"/>
    </row>
    <row r="98" spans="1:6" ht="12.75" outlineLevel="3" x14ac:dyDescent="0.2">
      <c r="A98" s="232" t="s">
        <v>162</v>
      </c>
      <c r="B98" s="50">
        <v>2.7465531906899998</v>
      </c>
      <c r="C98" s="50">
        <v>2.7408352542899999</v>
      </c>
      <c r="D98" s="12"/>
      <c r="E98" s="12"/>
      <c r="F98" s="12"/>
    </row>
    <row r="99" spans="1:6" ht="12.75" outlineLevel="2" x14ac:dyDescent="0.2">
      <c r="A99" s="58" t="s">
        <v>147</v>
      </c>
      <c r="B99" s="108"/>
      <c r="C99" s="108"/>
      <c r="D99" s="12"/>
      <c r="E99" s="12"/>
      <c r="F99" s="12"/>
    </row>
    <row r="100" spans="1:6" ht="12.75" outlineLevel="2" x14ac:dyDescent="0.2">
      <c r="A100" s="58" t="s">
        <v>9</v>
      </c>
      <c r="B100" s="108">
        <f t="shared" ref="B100" si="20">SUM(B$101:B$101)</f>
        <v>3.2554145727999999</v>
      </c>
      <c r="C100" s="108">
        <v>3.3238882801199998</v>
      </c>
      <c r="D100" s="12"/>
      <c r="E100" s="12"/>
      <c r="F100" s="12"/>
    </row>
    <row r="101" spans="1:6" ht="12.75" outlineLevel="3" x14ac:dyDescent="0.2">
      <c r="A101" s="232" t="s">
        <v>95</v>
      </c>
      <c r="B101" s="50">
        <v>3.2554145727999999</v>
      </c>
      <c r="C101" s="50">
        <v>3.3238882801199998</v>
      </c>
      <c r="D101" s="12"/>
      <c r="E101" s="12"/>
      <c r="F101" s="12"/>
    </row>
    <row r="102" spans="1:6" x14ac:dyDescent="0.2">
      <c r="B102" s="63"/>
      <c r="C102" s="63"/>
      <c r="D102" s="12"/>
      <c r="E102" s="12"/>
      <c r="F102" s="12"/>
    </row>
    <row r="103" spans="1:6" x14ac:dyDescent="0.2">
      <c r="B103" s="63"/>
      <c r="C103" s="63"/>
      <c r="D103" s="12"/>
      <c r="E103" s="12"/>
      <c r="F103" s="12"/>
    </row>
    <row r="104" spans="1:6" x14ac:dyDescent="0.2">
      <c r="B104" s="63"/>
      <c r="C104" s="63"/>
      <c r="D104" s="12"/>
      <c r="E104" s="12"/>
      <c r="F104" s="12"/>
    </row>
    <row r="105" spans="1:6" x14ac:dyDescent="0.2">
      <c r="B105" s="63"/>
      <c r="C105" s="63"/>
      <c r="D105" s="12"/>
      <c r="E105" s="12"/>
      <c r="F105" s="12"/>
    </row>
    <row r="106" spans="1:6" x14ac:dyDescent="0.2">
      <c r="B106" s="63"/>
      <c r="C106" s="63"/>
      <c r="D106" s="12"/>
      <c r="E106" s="12"/>
      <c r="F106" s="12"/>
    </row>
    <row r="107" spans="1:6" x14ac:dyDescent="0.2">
      <c r="B107" s="63"/>
      <c r="C107" s="63"/>
      <c r="D107" s="12"/>
      <c r="E107" s="12"/>
      <c r="F107" s="12"/>
    </row>
    <row r="108" spans="1:6" x14ac:dyDescent="0.2">
      <c r="B108" s="63"/>
      <c r="C108" s="63"/>
      <c r="D108" s="12"/>
      <c r="E108" s="12"/>
      <c r="F108" s="12"/>
    </row>
    <row r="109" spans="1:6" x14ac:dyDescent="0.2">
      <c r="B109" s="63"/>
      <c r="C109" s="63"/>
      <c r="D109" s="12"/>
      <c r="E109" s="12"/>
      <c r="F109" s="12"/>
    </row>
    <row r="110" spans="1:6" x14ac:dyDescent="0.2">
      <c r="B110" s="63"/>
      <c r="C110" s="63"/>
      <c r="D110" s="12"/>
      <c r="E110" s="12"/>
      <c r="F110" s="12"/>
    </row>
    <row r="111" spans="1:6" x14ac:dyDescent="0.2">
      <c r="B111" s="63"/>
      <c r="C111" s="63"/>
      <c r="D111" s="12"/>
      <c r="E111" s="12"/>
      <c r="F111" s="12"/>
    </row>
    <row r="112" spans="1:6" x14ac:dyDescent="0.2">
      <c r="B112" s="63"/>
      <c r="C112" s="63"/>
      <c r="D112" s="12"/>
      <c r="E112" s="12"/>
      <c r="F112" s="12"/>
    </row>
    <row r="113" spans="2:6" x14ac:dyDescent="0.2">
      <c r="B113" s="63"/>
      <c r="C113" s="63"/>
      <c r="D113" s="12"/>
      <c r="E113" s="12"/>
      <c r="F113" s="12"/>
    </row>
    <row r="114" spans="2:6" x14ac:dyDescent="0.2">
      <c r="B114" s="63"/>
      <c r="C114" s="63"/>
      <c r="D114" s="12"/>
      <c r="E114" s="12"/>
      <c r="F114" s="12"/>
    </row>
    <row r="115" spans="2:6" x14ac:dyDescent="0.2">
      <c r="B115" s="63"/>
      <c r="C115" s="63"/>
      <c r="D115" s="12"/>
      <c r="E115" s="12"/>
      <c r="F115" s="12"/>
    </row>
    <row r="116" spans="2:6" x14ac:dyDescent="0.2">
      <c r="B116" s="63"/>
      <c r="C116" s="63"/>
      <c r="D116" s="12"/>
      <c r="E116" s="12"/>
      <c r="F116" s="12"/>
    </row>
    <row r="117" spans="2:6" x14ac:dyDescent="0.2">
      <c r="B117" s="63"/>
      <c r="C117" s="63"/>
      <c r="D117" s="12"/>
      <c r="E117" s="12"/>
      <c r="F117" s="12"/>
    </row>
    <row r="118" spans="2:6" x14ac:dyDescent="0.2">
      <c r="B118" s="63"/>
      <c r="C118" s="63"/>
      <c r="D118" s="12"/>
      <c r="E118" s="12"/>
      <c r="F118" s="12"/>
    </row>
    <row r="119" spans="2:6" x14ac:dyDescent="0.2">
      <c r="B119" s="63"/>
      <c r="C119" s="63"/>
      <c r="D119" s="12"/>
      <c r="E119" s="12"/>
      <c r="F119" s="12"/>
    </row>
    <row r="120" spans="2:6" x14ac:dyDescent="0.2">
      <c r="B120" s="63"/>
      <c r="C120" s="63"/>
      <c r="D120" s="12"/>
      <c r="E120" s="12"/>
      <c r="F120" s="12"/>
    </row>
    <row r="121" spans="2:6" x14ac:dyDescent="0.2">
      <c r="B121" s="63"/>
      <c r="C121" s="63"/>
      <c r="D121" s="12"/>
      <c r="E121" s="12"/>
      <c r="F121" s="12"/>
    </row>
    <row r="122" spans="2:6" x14ac:dyDescent="0.2">
      <c r="B122" s="63"/>
      <c r="C122" s="63"/>
      <c r="D122" s="12"/>
      <c r="E122" s="12"/>
      <c r="F122" s="12"/>
    </row>
    <row r="123" spans="2:6" x14ac:dyDescent="0.2">
      <c r="B123" s="63"/>
      <c r="C123" s="63"/>
      <c r="D123" s="12"/>
      <c r="E123" s="12"/>
      <c r="F123" s="12"/>
    </row>
    <row r="124" spans="2:6" x14ac:dyDescent="0.2">
      <c r="B124" s="63"/>
      <c r="C124" s="63"/>
      <c r="D124" s="12"/>
      <c r="E124" s="12"/>
      <c r="F124" s="12"/>
    </row>
    <row r="125" spans="2:6" x14ac:dyDescent="0.2">
      <c r="B125" s="63"/>
      <c r="C125" s="63"/>
      <c r="D125" s="12"/>
      <c r="E125" s="12"/>
      <c r="F125" s="12"/>
    </row>
    <row r="126" spans="2:6" x14ac:dyDescent="0.2">
      <c r="B126" s="63"/>
      <c r="C126" s="63"/>
      <c r="D126" s="12"/>
      <c r="E126" s="12"/>
      <c r="F126" s="12"/>
    </row>
    <row r="127" spans="2:6" x14ac:dyDescent="0.2">
      <c r="B127" s="63"/>
      <c r="C127" s="63"/>
      <c r="D127" s="12"/>
      <c r="E127" s="12"/>
      <c r="F127" s="12"/>
    </row>
    <row r="128" spans="2:6" x14ac:dyDescent="0.2">
      <c r="B128" s="63"/>
      <c r="C128" s="63"/>
      <c r="D128" s="12"/>
      <c r="E128" s="12"/>
      <c r="F128" s="12"/>
    </row>
    <row r="129" spans="2:6" x14ac:dyDescent="0.2">
      <c r="B129" s="63"/>
      <c r="C129" s="63"/>
      <c r="D129" s="12"/>
      <c r="E129" s="12"/>
      <c r="F129" s="12"/>
    </row>
    <row r="130" spans="2:6" x14ac:dyDescent="0.2">
      <c r="B130" s="63"/>
      <c r="C130" s="63"/>
      <c r="D130" s="12"/>
      <c r="E130" s="12"/>
      <c r="F130" s="12"/>
    </row>
    <row r="131" spans="2:6" x14ac:dyDescent="0.2">
      <c r="B131" s="63"/>
      <c r="C131" s="63"/>
      <c r="D131" s="12"/>
      <c r="E131" s="12"/>
      <c r="F131" s="12"/>
    </row>
    <row r="132" spans="2:6" x14ac:dyDescent="0.2">
      <c r="B132" s="63"/>
      <c r="C132" s="63"/>
      <c r="D132" s="12"/>
      <c r="E132" s="12"/>
      <c r="F132" s="12"/>
    </row>
    <row r="133" spans="2:6" x14ac:dyDescent="0.2">
      <c r="B133" s="63"/>
      <c r="C133" s="63"/>
      <c r="D133" s="12"/>
      <c r="E133" s="12"/>
      <c r="F133" s="12"/>
    </row>
    <row r="134" spans="2:6" x14ac:dyDescent="0.2">
      <c r="B134" s="63"/>
      <c r="C134" s="63"/>
      <c r="D134" s="12"/>
      <c r="E134" s="12"/>
      <c r="F134" s="12"/>
    </row>
    <row r="135" spans="2:6" x14ac:dyDescent="0.2">
      <c r="B135" s="63"/>
      <c r="C135" s="63"/>
      <c r="D135" s="12"/>
      <c r="E135" s="12"/>
      <c r="F135" s="12"/>
    </row>
    <row r="136" spans="2:6" x14ac:dyDescent="0.2">
      <c r="B136" s="63"/>
      <c r="C136" s="63"/>
      <c r="D136" s="12"/>
      <c r="E136" s="12"/>
      <c r="F136" s="12"/>
    </row>
    <row r="137" spans="2:6" x14ac:dyDescent="0.2">
      <c r="B137" s="63"/>
      <c r="C137" s="63"/>
      <c r="D137" s="12"/>
      <c r="E137" s="12"/>
      <c r="F137" s="12"/>
    </row>
    <row r="138" spans="2:6" x14ac:dyDescent="0.2">
      <c r="B138" s="63"/>
      <c r="C138" s="63"/>
      <c r="D138" s="12"/>
      <c r="E138" s="12"/>
      <c r="F138" s="12"/>
    </row>
    <row r="139" spans="2:6" x14ac:dyDescent="0.2">
      <c r="B139" s="63"/>
      <c r="C139" s="63"/>
      <c r="D139" s="12"/>
      <c r="E139" s="12"/>
      <c r="F139" s="12"/>
    </row>
    <row r="140" spans="2:6" x14ac:dyDescent="0.2">
      <c r="B140" s="63"/>
      <c r="C140" s="63"/>
      <c r="D140" s="12"/>
      <c r="E140" s="12"/>
      <c r="F140" s="12"/>
    </row>
    <row r="141" spans="2:6" x14ac:dyDescent="0.2">
      <c r="B141" s="63"/>
      <c r="C141" s="63"/>
      <c r="D141" s="12"/>
      <c r="E141" s="12"/>
      <c r="F141" s="12"/>
    </row>
    <row r="142" spans="2:6" x14ac:dyDescent="0.2">
      <c r="B142" s="63"/>
      <c r="C142" s="63"/>
      <c r="D142" s="12"/>
      <c r="E142" s="12"/>
      <c r="F142" s="12"/>
    </row>
    <row r="143" spans="2:6" x14ac:dyDescent="0.2">
      <c r="B143" s="63"/>
      <c r="C143" s="63"/>
      <c r="D143" s="12"/>
      <c r="E143" s="12"/>
      <c r="F143" s="12"/>
    </row>
    <row r="144" spans="2:6" x14ac:dyDescent="0.2">
      <c r="B144" s="63"/>
      <c r="C144" s="63"/>
      <c r="D144" s="12"/>
      <c r="E144" s="12"/>
      <c r="F144" s="12"/>
    </row>
    <row r="145" spans="2:6" x14ac:dyDescent="0.2">
      <c r="B145" s="63"/>
      <c r="C145" s="63"/>
      <c r="D145" s="12"/>
      <c r="E145" s="12"/>
      <c r="F145" s="12"/>
    </row>
    <row r="146" spans="2:6" x14ac:dyDescent="0.2">
      <c r="B146" s="63"/>
      <c r="C146" s="63"/>
      <c r="D146" s="12"/>
      <c r="E146" s="12"/>
      <c r="F146" s="12"/>
    </row>
    <row r="147" spans="2:6" x14ac:dyDescent="0.2">
      <c r="B147" s="63"/>
      <c r="C147" s="63"/>
      <c r="D147" s="12"/>
      <c r="E147" s="12"/>
      <c r="F147" s="12"/>
    </row>
    <row r="148" spans="2:6" x14ac:dyDescent="0.2">
      <c r="B148" s="63"/>
      <c r="C148" s="63"/>
      <c r="D148" s="12"/>
      <c r="E148" s="12"/>
      <c r="F148" s="12"/>
    </row>
    <row r="149" spans="2:6" x14ac:dyDescent="0.2">
      <c r="B149" s="63"/>
      <c r="C149" s="63"/>
      <c r="D149" s="12"/>
      <c r="E149" s="12"/>
      <c r="F149" s="12"/>
    </row>
    <row r="150" spans="2:6" x14ac:dyDescent="0.2">
      <c r="B150" s="63"/>
      <c r="C150" s="63"/>
      <c r="D150" s="12"/>
      <c r="E150" s="12"/>
      <c r="F150" s="12"/>
    </row>
    <row r="151" spans="2:6" x14ac:dyDescent="0.2">
      <c r="B151" s="63"/>
      <c r="C151" s="63"/>
      <c r="D151" s="12"/>
      <c r="E151" s="12"/>
      <c r="F151" s="12"/>
    </row>
    <row r="152" spans="2:6" x14ac:dyDescent="0.2">
      <c r="B152" s="63"/>
      <c r="C152" s="63"/>
      <c r="D152" s="12"/>
      <c r="E152" s="12"/>
      <c r="F152" s="12"/>
    </row>
    <row r="153" spans="2:6" x14ac:dyDescent="0.2">
      <c r="B153" s="63"/>
      <c r="C153" s="63"/>
      <c r="D153" s="12"/>
      <c r="E153" s="12"/>
      <c r="F153" s="12"/>
    </row>
    <row r="154" spans="2:6" x14ac:dyDescent="0.2">
      <c r="B154" s="63"/>
      <c r="C154" s="63"/>
      <c r="D154" s="12"/>
      <c r="E154" s="12"/>
      <c r="F154" s="12"/>
    </row>
    <row r="155" spans="2:6" x14ac:dyDescent="0.2">
      <c r="B155" s="63"/>
      <c r="C155" s="63"/>
      <c r="D155" s="12"/>
      <c r="E155" s="12"/>
      <c r="F155" s="12"/>
    </row>
    <row r="156" spans="2:6" x14ac:dyDescent="0.2">
      <c r="B156" s="63"/>
      <c r="C156" s="63"/>
      <c r="D156" s="12"/>
      <c r="E156" s="12"/>
      <c r="F156" s="12"/>
    </row>
    <row r="157" spans="2:6" x14ac:dyDescent="0.2">
      <c r="B157" s="63"/>
      <c r="C157" s="63"/>
      <c r="D157" s="12"/>
      <c r="E157" s="12"/>
      <c r="F157" s="12"/>
    </row>
    <row r="158" spans="2:6" x14ac:dyDescent="0.2">
      <c r="B158" s="63"/>
      <c r="C158" s="63"/>
      <c r="D158" s="12"/>
      <c r="E158" s="12"/>
      <c r="F158" s="12"/>
    </row>
    <row r="159" spans="2:6" x14ac:dyDescent="0.2">
      <c r="B159" s="63"/>
      <c r="C159" s="63"/>
      <c r="D159" s="12"/>
      <c r="E159" s="12"/>
      <c r="F159" s="12"/>
    </row>
    <row r="160" spans="2:6" x14ac:dyDescent="0.2">
      <c r="B160" s="63"/>
      <c r="C160" s="63"/>
      <c r="D160" s="12"/>
      <c r="E160" s="12"/>
      <c r="F160" s="12"/>
    </row>
    <row r="161" spans="2:6" x14ac:dyDescent="0.2">
      <c r="B161" s="63"/>
      <c r="C161" s="63"/>
      <c r="D161" s="12"/>
      <c r="E161" s="12"/>
      <c r="F161" s="12"/>
    </row>
    <row r="162" spans="2:6" x14ac:dyDescent="0.2">
      <c r="B162" s="63"/>
      <c r="C162" s="63"/>
      <c r="D162" s="12"/>
      <c r="E162" s="12"/>
      <c r="F162" s="12"/>
    </row>
    <row r="163" spans="2:6" x14ac:dyDescent="0.2">
      <c r="B163" s="63"/>
      <c r="C163" s="63"/>
      <c r="D163" s="12"/>
      <c r="E163" s="12"/>
      <c r="F163" s="12"/>
    </row>
    <row r="164" spans="2:6" x14ac:dyDescent="0.2">
      <c r="B164" s="63"/>
      <c r="C164" s="63"/>
      <c r="D164" s="12"/>
      <c r="E164" s="12"/>
      <c r="F164" s="12"/>
    </row>
    <row r="165" spans="2:6" x14ac:dyDescent="0.2">
      <c r="B165" s="63"/>
      <c r="C165" s="63"/>
      <c r="D165" s="12"/>
      <c r="E165" s="12"/>
      <c r="F165" s="12"/>
    </row>
    <row r="166" spans="2:6" x14ac:dyDescent="0.2">
      <c r="B166" s="63"/>
      <c r="C166" s="63"/>
      <c r="D166" s="12"/>
      <c r="E166" s="12"/>
      <c r="F166" s="12"/>
    </row>
    <row r="167" spans="2:6" x14ac:dyDescent="0.2">
      <c r="B167" s="63"/>
      <c r="C167" s="63"/>
      <c r="D167" s="12"/>
      <c r="E167" s="12"/>
      <c r="F167" s="12"/>
    </row>
    <row r="168" spans="2:6" x14ac:dyDescent="0.2">
      <c r="B168" s="63"/>
      <c r="C168" s="63"/>
      <c r="D168" s="12"/>
      <c r="E168" s="12"/>
      <c r="F168" s="12"/>
    </row>
    <row r="169" spans="2:6" x14ac:dyDescent="0.2">
      <c r="B169" s="63"/>
      <c r="C169" s="63"/>
      <c r="D169" s="12"/>
      <c r="E169" s="12"/>
      <c r="F169" s="12"/>
    </row>
    <row r="170" spans="2:6" x14ac:dyDescent="0.2">
      <c r="B170" s="63"/>
      <c r="C170" s="63"/>
      <c r="D170" s="12"/>
      <c r="E170" s="12"/>
      <c r="F170" s="12"/>
    </row>
    <row r="171" spans="2:6" x14ac:dyDescent="0.2">
      <c r="B171" s="63"/>
      <c r="C171" s="63"/>
      <c r="D171" s="12"/>
      <c r="E171" s="12"/>
      <c r="F171" s="12"/>
    </row>
    <row r="172" spans="2:6" x14ac:dyDescent="0.2">
      <c r="B172" s="63"/>
      <c r="C172" s="63"/>
      <c r="D172" s="12"/>
      <c r="E172" s="12"/>
      <c r="F172" s="12"/>
    </row>
    <row r="173" spans="2:6" x14ac:dyDescent="0.2">
      <c r="B173" s="63"/>
      <c r="C173" s="63"/>
      <c r="D173" s="12"/>
      <c r="E173" s="12"/>
      <c r="F173" s="12"/>
    </row>
    <row r="174" spans="2:6" x14ac:dyDescent="0.2">
      <c r="B174" s="63"/>
      <c r="C174" s="63"/>
      <c r="D174" s="12"/>
      <c r="E174" s="12"/>
      <c r="F174" s="12"/>
    </row>
    <row r="175" spans="2:6" x14ac:dyDescent="0.2">
      <c r="B175" s="63"/>
      <c r="C175" s="63"/>
      <c r="D175" s="12"/>
      <c r="E175" s="12"/>
      <c r="F175" s="12"/>
    </row>
    <row r="176" spans="2:6" x14ac:dyDescent="0.2">
      <c r="B176" s="63"/>
      <c r="C176" s="63"/>
      <c r="D176" s="12"/>
      <c r="E176" s="12"/>
      <c r="F176" s="12"/>
    </row>
    <row r="177" spans="2:6" x14ac:dyDescent="0.2">
      <c r="B177" s="63"/>
      <c r="C177" s="63"/>
      <c r="D177" s="12"/>
      <c r="E177" s="12"/>
      <c r="F177" s="12"/>
    </row>
    <row r="178" spans="2:6" x14ac:dyDescent="0.2">
      <c r="B178" s="63"/>
      <c r="C178" s="63"/>
      <c r="D178" s="12"/>
      <c r="E178" s="12"/>
      <c r="F178" s="12"/>
    </row>
    <row r="179" spans="2:6" x14ac:dyDescent="0.2">
      <c r="B179" s="63"/>
      <c r="C179" s="63"/>
      <c r="D179" s="12"/>
      <c r="E179" s="12"/>
      <c r="F179" s="12"/>
    </row>
    <row r="180" spans="2:6" x14ac:dyDescent="0.2">
      <c r="B180" s="63"/>
      <c r="C180" s="63"/>
      <c r="D180" s="12"/>
      <c r="E180" s="12"/>
      <c r="F180" s="12"/>
    </row>
  </sheetData>
  <mergeCells count="1">
    <mergeCell ref="A2:C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2">
    <tabColor indexed="48"/>
    <outlinePr applyStyles="1" summaryBelow="0"/>
    <pageSetUpPr fitToPage="1"/>
  </sheetPr>
  <dimension ref="A2:S248"/>
  <sheetViews>
    <sheetView workbookViewId="0">
      <selection activeCell="D12" sqref="D12"/>
    </sheetView>
  </sheetViews>
  <sheetFormatPr defaultRowHeight="12.75" outlineLevelRow="1" x14ac:dyDescent="0.2"/>
  <cols>
    <col min="1" max="1" width="75.5703125" style="238" bestFit="1" customWidth="1"/>
    <col min="2" max="2" width="18" style="238" customWidth="1"/>
    <col min="3" max="3" width="19.85546875" style="238" customWidth="1"/>
    <col min="4" max="4" width="11.42578125" style="238" bestFit="1" customWidth="1"/>
    <col min="5" max="16384" width="9.140625" style="238"/>
  </cols>
  <sheetData>
    <row r="2" spans="1:19" ht="18.75" customHeight="1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31.01.2018</v>
      </c>
      <c r="B2" s="3"/>
      <c r="C2" s="3"/>
      <c r="D2" s="3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</row>
    <row r="3" spans="1:19" ht="18.75" x14ac:dyDescent="0.3">
      <c r="A3" s="1" t="s">
        <v>68</v>
      </c>
      <c r="B3" s="1"/>
      <c r="C3" s="1"/>
      <c r="D3" s="1"/>
    </row>
    <row r="4" spans="1:19" x14ac:dyDescent="0.2">
      <c r="B4" s="250"/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</row>
    <row r="5" spans="1:19" s="11" customFormat="1" x14ac:dyDescent="0.2">
      <c r="D5" s="11" t="str">
        <f>VALVAL</f>
        <v>млрд. одиниць</v>
      </c>
    </row>
    <row r="6" spans="1:19" s="83" customFormat="1" x14ac:dyDescent="0.2">
      <c r="A6" s="226"/>
      <c r="B6" s="102" t="s">
        <v>180</v>
      </c>
      <c r="C6" s="102" t="s">
        <v>7</v>
      </c>
      <c r="D6" s="102" t="s">
        <v>66</v>
      </c>
    </row>
    <row r="7" spans="1:19" s="49" customFormat="1" ht="15.75" x14ac:dyDescent="0.2">
      <c r="A7" s="134" t="s">
        <v>179</v>
      </c>
      <c r="B7" s="214">
        <f t="shared" ref="B7:D7" si="0">SUM(B$8+ B$9)</f>
        <v>76.113584884320005</v>
      </c>
      <c r="C7" s="214">
        <f t="shared" si="0"/>
        <v>2131.8494912910401</v>
      </c>
      <c r="D7" s="192">
        <f t="shared" si="0"/>
        <v>1</v>
      </c>
    </row>
    <row r="8" spans="1:19" s="100" customFormat="1" ht="14.25" x14ac:dyDescent="0.2">
      <c r="A8" s="172" t="str">
        <f>SRATE_M!A7</f>
        <v>Борг, по якому сплата відсотків здійснюється за плаваючими процентними ставками</v>
      </c>
      <c r="B8" s="72">
        <f>SRATE_M!B7</f>
        <v>28.33271552163</v>
      </c>
      <c r="C8" s="72">
        <f>SRATE_M!C7</f>
        <v>793.56510750942005</v>
      </c>
      <c r="D8" s="235">
        <f>SRATE_M!D7</f>
        <v>0.37224299999999999</v>
      </c>
    </row>
    <row r="9" spans="1:19" s="100" customFormat="1" ht="14.25" x14ac:dyDescent="0.2">
      <c r="A9" s="172" t="str">
        <f>SRATE_M!A8</f>
        <v>Борг, по якому сплата відсотків здійснюється за фіксованими процентними ставками</v>
      </c>
      <c r="B9" s="72">
        <f>SRATE_M!B8</f>
        <v>47.780869362689998</v>
      </c>
      <c r="C9" s="72">
        <f>SRATE_M!C8</f>
        <v>1338.2843837816199</v>
      </c>
      <c r="D9" s="235">
        <f>SRATE_M!D8</f>
        <v>0.62775700000000001</v>
      </c>
    </row>
    <row r="10" spans="1:19" x14ac:dyDescent="0.2">
      <c r="B10" s="250"/>
      <c r="C10" s="250"/>
      <c r="D10" s="250"/>
      <c r="E10" s="250"/>
      <c r="F10" s="250"/>
      <c r="G10" s="250"/>
      <c r="H10" s="250"/>
      <c r="I10" s="250"/>
      <c r="J10" s="250"/>
      <c r="K10" s="250"/>
      <c r="L10" s="250"/>
      <c r="M10" s="250"/>
      <c r="N10" s="250"/>
      <c r="O10" s="250"/>
      <c r="P10" s="250"/>
      <c r="Q10" s="250"/>
    </row>
    <row r="11" spans="1:19" x14ac:dyDescent="0.2">
      <c r="A11" s="199" t="s">
        <v>104</v>
      </c>
      <c r="B11" s="250"/>
      <c r="C11" s="250"/>
      <c r="D11" s="250"/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</row>
    <row r="12" spans="1:19" x14ac:dyDescent="0.2">
      <c r="B12" s="250"/>
      <c r="C12" s="250"/>
      <c r="D12" s="11" t="str">
        <f>VALVAL</f>
        <v>млрд. одиниць</v>
      </c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</row>
    <row r="13" spans="1:19" s="195" customFormat="1" x14ac:dyDescent="0.2">
      <c r="A13" s="223"/>
      <c r="B13" s="102" t="s">
        <v>180</v>
      </c>
      <c r="C13" s="102" t="s">
        <v>7</v>
      </c>
      <c r="D13" s="102" t="s">
        <v>66</v>
      </c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83"/>
      <c r="Q13" s="83"/>
      <c r="R13" s="83"/>
      <c r="S13" s="83"/>
    </row>
    <row r="14" spans="1:19" s="115" customFormat="1" ht="15" x14ac:dyDescent="0.25">
      <c r="A14" s="158" t="s">
        <v>179</v>
      </c>
      <c r="B14" s="240">
        <f t="shared" ref="B14:C14" si="1">B$15+B$18</f>
        <v>76.113584884320005</v>
      </c>
      <c r="C14" s="240">
        <f t="shared" si="1"/>
        <v>2131.8494912910401</v>
      </c>
      <c r="D14" s="217">
        <v>1</v>
      </c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</row>
    <row r="15" spans="1:19" s="152" customFormat="1" ht="15" x14ac:dyDescent="0.25">
      <c r="A15" s="24" t="s">
        <v>73</v>
      </c>
      <c r="B15" s="148">
        <f t="shared" ref="B15:C15" si="2">SUM(B$16:B$17)</f>
        <v>65.44208011453</v>
      </c>
      <c r="C15" s="148">
        <f t="shared" si="2"/>
        <v>1832.9535445370502</v>
      </c>
      <c r="D15" s="73">
        <v>1.1040760000000001</v>
      </c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</row>
    <row r="16" spans="1:19" s="159" customFormat="1" outlineLevel="1" x14ac:dyDescent="0.2">
      <c r="A16" s="14" t="s">
        <v>83</v>
      </c>
      <c r="B16" s="233">
        <v>18.593091952590001</v>
      </c>
      <c r="C16" s="233">
        <v>520.77002654516002</v>
      </c>
      <c r="D16" s="123">
        <v>0.244281</v>
      </c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</row>
    <row r="17" spans="1:17" s="159" customFormat="1" outlineLevel="1" x14ac:dyDescent="0.2">
      <c r="A17" s="14" t="s">
        <v>88</v>
      </c>
      <c r="B17" s="233">
        <v>46.848988161939999</v>
      </c>
      <c r="C17" s="233">
        <v>1312.1835179918901</v>
      </c>
      <c r="D17" s="123">
        <v>0.61551400000000001</v>
      </c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</row>
    <row r="18" spans="1:17" s="152" customFormat="1" ht="15" x14ac:dyDescent="0.25">
      <c r="A18" s="24" t="s">
        <v>114</v>
      </c>
      <c r="B18" s="148">
        <f t="shared" ref="B18:C18" si="3">SUM(B$19:B$20)</f>
        <v>10.671504769790001</v>
      </c>
      <c r="C18" s="148">
        <f t="shared" si="3"/>
        <v>298.89594675399002</v>
      </c>
      <c r="D18" s="73">
        <v>0.26816699999999999</v>
      </c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1"/>
      <c r="P18" s="171"/>
      <c r="Q18" s="171"/>
    </row>
    <row r="19" spans="1:17" s="159" customFormat="1" outlineLevel="1" x14ac:dyDescent="0.2">
      <c r="A19" s="14" t="s">
        <v>83</v>
      </c>
      <c r="B19" s="233">
        <v>9.7396235690400008</v>
      </c>
      <c r="C19" s="233">
        <v>272.79508096426002</v>
      </c>
      <c r="D19" s="123">
        <v>0.12796199999999999</v>
      </c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</row>
    <row r="20" spans="1:17" s="159" customFormat="1" outlineLevel="1" x14ac:dyDescent="0.2">
      <c r="A20" s="14" t="s">
        <v>88</v>
      </c>
      <c r="B20" s="233">
        <v>0.93188120075000003</v>
      </c>
      <c r="C20" s="233">
        <v>26.100865789730001</v>
      </c>
      <c r="D20" s="123">
        <v>1.2243E-2</v>
      </c>
      <c r="E20" s="182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</row>
    <row r="21" spans="1:17" x14ac:dyDescent="0.2">
      <c r="B21" s="53"/>
      <c r="C21" s="53"/>
      <c r="D21" s="157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</row>
    <row r="22" spans="1:17" x14ac:dyDescent="0.2">
      <c r="B22" s="53"/>
      <c r="C22" s="53"/>
      <c r="D22" s="157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</row>
    <row r="23" spans="1:17" x14ac:dyDescent="0.2">
      <c r="B23" s="53"/>
      <c r="C23" s="53"/>
      <c r="D23" s="157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</row>
    <row r="24" spans="1:17" x14ac:dyDescent="0.2">
      <c r="B24" s="53"/>
      <c r="C24" s="53"/>
      <c r="D24" s="157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</row>
    <row r="25" spans="1:17" x14ac:dyDescent="0.2">
      <c r="B25" s="53"/>
      <c r="C25" s="53"/>
      <c r="D25" s="157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</row>
    <row r="26" spans="1:17" x14ac:dyDescent="0.2">
      <c r="B26" s="53"/>
      <c r="C26" s="53"/>
      <c r="D26" s="157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</row>
    <row r="27" spans="1:17" x14ac:dyDescent="0.2">
      <c r="B27" s="53"/>
      <c r="C27" s="53"/>
      <c r="D27" s="157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</row>
    <row r="28" spans="1:17" x14ac:dyDescent="0.2">
      <c r="B28" s="53"/>
      <c r="C28" s="53"/>
      <c r="D28" s="157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</row>
    <row r="29" spans="1:17" x14ac:dyDescent="0.2">
      <c r="B29" s="53"/>
      <c r="C29" s="53"/>
      <c r="D29" s="157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</row>
    <row r="30" spans="1:17" x14ac:dyDescent="0.2">
      <c r="B30" s="53"/>
      <c r="C30" s="53"/>
      <c r="D30" s="157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</row>
    <row r="31" spans="1:17" x14ac:dyDescent="0.2">
      <c r="B31" s="53"/>
      <c r="C31" s="53"/>
      <c r="D31" s="157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</row>
    <row r="32" spans="1:17" x14ac:dyDescent="0.2">
      <c r="B32" s="53"/>
      <c r="C32" s="53"/>
      <c r="D32" s="157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</row>
    <row r="33" spans="2:17" x14ac:dyDescent="0.2">
      <c r="B33" s="53"/>
      <c r="C33" s="53"/>
      <c r="D33" s="157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</row>
    <row r="34" spans="2:17" x14ac:dyDescent="0.2">
      <c r="B34" s="53"/>
      <c r="C34" s="53"/>
      <c r="D34" s="157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</row>
    <row r="35" spans="2:17" x14ac:dyDescent="0.2">
      <c r="B35" s="53"/>
      <c r="C35" s="53"/>
      <c r="D35" s="157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</row>
    <row r="36" spans="2:17" x14ac:dyDescent="0.2">
      <c r="B36" s="53"/>
      <c r="C36" s="53"/>
      <c r="D36" s="157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</row>
    <row r="37" spans="2:17" x14ac:dyDescent="0.2">
      <c r="B37" s="53"/>
      <c r="C37" s="53"/>
      <c r="D37" s="157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2:17" x14ac:dyDescent="0.2">
      <c r="B38" s="53"/>
      <c r="C38" s="53"/>
      <c r="D38" s="157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2:17" x14ac:dyDescent="0.2">
      <c r="B39" s="53"/>
      <c r="C39" s="53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2:17" x14ac:dyDescent="0.2"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2:17" x14ac:dyDescent="0.2">
      <c r="B41" s="250"/>
      <c r="C41" s="250"/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2:17" x14ac:dyDescent="0.2">
      <c r="B42" s="250"/>
      <c r="C42" s="250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2:17" x14ac:dyDescent="0.2">
      <c r="B43" s="250"/>
      <c r="C43" s="250"/>
      <c r="D43" s="250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2:17" x14ac:dyDescent="0.2">
      <c r="B44" s="250"/>
      <c r="C44" s="250"/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2:17" x14ac:dyDescent="0.2">
      <c r="B45" s="250"/>
      <c r="C45" s="250"/>
      <c r="D45" s="250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2:17" x14ac:dyDescent="0.2">
      <c r="B46" s="250"/>
      <c r="C46" s="250"/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2:17" x14ac:dyDescent="0.2">
      <c r="B47" s="250"/>
      <c r="C47" s="250"/>
      <c r="D47" s="250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2:17" x14ac:dyDescent="0.2">
      <c r="B48" s="250"/>
      <c r="C48" s="250"/>
      <c r="D48" s="250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2:17" x14ac:dyDescent="0.2">
      <c r="B49" s="250"/>
      <c r="C49" s="250"/>
      <c r="D49" s="250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2:17" x14ac:dyDescent="0.2">
      <c r="B50" s="250"/>
      <c r="C50" s="250"/>
      <c r="D50" s="250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2:17" x14ac:dyDescent="0.2">
      <c r="B51" s="250"/>
      <c r="C51" s="250"/>
      <c r="D51" s="250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2:17" x14ac:dyDescent="0.2">
      <c r="B52" s="250"/>
      <c r="C52" s="250"/>
      <c r="D52" s="250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2:17" x14ac:dyDescent="0.2">
      <c r="B53" s="250"/>
      <c r="C53" s="250"/>
      <c r="D53" s="250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2:17" x14ac:dyDescent="0.2">
      <c r="B54" s="250"/>
      <c r="C54" s="250"/>
      <c r="D54" s="250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2:17" x14ac:dyDescent="0.2">
      <c r="B55" s="250"/>
      <c r="C55" s="250"/>
      <c r="D55" s="250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2:17" x14ac:dyDescent="0.2">
      <c r="B56" s="250"/>
      <c r="C56" s="250"/>
      <c r="D56" s="250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2:17" x14ac:dyDescent="0.2">
      <c r="B57" s="250"/>
      <c r="C57" s="250"/>
      <c r="D57" s="250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2:17" x14ac:dyDescent="0.2">
      <c r="B58" s="250"/>
      <c r="C58" s="250"/>
      <c r="D58" s="250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2:17" x14ac:dyDescent="0.2">
      <c r="B59" s="250"/>
      <c r="C59" s="250"/>
      <c r="D59" s="250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2:17" x14ac:dyDescent="0.2">
      <c r="B60" s="250"/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2:17" x14ac:dyDescent="0.2">
      <c r="B61" s="250"/>
      <c r="C61" s="250"/>
      <c r="D61" s="250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2:17" x14ac:dyDescent="0.2"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2:17" x14ac:dyDescent="0.2">
      <c r="B63" s="250"/>
      <c r="C63" s="250"/>
      <c r="D63" s="250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2:17" x14ac:dyDescent="0.2">
      <c r="B64" s="250"/>
      <c r="C64" s="250"/>
      <c r="D64" s="250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2:17" x14ac:dyDescent="0.2">
      <c r="B65" s="250"/>
      <c r="C65" s="250"/>
      <c r="D65" s="250"/>
      <c r="E65" s="250"/>
      <c r="F65" s="250"/>
      <c r="G65" s="250"/>
      <c r="H65" s="250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2:17" x14ac:dyDescent="0.2">
      <c r="B66" s="250"/>
      <c r="C66" s="250"/>
      <c r="D66" s="250"/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2:17" x14ac:dyDescent="0.2">
      <c r="B67" s="250"/>
      <c r="C67" s="250"/>
      <c r="D67" s="250"/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2:17" x14ac:dyDescent="0.2">
      <c r="B68" s="250"/>
      <c r="C68" s="250"/>
      <c r="D68" s="250"/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2:17" x14ac:dyDescent="0.2">
      <c r="B69" s="250"/>
      <c r="C69" s="250"/>
      <c r="D69" s="250"/>
      <c r="E69" s="250"/>
      <c r="F69" s="250"/>
      <c r="G69" s="250"/>
      <c r="H69" s="250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2:17" x14ac:dyDescent="0.2">
      <c r="B70" s="250"/>
      <c r="C70" s="250"/>
      <c r="D70" s="250"/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2:17" x14ac:dyDescent="0.2">
      <c r="B71" s="250"/>
      <c r="C71" s="250"/>
      <c r="D71" s="250"/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2:17" x14ac:dyDescent="0.2">
      <c r="B72" s="250"/>
      <c r="C72" s="250"/>
      <c r="D72" s="250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2:17" x14ac:dyDescent="0.2">
      <c r="B73" s="250"/>
      <c r="C73" s="250"/>
      <c r="D73" s="250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2:17" x14ac:dyDescent="0.2">
      <c r="B74" s="250"/>
      <c r="C74" s="250"/>
      <c r="D74" s="250"/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2:17" x14ac:dyDescent="0.2">
      <c r="B75" s="250"/>
      <c r="C75" s="250"/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2:17" x14ac:dyDescent="0.2">
      <c r="B76" s="250"/>
      <c r="C76" s="250"/>
      <c r="D76" s="250"/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2:17" x14ac:dyDescent="0.2">
      <c r="B77" s="250"/>
      <c r="C77" s="250"/>
      <c r="D77" s="250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2:17" x14ac:dyDescent="0.2">
      <c r="B78" s="250"/>
      <c r="C78" s="250"/>
      <c r="D78" s="250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2:17" x14ac:dyDescent="0.2">
      <c r="B79" s="250"/>
      <c r="C79" s="250"/>
      <c r="D79" s="250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2:17" x14ac:dyDescent="0.2">
      <c r="B80" s="250"/>
      <c r="C80" s="250"/>
      <c r="D80" s="250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2:17" x14ac:dyDescent="0.2">
      <c r="B81" s="250"/>
      <c r="C81" s="250"/>
      <c r="D81" s="250"/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2:17" x14ac:dyDescent="0.2">
      <c r="B82" s="250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2:17" x14ac:dyDescent="0.2">
      <c r="B83" s="250"/>
      <c r="C83" s="250"/>
      <c r="D83" s="250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2:17" x14ac:dyDescent="0.2">
      <c r="B84" s="250"/>
      <c r="C84" s="250"/>
      <c r="D84" s="250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2:17" x14ac:dyDescent="0.2">
      <c r="B85" s="250"/>
      <c r="C85" s="250"/>
      <c r="D85" s="250"/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2:17" x14ac:dyDescent="0.2">
      <c r="B86" s="250"/>
      <c r="C86" s="250"/>
      <c r="D86" s="250"/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2:17" x14ac:dyDescent="0.2">
      <c r="B87" s="250"/>
      <c r="C87" s="250"/>
      <c r="D87" s="250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2:17" x14ac:dyDescent="0.2">
      <c r="B88" s="250"/>
      <c r="C88" s="250"/>
      <c r="D88" s="250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2:17" x14ac:dyDescent="0.2">
      <c r="B89" s="250"/>
      <c r="C89" s="250"/>
      <c r="D89" s="250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2:17" x14ac:dyDescent="0.2">
      <c r="B90" s="250"/>
      <c r="C90" s="250"/>
      <c r="D90" s="250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2:17" x14ac:dyDescent="0.2">
      <c r="B91" s="250"/>
      <c r="C91" s="250"/>
      <c r="D91" s="250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2:17" x14ac:dyDescent="0.2">
      <c r="B92" s="250"/>
      <c r="C92" s="250"/>
      <c r="D92" s="250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2:17" x14ac:dyDescent="0.2">
      <c r="B93" s="250"/>
      <c r="C93" s="250"/>
      <c r="D93" s="250"/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2:17" x14ac:dyDescent="0.2">
      <c r="B94" s="250"/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2:17" x14ac:dyDescent="0.2">
      <c r="B95" s="250"/>
      <c r="C95" s="250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2:17" x14ac:dyDescent="0.2">
      <c r="B96" s="250"/>
      <c r="C96" s="250"/>
      <c r="D96" s="250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2:17" x14ac:dyDescent="0.2">
      <c r="B97" s="250"/>
      <c r="C97" s="250"/>
      <c r="D97" s="250"/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2:17" x14ac:dyDescent="0.2">
      <c r="B98" s="250"/>
      <c r="C98" s="250"/>
      <c r="D98" s="250"/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2:17" x14ac:dyDescent="0.2">
      <c r="B99" s="250"/>
      <c r="C99" s="250"/>
      <c r="D99" s="250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2:17" x14ac:dyDescent="0.2">
      <c r="B100" s="250"/>
      <c r="C100" s="250"/>
      <c r="D100" s="250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2:17" x14ac:dyDescent="0.2">
      <c r="B101" s="250"/>
      <c r="C101" s="250"/>
      <c r="D101" s="250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2:17" x14ac:dyDescent="0.2">
      <c r="B102" s="250"/>
      <c r="C102" s="250"/>
      <c r="D102" s="250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2:17" x14ac:dyDescent="0.2">
      <c r="B103" s="250"/>
      <c r="C103" s="250"/>
      <c r="D103" s="250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2:17" x14ac:dyDescent="0.2">
      <c r="B104" s="250"/>
      <c r="C104" s="250"/>
      <c r="D104" s="250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2:17" x14ac:dyDescent="0.2">
      <c r="B105" s="250"/>
      <c r="C105" s="250"/>
      <c r="D105" s="250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2:17" x14ac:dyDescent="0.2">
      <c r="B106" s="250"/>
      <c r="C106" s="250"/>
      <c r="D106" s="250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2:17" x14ac:dyDescent="0.2">
      <c r="B107" s="250"/>
      <c r="C107" s="250"/>
      <c r="D107" s="250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2:17" x14ac:dyDescent="0.2">
      <c r="B108" s="250"/>
      <c r="C108" s="250"/>
      <c r="D108" s="250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2:17" x14ac:dyDescent="0.2">
      <c r="B109" s="250"/>
      <c r="C109" s="250"/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2:17" x14ac:dyDescent="0.2">
      <c r="B110" s="250"/>
      <c r="C110" s="250"/>
      <c r="D110" s="250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2:17" x14ac:dyDescent="0.2">
      <c r="B111" s="250"/>
      <c r="C111" s="250"/>
      <c r="D111" s="250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2:17" x14ac:dyDescent="0.2">
      <c r="B112" s="250"/>
      <c r="C112" s="250"/>
      <c r="D112" s="250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2:17" x14ac:dyDescent="0.2">
      <c r="B113" s="250"/>
      <c r="C113" s="250"/>
      <c r="D113" s="250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2:17" x14ac:dyDescent="0.2">
      <c r="B114" s="250"/>
      <c r="C114" s="250"/>
      <c r="D114" s="250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2:17" x14ac:dyDescent="0.2">
      <c r="B115" s="250"/>
      <c r="C115" s="250"/>
      <c r="D115" s="250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2:17" x14ac:dyDescent="0.2">
      <c r="B116" s="250"/>
      <c r="C116" s="250"/>
      <c r="D116" s="250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2:17" x14ac:dyDescent="0.2">
      <c r="B117" s="250"/>
      <c r="C117" s="250"/>
      <c r="D117" s="250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2:17" x14ac:dyDescent="0.2"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2:17" x14ac:dyDescent="0.2">
      <c r="B119" s="250"/>
      <c r="C119" s="250"/>
      <c r="D119" s="250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2:17" x14ac:dyDescent="0.2">
      <c r="B120" s="250"/>
      <c r="C120" s="250"/>
      <c r="D120" s="250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2:17" x14ac:dyDescent="0.2"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2:17" x14ac:dyDescent="0.2">
      <c r="B122" s="250"/>
      <c r="C122" s="250"/>
      <c r="D122" s="250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2:17" x14ac:dyDescent="0.2">
      <c r="B123" s="250"/>
      <c r="C123" s="250"/>
      <c r="D123" s="250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2:17" x14ac:dyDescent="0.2">
      <c r="B124" s="250"/>
      <c r="C124" s="250"/>
      <c r="D124" s="250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2:17" x14ac:dyDescent="0.2">
      <c r="B125" s="250"/>
      <c r="C125" s="250"/>
      <c r="D125" s="250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2:17" x14ac:dyDescent="0.2">
      <c r="B126" s="250"/>
      <c r="C126" s="250"/>
      <c r="D126" s="250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2:17" x14ac:dyDescent="0.2">
      <c r="B127" s="250"/>
      <c r="C127" s="250"/>
      <c r="D127" s="250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2:17" x14ac:dyDescent="0.2">
      <c r="B128" s="250"/>
      <c r="C128" s="250"/>
      <c r="D128" s="250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250"/>
      <c r="C129" s="250"/>
      <c r="D129" s="250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250"/>
      <c r="C130" s="250"/>
      <c r="D130" s="250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250"/>
      <c r="C131" s="250"/>
      <c r="D131" s="250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250"/>
      <c r="C132" s="250"/>
      <c r="D132" s="250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250"/>
      <c r="C133" s="250"/>
      <c r="D133" s="250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250"/>
      <c r="C134" s="250"/>
      <c r="D134" s="250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250"/>
      <c r="C135" s="250"/>
      <c r="D135" s="250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250"/>
      <c r="C136" s="250"/>
      <c r="D136" s="250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250"/>
      <c r="C137" s="250"/>
      <c r="D137" s="250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250"/>
      <c r="C138" s="250"/>
      <c r="D138" s="250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250"/>
      <c r="C139" s="250"/>
      <c r="D139" s="250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250"/>
      <c r="C140" s="250"/>
      <c r="D140" s="250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250"/>
      <c r="C141" s="250"/>
      <c r="D141" s="250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250"/>
      <c r="C142" s="250"/>
      <c r="D142" s="250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250"/>
      <c r="C143" s="250"/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250"/>
      <c r="C144" s="250"/>
      <c r="D144" s="250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250"/>
      <c r="C145" s="250"/>
      <c r="D145" s="250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250"/>
      <c r="C146" s="250"/>
      <c r="D146" s="250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250"/>
      <c r="C147" s="250"/>
      <c r="D147" s="250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250"/>
      <c r="C148" s="250"/>
      <c r="D148" s="250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250"/>
      <c r="C149" s="250"/>
      <c r="D149" s="250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250"/>
      <c r="C150" s="250"/>
      <c r="D150" s="250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250"/>
      <c r="C151" s="250"/>
      <c r="D151" s="250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250"/>
      <c r="C152" s="250"/>
      <c r="D152" s="250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250"/>
      <c r="C153" s="250"/>
      <c r="D153" s="250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250"/>
      <c r="C154" s="250"/>
      <c r="D154" s="250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250"/>
      <c r="C155" s="250"/>
      <c r="D155" s="250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250"/>
      <c r="C156" s="250"/>
      <c r="D156" s="250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250"/>
      <c r="C157" s="250"/>
      <c r="D157" s="250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250"/>
      <c r="C158" s="250"/>
      <c r="D158" s="250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250"/>
      <c r="C159" s="250"/>
      <c r="D159" s="250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250"/>
      <c r="C160" s="250"/>
      <c r="D160" s="250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250"/>
      <c r="C161" s="250"/>
      <c r="D161" s="250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250"/>
      <c r="C162" s="250"/>
      <c r="D162" s="250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250"/>
      <c r="C163" s="250"/>
      <c r="D163" s="250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250"/>
      <c r="C164" s="250"/>
      <c r="D164" s="250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250"/>
      <c r="C165" s="250"/>
      <c r="D165" s="250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250"/>
      <c r="C166" s="250"/>
      <c r="D166" s="250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250"/>
      <c r="C167" s="250"/>
      <c r="D167" s="250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250"/>
      <c r="C168" s="250"/>
      <c r="D168" s="250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</row>
    <row r="169" spans="2:17" x14ac:dyDescent="0.2">
      <c r="B169" s="250"/>
      <c r="C169" s="250"/>
      <c r="D169" s="250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</row>
    <row r="170" spans="2:17" x14ac:dyDescent="0.2">
      <c r="B170" s="250"/>
      <c r="C170" s="250"/>
      <c r="D170" s="250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</row>
    <row r="171" spans="2:17" x14ac:dyDescent="0.2">
      <c r="B171" s="250"/>
      <c r="C171" s="250"/>
      <c r="D171" s="250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</row>
    <row r="172" spans="2:17" x14ac:dyDescent="0.2">
      <c r="B172" s="250"/>
      <c r="C172" s="250"/>
      <c r="D172" s="250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</row>
    <row r="173" spans="2:17" x14ac:dyDescent="0.2">
      <c r="B173" s="250"/>
      <c r="C173" s="250"/>
      <c r="D173" s="250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</row>
    <row r="174" spans="2:17" x14ac:dyDescent="0.2">
      <c r="B174" s="250"/>
      <c r="C174" s="250"/>
      <c r="D174" s="250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</row>
    <row r="175" spans="2:17" x14ac:dyDescent="0.2">
      <c r="B175" s="250"/>
      <c r="C175" s="250"/>
      <c r="D175" s="250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</row>
    <row r="176" spans="2:17" x14ac:dyDescent="0.2">
      <c r="B176" s="250"/>
      <c r="C176" s="250"/>
      <c r="D176" s="250"/>
      <c r="E176" s="250"/>
      <c r="F176" s="250"/>
      <c r="G176" s="250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</row>
    <row r="177" spans="2:17" x14ac:dyDescent="0.2">
      <c r="B177" s="250"/>
      <c r="C177" s="250"/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</row>
    <row r="178" spans="2:17" x14ac:dyDescent="0.2">
      <c r="B178" s="250"/>
      <c r="C178" s="250"/>
      <c r="D178" s="250"/>
      <c r="E178" s="250"/>
      <c r="F178" s="250"/>
      <c r="G178" s="250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</row>
    <row r="179" spans="2:17" x14ac:dyDescent="0.2">
      <c r="B179" s="250"/>
      <c r="C179" s="250"/>
      <c r="D179" s="250"/>
      <c r="E179" s="250"/>
      <c r="F179" s="250"/>
      <c r="G179" s="250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</row>
    <row r="180" spans="2:17" x14ac:dyDescent="0.2">
      <c r="B180" s="250"/>
      <c r="C180" s="250"/>
      <c r="D180" s="250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</row>
    <row r="181" spans="2:17" x14ac:dyDescent="0.2">
      <c r="B181" s="250"/>
      <c r="C181" s="250"/>
      <c r="D181" s="250"/>
      <c r="E181" s="250"/>
      <c r="F181" s="250"/>
      <c r="G181" s="250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</row>
    <row r="182" spans="2:17" x14ac:dyDescent="0.2">
      <c r="B182" s="250"/>
      <c r="C182" s="250"/>
      <c r="D182" s="250"/>
      <c r="E182" s="250"/>
      <c r="F182" s="250"/>
      <c r="G182" s="250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</row>
    <row r="183" spans="2:17" x14ac:dyDescent="0.2">
      <c r="B183" s="250"/>
      <c r="C183" s="250"/>
      <c r="D183" s="250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</row>
    <row r="184" spans="2:17" x14ac:dyDescent="0.2">
      <c r="B184" s="250"/>
      <c r="C184" s="250"/>
      <c r="D184" s="250"/>
      <c r="E184" s="250"/>
      <c r="F184" s="250"/>
      <c r="G184" s="250"/>
      <c r="H184" s="250"/>
      <c r="I184" s="250"/>
      <c r="J184" s="250"/>
      <c r="K184" s="250"/>
      <c r="L184" s="250"/>
      <c r="M184" s="250"/>
      <c r="N184" s="250"/>
      <c r="O184" s="250"/>
      <c r="P184" s="250"/>
      <c r="Q184" s="250"/>
    </row>
    <row r="185" spans="2:17" x14ac:dyDescent="0.2">
      <c r="B185" s="250"/>
      <c r="C185" s="250"/>
      <c r="D185" s="250"/>
      <c r="E185" s="250"/>
      <c r="F185" s="250"/>
      <c r="G185" s="250"/>
      <c r="H185" s="250"/>
      <c r="I185" s="250"/>
      <c r="J185" s="250"/>
      <c r="K185" s="250"/>
      <c r="L185" s="250"/>
      <c r="M185" s="250"/>
      <c r="N185" s="250"/>
      <c r="O185" s="250"/>
      <c r="P185" s="250"/>
      <c r="Q185" s="250"/>
    </row>
    <row r="186" spans="2:17" x14ac:dyDescent="0.2">
      <c r="B186" s="250"/>
      <c r="C186" s="250"/>
      <c r="D186" s="250"/>
      <c r="E186" s="250"/>
      <c r="F186" s="250"/>
      <c r="G186" s="250"/>
      <c r="H186" s="250"/>
      <c r="I186" s="250"/>
      <c r="J186" s="250"/>
      <c r="K186" s="250"/>
      <c r="L186" s="250"/>
      <c r="M186" s="250"/>
      <c r="N186" s="250"/>
      <c r="O186" s="250"/>
      <c r="P186" s="250"/>
      <c r="Q186" s="250"/>
    </row>
    <row r="187" spans="2:17" x14ac:dyDescent="0.2">
      <c r="B187" s="250"/>
      <c r="C187" s="250"/>
      <c r="D187" s="250"/>
      <c r="E187" s="250"/>
      <c r="F187" s="250"/>
      <c r="G187" s="250"/>
      <c r="H187" s="250"/>
      <c r="I187" s="250"/>
      <c r="J187" s="250"/>
      <c r="K187" s="250"/>
      <c r="L187" s="250"/>
      <c r="M187" s="250"/>
      <c r="N187" s="250"/>
      <c r="O187" s="250"/>
      <c r="P187" s="250"/>
      <c r="Q187" s="250"/>
    </row>
    <row r="188" spans="2:17" x14ac:dyDescent="0.2">
      <c r="B188" s="250"/>
      <c r="C188" s="250"/>
      <c r="D188" s="250"/>
      <c r="E188" s="250"/>
      <c r="F188" s="250"/>
      <c r="G188" s="250"/>
      <c r="H188" s="250"/>
      <c r="I188" s="250"/>
      <c r="J188" s="250"/>
      <c r="K188" s="250"/>
      <c r="L188" s="250"/>
      <c r="M188" s="250"/>
      <c r="N188" s="250"/>
      <c r="O188" s="250"/>
      <c r="P188" s="250"/>
      <c r="Q188" s="250"/>
    </row>
    <row r="189" spans="2:17" x14ac:dyDescent="0.2">
      <c r="B189" s="250"/>
      <c r="C189" s="250"/>
      <c r="D189" s="250"/>
      <c r="E189" s="250"/>
      <c r="F189" s="250"/>
      <c r="G189" s="250"/>
      <c r="H189" s="250"/>
      <c r="I189" s="250"/>
      <c r="J189" s="250"/>
      <c r="K189" s="250"/>
      <c r="L189" s="250"/>
      <c r="M189" s="250"/>
      <c r="N189" s="250"/>
      <c r="O189" s="250"/>
      <c r="P189" s="250"/>
      <c r="Q189" s="250"/>
    </row>
    <row r="190" spans="2:17" x14ac:dyDescent="0.2">
      <c r="B190" s="250"/>
      <c r="C190" s="250"/>
      <c r="D190" s="250"/>
      <c r="E190" s="250"/>
      <c r="F190" s="250"/>
      <c r="G190" s="250"/>
      <c r="H190" s="250"/>
      <c r="I190" s="250"/>
      <c r="J190" s="250"/>
      <c r="K190" s="250"/>
      <c r="L190" s="250"/>
      <c r="M190" s="250"/>
      <c r="N190" s="250"/>
      <c r="O190" s="250"/>
      <c r="P190" s="250"/>
      <c r="Q190" s="250"/>
    </row>
    <row r="191" spans="2:17" x14ac:dyDescent="0.2">
      <c r="B191" s="250"/>
      <c r="C191" s="250"/>
      <c r="D191" s="250"/>
      <c r="E191" s="250"/>
      <c r="F191" s="250"/>
      <c r="G191" s="250"/>
      <c r="H191" s="250"/>
      <c r="I191" s="250"/>
      <c r="J191" s="250"/>
      <c r="K191" s="250"/>
      <c r="L191" s="250"/>
      <c r="M191" s="250"/>
      <c r="N191" s="250"/>
      <c r="O191" s="250"/>
      <c r="P191" s="250"/>
      <c r="Q191" s="250"/>
    </row>
    <row r="192" spans="2:17" x14ac:dyDescent="0.2">
      <c r="B192" s="250"/>
      <c r="C192" s="250"/>
      <c r="D192" s="250"/>
      <c r="E192" s="250"/>
      <c r="F192" s="250"/>
      <c r="G192" s="250"/>
      <c r="H192" s="250"/>
      <c r="I192" s="250"/>
      <c r="J192" s="250"/>
      <c r="K192" s="250"/>
      <c r="L192" s="250"/>
      <c r="M192" s="250"/>
      <c r="N192" s="250"/>
      <c r="O192" s="250"/>
      <c r="P192" s="250"/>
      <c r="Q192" s="250"/>
    </row>
    <row r="193" spans="2:17" x14ac:dyDescent="0.2">
      <c r="B193" s="250"/>
      <c r="C193" s="250"/>
      <c r="D193" s="250"/>
      <c r="E193" s="250"/>
      <c r="F193" s="250"/>
      <c r="G193" s="250"/>
      <c r="H193" s="250"/>
      <c r="I193" s="250"/>
      <c r="J193" s="250"/>
      <c r="K193" s="250"/>
      <c r="L193" s="250"/>
      <c r="M193" s="250"/>
      <c r="N193" s="250"/>
      <c r="O193" s="250"/>
      <c r="P193" s="250"/>
      <c r="Q193" s="250"/>
    </row>
    <row r="194" spans="2:17" x14ac:dyDescent="0.2">
      <c r="B194" s="250"/>
      <c r="C194" s="250"/>
      <c r="D194" s="250"/>
      <c r="E194" s="250"/>
      <c r="F194" s="250"/>
      <c r="G194" s="250"/>
      <c r="H194" s="250"/>
      <c r="I194" s="250"/>
      <c r="J194" s="250"/>
      <c r="K194" s="250"/>
      <c r="L194" s="250"/>
      <c r="M194" s="250"/>
      <c r="N194" s="250"/>
      <c r="O194" s="250"/>
      <c r="P194" s="250"/>
      <c r="Q194" s="250"/>
    </row>
    <row r="195" spans="2:17" x14ac:dyDescent="0.2">
      <c r="B195" s="250"/>
      <c r="C195" s="250"/>
      <c r="D195" s="250"/>
      <c r="E195" s="250"/>
      <c r="F195" s="250"/>
      <c r="G195" s="250"/>
      <c r="H195" s="250"/>
      <c r="I195" s="250"/>
      <c r="J195" s="250"/>
      <c r="K195" s="250"/>
      <c r="L195" s="250"/>
      <c r="M195" s="250"/>
      <c r="N195" s="250"/>
      <c r="O195" s="250"/>
      <c r="P195" s="250"/>
      <c r="Q195" s="250"/>
    </row>
    <row r="196" spans="2:17" x14ac:dyDescent="0.2">
      <c r="B196" s="250"/>
      <c r="C196" s="250"/>
      <c r="D196" s="250"/>
      <c r="E196" s="250"/>
      <c r="F196" s="250"/>
      <c r="G196" s="250"/>
      <c r="H196" s="250"/>
      <c r="I196" s="250"/>
      <c r="J196" s="250"/>
      <c r="K196" s="250"/>
      <c r="L196" s="250"/>
      <c r="M196" s="250"/>
      <c r="N196" s="250"/>
      <c r="O196" s="250"/>
      <c r="P196" s="250"/>
      <c r="Q196" s="250"/>
    </row>
    <row r="197" spans="2:17" x14ac:dyDescent="0.2">
      <c r="B197" s="250"/>
      <c r="C197" s="250"/>
      <c r="D197" s="250"/>
      <c r="E197" s="250"/>
      <c r="F197" s="250"/>
      <c r="G197" s="250"/>
      <c r="H197" s="250"/>
      <c r="I197" s="250"/>
      <c r="J197" s="250"/>
      <c r="K197" s="250"/>
      <c r="L197" s="250"/>
      <c r="M197" s="250"/>
      <c r="N197" s="250"/>
      <c r="O197" s="250"/>
      <c r="P197" s="250"/>
      <c r="Q197" s="250"/>
    </row>
    <row r="198" spans="2:17" x14ac:dyDescent="0.2">
      <c r="B198" s="250"/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</row>
    <row r="199" spans="2:17" x14ac:dyDescent="0.2">
      <c r="B199" s="250"/>
      <c r="C199" s="250"/>
      <c r="D199" s="250"/>
      <c r="E199" s="250"/>
      <c r="F199" s="250"/>
      <c r="G199" s="250"/>
      <c r="H199" s="250"/>
      <c r="I199" s="250"/>
      <c r="J199" s="250"/>
      <c r="K199" s="250"/>
      <c r="L199" s="250"/>
      <c r="M199" s="250"/>
      <c r="N199" s="250"/>
      <c r="O199" s="250"/>
      <c r="P199" s="250"/>
      <c r="Q199" s="250"/>
    </row>
    <row r="200" spans="2:17" x14ac:dyDescent="0.2">
      <c r="B200" s="250"/>
      <c r="C200" s="250"/>
      <c r="D200" s="250"/>
      <c r="E200" s="250"/>
      <c r="F200" s="250"/>
      <c r="G200" s="250"/>
      <c r="H200" s="250"/>
      <c r="I200" s="250"/>
      <c r="J200" s="250"/>
      <c r="K200" s="250"/>
      <c r="L200" s="250"/>
      <c r="M200" s="250"/>
      <c r="N200" s="250"/>
      <c r="O200" s="250"/>
      <c r="P200" s="250"/>
      <c r="Q200" s="250"/>
    </row>
    <row r="201" spans="2:17" x14ac:dyDescent="0.2">
      <c r="B201" s="250"/>
      <c r="C201" s="250"/>
      <c r="D201" s="250"/>
      <c r="E201" s="250"/>
      <c r="F201" s="250"/>
      <c r="G201" s="250"/>
      <c r="H201" s="250"/>
      <c r="I201" s="250"/>
      <c r="J201" s="250"/>
      <c r="K201" s="250"/>
      <c r="L201" s="250"/>
      <c r="M201" s="250"/>
      <c r="N201" s="250"/>
      <c r="O201" s="250"/>
      <c r="P201" s="250"/>
      <c r="Q201" s="250"/>
    </row>
    <row r="202" spans="2:17" x14ac:dyDescent="0.2">
      <c r="B202" s="250"/>
      <c r="C202" s="250"/>
      <c r="D202" s="250"/>
      <c r="E202" s="250"/>
      <c r="F202" s="250"/>
      <c r="G202" s="250"/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</row>
    <row r="203" spans="2:17" x14ac:dyDescent="0.2">
      <c r="B203" s="250"/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</row>
    <row r="204" spans="2:17" x14ac:dyDescent="0.2">
      <c r="B204" s="250"/>
      <c r="C204" s="250"/>
      <c r="D204" s="250"/>
      <c r="E204" s="250"/>
      <c r="F204" s="250"/>
      <c r="G204" s="250"/>
      <c r="H204" s="250"/>
      <c r="I204" s="250"/>
      <c r="J204" s="250"/>
      <c r="K204" s="250"/>
      <c r="L204" s="250"/>
      <c r="M204" s="250"/>
      <c r="N204" s="250"/>
      <c r="O204" s="250"/>
      <c r="P204" s="250"/>
      <c r="Q204" s="250"/>
    </row>
    <row r="205" spans="2:17" x14ac:dyDescent="0.2">
      <c r="B205" s="250"/>
      <c r="C205" s="250"/>
      <c r="D205" s="250"/>
      <c r="E205" s="250"/>
      <c r="F205" s="250"/>
      <c r="G205" s="250"/>
      <c r="H205" s="250"/>
      <c r="I205" s="250"/>
      <c r="J205" s="250"/>
      <c r="K205" s="250"/>
      <c r="L205" s="250"/>
      <c r="M205" s="250"/>
      <c r="N205" s="250"/>
      <c r="O205" s="250"/>
      <c r="P205" s="250"/>
      <c r="Q205" s="250"/>
    </row>
    <row r="206" spans="2:17" x14ac:dyDescent="0.2">
      <c r="B206" s="250"/>
      <c r="C206" s="250"/>
      <c r="D206" s="250"/>
      <c r="E206" s="250"/>
      <c r="F206" s="250"/>
      <c r="G206" s="250"/>
      <c r="H206" s="250"/>
      <c r="I206" s="250"/>
      <c r="J206" s="250"/>
      <c r="K206" s="250"/>
      <c r="L206" s="250"/>
      <c r="M206" s="250"/>
      <c r="N206" s="250"/>
      <c r="O206" s="250"/>
      <c r="P206" s="250"/>
      <c r="Q206" s="250"/>
    </row>
    <row r="207" spans="2:17" x14ac:dyDescent="0.2">
      <c r="B207" s="250"/>
      <c r="C207" s="250"/>
      <c r="D207" s="250"/>
      <c r="E207" s="250"/>
      <c r="F207" s="250"/>
      <c r="G207" s="250"/>
      <c r="H207" s="250"/>
      <c r="I207" s="250"/>
      <c r="J207" s="250"/>
      <c r="K207" s="250"/>
      <c r="L207" s="250"/>
      <c r="M207" s="250"/>
      <c r="N207" s="250"/>
      <c r="O207" s="250"/>
      <c r="P207" s="250"/>
      <c r="Q207" s="250"/>
    </row>
    <row r="208" spans="2:17" x14ac:dyDescent="0.2">
      <c r="B208" s="250"/>
      <c r="C208" s="250"/>
      <c r="D208" s="250"/>
      <c r="E208" s="250"/>
      <c r="F208" s="250"/>
      <c r="G208" s="250"/>
      <c r="H208" s="250"/>
      <c r="I208" s="250"/>
      <c r="J208" s="250"/>
      <c r="K208" s="250"/>
      <c r="L208" s="250"/>
      <c r="M208" s="250"/>
      <c r="N208" s="250"/>
      <c r="O208" s="250"/>
      <c r="P208" s="250"/>
      <c r="Q208" s="250"/>
    </row>
    <row r="209" spans="2:17" x14ac:dyDescent="0.2">
      <c r="B209" s="250"/>
      <c r="C209" s="250"/>
      <c r="D209" s="250"/>
      <c r="E209" s="250"/>
      <c r="F209" s="250"/>
      <c r="G209" s="250"/>
      <c r="H209" s="250"/>
      <c r="I209" s="250"/>
      <c r="J209" s="250"/>
      <c r="K209" s="250"/>
      <c r="L209" s="250"/>
      <c r="M209" s="250"/>
      <c r="N209" s="250"/>
      <c r="O209" s="250"/>
      <c r="P209" s="250"/>
      <c r="Q209" s="250"/>
    </row>
    <row r="210" spans="2:17" x14ac:dyDescent="0.2">
      <c r="B210" s="250"/>
      <c r="C210" s="250"/>
      <c r="D210" s="250"/>
      <c r="E210" s="250"/>
      <c r="F210" s="250"/>
      <c r="G210" s="250"/>
      <c r="H210" s="250"/>
      <c r="I210" s="250"/>
      <c r="J210" s="250"/>
      <c r="K210" s="250"/>
      <c r="L210" s="250"/>
      <c r="M210" s="250"/>
      <c r="N210" s="250"/>
      <c r="O210" s="250"/>
      <c r="P210" s="250"/>
      <c r="Q210" s="250"/>
    </row>
    <row r="211" spans="2:17" x14ac:dyDescent="0.2">
      <c r="B211" s="250"/>
      <c r="C211" s="250"/>
      <c r="D211" s="250"/>
      <c r="E211" s="250"/>
      <c r="F211" s="250"/>
      <c r="G211" s="250"/>
      <c r="H211" s="250"/>
      <c r="I211" s="250"/>
      <c r="J211" s="250"/>
      <c r="K211" s="250"/>
      <c r="L211" s="250"/>
      <c r="M211" s="250"/>
      <c r="N211" s="250"/>
      <c r="O211" s="250"/>
      <c r="P211" s="250"/>
      <c r="Q211" s="250"/>
    </row>
    <row r="212" spans="2:17" x14ac:dyDescent="0.2">
      <c r="B212" s="250"/>
      <c r="C212" s="250"/>
      <c r="D212" s="250"/>
      <c r="E212" s="250"/>
      <c r="F212" s="250"/>
      <c r="G212" s="250"/>
      <c r="H212" s="250"/>
      <c r="I212" s="250"/>
      <c r="J212" s="250"/>
      <c r="K212" s="250"/>
      <c r="L212" s="250"/>
      <c r="M212" s="250"/>
      <c r="N212" s="250"/>
      <c r="O212" s="250"/>
      <c r="P212" s="250"/>
      <c r="Q212" s="250"/>
    </row>
    <row r="213" spans="2:17" x14ac:dyDescent="0.2">
      <c r="B213" s="250"/>
      <c r="C213" s="250"/>
      <c r="D213" s="250"/>
      <c r="E213" s="250"/>
      <c r="F213" s="250"/>
      <c r="G213" s="250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</row>
    <row r="214" spans="2:17" x14ac:dyDescent="0.2">
      <c r="B214" s="250"/>
      <c r="C214" s="250"/>
      <c r="D214" s="250"/>
      <c r="E214" s="250"/>
      <c r="F214" s="250"/>
      <c r="G214" s="250"/>
      <c r="H214" s="250"/>
      <c r="I214" s="250"/>
      <c r="J214" s="250"/>
      <c r="K214" s="250"/>
      <c r="L214" s="250"/>
      <c r="M214" s="250"/>
      <c r="N214" s="250"/>
      <c r="O214" s="250"/>
      <c r="P214" s="250"/>
      <c r="Q214" s="250"/>
    </row>
    <row r="215" spans="2:17" x14ac:dyDescent="0.2">
      <c r="B215" s="250"/>
      <c r="C215" s="250"/>
      <c r="D215" s="250"/>
      <c r="E215" s="250"/>
      <c r="F215" s="250"/>
      <c r="G215" s="250"/>
      <c r="H215" s="250"/>
      <c r="I215" s="250"/>
      <c r="J215" s="250"/>
      <c r="K215" s="250"/>
      <c r="L215" s="250"/>
      <c r="M215" s="250"/>
      <c r="N215" s="250"/>
      <c r="O215" s="250"/>
      <c r="P215" s="250"/>
      <c r="Q215" s="250"/>
    </row>
    <row r="216" spans="2:17" x14ac:dyDescent="0.2">
      <c r="B216" s="250"/>
      <c r="C216" s="250"/>
      <c r="D216" s="250"/>
      <c r="E216" s="250"/>
      <c r="F216" s="250"/>
      <c r="G216" s="250"/>
      <c r="H216" s="250"/>
      <c r="I216" s="250"/>
      <c r="J216" s="250"/>
      <c r="K216" s="250"/>
      <c r="L216" s="250"/>
      <c r="M216" s="250"/>
      <c r="N216" s="250"/>
      <c r="O216" s="250"/>
      <c r="P216" s="250"/>
      <c r="Q216" s="250"/>
    </row>
    <row r="217" spans="2:17" x14ac:dyDescent="0.2">
      <c r="B217" s="250"/>
      <c r="C217" s="250"/>
      <c r="D217" s="250"/>
      <c r="E217" s="250"/>
      <c r="F217" s="250"/>
      <c r="G217" s="250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</row>
    <row r="218" spans="2:17" x14ac:dyDescent="0.2">
      <c r="B218" s="250"/>
      <c r="C218" s="250"/>
      <c r="D218" s="250"/>
      <c r="E218" s="250"/>
      <c r="F218" s="250"/>
      <c r="G218" s="250"/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</row>
    <row r="219" spans="2:17" x14ac:dyDescent="0.2">
      <c r="B219" s="250"/>
      <c r="C219" s="250"/>
      <c r="D219" s="250"/>
      <c r="E219" s="250"/>
      <c r="F219" s="250"/>
      <c r="G219" s="250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</row>
    <row r="220" spans="2:17" x14ac:dyDescent="0.2">
      <c r="B220" s="250"/>
      <c r="C220" s="250"/>
      <c r="D220" s="250"/>
      <c r="E220" s="250"/>
      <c r="F220" s="250"/>
      <c r="G220" s="250"/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</row>
    <row r="221" spans="2:17" x14ac:dyDescent="0.2">
      <c r="B221" s="250"/>
      <c r="C221" s="250"/>
      <c r="D221" s="250"/>
      <c r="E221" s="250"/>
      <c r="F221" s="250"/>
      <c r="G221" s="250"/>
      <c r="H221" s="250"/>
      <c r="I221" s="250"/>
      <c r="J221" s="250"/>
      <c r="K221" s="250"/>
      <c r="L221" s="250"/>
      <c r="M221" s="250"/>
      <c r="N221" s="250"/>
      <c r="O221" s="250"/>
      <c r="P221" s="250"/>
      <c r="Q221" s="250"/>
    </row>
    <row r="222" spans="2:17" x14ac:dyDescent="0.2">
      <c r="B222" s="250"/>
      <c r="C222" s="250"/>
      <c r="D222" s="250"/>
      <c r="E222" s="250"/>
      <c r="F222" s="250"/>
      <c r="G222" s="250"/>
      <c r="H222" s="250"/>
      <c r="I222" s="250"/>
      <c r="J222" s="250"/>
      <c r="K222" s="250"/>
      <c r="L222" s="250"/>
      <c r="M222" s="250"/>
      <c r="N222" s="250"/>
      <c r="O222" s="250"/>
      <c r="P222" s="250"/>
      <c r="Q222" s="250"/>
    </row>
    <row r="223" spans="2:17" x14ac:dyDescent="0.2">
      <c r="B223" s="250"/>
      <c r="C223" s="250"/>
      <c r="D223" s="250"/>
      <c r="E223" s="250"/>
      <c r="F223" s="250"/>
      <c r="G223" s="250"/>
      <c r="H223" s="250"/>
      <c r="I223" s="250"/>
      <c r="J223" s="250"/>
      <c r="K223" s="250"/>
      <c r="L223" s="250"/>
      <c r="M223" s="250"/>
      <c r="N223" s="250"/>
      <c r="O223" s="250"/>
      <c r="P223" s="250"/>
      <c r="Q223" s="250"/>
    </row>
    <row r="224" spans="2:17" x14ac:dyDescent="0.2">
      <c r="B224" s="250"/>
      <c r="C224" s="250"/>
      <c r="D224" s="250"/>
      <c r="E224" s="250"/>
      <c r="F224" s="250"/>
      <c r="G224" s="250"/>
      <c r="H224" s="250"/>
      <c r="I224" s="250"/>
      <c r="J224" s="250"/>
      <c r="K224" s="250"/>
      <c r="L224" s="250"/>
      <c r="M224" s="250"/>
      <c r="N224" s="250"/>
      <c r="O224" s="250"/>
      <c r="P224" s="250"/>
      <c r="Q224" s="250"/>
    </row>
    <row r="225" spans="2:17" x14ac:dyDescent="0.2">
      <c r="B225" s="250"/>
      <c r="C225" s="250"/>
      <c r="D225" s="250"/>
      <c r="E225" s="250"/>
      <c r="F225" s="250"/>
      <c r="G225" s="250"/>
      <c r="H225" s="250"/>
      <c r="I225" s="250"/>
      <c r="J225" s="250"/>
      <c r="K225" s="250"/>
      <c r="L225" s="250"/>
      <c r="M225" s="250"/>
      <c r="N225" s="250"/>
      <c r="O225" s="250"/>
      <c r="P225" s="250"/>
      <c r="Q225" s="250"/>
    </row>
    <row r="226" spans="2:17" x14ac:dyDescent="0.2">
      <c r="B226" s="250"/>
      <c r="C226" s="250"/>
      <c r="D226" s="250"/>
      <c r="E226" s="250"/>
      <c r="F226" s="250"/>
      <c r="G226" s="250"/>
      <c r="H226" s="250"/>
      <c r="I226" s="250"/>
      <c r="J226" s="250"/>
      <c r="K226" s="250"/>
      <c r="L226" s="250"/>
      <c r="M226" s="250"/>
      <c r="N226" s="250"/>
      <c r="O226" s="250"/>
      <c r="P226" s="250"/>
      <c r="Q226" s="250"/>
    </row>
    <row r="227" spans="2:17" x14ac:dyDescent="0.2">
      <c r="B227" s="250"/>
      <c r="C227" s="250"/>
      <c r="D227" s="250"/>
      <c r="E227" s="250"/>
      <c r="F227" s="250"/>
      <c r="G227" s="250"/>
      <c r="H227" s="250"/>
      <c r="I227" s="250"/>
      <c r="J227" s="250"/>
      <c r="K227" s="250"/>
      <c r="L227" s="250"/>
      <c r="M227" s="250"/>
      <c r="N227" s="250"/>
      <c r="O227" s="250"/>
      <c r="P227" s="250"/>
      <c r="Q227" s="250"/>
    </row>
    <row r="228" spans="2:17" x14ac:dyDescent="0.2">
      <c r="B228" s="250"/>
      <c r="C228" s="250"/>
      <c r="D228" s="250"/>
      <c r="E228" s="250"/>
      <c r="F228" s="250"/>
      <c r="G228" s="250"/>
      <c r="H228" s="250"/>
      <c r="I228" s="250"/>
      <c r="J228" s="250"/>
      <c r="K228" s="250"/>
      <c r="L228" s="250"/>
      <c r="M228" s="250"/>
      <c r="N228" s="250"/>
      <c r="O228" s="250"/>
      <c r="P228" s="250"/>
      <c r="Q228" s="250"/>
    </row>
    <row r="229" spans="2:17" x14ac:dyDescent="0.2">
      <c r="B229" s="250"/>
      <c r="C229" s="250"/>
      <c r="D229" s="250"/>
      <c r="E229" s="250"/>
      <c r="F229" s="250"/>
      <c r="G229" s="250"/>
      <c r="H229" s="250"/>
      <c r="I229" s="250"/>
      <c r="J229" s="250"/>
      <c r="K229" s="250"/>
      <c r="L229" s="250"/>
      <c r="M229" s="250"/>
      <c r="N229" s="250"/>
      <c r="O229" s="250"/>
      <c r="P229" s="250"/>
      <c r="Q229" s="250"/>
    </row>
    <row r="230" spans="2:17" x14ac:dyDescent="0.2">
      <c r="B230" s="250"/>
      <c r="C230" s="250"/>
      <c r="D230" s="250"/>
      <c r="E230" s="250"/>
      <c r="F230" s="250"/>
      <c r="G230" s="250"/>
      <c r="H230" s="250"/>
      <c r="I230" s="250"/>
      <c r="J230" s="250"/>
      <c r="K230" s="250"/>
      <c r="L230" s="250"/>
      <c r="M230" s="250"/>
      <c r="N230" s="250"/>
      <c r="O230" s="250"/>
      <c r="P230" s="250"/>
      <c r="Q230" s="250"/>
    </row>
    <row r="231" spans="2:17" x14ac:dyDescent="0.2">
      <c r="B231" s="250"/>
      <c r="C231" s="250"/>
      <c r="D231" s="250"/>
      <c r="E231" s="250"/>
      <c r="F231" s="250"/>
      <c r="G231" s="250"/>
      <c r="H231" s="250"/>
      <c r="I231" s="250"/>
      <c r="J231" s="250"/>
      <c r="K231" s="250"/>
      <c r="L231" s="250"/>
      <c r="M231" s="250"/>
      <c r="N231" s="250"/>
      <c r="O231" s="250"/>
      <c r="P231" s="250"/>
      <c r="Q231" s="250"/>
    </row>
    <row r="232" spans="2:17" x14ac:dyDescent="0.2">
      <c r="B232" s="250"/>
      <c r="C232" s="250"/>
      <c r="D232" s="250"/>
      <c r="E232" s="250"/>
      <c r="F232" s="250"/>
      <c r="G232" s="250"/>
      <c r="H232" s="250"/>
      <c r="I232" s="250"/>
      <c r="J232" s="250"/>
      <c r="K232" s="250"/>
      <c r="L232" s="250"/>
      <c r="M232" s="250"/>
      <c r="N232" s="250"/>
      <c r="O232" s="250"/>
      <c r="P232" s="250"/>
      <c r="Q232" s="250"/>
    </row>
    <row r="233" spans="2:17" x14ac:dyDescent="0.2">
      <c r="B233" s="250"/>
      <c r="C233" s="250"/>
      <c r="D233" s="250"/>
      <c r="E233" s="250"/>
      <c r="F233" s="250"/>
      <c r="G233" s="250"/>
      <c r="H233" s="250"/>
      <c r="I233" s="250"/>
      <c r="J233" s="250"/>
      <c r="K233" s="250"/>
      <c r="L233" s="250"/>
      <c r="M233" s="250"/>
      <c r="N233" s="250"/>
      <c r="O233" s="250"/>
      <c r="P233" s="250"/>
      <c r="Q233" s="250"/>
    </row>
    <row r="234" spans="2:17" x14ac:dyDescent="0.2">
      <c r="B234" s="250"/>
      <c r="C234" s="250"/>
      <c r="D234" s="250"/>
      <c r="E234" s="250"/>
      <c r="F234" s="250"/>
      <c r="G234" s="250"/>
      <c r="H234" s="250"/>
      <c r="I234" s="250"/>
      <c r="J234" s="250"/>
      <c r="K234" s="250"/>
      <c r="L234" s="250"/>
      <c r="M234" s="250"/>
      <c r="N234" s="250"/>
      <c r="O234" s="250"/>
      <c r="P234" s="250"/>
      <c r="Q234" s="250"/>
    </row>
    <row r="235" spans="2:17" x14ac:dyDescent="0.2">
      <c r="B235" s="250"/>
      <c r="C235" s="250"/>
      <c r="D235" s="250"/>
      <c r="E235" s="250"/>
      <c r="F235" s="250"/>
      <c r="G235" s="250"/>
      <c r="H235" s="250"/>
      <c r="I235" s="250"/>
      <c r="J235" s="250"/>
      <c r="K235" s="250"/>
      <c r="L235" s="250"/>
      <c r="M235" s="250"/>
      <c r="N235" s="250"/>
      <c r="O235" s="250"/>
      <c r="P235" s="250"/>
      <c r="Q235" s="250"/>
    </row>
    <row r="236" spans="2:17" x14ac:dyDescent="0.2">
      <c r="B236" s="250"/>
      <c r="C236" s="250"/>
      <c r="D236" s="250"/>
      <c r="E236" s="250"/>
      <c r="F236" s="250"/>
      <c r="G236" s="250"/>
      <c r="H236" s="250"/>
      <c r="I236" s="250"/>
      <c r="J236" s="250"/>
      <c r="K236" s="250"/>
      <c r="L236" s="250"/>
      <c r="M236" s="250"/>
      <c r="N236" s="250"/>
      <c r="O236" s="250"/>
      <c r="P236" s="250"/>
      <c r="Q236" s="250"/>
    </row>
    <row r="237" spans="2:17" x14ac:dyDescent="0.2">
      <c r="B237" s="250"/>
      <c r="C237" s="250"/>
      <c r="D237" s="250"/>
      <c r="E237" s="250"/>
      <c r="F237" s="250"/>
      <c r="G237" s="250"/>
      <c r="H237" s="250"/>
      <c r="I237" s="250"/>
      <c r="J237" s="250"/>
      <c r="K237" s="250"/>
      <c r="L237" s="250"/>
      <c r="M237" s="250"/>
      <c r="N237" s="250"/>
      <c r="O237" s="250"/>
      <c r="P237" s="250"/>
      <c r="Q237" s="250"/>
    </row>
    <row r="238" spans="2:17" x14ac:dyDescent="0.2">
      <c r="B238" s="250"/>
      <c r="C238" s="250"/>
      <c r="D238" s="250"/>
      <c r="E238" s="250"/>
      <c r="F238" s="250"/>
      <c r="G238" s="250"/>
      <c r="H238" s="250"/>
      <c r="I238" s="250"/>
      <c r="J238" s="250"/>
      <c r="K238" s="250"/>
      <c r="L238" s="250"/>
      <c r="M238" s="250"/>
      <c r="N238" s="250"/>
      <c r="O238" s="250"/>
      <c r="P238" s="250"/>
      <c r="Q238" s="250"/>
    </row>
    <row r="239" spans="2:17" x14ac:dyDescent="0.2">
      <c r="B239" s="250"/>
      <c r="C239" s="250"/>
      <c r="D239" s="250"/>
      <c r="E239" s="250"/>
      <c r="F239" s="250"/>
      <c r="G239" s="250"/>
      <c r="H239" s="250"/>
      <c r="I239" s="250"/>
      <c r="J239" s="250"/>
      <c r="K239" s="250"/>
      <c r="L239" s="250"/>
      <c r="M239" s="250"/>
      <c r="N239" s="250"/>
      <c r="O239" s="250"/>
      <c r="P239" s="250"/>
      <c r="Q239" s="250"/>
    </row>
    <row r="240" spans="2:17" x14ac:dyDescent="0.2">
      <c r="B240" s="250"/>
      <c r="C240" s="250"/>
      <c r="D240" s="250"/>
      <c r="E240" s="250"/>
      <c r="F240" s="250"/>
      <c r="G240" s="250"/>
      <c r="H240" s="250"/>
      <c r="I240" s="250"/>
      <c r="J240" s="250"/>
      <c r="K240" s="250"/>
      <c r="L240" s="250"/>
      <c r="M240" s="250"/>
      <c r="N240" s="250"/>
      <c r="O240" s="250"/>
      <c r="P240" s="250"/>
      <c r="Q240" s="250"/>
    </row>
    <row r="241" spans="2:17" x14ac:dyDescent="0.2">
      <c r="B241" s="250"/>
      <c r="C241" s="250"/>
      <c r="D241" s="250"/>
      <c r="E241" s="250"/>
      <c r="F241" s="250"/>
      <c r="G241" s="250"/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</row>
    <row r="242" spans="2:17" x14ac:dyDescent="0.2">
      <c r="B242" s="250"/>
      <c r="C242" s="250"/>
      <c r="D242" s="250"/>
      <c r="E242" s="250"/>
      <c r="F242" s="250"/>
      <c r="G242" s="250"/>
      <c r="H242" s="250"/>
      <c r="I242" s="250"/>
      <c r="J242" s="250"/>
      <c r="K242" s="250"/>
      <c r="L242" s="250"/>
      <c r="M242" s="250"/>
      <c r="N242" s="250"/>
      <c r="O242" s="250"/>
      <c r="P242" s="250"/>
      <c r="Q242" s="250"/>
    </row>
    <row r="243" spans="2:17" x14ac:dyDescent="0.2">
      <c r="B243" s="250"/>
      <c r="C243" s="250"/>
      <c r="D243" s="250"/>
      <c r="E243" s="250"/>
      <c r="F243" s="250"/>
      <c r="G243" s="250"/>
      <c r="H243" s="250"/>
      <c r="I243" s="250"/>
      <c r="J243" s="250"/>
      <c r="K243" s="250"/>
      <c r="L243" s="250"/>
      <c r="M243" s="250"/>
      <c r="N243" s="250"/>
      <c r="O243" s="250"/>
      <c r="P243" s="250"/>
      <c r="Q243" s="250"/>
    </row>
    <row r="244" spans="2:17" x14ac:dyDescent="0.2">
      <c r="B244" s="250"/>
      <c r="C244" s="250"/>
      <c r="D244" s="250"/>
      <c r="E244" s="250"/>
      <c r="F244" s="250"/>
      <c r="G244" s="250"/>
      <c r="H244" s="250"/>
      <c r="I244" s="250"/>
      <c r="J244" s="250"/>
      <c r="K244" s="250"/>
      <c r="L244" s="250"/>
      <c r="M244" s="250"/>
      <c r="N244" s="250"/>
      <c r="O244" s="250"/>
      <c r="P244" s="250"/>
      <c r="Q244" s="250"/>
    </row>
    <row r="245" spans="2:17" x14ac:dyDescent="0.2">
      <c r="B245" s="250"/>
      <c r="C245" s="250"/>
      <c r="D245" s="250"/>
      <c r="E245" s="250"/>
      <c r="F245" s="250"/>
      <c r="G245" s="250"/>
      <c r="H245" s="250"/>
      <c r="I245" s="250"/>
      <c r="J245" s="250"/>
      <c r="K245" s="250"/>
      <c r="L245" s="250"/>
      <c r="M245" s="250"/>
      <c r="N245" s="250"/>
      <c r="O245" s="250"/>
      <c r="P245" s="250"/>
      <c r="Q245" s="250"/>
    </row>
    <row r="246" spans="2:17" x14ac:dyDescent="0.2">
      <c r="B246" s="250"/>
      <c r="C246" s="250"/>
      <c r="D246" s="250"/>
      <c r="E246" s="250"/>
      <c r="F246" s="250"/>
      <c r="G246" s="250"/>
      <c r="H246" s="250"/>
      <c r="I246" s="250"/>
      <c r="J246" s="250"/>
      <c r="K246" s="250"/>
      <c r="L246" s="250"/>
      <c r="M246" s="250"/>
      <c r="N246" s="250"/>
      <c r="O246" s="250"/>
      <c r="P246" s="250"/>
      <c r="Q246" s="250"/>
    </row>
    <row r="247" spans="2:17" x14ac:dyDescent="0.2">
      <c r="B247" s="250"/>
      <c r="C247" s="250"/>
      <c r="D247" s="250"/>
      <c r="E247" s="250"/>
      <c r="F247" s="250"/>
      <c r="G247" s="250"/>
      <c r="H247" s="250"/>
      <c r="I247" s="250"/>
      <c r="J247" s="250"/>
      <c r="K247" s="250"/>
      <c r="L247" s="250"/>
      <c r="M247" s="250"/>
      <c r="N247" s="250"/>
      <c r="O247" s="250"/>
      <c r="P247" s="250"/>
      <c r="Q247" s="250"/>
    </row>
    <row r="248" spans="2:17" x14ac:dyDescent="0.2">
      <c r="B248" s="250"/>
      <c r="C248" s="250"/>
      <c r="D248" s="250"/>
      <c r="E248" s="250"/>
      <c r="F248" s="250"/>
      <c r="G248" s="250"/>
      <c r="H248" s="250"/>
      <c r="I248" s="250"/>
      <c r="J248" s="250"/>
      <c r="K248" s="250"/>
      <c r="L248" s="250"/>
      <c r="M248" s="250"/>
      <c r="N248" s="250"/>
      <c r="O248" s="250"/>
      <c r="P248" s="250"/>
      <c r="Q248" s="250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6">
    <tabColor indexed="48"/>
    <outlinePr applyStyles="1" summaryBelow="0"/>
    <pageSetUpPr fitToPage="1"/>
  </sheetPr>
  <dimension ref="A2:S245"/>
  <sheetViews>
    <sheetView workbookViewId="0">
      <selection activeCell="A5" sqref="A5"/>
    </sheetView>
  </sheetViews>
  <sheetFormatPr defaultRowHeight="12.75" x14ac:dyDescent="0.2"/>
  <cols>
    <col min="1" max="1" width="66" style="238" bestFit="1" customWidth="1"/>
    <col min="2" max="2" width="18" style="33" customWidth="1"/>
    <col min="3" max="3" width="17.42578125" style="33" customWidth="1"/>
    <col min="4" max="4" width="11.42578125" style="146" bestFit="1" customWidth="1"/>
    <col min="5" max="16384" width="9.140625" style="238"/>
  </cols>
  <sheetData>
    <row r="2" spans="1:19" ht="18.75" customHeight="1" x14ac:dyDescent="0.3">
      <c r="A2" s="275" t="s">
        <v>286</v>
      </c>
      <c r="B2" s="276"/>
      <c r="C2" s="276"/>
      <c r="D2" s="276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</row>
    <row r="3" spans="1:19" ht="18.75" x14ac:dyDescent="0.3">
      <c r="A3" s="277" t="s">
        <v>285</v>
      </c>
      <c r="B3" s="277"/>
      <c r="C3" s="277"/>
      <c r="D3" s="277"/>
    </row>
    <row r="4" spans="1:19" x14ac:dyDescent="0.2">
      <c r="B4" s="53"/>
      <c r="C4" s="53"/>
      <c r="D4" s="157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</row>
    <row r="5" spans="1:19" s="11" customFormat="1" x14ac:dyDescent="0.2">
      <c r="B5" s="60"/>
      <c r="C5" s="60"/>
      <c r="D5" s="11" t="s">
        <v>278</v>
      </c>
    </row>
    <row r="6" spans="1:19" s="131" customFormat="1" x14ac:dyDescent="0.2">
      <c r="A6" s="223"/>
      <c r="B6" s="200" t="s">
        <v>279</v>
      </c>
      <c r="C6" s="200" t="s">
        <v>280</v>
      </c>
      <c r="D6" s="93" t="s">
        <v>66</v>
      </c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</row>
    <row r="7" spans="1:19" s="101" customFormat="1" ht="24.75" customHeight="1" x14ac:dyDescent="0.2">
      <c r="A7" s="268" t="s">
        <v>281</v>
      </c>
      <c r="B7" s="256">
        <f t="shared" ref="B7:D7" si="0">SUM(B8:B19)</f>
        <v>76.113584884320005</v>
      </c>
      <c r="C7" s="256">
        <f t="shared" si="0"/>
        <v>2131.8494912910401</v>
      </c>
      <c r="D7" s="257">
        <f t="shared" si="0"/>
        <v>1</v>
      </c>
    </row>
    <row r="8" spans="1:19" s="149" customFormat="1" ht="17.25" customHeight="1" x14ac:dyDescent="0.2">
      <c r="A8" s="40" t="s">
        <v>128</v>
      </c>
      <c r="B8" s="233">
        <v>8.8238356057700003</v>
      </c>
      <c r="C8" s="233">
        <v>247.14496730072</v>
      </c>
      <c r="D8" s="123">
        <v>0.11593000000000001</v>
      </c>
    </row>
    <row r="9" spans="1:19" s="149" customFormat="1" ht="17.25" customHeight="1" x14ac:dyDescent="0.2">
      <c r="A9" s="40" t="s">
        <v>287</v>
      </c>
      <c r="B9" s="233">
        <v>5.1831203638399996</v>
      </c>
      <c r="C9" s="233">
        <v>145.172935</v>
      </c>
      <c r="D9" s="123">
        <v>6.8097000000000005E-2</v>
      </c>
    </row>
    <row r="10" spans="1:19" s="149" customFormat="1" ht="17.25" customHeight="1" x14ac:dyDescent="0.2">
      <c r="A10" s="40" t="s">
        <v>288</v>
      </c>
      <c r="B10" s="233">
        <v>14.325759552019999</v>
      </c>
      <c r="C10" s="233">
        <v>401.2472052087</v>
      </c>
      <c r="D10" s="123">
        <v>0.18821599999999999</v>
      </c>
    </row>
    <row r="11" spans="1:19" ht="17.25" customHeight="1" x14ac:dyDescent="0.2">
      <c r="A11" s="79" t="s">
        <v>289</v>
      </c>
      <c r="B11" s="50">
        <v>47.780869362689998</v>
      </c>
      <c r="C11" s="50">
        <v>1338.2843837816199</v>
      </c>
      <c r="D11" s="154">
        <v>0.62775700000000001</v>
      </c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</row>
    <row r="12" spans="1:19" x14ac:dyDescent="0.2">
      <c r="B12" s="53"/>
      <c r="C12" s="53"/>
      <c r="D12" s="157"/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</row>
    <row r="13" spans="1:19" x14ac:dyDescent="0.2">
      <c r="B13" s="53"/>
      <c r="C13" s="53"/>
      <c r="D13" s="157"/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</row>
    <row r="14" spans="1:19" x14ac:dyDescent="0.2">
      <c r="B14" s="53"/>
      <c r="C14" s="53"/>
      <c r="D14" s="157"/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</row>
    <row r="15" spans="1:19" x14ac:dyDescent="0.2">
      <c r="B15" s="53"/>
      <c r="C15" s="53"/>
      <c r="D15" s="157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</row>
    <row r="16" spans="1:19" x14ac:dyDescent="0.2">
      <c r="B16" s="53"/>
      <c r="C16" s="53"/>
      <c r="D16" s="157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</row>
    <row r="17" spans="2:17" x14ac:dyDescent="0.2">
      <c r="B17" s="53"/>
      <c r="C17" s="53"/>
      <c r="D17" s="157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</row>
    <row r="18" spans="2:17" x14ac:dyDescent="0.2">
      <c r="B18" s="53"/>
      <c r="C18" s="53"/>
      <c r="D18" s="157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</row>
    <row r="19" spans="2:17" x14ac:dyDescent="0.2">
      <c r="B19" s="53"/>
      <c r="C19" s="53"/>
      <c r="D19" s="157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</row>
    <row r="20" spans="2:17" x14ac:dyDescent="0.2">
      <c r="B20" s="53"/>
      <c r="C20" s="53"/>
      <c r="D20" s="157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</row>
    <row r="21" spans="2:17" x14ac:dyDescent="0.2">
      <c r="B21" s="53"/>
      <c r="C21" s="53"/>
      <c r="D21" s="157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</row>
    <row r="22" spans="2:17" x14ac:dyDescent="0.2">
      <c r="B22" s="53"/>
      <c r="C22" s="53"/>
      <c r="D22" s="157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</row>
    <row r="23" spans="2:17" x14ac:dyDescent="0.2">
      <c r="B23" s="53"/>
      <c r="C23" s="53"/>
      <c r="D23" s="157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</row>
    <row r="24" spans="2:17" x14ac:dyDescent="0.2">
      <c r="B24" s="53"/>
      <c r="C24" s="53"/>
      <c r="D24" s="157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</row>
    <row r="25" spans="2:17" x14ac:dyDescent="0.2">
      <c r="B25" s="53"/>
      <c r="C25" s="53"/>
      <c r="D25" s="157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</row>
    <row r="26" spans="2:17" x14ac:dyDescent="0.2">
      <c r="B26" s="53"/>
      <c r="C26" s="53"/>
      <c r="D26" s="157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</row>
    <row r="27" spans="2:17" x14ac:dyDescent="0.2">
      <c r="B27" s="53"/>
      <c r="C27" s="53"/>
      <c r="D27" s="157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</row>
    <row r="28" spans="2:17" x14ac:dyDescent="0.2">
      <c r="B28" s="53"/>
      <c r="C28" s="53"/>
      <c r="D28" s="157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</row>
    <row r="29" spans="2:17" x14ac:dyDescent="0.2">
      <c r="B29" s="53"/>
      <c r="C29" s="53"/>
      <c r="D29" s="157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</row>
    <row r="30" spans="2:17" x14ac:dyDescent="0.2">
      <c r="B30" s="53"/>
      <c r="C30" s="53"/>
      <c r="D30" s="157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</row>
    <row r="31" spans="2:17" x14ac:dyDescent="0.2">
      <c r="B31" s="53"/>
      <c r="C31" s="53"/>
      <c r="D31" s="157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</row>
    <row r="32" spans="2:17" x14ac:dyDescent="0.2">
      <c r="B32" s="53"/>
      <c r="C32" s="53"/>
      <c r="D32" s="157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</row>
    <row r="33" spans="2:17" x14ac:dyDescent="0.2">
      <c r="B33" s="53"/>
      <c r="C33" s="53"/>
      <c r="D33" s="157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</row>
    <row r="34" spans="2:17" x14ac:dyDescent="0.2">
      <c r="B34" s="53"/>
      <c r="C34" s="53"/>
      <c r="D34" s="157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</row>
    <row r="35" spans="2:17" x14ac:dyDescent="0.2">
      <c r="B35" s="53"/>
      <c r="C35" s="53"/>
      <c r="D35" s="157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</row>
    <row r="36" spans="2:17" x14ac:dyDescent="0.2">
      <c r="B36" s="53"/>
      <c r="C36" s="53"/>
      <c r="D36" s="157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</row>
    <row r="37" spans="2:17" x14ac:dyDescent="0.2">
      <c r="B37" s="53"/>
      <c r="C37" s="53"/>
      <c r="D37" s="157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2:17" x14ac:dyDescent="0.2">
      <c r="B38" s="53"/>
      <c r="C38" s="53"/>
      <c r="D38" s="157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2:17" x14ac:dyDescent="0.2">
      <c r="B39" s="53"/>
      <c r="C39" s="53"/>
      <c r="D39" s="157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2:17" x14ac:dyDescent="0.2">
      <c r="B40" s="53"/>
      <c r="C40" s="53"/>
      <c r="D40" s="157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2:17" x14ac:dyDescent="0.2">
      <c r="B41" s="53"/>
      <c r="C41" s="53"/>
      <c r="D41" s="157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2:17" x14ac:dyDescent="0.2">
      <c r="B42" s="53"/>
      <c r="C42" s="53"/>
      <c r="D42" s="157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2:17" x14ac:dyDescent="0.2">
      <c r="B43" s="53"/>
      <c r="C43" s="53"/>
      <c r="D43" s="157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2:17" x14ac:dyDescent="0.2">
      <c r="B44" s="53"/>
      <c r="C44" s="53"/>
      <c r="D44" s="157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2:17" x14ac:dyDescent="0.2">
      <c r="B45" s="53"/>
      <c r="C45" s="53"/>
      <c r="D45" s="157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2:17" x14ac:dyDescent="0.2">
      <c r="B46" s="53"/>
      <c r="C46" s="53"/>
      <c r="D46" s="157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2:17" x14ac:dyDescent="0.2">
      <c r="B47" s="53"/>
      <c r="C47" s="53"/>
      <c r="D47" s="157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2:17" x14ac:dyDescent="0.2">
      <c r="B48" s="53"/>
      <c r="C48" s="53"/>
      <c r="D48" s="157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2:17" x14ac:dyDescent="0.2">
      <c r="B49" s="53"/>
      <c r="C49" s="53"/>
      <c r="D49" s="157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2:17" x14ac:dyDescent="0.2">
      <c r="B50" s="53"/>
      <c r="C50" s="53"/>
      <c r="D50" s="157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2:17" x14ac:dyDescent="0.2">
      <c r="B51" s="53"/>
      <c r="C51" s="53"/>
      <c r="D51" s="157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2:17" x14ac:dyDescent="0.2">
      <c r="B52" s="53"/>
      <c r="C52" s="53"/>
      <c r="D52" s="157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2:17" x14ac:dyDescent="0.2">
      <c r="B53" s="53"/>
      <c r="C53" s="53"/>
      <c r="D53" s="157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2:17" x14ac:dyDescent="0.2">
      <c r="B54" s="53"/>
      <c r="C54" s="53"/>
      <c r="D54" s="157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2:17" x14ac:dyDescent="0.2">
      <c r="B55" s="53"/>
      <c r="C55" s="53"/>
      <c r="D55" s="157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2:17" x14ac:dyDescent="0.2">
      <c r="B56" s="53"/>
      <c r="C56" s="53"/>
      <c r="D56" s="157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2:17" x14ac:dyDescent="0.2">
      <c r="B57" s="53"/>
      <c r="C57" s="53"/>
      <c r="D57" s="157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2:17" x14ac:dyDescent="0.2">
      <c r="B58" s="53"/>
      <c r="C58" s="53"/>
      <c r="D58" s="157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2:17" x14ac:dyDescent="0.2">
      <c r="B59" s="53"/>
      <c r="C59" s="53"/>
      <c r="D59" s="157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2:17" x14ac:dyDescent="0.2">
      <c r="B60" s="53"/>
      <c r="C60" s="53"/>
      <c r="D60" s="157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2:17" x14ac:dyDescent="0.2">
      <c r="B61" s="53"/>
      <c r="C61" s="53"/>
      <c r="D61" s="157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2:17" x14ac:dyDescent="0.2">
      <c r="B62" s="53"/>
      <c r="C62" s="53"/>
      <c r="D62" s="157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2:17" x14ac:dyDescent="0.2">
      <c r="B63" s="53"/>
      <c r="C63" s="53"/>
      <c r="D63" s="157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2:17" x14ac:dyDescent="0.2">
      <c r="B64" s="53"/>
      <c r="C64" s="53"/>
      <c r="D64" s="157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2:17" x14ac:dyDescent="0.2">
      <c r="B65" s="53"/>
      <c r="C65" s="53"/>
      <c r="D65" s="157"/>
      <c r="E65" s="250"/>
      <c r="F65" s="250"/>
      <c r="G65" s="250"/>
      <c r="H65" s="250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2:17" x14ac:dyDescent="0.2">
      <c r="B66" s="53"/>
      <c r="C66" s="53"/>
      <c r="D66" s="157"/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2:17" x14ac:dyDescent="0.2">
      <c r="B67" s="53"/>
      <c r="C67" s="53"/>
      <c r="D67" s="157"/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2:17" x14ac:dyDescent="0.2">
      <c r="B68" s="53"/>
      <c r="C68" s="53"/>
      <c r="D68" s="157"/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2:17" x14ac:dyDescent="0.2">
      <c r="B69" s="53"/>
      <c r="C69" s="53"/>
      <c r="D69" s="157"/>
      <c r="E69" s="250"/>
      <c r="F69" s="250"/>
      <c r="G69" s="250"/>
      <c r="H69" s="250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2:17" x14ac:dyDescent="0.2">
      <c r="B70" s="53"/>
      <c r="C70" s="53"/>
      <c r="D70" s="157"/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2:17" x14ac:dyDescent="0.2">
      <c r="B71" s="53"/>
      <c r="C71" s="53"/>
      <c r="D71" s="157"/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2:17" x14ac:dyDescent="0.2">
      <c r="B72" s="53"/>
      <c r="C72" s="53"/>
      <c r="D72" s="157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2:17" x14ac:dyDescent="0.2">
      <c r="B73" s="53"/>
      <c r="C73" s="53"/>
      <c r="D73" s="157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2:17" x14ac:dyDescent="0.2">
      <c r="B74" s="53"/>
      <c r="C74" s="53"/>
      <c r="D74" s="157"/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2:17" x14ac:dyDescent="0.2">
      <c r="B75" s="53"/>
      <c r="C75" s="53"/>
      <c r="D75" s="157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2:17" x14ac:dyDescent="0.2">
      <c r="B76" s="53"/>
      <c r="C76" s="53"/>
      <c r="D76" s="157"/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2:17" x14ac:dyDescent="0.2">
      <c r="B77" s="53"/>
      <c r="C77" s="53"/>
      <c r="D77" s="157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2:17" x14ac:dyDescent="0.2">
      <c r="B78" s="53"/>
      <c r="C78" s="53"/>
      <c r="D78" s="157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2:17" x14ac:dyDescent="0.2">
      <c r="B79" s="53"/>
      <c r="C79" s="53"/>
      <c r="D79" s="157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2:17" x14ac:dyDescent="0.2">
      <c r="B80" s="53"/>
      <c r="C80" s="53"/>
      <c r="D80" s="157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2:17" x14ac:dyDescent="0.2">
      <c r="B81" s="53"/>
      <c r="C81" s="53"/>
      <c r="D81" s="157"/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2:17" x14ac:dyDescent="0.2">
      <c r="B82" s="53"/>
      <c r="C82" s="53"/>
      <c r="D82" s="157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2:17" x14ac:dyDescent="0.2">
      <c r="B83" s="53"/>
      <c r="C83" s="53"/>
      <c r="D83" s="157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2:17" x14ac:dyDescent="0.2">
      <c r="B84" s="53"/>
      <c r="C84" s="53"/>
      <c r="D84" s="157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2:17" x14ac:dyDescent="0.2">
      <c r="B85" s="53"/>
      <c r="C85" s="53"/>
      <c r="D85" s="157"/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2:17" x14ac:dyDescent="0.2">
      <c r="B86" s="53"/>
      <c r="C86" s="53"/>
      <c r="D86" s="157"/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2:17" x14ac:dyDescent="0.2">
      <c r="B87" s="53"/>
      <c r="C87" s="53"/>
      <c r="D87" s="157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2:17" x14ac:dyDescent="0.2">
      <c r="B88" s="53"/>
      <c r="C88" s="53"/>
      <c r="D88" s="157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2:17" x14ac:dyDescent="0.2">
      <c r="B89" s="53"/>
      <c r="C89" s="53"/>
      <c r="D89" s="157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2:17" x14ac:dyDescent="0.2">
      <c r="B90" s="53"/>
      <c r="C90" s="53"/>
      <c r="D90" s="157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2:17" x14ac:dyDescent="0.2">
      <c r="B91" s="53"/>
      <c r="C91" s="53"/>
      <c r="D91" s="157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2:17" x14ac:dyDescent="0.2">
      <c r="B92" s="53"/>
      <c r="C92" s="53"/>
      <c r="D92" s="157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2:17" x14ac:dyDescent="0.2">
      <c r="B93" s="53"/>
      <c r="C93" s="53"/>
      <c r="D93" s="157"/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2:17" x14ac:dyDescent="0.2">
      <c r="B94" s="53"/>
      <c r="C94" s="53"/>
      <c r="D94" s="157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2:17" x14ac:dyDescent="0.2">
      <c r="B95" s="53"/>
      <c r="C95" s="53"/>
      <c r="D95" s="157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2:17" x14ac:dyDescent="0.2">
      <c r="B96" s="53"/>
      <c r="C96" s="53"/>
      <c r="D96" s="157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2:17" x14ac:dyDescent="0.2">
      <c r="B97" s="53"/>
      <c r="C97" s="53"/>
      <c r="D97" s="157"/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2:17" x14ac:dyDescent="0.2">
      <c r="B98" s="53"/>
      <c r="C98" s="53"/>
      <c r="D98" s="157"/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2:17" x14ac:dyDescent="0.2">
      <c r="B99" s="53"/>
      <c r="C99" s="53"/>
      <c r="D99" s="157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2:17" x14ac:dyDescent="0.2">
      <c r="B100" s="53"/>
      <c r="C100" s="53"/>
      <c r="D100" s="157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2:17" x14ac:dyDescent="0.2">
      <c r="B101" s="53"/>
      <c r="C101" s="53"/>
      <c r="D101" s="157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2:17" x14ac:dyDescent="0.2">
      <c r="B102" s="53"/>
      <c r="C102" s="53"/>
      <c r="D102" s="157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2:17" x14ac:dyDescent="0.2">
      <c r="B103" s="53"/>
      <c r="C103" s="53"/>
      <c r="D103" s="157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2:17" x14ac:dyDescent="0.2">
      <c r="B104" s="53"/>
      <c r="C104" s="53"/>
      <c r="D104" s="157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2:17" x14ac:dyDescent="0.2">
      <c r="B105" s="53"/>
      <c r="C105" s="53"/>
      <c r="D105" s="157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2:17" x14ac:dyDescent="0.2">
      <c r="B106" s="53"/>
      <c r="C106" s="53"/>
      <c r="D106" s="157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2:17" x14ac:dyDescent="0.2">
      <c r="B107" s="53"/>
      <c r="C107" s="53"/>
      <c r="D107" s="157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2:17" x14ac:dyDescent="0.2">
      <c r="B108" s="53"/>
      <c r="C108" s="53"/>
      <c r="D108" s="157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2:17" x14ac:dyDescent="0.2">
      <c r="B109" s="53"/>
      <c r="C109" s="53"/>
      <c r="D109" s="157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2:17" x14ac:dyDescent="0.2">
      <c r="B110" s="53"/>
      <c r="C110" s="53"/>
      <c r="D110" s="157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2:17" x14ac:dyDescent="0.2">
      <c r="B111" s="53"/>
      <c r="C111" s="53"/>
      <c r="D111" s="157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2:17" x14ac:dyDescent="0.2">
      <c r="B112" s="53"/>
      <c r="C112" s="53"/>
      <c r="D112" s="157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2:17" x14ac:dyDescent="0.2">
      <c r="B113" s="53"/>
      <c r="C113" s="53"/>
      <c r="D113" s="157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2:17" x14ac:dyDescent="0.2">
      <c r="B114" s="53"/>
      <c r="C114" s="53"/>
      <c r="D114" s="157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2:17" x14ac:dyDescent="0.2">
      <c r="B115" s="53"/>
      <c r="C115" s="53"/>
      <c r="D115" s="157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2:17" x14ac:dyDescent="0.2">
      <c r="B116" s="53"/>
      <c r="C116" s="53"/>
      <c r="D116" s="157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2:17" x14ac:dyDescent="0.2">
      <c r="B117" s="53"/>
      <c r="C117" s="53"/>
      <c r="D117" s="157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2:17" x14ac:dyDescent="0.2">
      <c r="B118" s="53"/>
      <c r="C118" s="53"/>
      <c r="D118" s="157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2:17" x14ac:dyDescent="0.2">
      <c r="B119" s="53"/>
      <c r="C119" s="53"/>
      <c r="D119" s="157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2:17" x14ac:dyDescent="0.2">
      <c r="B120" s="53"/>
      <c r="C120" s="53"/>
      <c r="D120" s="157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2:17" x14ac:dyDescent="0.2">
      <c r="B121" s="53"/>
      <c r="C121" s="53"/>
      <c r="D121" s="157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2:17" x14ac:dyDescent="0.2">
      <c r="B122" s="53"/>
      <c r="C122" s="53"/>
      <c r="D122" s="157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2:17" x14ac:dyDescent="0.2">
      <c r="B123" s="53"/>
      <c r="C123" s="53"/>
      <c r="D123" s="157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2:17" x14ac:dyDescent="0.2">
      <c r="B124" s="53"/>
      <c r="C124" s="53"/>
      <c r="D124" s="157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2:17" x14ac:dyDescent="0.2">
      <c r="B125" s="53"/>
      <c r="C125" s="53"/>
      <c r="D125" s="157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2:17" x14ac:dyDescent="0.2">
      <c r="B126" s="53"/>
      <c r="C126" s="53"/>
      <c r="D126" s="157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2:17" x14ac:dyDescent="0.2">
      <c r="B127" s="53"/>
      <c r="C127" s="53"/>
      <c r="D127" s="157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2:17" x14ac:dyDescent="0.2">
      <c r="B128" s="53"/>
      <c r="C128" s="53"/>
      <c r="D128" s="157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53"/>
      <c r="C129" s="53"/>
      <c r="D129" s="157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53"/>
      <c r="C130" s="53"/>
      <c r="D130" s="157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53"/>
      <c r="C131" s="53"/>
      <c r="D131" s="157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53"/>
      <c r="C132" s="53"/>
      <c r="D132" s="157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53"/>
      <c r="C133" s="53"/>
      <c r="D133" s="157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53"/>
      <c r="C134" s="53"/>
      <c r="D134" s="157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53"/>
      <c r="C135" s="53"/>
      <c r="D135" s="157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53"/>
      <c r="C136" s="53"/>
      <c r="D136" s="157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53"/>
      <c r="C137" s="53"/>
      <c r="D137" s="157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53"/>
      <c r="C138" s="53"/>
      <c r="D138" s="157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53"/>
      <c r="C139" s="53"/>
      <c r="D139" s="157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53"/>
      <c r="C140" s="53"/>
      <c r="D140" s="157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53"/>
      <c r="C141" s="53"/>
      <c r="D141" s="157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53"/>
      <c r="C142" s="53"/>
      <c r="D142" s="157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53"/>
      <c r="C143" s="53"/>
      <c r="D143" s="157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53"/>
      <c r="C144" s="53"/>
      <c r="D144" s="157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53"/>
      <c r="C145" s="53"/>
      <c r="D145" s="157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53"/>
      <c r="C146" s="53"/>
      <c r="D146" s="157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53"/>
      <c r="C147" s="53"/>
      <c r="D147" s="157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53"/>
      <c r="C148" s="53"/>
      <c r="D148" s="157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53"/>
      <c r="C149" s="53"/>
      <c r="D149" s="157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53"/>
      <c r="C150" s="53"/>
      <c r="D150" s="157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53"/>
      <c r="C151" s="53"/>
      <c r="D151" s="157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53"/>
      <c r="C152" s="53"/>
      <c r="D152" s="157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53"/>
      <c r="C153" s="53"/>
      <c r="D153" s="157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53"/>
      <c r="C154" s="53"/>
      <c r="D154" s="157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53"/>
      <c r="C155" s="53"/>
      <c r="D155" s="157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53"/>
      <c r="C156" s="53"/>
      <c r="D156" s="157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53"/>
      <c r="C157" s="53"/>
      <c r="D157" s="157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53"/>
      <c r="C158" s="53"/>
      <c r="D158" s="157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53"/>
      <c r="C159" s="53"/>
      <c r="D159" s="157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53"/>
      <c r="C160" s="53"/>
      <c r="D160" s="157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53"/>
      <c r="C161" s="53"/>
      <c r="D161" s="157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53"/>
      <c r="C162" s="53"/>
      <c r="D162" s="157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53"/>
      <c r="C163" s="53"/>
      <c r="D163" s="157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53"/>
      <c r="C164" s="53"/>
      <c r="D164" s="157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53"/>
      <c r="C165" s="53"/>
      <c r="D165" s="157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53"/>
      <c r="C166" s="53"/>
      <c r="D166" s="157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53"/>
      <c r="C167" s="53"/>
      <c r="D167" s="157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53"/>
      <c r="C168" s="53"/>
      <c r="D168" s="157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</row>
    <row r="169" spans="2:17" x14ac:dyDescent="0.2">
      <c r="B169" s="53"/>
      <c r="C169" s="53"/>
      <c r="D169" s="157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</row>
    <row r="170" spans="2:17" x14ac:dyDescent="0.2">
      <c r="B170" s="53"/>
      <c r="C170" s="53"/>
      <c r="D170" s="157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</row>
    <row r="171" spans="2:17" x14ac:dyDescent="0.2">
      <c r="B171" s="53"/>
      <c r="C171" s="53"/>
      <c r="D171" s="157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</row>
    <row r="172" spans="2:17" x14ac:dyDescent="0.2">
      <c r="B172" s="53"/>
      <c r="C172" s="53"/>
      <c r="D172" s="157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</row>
    <row r="173" spans="2:17" x14ac:dyDescent="0.2">
      <c r="B173" s="53"/>
      <c r="C173" s="53"/>
      <c r="D173" s="157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</row>
    <row r="174" spans="2:17" x14ac:dyDescent="0.2">
      <c r="B174" s="53"/>
      <c r="C174" s="53"/>
      <c r="D174" s="157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</row>
    <row r="175" spans="2:17" x14ac:dyDescent="0.2">
      <c r="B175" s="53"/>
      <c r="C175" s="53"/>
      <c r="D175" s="157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</row>
    <row r="176" spans="2:17" x14ac:dyDescent="0.2">
      <c r="B176" s="53"/>
      <c r="C176" s="53"/>
      <c r="D176" s="157"/>
      <c r="E176" s="250"/>
      <c r="F176" s="250"/>
      <c r="G176" s="250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</row>
    <row r="177" spans="2:17" x14ac:dyDescent="0.2">
      <c r="B177" s="53"/>
      <c r="C177" s="53"/>
      <c r="D177" s="157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</row>
    <row r="178" spans="2:17" x14ac:dyDescent="0.2">
      <c r="B178" s="53"/>
      <c r="C178" s="53"/>
      <c r="D178" s="157"/>
      <c r="E178" s="250"/>
      <c r="F178" s="250"/>
      <c r="G178" s="250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</row>
    <row r="179" spans="2:17" x14ac:dyDescent="0.2">
      <c r="B179" s="53"/>
      <c r="C179" s="53"/>
      <c r="D179" s="157"/>
      <c r="E179" s="250"/>
      <c r="F179" s="250"/>
      <c r="G179" s="250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</row>
    <row r="180" spans="2:17" x14ac:dyDescent="0.2">
      <c r="B180" s="53"/>
      <c r="C180" s="53"/>
      <c r="D180" s="157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</row>
    <row r="181" spans="2:17" x14ac:dyDescent="0.2">
      <c r="B181" s="53"/>
      <c r="C181" s="53"/>
      <c r="D181" s="157"/>
      <c r="E181" s="250"/>
      <c r="F181" s="250"/>
      <c r="G181" s="250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</row>
    <row r="182" spans="2:17" x14ac:dyDescent="0.2">
      <c r="B182" s="53"/>
      <c r="C182" s="53"/>
      <c r="D182" s="157"/>
      <c r="E182" s="250"/>
      <c r="F182" s="250"/>
      <c r="G182" s="250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</row>
    <row r="183" spans="2:17" x14ac:dyDescent="0.2">
      <c r="B183" s="53"/>
      <c r="C183" s="53"/>
      <c r="D183" s="157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</row>
    <row r="184" spans="2:17" x14ac:dyDescent="0.2">
      <c r="B184" s="53"/>
      <c r="C184" s="53"/>
      <c r="D184" s="157"/>
      <c r="E184" s="250"/>
      <c r="F184" s="250"/>
      <c r="G184" s="250"/>
      <c r="H184" s="250"/>
      <c r="I184" s="250"/>
      <c r="J184" s="250"/>
      <c r="K184" s="250"/>
      <c r="L184" s="250"/>
      <c r="M184" s="250"/>
      <c r="N184" s="250"/>
      <c r="O184" s="250"/>
      <c r="P184" s="250"/>
      <c r="Q184" s="250"/>
    </row>
    <row r="185" spans="2:17" x14ac:dyDescent="0.2">
      <c r="B185" s="53"/>
      <c r="C185" s="53"/>
      <c r="D185" s="157"/>
      <c r="E185" s="250"/>
      <c r="F185" s="250"/>
      <c r="G185" s="250"/>
      <c r="H185" s="250"/>
      <c r="I185" s="250"/>
      <c r="J185" s="250"/>
      <c r="K185" s="250"/>
      <c r="L185" s="250"/>
      <c r="M185" s="250"/>
      <c r="N185" s="250"/>
      <c r="O185" s="250"/>
      <c r="P185" s="250"/>
      <c r="Q185" s="250"/>
    </row>
    <row r="186" spans="2:17" x14ac:dyDescent="0.2">
      <c r="B186" s="53"/>
      <c r="C186" s="53"/>
      <c r="D186" s="157"/>
      <c r="E186" s="250"/>
      <c r="F186" s="250"/>
      <c r="G186" s="250"/>
      <c r="H186" s="250"/>
      <c r="I186" s="250"/>
      <c r="J186" s="250"/>
      <c r="K186" s="250"/>
      <c r="L186" s="250"/>
      <c r="M186" s="250"/>
      <c r="N186" s="250"/>
      <c r="O186" s="250"/>
      <c r="P186" s="250"/>
      <c r="Q186" s="250"/>
    </row>
    <row r="187" spans="2:17" x14ac:dyDescent="0.2">
      <c r="B187" s="53"/>
      <c r="C187" s="53"/>
      <c r="D187" s="157"/>
      <c r="E187" s="250"/>
      <c r="F187" s="250"/>
      <c r="G187" s="250"/>
      <c r="H187" s="250"/>
      <c r="I187" s="250"/>
      <c r="J187" s="250"/>
      <c r="K187" s="250"/>
      <c r="L187" s="250"/>
      <c r="M187" s="250"/>
      <c r="N187" s="250"/>
      <c r="O187" s="250"/>
      <c r="P187" s="250"/>
      <c r="Q187" s="250"/>
    </row>
    <row r="188" spans="2:17" x14ac:dyDescent="0.2">
      <c r="B188" s="53"/>
      <c r="C188" s="53"/>
      <c r="D188" s="157"/>
      <c r="E188" s="250"/>
      <c r="F188" s="250"/>
      <c r="G188" s="250"/>
      <c r="H188" s="250"/>
      <c r="I188" s="250"/>
      <c r="J188" s="250"/>
      <c r="K188" s="250"/>
      <c r="L188" s="250"/>
      <c r="M188" s="250"/>
      <c r="N188" s="250"/>
      <c r="O188" s="250"/>
      <c r="P188" s="250"/>
      <c r="Q188" s="250"/>
    </row>
    <row r="189" spans="2:17" x14ac:dyDescent="0.2">
      <c r="B189" s="53"/>
      <c r="C189" s="53"/>
      <c r="D189" s="157"/>
      <c r="E189" s="250"/>
      <c r="F189" s="250"/>
      <c r="G189" s="250"/>
      <c r="H189" s="250"/>
      <c r="I189" s="250"/>
      <c r="J189" s="250"/>
      <c r="K189" s="250"/>
      <c r="L189" s="250"/>
      <c r="M189" s="250"/>
      <c r="N189" s="250"/>
      <c r="O189" s="250"/>
      <c r="P189" s="250"/>
      <c r="Q189" s="250"/>
    </row>
    <row r="190" spans="2:17" x14ac:dyDescent="0.2">
      <c r="B190" s="53"/>
      <c r="C190" s="53"/>
      <c r="D190" s="157"/>
      <c r="E190" s="250"/>
      <c r="F190" s="250"/>
      <c r="G190" s="250"/>
      <c r="H190" s="250"/>
      <c r="I190" s="250"/>
      <c r="J190" s="250"/>
      <c r="K190" s="250"/>
      <c r="L190" s="250"/>
      <c r="M190" s="250"/>
      <c r="N190" s="250"/>
      <c r="O190" s="250"/>
      <c r="P190" s="250"/>
      <c r="Q190" s="250"/>
    </row>
    <row r="191" spans="2:17" x14ac:dyDescent="0.2">
      <c r="B191" s="53"/>
      <c r="C191" s="53"/>
      <c r="D191" s="157"/>
      <c r="E191" s="250"/>
      <c r="F191" s="250"/>
      <c r="G191" s="250"/>
      <c r="H191" s="250"/>
      <c r="I191" s="250"/>
      <c r="J191" s="250"/>
      <c r="K191" s="250"/>
      <c r="L191" s="250"/>
      <c r="M191" s="250"/>
      <c r="N191" s="250"/>
      <c r="O191" s="250"/>
      <c r="P191" s="250"/>
      <c r="Q191" s="250"/>
    </row>
    <row r="192" spans="2:17" x14ac:dyDescent="0.2">
      <c r="B192" s="53"/>
      <c r="C192" s="53"/>
      <c r="D192" s="157"/>
      <c r="E192" s="250"/>
      <c r="F192" s="250"/>
      <c r="G192" s="250"/>
      <c r="H192" s="250"/>
      <c r="I192" s="250"/>
      <c r="J192" s="250"/>
      <c r="K192" s="250"/>
      <c r="L192" s="250"/>
      <c r="M192" s="250"/>
      <c r="N192" s="250"/>
      <c r="O192" s="250"/>
      <c r="P192" s="250"/>
      <c r="Q192" s="250"/>
    </row>
    <row r="193" spans="2:17" x14ac:dyDescent="0.2">
      <c r="B193" s="53"/>
      <c r="C193" s="53"/>
      <c r="D193" s="157"/>
      <c r="E193" s="250"/>
      <c r="F193" s="250"/>
      <c r="G193" s="250"/>
      <c r="H193" s="250"/>
      <c r="I193" s="250"/>
      <c r="J193" s="250"/>
      <c r="K193" s="250"/>
      <c r="L193" s="250"/>
      <c r="M193" s="250"/>
      <c r="N193" s="250"/>
      <c r="O193" s="250"/>
      <c r="P193" s="250"/>
      <c r="Q193" s="250"/>
    </row>
    <row r="194" spans="2:17" x14ac:dyDescent="0.2">
      <c r="B194" s="53"/>
      <c r="C194" s="53"/>
      <c r="D194" s="157"/>
      <c r="E194" s="250"/>
      <c r="F194" s="250"/>
      <c r="G194" s="250"/>
      <c r="H194" s="250"/>
      <c r="I194" s="250"/>
      <c r="J194" s="250"/>
      <c r="K194" s="250"/>
      <c r="L194" s="250"/>
      <c r="M194" s="250"/>
      <c r="N194" s="250"/>
      <c r="O194" s="250"/>
      <c r="P194" s="250"/>
      <c r="Q194" s="250"/>
    </row>
    <row r="195" spans="2:17" x14ac:dyDescent="0.2">
      <c r="B195" s="53"/>
      <c r="C195" s="53"/>
      <c r="D195" s="157"/>
      <c r="E195" s="250"/>
      <c r="F195" s="250"/>
      <c r="G195" s="250"/>
      <c r="H195" s="250"/>
      <c r="I195" s="250"/>
      <c r="J195" s="250"/>
      <c r="K195" s="250"/>
      <c r="L195" s="250"/>
      <c r="M195" s="250"/>
      <c r="N195" s="250"/>
      <c r="O195" s="250"/>
      <c r="P195" s="250"/>
      <c r="Q195" s="250"/>
    </row>
    <row r="196" spans="2:17" x14ac:dyDescent="0.2">
      <c r="B196" s="53"/>
      <c r="C196" s="53"/>
      <c r="D196" s="157"/>
      <c r="E196" s="250"/>
      <c r="F196" s="250"/>
      <c r="G196" s="250"/>
      <c r="H196" s="250"/>
      <c r="I196" s="250"/>
      <c r="J196" s="250"/>
      <c r="K196" s="250"/>
      <c r="L196" s="250"/>
      <c r="M196" s="250"/>
      <c r="N196" s="250"/>
      <c r="O196" s="250"/>
      <c r="P196" s="250"/>
      <c r="Q196" s="250"/>
    </row>
    <row r="197" spans="2:17" x14ac:dyDescent="0.2">
      <c r="B197" s="53"/>
      <c r="C197" s="53"/>
      <c r="D197" s="157"/>
      <c r="E197" s="250"/>
      <c r="F197" s="250"/>
      <c r="G197" s="250"/>
      <c r="H197" s="250"/>
      <c r="I197" s="250"/>
      <c r="J197" s="250"/>
      <c r="K197" s="250"/>
      <c r="L197" s="250"/>
      <c r="M197" s="250"/>
      <c r="N197" s="250"/>
      <c r="O197" s="250"/>
      <c r="P197" s="250"/>
      <c r="Q197" s="250"/>
    </row>
    <row r="198" spans="2:17" x14ac:dyDescent="0.2">
      <c r="B198" s="53"/>
      <c r="C198" s="53"/>
      <c r="D198" s="157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</row>
    <row r="199" spans="2:17" x14ac:dyDescent="0.2">
      <c r="B199" s="53"/>
      <c r="C199" s="53"/>
      <c r="D199" s="157"/>
      <c r="E199" s="250"/>
      <c r="F199" s="250"/>
      <c r="G199" s="250"/>
      <c r="H199" s="250"/>
      <c r="I199" s="250"/>
      <c r="J199" s="250"/>
      <c r="K199" s="250"/>
      <c r="L199" s="250"/>
      <c r="M199" s="250"/>
      <c r="N199" s="250"/>
      <c r="O199" s="250"/>
      <c r="P199" s="250"/>
      <c r="Q199" s="250"/>
    </row>
    <row r="200" spans="2:17" x14ac:dyDescent="0.2">
      <c r="B200" s="53"/>
      <c r="C200" s="53"/>
      <c r="D200" s="157"/>
      <c r="E200" s="250"/>
      <c r="F200" s="250"/>
      <c r="G200" s="250"/>
      <c r="H200" s="250"/>
      <c r="I200" s="250"/>
      <c r="J200" s="250"/>
      <c r="K200" s="250"/>
      <c r="L200" s="250"/>
      <c r="M200" s="250"/>
      <c r="N200" s="250"/>
      <c r="O200" s="250"/>
      <c r="P200" s="250"/>
      <c r="Q200" s="250"/>
    </row>
    <row r="201" spans="2:17" x14ac:dyDescent="0.2">
      <c r="B201" s="53"/>
      <c r="C201" s="53"/>
      <c r="D201" s="157"/>
      <c r="E201" s="250"/>
      <c r="F201" s="250"/>
      <c r="G201" s="250"/>
      <c r="H201" s="250"/>
      <c r="I201" s="250"/>
      <c r="J201" s="250"/>
      <c r="K201" s="250"/>
      <c r="L201" s="250"/>
      <c r="M201" s="250"/>
      <c r="N201" s="250"/>
      <c r="O201" s="250"/>
      <c r="P201" s="250"/>
      <c r="Q201" s="250"/>
    </row>
    <row r="202" spans="2:17" x14ac:dyDescent="0.2">
      <c r="B202" s="53"/>
      <c r="C202" s="53"/>
      <c r="D202" s="157"/>
      <c r="E202" s="250"/>
      <c r="F202" s="250"/>
      <c r="G202" s="250"/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</row>
    <row r="203" spans="2:17" x14ac:dyDescent="0.2">
      <c r="B203" s="53"/>
      <c r="C203" s="53"/>
      <c r="D203" s="157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</row>
    <row r="204" spans="2:17" x14ac:dyDescent="0.2">
      <c r="B204" s="53"/>
      <c r="C204" s="53"/>
      <c r="D204" s="157"/>
      <c r="E204" s="250"/>
      <c r="F204" s="250"/>
      <c r="G204" s="250"/>
      <c r="H204" s="250"/>
      <c r="I204" s="250"/>
      <c r="J204" s="250"/>
      <c r="K204" s="250"/>
      <c r="L204" s="250"/>
      <c r="M204" s="250"/>
      <c r="N204" s="250"/>
      <c r="O204" s="250"/>
      <c r="P204" s="250"/>
      <c r="Q204" s="250"/>
    </row>
    <row r="205" spans="2:17" x14ac:dyDescent="0.2">
      <c r="B205" s="53"/>
      <c r="C205" s="53"/>
      <c r="D205" s="157"/>
      <c r="E205" s="250"/>
      <c r="F205" s="250"/>
      <c r="G205" s="250"/>
      <c r="H205" s="250"/>
      <c r="I205" s="250"/>
      <c r="J205" s="250"/>
      <c r="K205" s="250"/>
      <c r="L205" s="250"/>
      <c r="M205" s="250"/>
      <c r="N205" s="250"/>
      <c r="O205" s="250"/>
      <c r="P205" s="250"/>
      <c r="Q205" s="250"/>
    </row>
    <row r="206" spans="2:17" x14ac:dyDescent="0.2">
      <c r="B206" s="53"/>
      <c r="C206" s="53"/>
      <c r="D206" s="157"/>
      <c r="E206" s="250"/>
      <c r="F206" s="250"/>
      <c r="G206" s="250"/>
      <c r="H206" s="250"/>
      <c r="I206" s="250"/>
      <c r="J206" s="250"/>
      <c r="K206" s="250"/>
      <c r="L206" s="250"/>
      <c r="M206" s="250"/>
      <c r="N206" s="250"/>
      <c r="O206" s="250"/>
      <c r="P206" s="250"/>
      <c r="Q206" s="250"/>
    </row>
    <row r="207" spans="2:17" x14ac:dyDescent="0.2">
      <c r="B207" s="53"/>
      <c r="C207" s="53"/>
      <c r="D207" s="157"/>
      <c r="E207" s="250"/>
      <c r="F207" s="250"/>
      <c r="G207" s="250"/>
      <c r="H207" s="250"/>
      <c r="I207" s="250"/>
      <c r="J207" s="250"/>
      <c r="K207" s="250"/>
      <c r="L207" s="250"/>
      <c r="M207" s="250"/>
      <c r="N207" s="250"/>
      <c r="O207" s="250"/>
      <c r="P207" s="250"/>
      <c r="Q207" s="250"/>
    </row>
    <row r="208" spans="2:17" x14ac:dyDescent="0.2">
      <c r="B208" s="53"/>
      <c r="C208" s="53"/>
      <c r="D208" s="157"/>
      <c r="E208" s="250"/>
      <c r="F208" s="250"/>
      <c r="G208" s="250"/>
      <c r="H208" s="250"/>
      <c r="I208" s="250"/>
      <c r="J208" s="250"/>
      <c r="K208" s="250"/>
      <c r="L208" s="250"/>
      <c r="M208" s="250"/>
      <c r="N208" s="250"/>
      <c r="O208" s="250"/>
      <c r="P208" s="250"/>
      <c r="Q208" s="250"/>
    </row>
    <row r="209" spans="2:17" x14ac:dyDescent="0.2">
      <c r="B209" s="53"/>
      <c r="C209" s="53"/>
      <c r="D209" s="157"/>
      <c r="E209" s="250"/>
      <c r="F209" s="250"/>
      <c r="G209" s="250"/>
      <c r="H209" s="250"/>
      <c r="I209" s="250"/>
      <c r="J209" s="250"/>
      <c r="K209" s="250"/>
      <c r="L209" s="250"/>
      <c r="M209" s="250"/>
      <c r="N209" s="250"/>
      <c r="O209" s="250"/>
      <c r="P209" s="250"/>
      <c r="Q209" s="250"/>
    </row>
    <row r="210" spans="2:17" x14ac:dyDescent="0.2">
      <c r="B210" s="53"/>
      <c r="C210" s="53"/>
      <c r="D210" s="157"/>
      <c r="E210" s="250"/>
      <c r="F210" s="250"/>
      <c r="G210" s="250"/>
      <c r="H210" s="250"/>
      <c r="I210" s="250"/>
      <c r="J210" s="250"/>
      <c r="K210" s="250"/>
      <c r="L210" s="250"/>
      <c r="M210" s="250"/>
      <c r="N210" s="250"/>
      <c r="O210" s="250"/>
      <c r="P210" s="250"/>
      <c r="Q210" s="250"/>
    </row>
    <row r="211" spans="2:17" x14ac:dyDescent="0.2">
      <c r="B211" s="53"/>
      <c r="C211" s="53"/>
      <c r="D211" s="157"/>
      <c r="E211" s="250"/>
      <c r="F211" s="250"/>
      <c r="G211" s="250"/>
      <c r="H211" s="250"/>
      <c r="I211" s="250"/>
      <c r="J211" s="250"/>
      <c r="K211" s="250"/>
      <c r="L211" s="250"/>
      <c r="M211" s="250"/>
      <c r="N211" s="250"/>
      <c r="O211" s="250"/>
      <c r="P211" s="250"/>
      <c r="Q211" s="250"/>
    </row>
    <row r="212" spans="2:17" x14ac:dyDescent="0.2">
      <c r="B212" s="53"/>
      <c r="C212" s="53"/>
      <c r="D212" s="157"/>
      <c r="E212" s="250"/>
      <c r="F212" s="250"/>
      <c r="G212" s="250"/>
      <c r="H212" s="250"/>
      <c r="I212" s="250"/>
      <c r="J212" s="250"/>
      <c r="K212" s="250"/>
      <c r="L212" s="250"/>
      <c r="M212" s="250"/>
      <c r="N212" s="250"/>
      <c r="O212" s="250"/>
      <c r="P212" s="250"/>
      <c r="Q212" s="250"/>
    </row>
    <row r="213" spans="2:17" x14ac:dyDescent="0.2">
      <c r="B213" s="53"/>
      <c r="C213" s="53"/>
      <c r="D213" s="157"/>
      <c r="E213" s="250"/>
      <c r="F213" s="250"/>
      <c r="G213" s="250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</row>
    <row r="214" spans="2:17" x14ac:dyDescent="0.2">
      <c r="B214" s="53"/>
      <c r="C214" s="53"/>
      <c r="D214" s="157"/>
      <c r="E214" s="250"/>
      <c r="F214" s="250"/>
      <c r="G214" s="250"/>
      <c r="H214" s="250"/>
      <c r="I214" s="250"/>
      <c r="J214" s="250"/>
      <c r="K214" s="250"/>
      <c r="L214" s="250"/>
      <c r="M214" s="250"/>
      <c r="N214" s="250"/>
      <c r="O214" s="250"/>
      <c r="P214" s="250"/>
      <c r="Q214" s="250"/>
    </row>
    <row r="215" spans="2:17" x14ac:dyDescent="0.2">
      <c r="B215" s="53"/>
      <c r="C215" s="53"/>
      <c r="D215" s="157"/>
      <c r="E215" s="250"/>
      <c r="F215" s="250"/>
      <c r="G215" s="250"/>
      <c r="H215" s="250"/>
      <c r="I215" s="250"/>
      <c r="J215" s="250"/>
      <c r="K215" s="250"/>
      <c r="L215" s="250"/>
      <c r="M215" s="250"/>
      <c r="N215" s="250"/>
      <c r="O215" s="250"/>
      <c r="P215" s="250"/>
      <c r="Q215" s="250"/>
    </row>
    <row r="216" spans="2:17" x14ac:dyDescent="0.2">
      <c r="B216" s="53"/>
      <c r="C216" s="53"/>
      <c r="D216" s="157"/>
      <c r="E216" s="250"/>
      <c r="F216" s="250"/>
      <c r="G216" s="250"/>
      <c r="H216" s="250"/>
      <c r="I216" s="250"/>
      <c r="J216" s="250"/>
      <c r="K216" s="250"/>
      <c r="L216" s="250"/>
      <c r="M216" s="250"/>
      <c r="N216" s="250"/>
      <c r="O216" s="250"/>
      <c r="P216" s="250"/>
      <c r="Q216" s="250"/>
    </row>
    <row r="217" spans="2:17" x14ac:dyDescent="0.2">
      <c r="B217" s="53"/>
      <c r="C217" s="53"/>
      <c r="D217" s="157"/>
      <c r="E217" s="250"/>
      <c r="F217" s="250"/>
      <c r="G217" s="250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</row>
    <row r="218" spans="2:17" x14ac:dyDescent="0.2">
      <c r="B218" s="53"/>
      <c r="C218" s="53"/>
      <c r="D218" s="157"/>
      <c r="E218" s="250"/>
      <c r="F218" s="250"/>
      <c r="G218" s="250"/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</row>
    <row r="219" spans="2:17" x14ac:dyDescent="0.2">
      <c r="B219" s="53"/>
      <c r="C219" s="53"/>
      <c r="D219" s="157"/>
      <c r="E219" s="250"/>
      <c r="F219" s="250"/>
      <c r="G219" s="250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</row>
    <row r="220" spans="2:17" x14ac:dyDescent="0.2">
      <c r="B220" s="53"/>
      <c r="C220" s="53"/>
      <c r="D220" s="157"/>
      <c r="E220" s="250"/>
      <c r="F220" s="250"/>
      <c r="G220" s="250"/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</row>
    <row r="221" spans="2:17" x14ac:dyDescent="0.2">
      <c r="B221" s="53"/>
      <c r="C221" s="53"/>
      <c r="D221" s="157"/>
      <c r="E221" s="250"/>
      <c r="F221" s="250"/>
      <c r="G221" s="250"/>
      <c r="H221" s="250"/>
      <c r="I221" s="250"/>
      <c r="J221" s="250"/>
      <c r="K221" s="250"/>
      <c r="L221" s="250"/>
      <c r="M221" s="250"/>
      <c r="N221" s="250"/>
      <c r="O221" s="250"/>
      <c r="P221" s="250"/>
      <c r="Q221" s="250"/>
    </row>
    <row r="222" spans="2:17" x14ac:dyDescent="0.2">
      <c r="B222" s="53"/>
      <c r="C222" s="53"/>
      <c r="D222" s="157"/>
      <c r="E222" s="250"/>
      <c r="F222" s="250"/>
      <c r="G222" s="250"/>
      <c r="H222" s="250"/>
      <c r="I222" s="250"/>
      <c r="J222" s="250"/>
      <c r="K222" s="250"/>
      <c r="L222" s="250"/>
      <c r="M222" s="250"/>
      <c r="N222" s="250"/>
      <c r="O222" s="250"/>
      <c r="P222" s="250"/>
      <c r="Q222" s="250"/>
    </row>
    <row r="223" spans="2:17" x14ac:dyDescent="0.2">
      <c r="B223" s="53"/>
      <c r="C223" s="53"/>
      <c r="D223" s="157"/>
      <c r="E223" s="250"/>
      <c r="F223" s="250"/>
      <c r="G223" s="250"/>
      <c r="H223" s="250"/>
      <c r="I223" s="250"/>
      <c r="J223" s="250"/>
      <c r="K223" s="250"/>
      <c r="L223" s="250"/>
      <c r="M223" s="250"/>
      <c r="N223" s="250"/>
      <c r="O223" s="250"/>
      <c r="P223" s="250"/>
      <c r="Q223" s="250"/>
    </row>
    <row r="224" spans="2:17" x14ac:dyDescent="0.2">
      <c r="B224" s="53"/>
      <c r="C224" s="53"/>
      <c r="D224" s="157"/>
      <c r="E224" s="250"/>
      <c r="F224" s="250"/>
      <c r="G224" s="250"/>
      <c r="H224" s="250"/>
      <c r="I224" s="250"/>
      <c r="J224" s="250"/>
      <c r="K224" s="250"/>
      <c r="L224" s="250"/>
      <c r="M224" s="250"/>
      <c r="N224" s="250"/>
      <c r="O224" s="250"/>
      <c r="P224" s="250"/>
      <c r="Q224" s="250"/>
    </row>
    <row r="225" spans="2:17" x14ac:dyDescent="0.2">
      <c r="B225" s="53"/>
      <c r="C225" s="53"/>
      <c r="D225" s="157"/>
      <c r="E225" s="250"/>
      <c r="F225" s="250"/>
      <c r="G225" s="250"/>
      <c r="H225" s="250"/>
      <c r="I225" s="250"/>
      <c r="J225" s="250"/>
      <c r="K225" s="250"/>
      <c r="L225" s="250"/>
      <c r="M225" s="250"/>
      <c r="N225" s="250"/>
      <c r="O225" s="250"/>
      <c r="P225" s="250"/>
      <c r="Q225" s="250"/>
    </row>
    <row r="226" spans="2:17" x14ac:dyDescent="0.2">
      <c r="B226" s="53"/>
      <c r="C226" s="53"/>
      <c r="D226" s="157"/>
      <c r="E226" s="250"/>
      <c r="F226" s="250"/>
      <c r="G226" s="250"/>
      <c r="H226" s="250"/>
      <c r="I226" s="250"/>
      <c r="J226" s="250"/>
      <c r="K226" s="250"/>
      <c r="L226" s="250"/>
      <c r="M226" s="250"/>
      <c r="N226" s="250"/>
      <c r="O226" s="250"/>
      <c r="P226" s="250"/>
      <c r="Q226" s="250"/>
    </row>
    <row r="227" spans="2:17" x14ac:dyDescent="0.2">
      <c r="B227" s="53"/>
      <c r="C227" s="53"/>
      <c r="D227" s="157"/>
      <c r="E227" s="250"/>
      <c r="F227" s="250"/>
      <c r="G227" s="250"/>
      <c r="H227" s="250"/>
      <c r="I227" s="250"/>
      <c r="J227" s="250"/>
      <c r="K227" s="250"/>
      <c r="L227" s="250"/>
      <c r="M227" s="250"/>
      <c r="N227" s="250"/>
      <c r="O227" s="250"/>
      <c r="P227" s="250"/>
      <c r="Q227" s="250"/>
    </row>
    <row r="228" spans="2:17" x14ac:dyDescent="0.2">
      <c r="B228" s="53"/>
      <c r="C228" s="53"/>
      <c r="D228" s="157"/>
      <c r="E228" s="250"/>
      <c r="F228" s="250"/>
      <c r="G228" s="250"/>
      <c r="H228" s="250"/>
      <c r="I228" s="250"/>
      <c r="J228" s="250"/>
      <c r="K228" s="250"/>
      <c r="L228" s="250"/>
      <c r="M228" s="250"/>
      <c r="N228" s="250"/>
      <c r="O228" s="250"/>
      <c r="P228" s="250"/>
      <c r="Q228" s="250"/>
    </row>
    <row r="229" spans="2:17" x14ac:dyDescent="0.2">
      <c r="B229" s="53"/>
      <c r="C229" s="53"/>
      <c r="D229" s="157"/>
      <c r="E229" s="250"/>
      <c r="F229" s="250"/>
      <c r="G229" s="250"/>
      <c r="H229" s="250"/>
      <c r="I229" s="250"/>
      <c r="J229" s="250"/>
      <c r="K229" s="250"/>
      <c r="L229" s="250"/>
      <c r="M229" s="250"/>
      <c r="N229" s="250"/>
      <c r="O229" s="250"/>
      <c r="P229" s="250"/>
      <c r="Q229" s="250"/>
    </row>
    <row r="230" spans="2:17" x14ac:dyDescent="0.2">
      <c r="B230" s="53"/>
      <c r="C230" s="53"/>
      <c r="D230" s="157"/>
      <c r="E230" s="250"/>
      <c r="F230" s="250"/>
      <c r="G230" s="250"/>
      <c r="H230" s="250"/>
      <c r="I230" s="250"/>
      <c r="J230" s="250"/>
      <c r="K230" s="250"/>
      <c r="L230" s="250"/>
      <c r="M230" s="250"/>
      <c r="N230" s="250"/>
      <c r="O230" s="250"/>
      <c r="P230" s="250"/>
      <c r="Q230" s="250"/>
    </row>
    <row r="231" spans="2:17" x14ac:dyDescent="0.2">
      <c r="B231" s="53"/>
      <c r="C231" s="53"/>
      <c r="D231" s="157"/>
      <c r="E231" s="250"/>
      <c r="F231" s="250"/>
      <c r="G231" s="250"/>
      <c r="H231" s="250"/>
      <c r="I231" s="250"/>
      <c r="J231" s="250"/>
      <c r="K231" s="250"/>
      <c r="L231" s="250"/>
      <c r="M231" s="250"/>
      <c r="N231" s="250"/>
      <c r="O231" s="250"/>
      <c r="P231" s="250"/>
      <c r="Q231" s="250"/>
    </row>
    <row r="232" spans="2:17" x14ac:dyDescent="0.2">
      <c r="B232" s="53"/>
      <c r="C232" s="53"/>
      <c r="D232" s="157"/>
      <c r="E232" s="250"/>
      <c r="F232" s="250"/>
      <c r="G232" s="250"/>
      <c r="H232" s="250"/>
      <c r="I232" s="250"/>
      <c r="J232" s="250"/>
      <c r="K232" s="250"/>
      <c r="L232" s="250"/>
      <c r="M232" s="250"/>
      <c r="N232" s="250"/>
      <c r="O232" s="250"/>
      <c r="P232" s="250"/>
      <c r="Q232" s="250"/>
    </row>
    <row r="233" spans="2:17" x14ac:dyDescent="0.2">
      <c r="B233" s="53"/>
      <c r="C233" s="53"/>
      <c r="D233" s="157"/>
      <c r="E233" s="250"/>
      <c r="F233" s="250"/>
      <c r="G233" s="250"/>
      <c r="H233" s="250"/>
      <c r="I233" s="250"/>
      <c r="J233" s="250"/>
      <c r="K233" s="250"/>
      <c r="L233" s="250"/>
      <c r="M233" s="250"/>
      <c r="N233" s="250"/>
      <c r="O233" s="250"/>
      <c r="P233" s="250"/>
      <c r="Q233" s="250"/>
    </row>
    <row r="234" spans="2:17" x14ac:dyDescent="0.2">
      <c r="B234" s="53"/>
      <c r="C234" s="53"/>
      <c r="D234" s="157"/>
      <c r="E234" s="250"/>
      <c r="F234" s="250"/>
      <c r="G234" s="250"/>
      <c r="H234" s="250"/>
      <c r="I234" s="250"/>
      <c r="J234" s="250"/>
      <c r="K234" s="250"/>
      <c r="L234" s="250"/>
      <c r="M234" s="250"/>
      <c r="N234" s="250"/>
      <c r="O234" s="250"/>
      <c r="P234" s="250"/>
      <c r="Q234" s="250"/>
    </row>
    <row r="235" spans="2:17" x14ac:dyDescent="0.2">
      <c r="B235" s="53"/>
      <c r="C235" s="53"/>
      <c r="D235" s="157"/>
      <c r="E235" s="250"/>
      <c r="F235" s="250"/>
      <c r="G235" s="250"/>
      <c r="H235" s="250"/>
      <c r="I235" s="250"/>
      <c r="J235" s="250"/>
      <c r="K235" s="250"/>
      <c r="L235" s="250"/>
      <c r="M235" s="250"/>
      <c r="N235" s="250"/>
      <c r="O235" s="250"/>
      <c r="P235" s="250"/>
      <c r="Q235" s="250"/>
    </row>
    <row r="236" spans="2:17" x14ac:dyDescent="0.2">
      <c r="B236" s="53"/>
      <c r="C236" s="53"/>
      <c r="D236" s="157"/>
      <c r="E236" s="250"/>
      <c r="F236" s="250"/>
      <c r="G236" s="250"/>
      <c r="H236" s="250"/>
      <c r="I236" s="250"/>
      <c r="J236" s="250"/>
      <c r="K236" s="250"/>
      <c r="L236" s="250"/>
      <c r="M236" s="250"/>
      <c r="N236" s="250"/>
      <c r="O236" s="250"/>
      <c r="P236" s="250"/>
      <c r="Q236" s="250"/>
    </row>
    <row r="237" spans="2:17" x14ac:dyDescent="0.2">
      <c r="B237" s="53"/>
      <c r="C237" s="53"/>
      <c r="D237" s="157"/>
      <c r="E237" s="250"/>
      <c r="F237" s="250"/>
      <c r="G237" s="250"/>
      <c r="H237" s="250"/>
      <c r="I237" s="250"/>
      <c r="J237" s="250"/>
      <c r="K237" s="250"/>
      <c r="L237" s="250"/>
      <c r="M237" s="250"/>
      <c r="N237" s="250"/>
      <c r="O237" s="250"/>
      <c r="P237" s="250"/>
      <c r="Q237" s="250"/>
    </row>
    <row r="238" spans="2:17" x14ac:dyDescent="0.2">
      <c r="B238" s="53"/>
      <c r="C238" s="53"/>
      <c r="D238" s="157"/>
      <c r="E238" s="250"/>
      <c r="F238" s="250"/>
      <c r="G238" s="250"/>
      <c r="H238" s="250"/>
      <c r="I238" s="250"/>
      <c r="J238" s="250"/>
      <c r="K238" s="250"/>
      <c r="L238" s="250"/>
      <c r="M238" s="250"/>
      <c r="N238" s="250"/>
      <c r="O238" s="250"/>
      <c r="P238" s="250"/>
      <c r="Q238" s="250"/>
    </row>
    <row r="239" spans="2:17" x14ac:dyDescent="0.2">
      <c r="B239" s="53"/>
      <c r="C239" s="53"/>
      <c r="D239" s="157"/>
      <c r="E239" s="250"/>
      <c r="F239" s="250"/>
      <c r="G239" s="250"/>
      <c r="H239" s="250"/>
      <c r="I239" s="250"/>
      <c r="J239" s="250"/>
      <c r="K239" s="250"/>
      <c r="L239" s="250"/>
      <c r="M239" s="250"/>
      <c r="N239" s="250"/>
      <c r="O239" s="250"/>
      <c r="P239" s="250"/>
      <c r="Q239" s="250"/>
    </row>
    <row r="240" spans="2:17" x14ac:dyDescent="0.2">
      <c r="B240" s="53"/>
      <c r="C240" s="53"/>
      <c r="D240" s="157"/>
      <c r="E240" s="250"/>
      <c r="F240" s="250"/>
      <c r="G240" s="250"/>
      <c r="H240" s="250"/>
      <c r="I240" s="250"/>
      <c r="J240" s="250"/>
      <c r="K240" s="250"/>
      <c r="L240" s="250"/>
      <c r="M240" s="250"/>
      <c r="N240" s="250"/>
      <c r="O240" s="250"/>
      <c r="P240" s="250"/>
      <c r="Q240" s="250"/>
    </row>
    <row r="241" spans="2:17" x14ac:dyDescent="0.2">
      <c r="B241" s="53"/>
      <c r="C241" s="53"/>
      <c r="D241" s="157"/>
      <c r="E241" s="250"/>
      <c r="F241" s="250"/>
      <c r="G241" s="250"/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</row>
    <row r="242" spans="2:17" x14ac:dyDescent="0.2">
      <c r="B242" s="53"/>
      <c r="C242" s="53"/>
      <c r="D242" s="157"/>
      <c r="E242" s="250"/>
      <c r="F242" s="250"/>
      <c r="G242" s="250"/>
      <c r="H242" s="250"/>
      <c r="I242" s="250"/>
      <c r="J242" s="250"/>
      <c r="K242" s="250"/>
      <c r="L242" s="250"/>
      <c r="M242" s="250"/>
      <c r="N242" s="250"/>
      <c r="O242" s="250"/>
      <c r="P242" s="250"/>
      <c r="Q242" s="250"/>
    </row>
    <row r="243" spans="2:17" x14ac:dyDescent="0.2">
      <c r="B243" s="53"/>
      <c r="C243" s="53"/>
      <c r="D243" s="157"/>
      <c r="E243" s="250"/>
      <c r="F243" s="250"/>
      <c r="G243" s="250"/>
      <c r="H243" s="250"/>
      <c r="I243" s="250"/>
      <c r="J243" s="250"/>
      <c r="K243" s="250"/>
      <c r="L243" s="250"/>
      <c r="M243" s="250"/>
      <c r="N243" s="250"/>
      <c r="O243" s="250"/>
      <c r="P243" s="250"/>
      <c r="Q243" s="250"/>
    </row>
    <row r="244" spans="2:17" x14ac:dyDescent="0.2">
      <c r="B244" s="53"/>
      <c r="C244" s="53"/>
      <c r="D244" s="157"/>
      <c r="E244" s="250"/>
      <c r="F244" s="250"/>
      <c r="G244" s="250"/>
      <c r="H244" s="250"/>
      <c r="I244" s="250"/>
      <c r="J244" s="250"/>
      <c r="K244" s="250"/>
      <c r="L244" s="250"/>
      <c r="M244" s="250"/>
      <c r="N244" s="250"/>
      <c r="O244" s="250"/>
      <c r="P244" s="250"/>
      <c r="Q244" s="250"/>
    </row>
    <row r="245" spans="2:17" x14ac:dyDescent="0.2">
      <c r="B245" s="53"/>
      <c r="C245" s="53"/>
      <c r="D245" s="157"/>
      <c r="E245" s="250"/>
      <c r="F245" s="250"/>
      <c r="G245" s="250"/>
      <c r="H245" s="250"/>
      <c r="I245" s="250"/>
      <c r="J245" s="250"/>
      <c r="K245" s="250"/>
      <c r="L245" s="250"/>
      <c r="M245" s="250"/>
      <c r="N245" s="250"/>
      <c r="O245" s="250"/>
      <c r="P245" s="250"/>
      <c r="Q245" s="250"/>
    </row>
  </sheetData>
  <mergeCells count="2">
    <mergeCell ref="A2:D2"/>
    <mergeCell ref="A3:D3"/>
  </mergeCells>
  <printOptions horizontalCentered="1"/>
  <pageMargins left="0.78740157480314965" right="0.78740157480314965" top="1.3779527559055118" bottom="0.98425196850393704" header="0.51181102362204722" footer="0.51181102362204722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indexed="48"/>
    <outlinePr applyStyles="1" summaryBelow="0"/>
    <pageSetUpPr fitToPage="1"/>
  </sheetPr>
  <dimension ref="A2:S251"/>
  <sheetViews>
    <sheetView workbookViewId="0">
      <selection activeCell="D20" sqref="D20"/>
    </sheetView>
  </sheetViews>
  <sheetFormatPr defaultRowHeight="12.75" outlineLevelRow="1" x14ac:dyDescent="0.2"/>
  <cols>
    <col min="1" max="1" width="66" style="238" bestFit="1" customWidth="1"/>
    <col min="2" max="2" width="17.7109375" style="33" customWidth="1"/>
    <col min="3" max="3" width="17.85546875" style="33" customWidth="1"/>
    <col min="4" max="4" width="11.42578125" style="146" bestFit="1" customWidth="1"/>
    <col min="5" max="16384" width="9.140625" style="238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31.01.2018</v>
      </c>
      <c r="B2" s="3"/>
      <c r="C2" s="3"/>
      <c r="D2" s="3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</row>
    <row r="3" spans="1:19" ht="18.75" x14ac:dyDescent="0.3">
      <c r="A3" s="1" t="s">
        <v>68</v>
      </c>
      <c r="B3" s="1"/>
      <c r="C3" s="1"/>
      <c r="D3" s="1"/>
    </row>
    <row r="4" spans="1:19" x14ac:dyDescent="0.2">
      <c r="B4" s="53"/>
      <c r="C4" s="53"/>
      <c r="D4" s="157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</row>
    <row r="5" spans="1:19" s="11" customFormat="1" x14ac:dyDescent="0.2">
      <c r="A5" s="215"/>
      <c r="B5" s="60"/>
      <c r="C5" s="60"/>
      <c r="D5" s="11" t="str">
        <f>VALVAL</f>
        <v>млрд. одиниць</v>
      </c>
    </row>
    <row r="6" spans="1:19" s="83" customFormat="1" x14ac:dyDescent="0.2">
      <c r="A6" s="90"/>
      <c r="B6" s="200" t="s">
        <v>180</v>
      </c>
      <c r="C6" s="200" t="s">
        <v>7</v>
      </c>
      <c r="D6" s="93" t="s">
        <v>66</v>
      </c>
    </row>
    <row r="7" spans="1:19" s="49" customFormat="1" ht="15.75" x14ac:dyDescent="0.2">
      <c r="A7" s="134" t="s">
        <v>179</v>
      </c>
      <c r="B7" s="214">
        <f t="shared" ref="B7:D7" si="0">SUM(B8:B18)</f>
        <v>76.113584884320005</v>
      </c>
      <c r="C7" s="214">
        <f t="shared" si="0"/>
        <v>2131.8494912910401</v>
      </c>
      <c r="D7" s="192">
        <f t="shared" si="0"/>
        <v>1</v>
      </c>
    </row>
    <row r="8" spans="1:19" s="100" customFormat="1" x14ac:dyDescent="0.2">
      <c r="A8" s="126" t="s">
        <v>128</v>
      </c>
      <c r="B8" s="103">
        <v>8.8238356057700003</v>
      </c>
      <c r="C8" s="103">
        <v>247.14496730072</v>
      </c>
      <c r="D8" s="204">
        <v>0.11593000000000001</v>
      </c>
    </row>
    <row r="9" spans="1:19" s="100" customFormat="1" x14ac:dyDescent="0.2">
      <c r="A9" s="126" t="s">
        <v>40</v>
      </c>
      <c r="B9" s="103">
        <v>5.1831203638399996</v>
      </c>
      <c r="C9" s="103">
        <v>145.172935</v>
      </c>
      <c r="D9" s="204">
        <v>6.8097000000000005E-2</v>
      </c>
    </row>
    <row r="10" spans="1:19" s="100" customFormat="1" x14ac:dyDescent="0.2">
      <c r="A10" s="126" t="s">
        <v>55</v>
      </c>
      <c r="B10" s="103">
        <v>14.325759552019999</v>
      </c>
      <c r="C10" s="103">
        <v>401.2472052087</v>
      </c>
      <c r="D10" s="204">
        <v>0.18821599999999999</v>
      </c>
    </row>
    <row r="11" spans="1:19" x14ac:dyDescent="0.2">
      <c r="A11" s="79" t="s">
        <v>98</v>
      </c>
      <c r="B11" s="50">
        <v>47.780869362689998</v>
      </c>
      <c r="C11" s="50">
        <v>1338.2843837816199</v>
      </c>
      <c r="D11" s="154">
        <v>0.62775700000000001</v>
      </c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</row>
    <row r="12" spans="1:19" x14ac:dyDescent="0.2">
      <c r="A12" s="174"/>
      <c r="B12" s="53"/>
      <c r="C12" s="53"/>
      <c r="D12" s="157"/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</row>
    <row r="13" spans="1:19" x14ac:dyDescent="0.2">
      <c r="A13" s="174"/>
      <c r="B13" s="53"/>
      <c r="C13" s="53"/>
      <c r="D13" s="157"/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</row>
    <row r="14" spans="1:19" x14ac:dyDescent="0.2">
      <c r="A14" s="174"/>
      <c r="B14" s="53"/>
      <c r="C14" s="53"/>
      <c r="D14" s="157"/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</row>
    <row r="15" spans="1:19" x14ac:dyDescent="0.2">
      <c r="A15" s="174"/>
      <c r="B15" s="53"/>
      <c r="C15" s="53"/>
      <c r="D15" s="157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</row>
    <row r="16" spans="1:19" x14ac:dyDescent="0.2">
      <c r="A16" s="174"/>
      <c r="B16" s="53"/>
      <c r="C16" s="53"/>
      <c r="D16" s="157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</row>
    <row r="17" spans="1:19" x14ac:dyDescent="0.2">
      <c r="A17" s="174"/>
      <c r="B17" s="53"/>
      <c r="C17" s="53"/>
      <c r="D17" s="157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</row>
    <row r="18" spans="1:19" x14ac:dyDescent="0.2">
      <c r="A18" s="174"/>
      <c r="B18" s="53"/>
      <c r="C18" s="53"/>
      <c r="D18" s="157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</row>
    <row r="19" spans="1:19" x14ac:dyDescent="0.2">
      <c r="A19" s="86" t="s">
        <v>104</v>
      </c>
      <c r="B19" s="53"/>
      <c r="C19" s="53"/>
      <c r="D19" s="157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</row>
    <row r="20" spans="1:19" x14ac:dyDescent="0.2">
      <c r="B20" s="227" t="str">
        <f>"Державний борг України за станом на " &amp; TEXT(DREPORTDATE,"dd.MM.yyyy")</f>
        <v>Державний борг України за станом на 31.01.2018</v>
      </c>
      <c r="C20" s="53"/>
      <c r="D20" s="11" t="str">
        <f>VALVAL</f>
        <v>млрд. одиниць</v>
      </c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</row>
    <row r="21" spans="1:19" s="195" customFormat="1" x14ac:dyDescent="0.2">
      <c r="A21" s="90"/>
      <c r="B21" s="200" t="s">
        <v>180</v>
      </c>
      <c r="C21" s="200" t="s">
        <v>7</v>
      </c>
      <c r="D21" s="93" t="s">
        <v>66</v>
      </c>
      <c r="E21" s="83"/>
      <c r="F21" s="83"/>
      <c r="G21" s="83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</row>
    <row r="22" spans="1:19" s="115" customFormat="1" ht="15" x14ac:dyDescent="0.25">
      <c r="A22" s="158" t="s">
        <v>179</v>
      </c>
      <c r="B22" s="240">
        <f t="shared" ref="B22:C22" si="1">B$23+B$28</f>
        <v>76.113584884320005</v>
      </c>
      <c r="C22" s="240">
        <f t="shared" si="1"/>
        <v>2131.8494912910401</v>
      </c>
      <c r="D22" s="217">
        <v>1</v>
      </c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</row>
    <row r="23" spans="1:19" s="159" customFormat="1" ht="15" x14ac:dyDescent="0.25">
      <c r="A23" s="24" t="s">
        <v>73</v>
      </c>
      <c r="B23" s="148">
        <f t="shared" ref="B23:C23" si="2">SUM(B$24:B$27)</f>
        <v>65.44208011453</v>
      </c>
      <c r="C23" s="148">
        <f t="shared" si="2"/>
        <v>1832.9535445370502</v>
      </c>
      <c r="D23" s="73">
        <v>0.85979499999999998</v>
      </c>
      <c r="E23" s="182"/>
      <c r="F23" s="182"/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</row>
    <row r="24" spans="1:19" s="159" customFormat="1" outlineLevel="1" x14ac:dyDescent="0.2">
      <c r="A24" s="14" t="s">
        <v>128</v>
      </c>
      <c r="B24" s="233">
        <v>6.5918905059400004</v>
      </c>
      <c r="C24" s="233">
        <v>184.63088347586</v>
      </c>
      <c r="D24" s="123">
        <v>8.6606000000000002E-2</v>
      </c>
      <c r="E24" s="182"/>
      <c r="F24" s="182"/>
      <c r="G24" s="182"/>
      <c r="H24" s="182"/>
      <c r="I24" s="182"/>
      <c r="J24" s="182"/>
      <c r="K24" s="182"/>
      <c r="L24" s="182"/>
      <c r="M24" s="182"/>
      <c r="N24" s="182"/>
      <c r="O24" s="182"/>
      <c r="P24" s="182"/>
      <c r="Q24" s="182"/>
    </row>
    <row r="25" spans="1:19" s="159" customFormat="1" outlineLevel="1" x14ac:dyDescent="0.2">
      <c r="A25" s="14" t="s">
        <v>40</v>
      </c>
      <c r="B25" s="160">
        <v>5.1831203638399996</v>
      </c>
      <c r="C25" s="160">
        <v>145.172935</v>
      </c>
      <c r="D25" s="31">
        <v>6.8097000000000005E-2</v>
      </c>
      <c r="E25" s="182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</row>
    <row r="26" spans="1:19" s="159" customFormat="1" outlineLevel="1" x14ac:dyDescent="0.2">
      <c r="A26" s="37" t="s">
        <v>55</v>
      </c>
      <c r="B26" s="50">
        <v>6.81808108281</v>
      </c>
      <c r="C26" s="50">
        <v>190.9662080693</v>
      </c>
      <c r="D26" s="154">
        <v>8.9578000000000005E-2</v>
      </c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</row>
    <row r="27" spans="1:19" s="159" customFormat="1" outlineLevel="1" x14ac:dyDescent="0.2">
      <c r="A27" s="37" t="s">
        <v>98</v>
      </c>
      <c r="B27" s="50">
        <v>46.848988161939999</v>
      </c>
      <c r="C27" s="50">
        <v>1312.1835179918901</v>
      </c>
      <c r="D27" s="154">
        <v>0.61551400000000001</v>
      </c>
      <c r="E27" s="182"/>
      <c r="F27" s="182"/>
      <c r="G27" s="182"/>
      <c r="H27" s="182"/>
      <c r="I27" s="182"/>
      <c r="J27" s="182"/>
      <c r="K27" s="182"/>
      <c r="L27" s="182"/>
      <c r="M27" s="182"/>
      <c r="N27" s="182"/>
      <c r="O27" s="182"/>
      <c r="P27" s="182"/>
      <c r="Q27" s="182"/>
    </row>
    <row r="28" spans="1:19" s="152" customFormat="1" ht="15" x14ac:dyDescent="0.25">
      <c r="A28" s="125" t="s">
        <v>114</v>
      </c>
      <c r="B28" s="98">
        <f t="shared" ref="B28:C28" si="3">SUM(B$29:B$31)</f>
        <v>10.671504769789999</v>
      </c>
      <c r="C28" s="98">
        <f t="shared" si="3"/>
        <v>298.89594675399002</v>
      </c>
      <c r="D28" s="201">
        <v>0.140205</v>
      </c>
      <c r="E28" s="171"/>
      <c r="F28" s="171"/>
      <c r="G28" s="171"/>
      <c r="H28" s="171"/>
      <c r="I28" s="171"/>
      <c r="J28" s="171"/>
      <c r="K28" s="171"/>
      <c r="L28" s="171"/>
      <c r="M28" s="171"/>
      <c r="N28" s="171"/>
      <c r="O28" s="171"/>
      <c r="P28" s="171"/>
      <c r="Q28" s="171"/>
    </row>
    <row r="29" spans="1:19" s="159" customFormat="1" outlineLevel="1" x14ac:dyDescent="0.2">
      <c r="A29" s="37" t="s">
        <v>128</v>
      </c>
      <c r="B29" s="50">
        <v>2.2319450998299999</v>
      </c>
      <c r="C29" s="50">
        <v>62.514083824860002</v>
      </c>
      <c r="D29" s="154">
        <v>2.9323999999999999E-2</v>
      </c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</row>
    <row r="30" spans="1:19" s="159" customFormat="1" outlineLevel="1" x14ac:dyDescent="0.2">
      <c r="A30" s="37" t="s">
        <v>55</v>
      </c>
      <c r="B30" s="50">
        <v>7.50767846921</v>
      </c>
      <c r="C30" s="50">
        <v>210.2809971394</v>
      </c>
      <c r="D30" s="154">
        <v>9.8638000000000003E-2</v>
      </c>
      <c r="E30" s="182"/>
      <c r="F30" s="182"/>
      <c r="G30" s="182"/>
      <c r="H30" s="182"/>
      <c r="I30" s="182"/>
      <c r="J30" s="182"/>
      <c r="K30" s="182"/>
      <c r="L30" s="182"/>
      <c r="M30" s="182"/>
      <c r="N30" s="182"/>
      <c r="O30" s="182"/>
      <c r="P30" s="182"/>
      <c r="Q30" s="182"/>
    </row>
    <row r="31" spans="1:19" s="159" customFormat="1" outlineLevel="1" x14ac:dyDescent="0.2">
      <c r="A31" s="37" t="s">
        <v>98</v>
      </c>
      <c r="B31" s="50">
        <v>0.93188120075000003</v>
      </c>
      <c r="C31" s="50">
        <v>26.100865789730001</v>
      </c>
      <c r="D31" s="154">
        <v>1.2243E-2</v>
      </c>
      <c r="E31" s="182"/>
      <c r="F31" s="182"/>
      <c r="G31" s="182"/>
      <c r="H31" s="182"/>
      <c r="I31" s="182"/>
      <c r="J31" s="182"/>
      <c r="K31" s="182"/>
      <c r="L31" s="182"/>
      <c r="M31" s="182"/>
      <c r="N31" s="182"/>
      <c r="O31" s="182"/>
      <c r="P31" s="182"/>
      <c r="Q31" s="182"/>
    </row>
    <row r="32" spans="1:19" s="159" customFormat="1" x14ac:dyDescent="0.2">
      <c r="A32" s="174"/>
      <c r="B32" s="53"/>
      <c r="C32" s="53"/>
      <c r="D32" s="157"/>
      <c r="E32" s="182"/>
      <c r="F32" s="182"/>
      <c r="G32" s="182"/>
      <c r="H32" s="182"/>
      <c r="I32" s="182"/>
      <c r="J32" s="182"/>
      <c r="K32" s="182"/>
      <c r="L32" s="182"/>
      <c r="M32" s="182"/>
      <c r="N32" s="182"/>
      <c r="O32" s="182"/>
      <c r="P32" s="182"/>
      <c r="Q32" s="182"/>
    </row>
    <row r="33" spans="1:17" x14ac:dyDescent="0.2">
      <c r="A33" s="174"/>
      <c r="B33" s="53"/>
      <c r="C33" s="53"/>
      <c r="D33" s="157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</row>
    <row r="34" spans="1:17" x14ac:dyDescent="0.2">
      <c r="A34" s="174"/>
      <c r="B34" s="53"/>
      <c r="C34" s="53"/>
      <c r="D34" s="157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</row>
    <row r="35" spans="1:17" x14ac:dyDescent="0.2">
      <c r="A35" s="174"/>
      <c r="B35" s="53"/>
      <c r="C35" s="53"/>
      <c r="D35" s="157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</row>
    <row r="36" spans="1:17" x14ac:dyDescent="0.2">
      <c r="A36" s="174"/>
      <c r="B36" s="53"/>
      <c r="C36" s="53"/>
      <c r="D36" s="157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</row>
    <row r="37" spans="1:17" x14ac:dyDescent="0.2">
      <c r="A37" s="174"/>
      <c r="B37" s="53"/>
      <c r="C37" s="53"/>
      <c r="D37" s="157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1:17" x14ac:dyDescent="0.2">
      <c r="A38" s="174"/>
      <c r="B38" s="53"/>
      <c r="C38" s="53"/>
      <c r="D38" s="157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1:17" x14ac:dyDescent="0.2">
      <c r="B39" s="53"/>
      <c r="C39" s="53"/>
      <c r="D39" s="157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1:17" x14ac:dyDescent="0.2">
      <c r="B40" s="53"/>
      <c r="C40" s="53"/>
      <c r="D40" s="157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1:17" x14ac:dyDescent="0.2">
      <c r="B41" s="53"/>
      <c r="C41" s="53"/>
      <c r="D41" s="157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1:17" x14ac:dyDescent="0.2">
      <c r="B42" s="53"/>
      <c r="C42" s="53"/>
      <c r="D42" s="157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1:17" x14ac:dyDescent="0.2">
      <c r="B43" s="53"/>
      <c r="C43" s="53"/>
      <c r="D43" s="157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1:17" x14ac:dyDescent="0.2">
      <c r="B44" s="53"/>
      <c r="C44" s="53"/>
      <c r="D44" s="157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1:17" x14ac:dyDescent="0.2">
      <c r="B45" s="53"/>
      <c r="C45" s="53"/>
      <c r="D45" s="157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1:17" x14ac:dyDescent="0.2">
      <c r="B46" s="53"/>
      <c r="C46" s="53"/>
      <c r="D46" s="157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1:17" x14ac:dyDescent="0.2">
      <c r="B47" s="53"/>
      <c r="C47" s="53"/>
      <c r="D47" s="157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1:17" x14ac:dyDescent="0.2">
      <c r="B48" s="53"/>
      <c r="C48" s="53"/>
      <c r="D48" s="157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2:17" x14ac:dyDescent="0.2">
      <c r="B49" s="53"/>
      <c r="C49" s="53"/>
      <c r="D49" s="157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2:17" x14ac:dyDescent="0.2">
      <c r="B50" s="53"/>
      <c r="C50" s="53"/>
      <c r="D50" s="157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2:17" x14ac:dyDescent="0.2">
      <c r="B51" s="53"/>
      <c r="C51" s="53"/>
      <c r="D51" s="157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2:17" x14ac:dyDescent="0.2">
      <c r="B52" s="53"/>
      <c r="C52" s="53"/>
      <c r="D52" s="157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2:17" x14ac:dyDescent="0.2">
      <c r="B53" s="53"/>
      <c r="C53" s="53"/>
      <c r="D53" s="157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2:17" x14ac:dyDescent="0.2">
      <c r="B54" s="53"/>
      <c r="C54" s="53"/>
      <c r="D54" s="157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2:17" x14ac:dyDescent="0.2">
      <c r="B55" s="53"/>
      <c r="C55" s="53"/>
      <c r="D55" s="157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2:17" x14ac:dyDescent="0.2">
      <c r="B56" s="53"/>
      <c r="C56" s="53"/>
      <c r="D56" s="157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2:17" x14ac:dyDescent="0.2">
      <c r="B57" s="53"/>
      <c r="C57" s="53"/>
      <c r="D57" s="157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2:17" x14ac:dyDescent="0.2">
      <c r="B58" s="53"/>
      <c r="C58" s="53"/>
      <c r="D58" s="157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2:17" x14ac:dyDescent="0.2">
      <c r="B59" s="53"/>
      <c r="C59" s="53"/>
      <c r="D59" s="157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2:17" x14ac:dyDescent="0.2">
      <c r="B60" s="53"/>
      <c r="C60" s="53"/>
      <c r="D60" s="157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2:17" x14ac:dyDescent="0.2">
      <c r="B61" s="53"/>
      <c r="C61" s="53"/>
      <c r="D61" s="157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2:17" x14ac:dyDescent="0.2">
      <c r="B62" s="53"/>
      <c r="C62" s="53"/>
      <c r="D62" s="157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2:17" x14ac:dyDescent="0.2">
      <c r="B63" s="53"/>
      <c r="C63" s="53"/>
      <c r="D63" s="157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2:17" x14ac:dyDescent="0.2">
      <c r="B64" s="53"/>
      <c r="C64" s="53"/>
      <c r="D64" s="157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2:17" x14ac:dyDescent="0.2">
      <c r="B65" s="53"/>
      <c r="C65" s="53"/>
      <c r="D65" s="157"/>
      <c r="E65" s="250"/>
      <c r="F65" s="250"/>
      <c r="G65" s="250"/>
      <c r="H65" s="250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2:17" x14ac:dyDescent="0.2">
      <c r="B66" s="53"/>
      <c r="C66" s="53"/>
      <c r="D66" s="157"/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2:17" x14ac:dyDescent="0.2">
      <c r="B67" s="53"/>
      <c r="C67" s="53"/>
      <c r="D67" s="157"/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2:17" x14ac:dyDescent="0.2">
      <c r="B68" s="53"/>
      <c r="C68" s="53"/>
      <c r="D68" s="157"/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2:17" x14ac:dyDescent="0.2">
      <c r="B69" s="53"/>
      <c r="C69" s="53"/>
      <c r="D69" s="157"/>
      <c r="E69" s="250"/>
      <c r="F69" s="250"/>
      <c r="G69" s="250"/>
      <c r="H69" s="250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2:17" x14ac:dyDescent="0.2">
      <c r="B70" s="53"/>
      <c r="C70" s="53"/>
      <c r="D70" s="157"/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2:17" x14ac:dyDescent="0.2">
      <c r="B71" s="53"/>
      <c r="C71" s="53"/>
      <c r="D71" s="157"/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2:17" x14ac:dyDescent="0.2">
      <c r="B72" s="53"/>
      <c r="C72" s="53"/>
      <c r="D72" s="157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2:17" x14ac:dyDescent="0.2">
      <c r="B73" s="53"/>
      <c r="C73" s="53"/>
      <c r="D73" s="157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2:17" x14ac:dyDescent="0.2">
      <c r="B74" s="53"/>
      <c r="C74" s="53"/>
      <c r="D74" s="157"/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2:17" x14ac:dyDescent="0.2">
      <c r="B75" s="53"/>
      <c r="C75" s="53"/>
      <c r="D75" s="157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2:17" x14ac:dyDescent="0.2">
      <c r="B76" s="53"/>
      <c r="C76" s="53"/>
      <c r="D76" s="157"/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2:17" x14ac:dyDescent="0.2">
      <c r="B77" s="53"/>
      <c r="C77" s="53"/>
      <c r="D77" s="157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2:17" x14ac:dyDescent="0.2">
      <c r="B78" s="53"/>
      <c r="C78" s="53"/>
      <c r="D78" s="157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2:17" x14ac:dyDescent="0.2">
      <c r="B79" s="53"/>
      <c r="C79" s="53"/>
      <c r="D79" s="157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2:17" x14ac:dyDescent="0.2">
      <c r="B80" s="53"/>
      <c r="C80" s="53"/>
      <c r="D80" s="157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2:17" x14ac:dyDescent="0.2">
      <c r="B81" s="53"/>
      <c r="C81" s="53"/>
      <c r="D81" s="157"/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2:17" x14ac:dyDescent="0.2">
      <c r="B82" s="53"/>
      <c r="C82" s="53"/>
      <c r="D82" s="157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2:17" x14ac:dyDescent="0.2">
      <c r="B83" s="53"/>
      <c r="C83" s="53"/>
      <c r="D83" s="157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2:17" x14ac:dyDescent="0.2">
      <c r="B84" s="53"/>
      <c r="C84" s="53"/>
      <c r="D84" s="157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2:17" x14ac:dyDescent="0.2">
      <c r="B85" s="53"/>
      <c r="C85" s="53"/>
      <c r="D85" s="157"/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2:17" x14ac:dyDescent="0.2">
      <c r="B86" s="53"/>
      <c r="C86" s="53"/>
      <c r="D86" s="157"/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2:17" x14ac:dyDescent="0.2">
      <c r="B87" s="53"/>
      <c r="C87" s="53"/>
      <c r="D87" s="157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2:17" x14ac:dyDescent="0.2">
      <c r="B88" s="53"/>
      <c r="C88" s="53"/>
      <c r="D88" s="157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2:17" x14ac:dyDescent="0.2">
      <c r="B89" s="53"/>
      <c r="C89" s="53"/>
      <c r="D89" s="157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2:17" x14ac:dyDescent="0.2">
      <c r="B90" s="53"/>
      <c r="C90" s="53"/>
      <c r="D90" s="157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2:17" x14ac:dyDescent="0.2">
      <c r="B91" s="53"/>
      <c r="C91" s="53"/>
      <c r="D91" s="157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2:17" x14ac:dyDescent="0.2">
      <c r="B92" s="53"/>
      <c r="C92" s="53"/>
      <c r="D92" s="157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2:17" x14ac:dyDescent="0.2">
      <c r="B93" s="53"/>
      <c r="C93" s="53"/>
      <c r="D93" s="157"/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2:17" x14ac:dyDescent="0.2">
      <c r="B94" s="53"/>
      <c r="C94" s="53"/>
      <c r="D94" s="157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2:17" x14ac:dyDescent="0.2">
      <c r="B95" s="53"/>
      <c r="C95" s="53"/>
      <c r="D95" s="157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2:17" x14ac:dyDescent="0.2">
      <c r="B96" s="53"/>
      <c r="C96" s="53"/>
      <c r="D96" s="157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2:17" x14ac:dyDescent="0.2">
      <c r="B97" s="53"/>
      <c r="C97" s="53"/>
      <c r="D97" s="157"/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2:17" x14ac:dyDescent="0.2">
      <c r="B98" s="53"/>
      <c r="C98" s="53"/>
      <c r="D98" s="157"/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2:17" x14ac:dyDescent="0.2">
      <c r="B99" s="53"/>
      <c r="C99" s="53"/>
      <c r="D99" s="157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2:17" x14ac:dyDescent="0.2">
      <c r="B100" s="53"/>
      <c r="C100" s="53"/>
      <c r="D100" s="157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2:17" x14ac:dyDescent="0.2">
      <c r="B101" s="53"/>
      <c r="C101" s="53"/>
      <c r="D101" s="157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2:17" x14ac:dyDescent="0.2">
      <c r="B102" s="53"/>
      <c r="C102" s="53"/>
      <c r="D102" s="157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2:17" x14ac:dyDescent="0.2">
      <c r="B103" s="53"/>
      <c r="C103" s="53"/>
      <c r="D103" s="157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2:17" x14ac:dyDescent="0.2">
      <c r="B104" s="53"/>
      <c r="C104" s="53"/>
      <c r="D104" s="157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2:17" x14ac:dyDescent="0.2">
      <c r="B105" s="53"/>
      <c r="C105" s="53"/>
      <c r="D105" s="157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2:17" x14ac:dyDescent="0.2">
      <c r="B106" s="53"/>
      <c r="C106" s="53"/>
      <c r="D106" s="157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2:17" x14ac:dyDescent="0.2">
      <c r="B107" s="53"/>
      <c r="C107" s="53"/>
      <c r="D107" s="157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2:17" x14ac:dyDescent="0.2">
      <c r="B108" s="53"/>
      <c r="C108" s="53"/>
      <c r="D108" s="157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2:17" x14ac:dyDescent="0.2">
      <c r="B109" s="53"/>
      <c r="C109" s="53"/>
      <c r="D109" s="157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2:17" x14ac:dyDescent="0.2">
      <c r="B110" s="53"/>
      <c r="C110" s="53"/>
      <c r="D110" s="157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2:17" x14ac:dyDescent="0.2">
      <c r="B111" s="53"/>
      <c r="C111" s="53"/>
      <c r="D111" s="157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2:17" x14ac:dyDescent="0.2">
      <c r="B112" s="53"/>
      <c r="C112" s="53"/>
      <c r="D112" s="157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2:17" x14ac:dyDescent="0.2">
      <c r="B113" s="53"/>
      <c r="C113" s="53"/>
      <c r="D113" s="157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2:17" x14ac:dyDescent="0.2">
      <c r="B114" s="53"/>
      <c r="C114" s="53"/>
      <c r="D114" s="157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2:17" x14ac:dyDescent="0.2">
      <c r="B115" s="53"/>
      <c r="C115" s="53"/>
      <c r="D115" s="157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2:17" x14ac:dyDescent="0.2">
      <c r="B116" s="53"/>
      <c r="C116" s="53"/>
      <c r="D116" s="157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2:17" x14ac:dyDescent="0.2">
      <c r="B117" s="53"/>
      <c r="C117" s="53"/>
      <c r="D117" s="157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2:17" x14ac:dyDescent="0.2">
      <c r="B118" s="53"/>
      <c r="C118" s="53"/>
      <c r="D118" s="157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2:17" x14ac:dyDescent="0.2">
      <c r="B119" s="53"/>
      <c r="C119" s="53"/>
      <c r="D119" s="157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2:17" x14ac:dyDescent="0.2">
      <c r="B120" s="53"/>
      <c r="C120" s="53"/>
      <c r="D120" s="157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2:17" x14ac:dyDescent="0.2">
      <c r="B121" s="53"/>
      <c r="C121" s="53"/>
      <c r="D121" s="157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2:17" x14ac:dyDescent="0.2">
      <c r="B122" s="53"/>
      <c r="C122" s="53"/>
      <c r="D122" s="157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2:17" x14ac:dyDescent="0.2">
      <c r="B123" s="53"/>
      <c r="C123" s="53"/>
      <c r="D123" s="157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2:17" x14ac:dyDescent="0.2">
      <c r="B124" s="53"/>
      <c r="C124" s="53"/>
      <c r="D124" s="157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2:17" x14ac:dyDescent="0.2">
      <c r="B125" s="53"/>
      <c r="C125" s="53"/>
      <c r="D125" s="157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2:17" x14ac:dyDescent="0.2">
      <c r="B126" s="53"/>
      <c r="C126" s="53"/>
      <c r="D126" s="157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2:17" x14ac:dyDescent="0.2">
      <c r="B127" s="53"/>
      <c r="C127" s="53"/>
      <c r="D127" s="157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2:17" x14ac:dyDescent="0.2">
      <c r="B128" s="53"/>
      <c r="C128" s="53"/>
      <c r="D128" s="157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53"/>
      <c r="C129" s="53"/>
      <c r="D129" s="157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53"/>
      <c r="C130" s="53"/>
      <c r="D130" s="157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53"/>
      <c r="C131" s="53"/>
      <c r="D131" s="157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53"/>
      <c r="C132" s="53"/>
      <c r="D132" s="157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53"/>
      <c r="C133" s="53"/>
      <c r="D133" s="157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53"/>
      <c r="C134" s="53"/>
      <c r="D134" s="157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53"/>
      <c r="C135" s="53"/>
      <c r="D135" s="157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53"/>
      <c r="C136" s="53"/>
      <c r="D136" s="157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53"/>
      <c r="C137" s="53"/>
      <c r="D137" s="157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53"/>
      <c r="C138" s="53"/>
      <c r="D138" s="157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53"/>
      <c r="C139" s="53"/>
      <c r="D139" s="157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53"/>
      <c r="C140" s="53"/>
      <c r="D140" s="157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53"/>
      <c r="C141" s="53"/>
      <c r="D141" s="157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53"/>
      <c r="C142" s="53"/>
      <c r="D142" s="157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53"/>
      <c r="C143" s="53"/>
      <c r="D143" s="157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53"/>
      <c r="C144" s="53"/>
      <c r="D144" s="157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53"/>
      <c r="C145" s="53"/>
      <c r="D145" s="157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53"/>
      <c r="C146" s="53"/>
      <c r="D146" s="157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53"/>
      <c r="C147" s="53"/>
      <c r="D147" s="157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53"/>
      <c r="C148" s="53"/>
      <c r="D148" s="157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53"/>
      <c r="C149" s="53"/>
      <c r="D149" s="157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53"/>
      <c r="C150" s="53"/>
      <c r="D150" s="157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53"/>
      <c r="C151" s="53"/>
      <c r="D151" s="157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53"/>
      <c r="C152" s="53"/>
      <c r="D152" s="157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53"/>
      <c r="C153" s="53"/>
      <c r="D153" s="157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53"/>
      <c r="C154" s="53"/>
      <c r="D154" s="157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53"/>
      <c r="C155" s="53"/>
      <c r="D155" s="157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53"/>
      <c r="C156" s="53"/>
      <c r="D156" s="157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53"/>
      <c r="C157" s="53"/>
      <c r="D157" s="157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53"/>
      <c r="C158" s="53"/>
      <c r="D158" s="157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53"/>
      <c r="C159" s="53"/>
      <c r="D159" s="157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53"/>
      <c r="C160" s="53"/>
      <c r="D160" s="157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53"/>
      <c r="C161" s="53"/>
      <c r="D161" s="157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53"/>
      <c r="C162" s="53"/>
      <c r="D162" s="157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53"/>
      <c r="C163" s="53"/>
      <c r="D163" s="157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53"/>
      <c r="C164" s="53"/>
      <c r="D164" s="157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53"/>
      <c r="C165" s="53"/>
      <c r="D165" s="157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53"/>
      <c r="C166" s="53"/>
      <c r="D166" s="157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53"/>
      <c r="C167" s="53"/>
      <c r="D167" s="157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53"/>
      <c r="C168" s="53"/>
      <c r="D168" s="157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</row>
    <row r="169" spans="2:17" x14ac:dyDescent="0.2">
      <c r="B169" s="53"/>
      <c r="C169" s="53"/>
      <c r="D169" s="157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</row>
    <row r="170" spans="2:17" x14ac:dyDescent="0.2">
      <c r="B170" s="53"/>
      <c r="C170" s="53"/>
      <c r="D170" s="157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</row>
    <row r="171" spans="2:17" x14ac:dyDescent="0.2">
      <c r="B171" s="53"/>
      <c r="C171" s="53"/>
      <c r="D171" s="157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</row>
    <row r="172" spans="2:17" x14ac:dyDescent="0.2">
      <c r="B172" s="53"/>
      <c r="C172" s="53"/>
      <c r="D172" s="157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</row>
    <row r="173" spans="2:17" x14ac:dyDescent="0.2">
      <c r="B173" s="53"/>
      <c r="C173" s="53"/>
      <c r="D173" s="157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</row>
    <row r="174" spans="2:17" x14ac:dyDescent="0.2">
      <c r="B174" s="53"/>
      <c r="C174" s="53"/>
      <c r="D174" s="157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</row>
    <row r="175" spans="2:17" x14ac:dyDescent="0.2">
      <c r="B175" s="53"/>
      <c r="C175" s="53"/>
      <c r="D175" s="157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</row>
    <row r="176" spans="2:17" x14ac:dyDescent="0.2">
      <c r="B176" s="53"/>
      <c r="C176" s="53"/>
      <c r="D176" s="157"/>
      <c r="E176" s="250"/>
      <c r="F176" s="250"/>
      <c r="G176" s="250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</row>
    <row r="177" spans="2:17" x14ac:dyDescent="0.2">
      <c r="B177" s="53"/>
      <c r="C177" s="53"/>
      <c r="D177" s="157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</row>
    <row r="178" spans="2:17" x14ac:dyDescent="0.2">
      <c r="B178" s="53"/>
      <c r="C178" s="53"/>
      <c r="D178" s="157"/>
      <c r="E178" s="250"/>
      <c r="F178" s="250"/>
      <c r="G178" s="250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</row>
    <row r="179" spans="2:17" x14ac:dyDescent="0.2">
      <c r="B179" s="53"/>
      <c r="C179" s="53"/>
      <c r="D179" s="157"/>
      <c r="E179" s="250"/>
      <c r="F179" s="250"/>
      <c r="G179" s="250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</row>
    <row r="180" spans="2:17" x14ac:dyDescent="0.2">
      <c r="B180" s="53"/>
      <c r="C180" s="53"/>
      <c r="D180" s="157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</row>
    <row r="181" spans="2:17" x14ac:dyDescent="0.2">
      <c r="B181" s="53"/>
      <c r="C181" s="53"/>
      <c r="D181" s="157"/>
      <c r="E181" s="250"/>
      <c r="F181" s="250"/>
      <c r="G181" s="250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</row>
    <row r="182" spans="2:17" x14ac:dyDescent="0.2">
      <c r="B182" s="53"/>
      <c r="C182" s="53"/>
      <c r="D182" s="157"/>
      <c r="E182" s="250"/>
      <c r="F182" s="250"/>
      <c r="G182" s="250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</row>
    <row r="183" spans="2:17" x14ac:dyDescent="0.2">
      <c r="B183" s="53"/>
      <c r="C183" s="53"/>
      <c r="D183" s="157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</row>
    <row r="184" spans="2:17" x14ac:dyDescent="0.2">
      <c r="B184" s="53"/>
      <c r="C184" s="53"/>
      <c r="D184" s="157"/>
      <c r="E184" s="250"/>
      <c r="F184" s="250"/>
      <c r="G184" s="250"/>
      <c r="H184" s="250"/>
      <c r="I184" s="250"/>
      <c r="J184" s="250"/>
      <c r="K184" s="250"/>
      <c r="L184" s="250"/>
      <c r="M184" s="250"/>
      <c r="N184" s="250"/>
      <c r="O184" s="250"/>
      <c r="P184" s="250"/>
      <c r="Q184" s="250"/>
    </row>
    <row r="185" spans="2:17" x14ac:dyDescent="0.2">
      <c r="B185" s="53"/>
      <c r="C185" s="53"/>
      <c r="D185" s="157"/>
      <c r="E185" s="250"/>
      <c r="F185" s="250"/>
      <c r="G185" s="250"/>
      <c r="H185" s="250"/>
      <c r="I185" s="250"/>
      <c r="J185" s="250"/>
      <c r="K185" s="250"/>
      <c r="L185" s="250"/>
      <c r="M185" s="250"/>
      <c r="N185" s="250"/>
      <c r="O185" s="250"/>
      <c r="P185" s="250"/>
      <c r="Q185" s="250"/>
    </row>
    <row r="186" spans="2:17" x14ac:dyDescent="0.2">
      <c r="B186" s="53"/>
      <c r="C186" s="53"/>
      <c r="D186" s="157"/>
      <c r="E186" s="250"/>
      <c r="F186" s="250"/>
      <c r="G186" s="250"/>
      <c r="H186" s="250"/>
      <c r="I186" s="250"/>
      <c r="J186" s="250"/>
      <c r="K186" s="250"/>
      <c r="L186" s="250"/>
      <c r="M186" s="250"/>
      <c r="N186" s="250"/>
      <c r="O186" s="250"/>
      <c r="P186" s="250"/>
      <c r="Q186" s="250"/>
    </row>
    <row r="187" spans="2:17" x14ac:dyDescent="0.2">
      <c r="B187" s="53"/>
      <c r="C187" s="53"/>
      <c r="D187" s="157"/>
      <c r="E187" s="250"/>
      <c r="F187" s="250"/>
      <c r="G187" s="250"/>
      <c r="H187" s="250"/>
      <c r="I187" s="250"/>
      <c r="J187" s="250"/>
      <c r="K187" s="250"/>
      <c r="L187" s="250"/>
      <c r="M187" s="250"/>
      <c r="N187" s="250"/>
      <c r="O187" s="250"/>
      <c r="P187" s="250"/>
      <c r="Q187" s="250"/>
    </row>
    <row r="188" spans="2:17" x14ac:dyDescent="0.2">
      <c r="B188" s="53"/>
      <c r="C188" s="53"/>
      <c r="D188" s="157"/>
      <c r="E188" s="250"/>
      <c r="F188" s="250"/>
      <c r="G188" s="250"/>
      <c r="H188" s="250"/>
      <c r="I188" s="250"/>
      <c r="J188" s="250"/>
      <c r="K188" s="250"/>
      <c r="L188" s="250"/>
      <c r="M188" s="250"/>
      <c r="N188" s="250"/>
      <c r="O188" s="250"/>
      <c r="P188" s="250"/>
      <c r="Q188" s="250"/>
    </row>
    <row r="189" spans="2:17" x14ac:dyDescent="0.2">
      <c r="B189" s="53"/>
      <c r="C189" s="53"/>
      <c r="D189" s="157"/>
      <c r="E189" s="250"/>
      <c r="F189" s="250"/>
      <c r="G189" s="250"/>
      <c r="H189" s="250"/>
      <c r="I189" s="250"/>
      <c r="J189" s="250"/>
      <c r="K189" s="250"/>
      <c r="L189" s="250"/>
      <c r="M189" s="250"/>
      <c r="N189" s="250"/>
      <c r="O189" s="250"/>
      <c r="P189" s="250"/>
      <c r="Q189" s="250"/>
    </row>
    <row r="190" spans="2:17" x14ac:dyDescent="0.2">
      <c r="B190" s="53"/>
      <c r="C190" s="53"/>
      <c r="D190" s="157"/>
      <c r="E190" s="250"/>
      <c r="F190" s="250"/>
      <c r="G190" s="250"/>
      <c r="H190" s="250"/>
      <c r="I190" s="250"/>
      <c r="J190" s="250"/>
      <c r="K190" s="250"/>
      <c r="L190" s="250"/>
      <c r="M190" s="250"/>
      <c r="N190" s="250"/>
      <c r="O190" s="250"/>
      <c r="P190" s="250"/>
      <c r="Q190" s="250"/>
    </row>
    <row r="191" spans="2:17" x14ac:dyDescent="0.2">
      <c r="B191" s="53"/>
      <c r="C191" s="53"/>
      <c r="D191" s="157"/>
      <c r="E191" s="250"/>
      <c r="F191" s="250"/>
      <c r="G191" s="250"/>
      <c r="H191" s="250"/>
      <c r="I191" s="250"/>
      <c r="J191" s="250"/>
      <c r="K191" s="250"/>
      <c r="L191" s="250"/>
      <c r="M191" s="250"/>
      <c r="N191" s="250"/>
      <c r="O191" s="250"/>
      <c r="P191" s="250"/>
      <c r="Q191" s="250"/>
    </row>
    <row r="192" spans="2:17" x14ac:dyDescent="0.2">
      <c r="B192" s="53"/>
      <c r="C192" s="53"/>
      <c r="D192" s="157"/>
      <c r="E192" s="250"/>
      <c r="F192" s="250"/>
      <c r="G192" s="250"/>
      <c r="H192" s="250"/>
      <c r="I192" s="250"/>
      <c r="J192" s="250"/>
      <c r="K192" s="250"/>
      <c r="L192" s="250"/>
      <c r="M192" s="250"/>
      <c r="N192" s="250"/>
      <c r="O192" s="250"/>
      <c r="P192" s="250"/>
      <c r="Q192" s="250"/>
    </row>
    <row r="193" spans="2:17" x14ac:dyDescent="0.2">
      <c r="B193" s="53"/>
      <c r="C193" s="53"/>
      <c r="D193" s="157"/>
      <c r="E193" s="250"/>
      <c r="F193" s="250"/>
      <c r="G193" s="250"/>
      <c r="H193" s="250"/>
      <c r="I193" s="250"/>
      <c r="J193" s="250"/>
      <c r="K193" s="250"/>
      <c r="L193" s="250"/>
      <c r="M193" s="250"/>
      <c r="N193" s="250"/>
      <c r="O193" s="250"/>
      <c r="P193" s="250"/>
      <c r="Q193" s="250"/>
    </row>
    <row r="194" spans="2:17" x14ac:dyDescent="0.2">
      <c r="B194" s="53"/>
      <c r="C194" s="53"/>
      <c r="D194" s="157"/>
      <c r="E194" s="250"/>
      <c r="F194" s="250"/>
      <c r="G194" s="250"/>
      <c r="H194" s="250"/>
      <c r="I194" s="250"/>
      <c r="J194" s="250"/>
      <c r="K194" s="250"/>
      <c r="L194" s="250"/>
      <c r="M194" s="250"/>
      <c r="N194" s="250"/>
      <c r="O194" s="250"/>
      <c r="P194" s="250"/>
      <c r="Q194" s="250"/>
    </row>
    <row r="195" spans="2:17" x14ac:dyDescent="0.2">
      <c r="B195" s="53"/>
      <c r="C195" s="53"/>
      <c r="D195" s="157"/>
      <c r="E195" s="250"/>
      <c r="F195" s="250"/>
      <c r="G195" s="250"/>
      <c r="H195" s="250"/>
      <c r="I195" s="250"/>
      <c r="J195" s="250"/>
      <c r="K195" s="250"/>
      <c r="L195" s="250"/>
      <c r="M195" s="250"/>
      <c r="N195" s="250"/>
      <c r="O195" s="250"/>
      <c r="P195" s="250"/>
      <c r="Q195" s="250"/>
    </row>
    <row r="196" spans="2:17" x14ac:dyDescent="0.2">
      <c r="B196" s="53"/>
      <c r="C196" s="53"/>
      <c r="D196" s="157"/>
      <c r="E196" s="250"/>
      <c r="F196" s="250"/>
      <c r="G196" s="250"/>
      <c r="H196" s="250"/>
      <c r="I196" s="250"/>
      <c r="J196" s="250"/>
      <c r="K196" s="250"/>
      <c r="L196" s="250"/>
      <c r="M196" s="250"/>
      <c r="N196" s="250"/>
      <c r="O196" s="250"/>
      <c r="P196" s="250"/>
      <c r="Q196" s="250"/>
    </row>
    <row r="197" spans="2:17" x14ac:dyDescent="0.2">
      <c r="B197" s="53"/>
      <c r="C197" s="53"/>
      <c r="D197" s="157"/>
      <c r="E197" s="250"/>
      <c r="F197" s="250"/>
      <c r="G197" s="250"/>
      <c r="H197" s="250"/>
      <c r="I197" s="250"/>
      <c r="J197" s="250"/>
      <c r="K197" s="250"/>
      <c r="L197" s="250"/>
      <c r="M197" s="250"/>
      <c r="N197" s="250"/>
      <c r="O197" s="250"/>
      <c r="P197" s="250"/>
      <c r="Q197" s="250"/>
    </row>
    <row r="198" spans="2:17" x14ac:dyDescent="0.2">
      <c r="B198" s="53"/>
      <c r="C198" s="53"/>
      <c r="D198" s="157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</row>
    <row r="199" spans="2:17" x14ac:dyDescent="0.2">
      <c r="B199" s="53"/>
      <c r="C199" s="53"/>
      <c r="D199" s="157"/>
      <c r="E199" s="250"/>
      <c r="F199" s="250"/>
      <c r="G199" s="250"/>
      <c r="H199" s="250"/>
      <c r="I199" s="250"/>
      <c r="J199" s="250"/>
      <c r="K199" s="250"/>
      <c r="L199" s="250"/>
      <c r="M199" s="250"/>
      <c r="N199" s="250"/>
      <c r="O199" s="250"/>
      <c r="P199" s="250"/>
      <c r="Q199" s="250"/>
    </row>
    <row r="200" spans="2:17" x14ac:dyDescent="0.2">
      <c r="B200" s="53"/>
      <c r="C200" s="53"/>
      <c r="D200" s="157"/>
      <c r="E200" s="250"/>
      <c r="F200" s="250"/>
      <c r="G200" s="250"/>
      <c r="H200" s="250"/>
      <c r="I200" s="250"/>
      <c r="J200" s="250"/>
      <c r="K200" s="250"/>
      <c r="L200" s="250"/>
      <c r="M200" s="250"/>
      <c r="N200" s="250"/>
      <c r="O200" s="250"/>
      <c r="P200" s="250"/>
      <c r="Q200" s="250"/>
    </row>
    <row r="201" spans="2:17" x14ac:dyDescent="0.2">
      <c r="B201" s="53"/>
      <c r="C201" s="53"/>
      <c r="D201" s="157"/>
      <c r="E201" s="250"/>
      <c r="F201" s="250"/>
      <c r="G201" s="250"/>
      <c r="H201" s="250"/>
      <c r="I201" s="250"/>
      <c r="J201" s="250"/>
      <c r="K201" s="250"/>
      <c r="L201" s="250"/>
      <c r="M201" s="250"/>
      <c r="N201" s="250"/>
      <c r="O201" s="250"/>
      <c r="P201" s="250"/>
      <c r="Q201" s="250"/>
    </row>
    <row r="202" spans="2:17" x14ac:dyDescent="0.2">
      <c r="B202" s="53"/>
      <c r="C202" s="53"/>
      <c r="D202" s="157"/>
      <c r="E202" s="250"/>
      <c r="F202" s="250"/>
      <c r="G202" s="250"/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</row>
    <row r="203" spans="2:17" x14ac:dyDescent="0.2">
      <c r="B203" s="53"/>
      <c r="C203" s="53"/>
      <c r="D203" s="157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</row>
    <row r="204" spans="2:17" x14ac:dyDescent="0.2">
      <c r="B204" s="53"/>
      <c r="C204" s="53"/>
      <c r="D204" s="157"/>
      <c r="E204" s="250"/>
      <c r="F204" s="250"/>
      <c r="G204" s="250"/>
      <c r="H204" s="250"/>
      <c r="I204" s="250"/>
      <c r="J204" s="250"/>
      <c r="K204" s="250"/>
      <c r="L204" s="250"/>
      <c r="M204" s="250"/>
      <c r="N204" s="250"/>
      <c r="O204" s="250"/>
      <c r="P204" s="250"/>
      <c r="Q204" s="250"/>
    </row>
    <row r="205" spans="2:17" x14ac:dyDescent="0.2">
      <c r="B205" s="53"/>
      <c r="C205" s="53"/>
      <c r="D205" s="157"/>
      <c r="E205" s="250"/>
      <c r="F205" s="250"/>
      <c r="G205" s="250"/>
      <c r="H205" s="250"/>
      <c r="I205" s="250"/>
      <c r="J205" s="250"/>
      <c r="K205" s="250"/>
      <c r="L205" s="250"/>
      <c r="M205" s="250"/>
      <c r="N205" s="250"/>
      <c r="O205" s="250"/>
      <c r="P205" s="250"/>
      <c r="Q205" s="250"/>
    </row>
    <row r="206" spans="2:17" x14ac:dyDescent="0.2">
      <c r="B206" s="53"/>
      <c r="C206" s="53"/>
      <c r="D206" s="157"/>
      <c r="E206" s="250"/>
      <c r="F206" s="250"/>
      <c r="G206" s="250"/>
      <c r="H206" s="250"/>
      <c r="I206" s="250"/>
      <c r="J206" s="250"/>
      <c r="K206" s="250"/>
      <c r="L206" s="250"/>
      <c r="M206" s="250"/>
      <c r="N206" s="250"/>
      <c r="O206" s="250"/>
      <c r="P206" s="250"/>
      <c r="Q206" s="250"/>
    </row>
    <row r="207" spans="2:17" x14ac:dyDescent="0.2">
      <c r="B207" s="53"/>
      <c r="C207" s="53"/>
      <c r="D207" s="157"/>
      <c r="E207" s="250"/>
      <c r="F207" s="250"/>
      <c r="G207" s="250"/>
      <c r="H207" s="250"/>
      <c r="I207" s="250"/>
      <c r="J207" s="250"/>
      <c r="K207" s="250"/>
      <c r="L207" s="250"/>
      <c r="M207" s="250"/>
      <c r="N207" s="250"/>
      <c r="O207" s="250"/>
      <c r="P207" s="250"/>
      <c r="Q207" s="250"/>
    </row>
    <row r="208" spans="2:17" x14ac:dyDescent="0.2">
      <c r="B208" s="53"/>
      <c r="C208" s="53"/>
      <c r="D208" s="157"/>
      <c r="E208" s="250"/>
      <c r="F208" s="250"/>
      <c r="G208" s="250"/>
      <c r="H208" s="250"/>
      <c r="I208" s="250"/>
      <c r="J208" s="250"/>
      <c r="K208" s="250"/>
      <c r="L208" s="250"/>
      <c r="M208" s="250"/>
      <c r="N208" s="250"/>
      <c r="O208" s="250"/>
      <c r="P208" s="250"/>
      <c r="Q208" s="250"/>
    </row>
    <row r="209" spans="2:17" x14ac:dyDescent="0.2">
      <c r="B209" s="53"/>
      <c r="C209" s="53"/>
      <c r="D209" s="157"/>
      <c r="E209" s="250"/>
      <c r="F209" s="250"/>
      <c r="G209" s="250"/>
      <c r="H209" s="250"/>
      <c r="I209" s="250"/>
      <c r="J209" s="250"/>
      <c r="K209" s="250"/>
      <c r="L209" s="250"/>
      <c r="M209" s="250"/>
      <c r="N209" s="250"/>
      <c r="O209" s="250"/>
      <c r="P209" s="250"/>
      <c r="Q209" s="250"/>
    </row>
    <row r="210" spans="2:17" x14ac:dyDescent="0.2">
      <c r="B210" s="53"/>
      <c r="C210" s="53"/>
      <c r="D210" s="157"/>
      <c r="E210" s="250"/>
      <c r="F210" s="250"/>
      <c r="G210" s="250"/>
      <c r="H210" s="250"/>
      <c r="I210" s="250"/>
      <c r="J210" s="250"/>
      <c r="K210" s="250"/>
      <c r="L210" s="250"/>
      <c r="M210" s="250"/>
      <c r="N210" s="250"/>
      <c r="O210" s="250"/>
      <c r="P210" s="250"/>
      <c r="Q210" s="250"/>
    </row>
    <row r="211" spans="2:17" x14ac:dyDescent="0.2">
      <c r="B211" s="53"/>
      <c r="C211" s="53"/>
      <c r="D211" s="157"/>
      <c r="E211" s="250"/>
      <c r="F211" s="250"/>
      <c r="G211" s="250"/>
      <c r="H211" s="250"/>
      <c r="I211" s="250"/>
      <c r="J211" s="250"/>
      <c r="K211" s="250"/>
      <c r="L211" s="250"/>
      <c r="M211" s="250"/>
      <c r="N211" s="250"/>
      <c r="O211" s="250"/>
      <c r="P211" s="250"/>
      <c r="Q211" s="250"/>
    </row>
    <row r="212" spans="2:17" x14ac:dyDescent="0.2">
      <c r="B212" s="53"/>
      <c r="C212" s="53"/>
      <c r="D212" s="157"/>
      <c r="E212" s="250"/>
      <c r="F212" s="250"/>
      <c r="G212" s="250"/>
      <c r="H212" s="250"/>
      <c r="I212" s="250"/>
      <c r="J212" s="250"/>
      <c r="K212" s="250"/>
      <c r="L212" s="250"/>
      <c r="M212" s="250"/>
      <c r="N212" s="250"/>
      <c r="O212" s="250"/>
      <c r="P212" s="250"/>
      <c r="Q212" s="250"/>
    </row>
    <row r="213" spans="2:17" x14ac:dyDescent="0.2">
      <c r="B213" s="53"/>
      <c r="C213" s="53"/>
      <c r="D213" s="157"/>
      <c r="E213" s="250"/>
      <c r="F213" s="250"/>
      <c r="G213" s="250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</row>
    <row r="214" spans="2:17" x14ac:dyDescent="0.2">
      <c r="B214" s="53"/>
      <c r="C214" s="53"/>
      <c r="D214" s="157"/>
      <c r="E214" s="250"/>
      <c r="F214" s="250"/>
      <c r="G214" s="250"/>
      <c r="H214" s="250"/>
      <c r="I214" s="250"/>
      <c r="J214" s="250"/>
      <c r="K214" s="250"/>
      <c r="L214" s="250"/>
      <c r="M214" s="250"/>
      <c r="N214" s="250"/>
      <c r="O214" s="250"/>
      <c r="P214" s="250"/>
      <c r="Q214" s="250"/>
    </row>
    <row r="215" spans="2:17" x14ac:dyDescent="0.2">
      <c r="B215" s="53"/>
      <c r="C215" s="53"/>
      <c r="D215" s="157"/>
      <c r="E215" s="250"/>
      <c r="F215" s="250"/>
      <c r="G215" s="250"/>
      <c r="H215" s="250"/>
      <c r="I215" s="250"/>
      <c r="J215" s="250"/>
      <c r="K215" s="250"/>
      <c r="L215" s="250"/>
      <c r="M215" s="250"/>
      <c r="N215" s="250"/>
      <c r="O215" s="250"/>
      <c r="P215" s="250"/>
      <c r="Q215" s="250"/>
    </row>
    <row r="216" spans="2:17" x14ac:dyDescent="0.2">
      <c r="B216" s="53"/>
      <c r="C216" s="53"/>
      <c r="D216" s="157"/>
      <c r="E216" s="250"/>
      <c r="F216" s="250"/>
      <c r="G216" s="250"/>
      <c r="H216" s="250"/>
      <c r="I216" s="250"/>
      <c r="J216" s="250"/>
      <c r="K216" s="250"/>
      <c r="L216" s="250"/>
      <c r="M216" s="250"/>
      <c r="N216" s="250"/>
      <c r="O216" s="250"/>
      <c r="P216" s="250"/>
      <c r="Q216" s="250"/>
    </row>
    <row r="217" spans="2:17" x14ac:dyDescent="0.2">
      <c r="B217" s="53"/>
      <c r="C217" s="53"/>
      <c r="D217" s="157"/>
      <c r="E217" s="250"/>
      <c r="F217" s="250"/>
      <c r="G217" s="250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</row>
    <row r="218" spans="2:17" x14ac:dyDescent="0.2">
      <c r="B218" s="53"/>
      <c r="C218" s="53"/>
      <c r="D218" s="157"/>
      <c r="E218" s="250"/>
      <c r="F218" s="250"/>
      <c r="G218" s="250"/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</row>
    <row r="219" spans="2:17" x14ac:dyDescent="0.2">
      <c r="B219" s="53"/>
      <c r="C219" s="53"/>
      <c r="D219" s="157"/>
      <c r="E219" s="250"/>
      <c r="F219" s="250"/>
      <c r="G219" s="250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</row>
    <row r="220" spans="2:17" x14ac:dyDescent="0.2">
      <c r="B220" s="53"/>
      <c r="C220" s="53"/>
      <c r="D220" s="157"/>
      <c r="E220" s="250"/>
      <c r="F220" s="250"/>
      <c r="G220" s="250"/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</row>
    <row r="221" spans="2:17" x14ac:dyDescent="0.2">
      <c r="B221" s="53"/>
      <c r="C221" s="53"/>
      <c r="D221" s="157"/>
      <c r="E221" s="250"/>
      <c r="F221" s="250"/>
      <c r="G221" s="250"/>
      <c r="H221" s="250"/>
      <c r="I221" s="250"/>
      <c r="J221" s="250"/>
      <c r="K221" s="250"/>
      <c r="L221" s="250"/>
      <c r="M221" s="250"/>
      <c r="N221" s="250"/>
      <c r="O221" s="250"/>
      <c r="P221" s="250"/>
      <c r="Q221" s="250"/>
    </row>
    <row r="222" spans="2:17" x14ac:dyDescent="0.2">
      <c r="B222" s="53"/>
      <c r="C222" s="53"/>
      <c r="D222" s="157"/>
      <c r="E222" s="250"/>
      <c r="F222" s="250"/>
      <c r="G222" s="250"/>
      <c r="H222" s="250"/>
      <c r="I222" s="250"/>
      <c r="J222" s="250"/>
      <c r="K222" s="250"/>
      <c r="L222" s="250"/>
      <c r="M222" s="250"/>
      <c r="N222" s="250"/>
      <c r="O222" s="250"/>
      <c r="P222" s="250"/>
      <c r="Q222" s="250"/>
    </row>
    <row r="223" spans="2:17" x14ac:dyDescent="0.2">
      <c r="B223" s="53"/>
      <c r="C223" s="53"/>
      <c r="D223" s="157"/>
      <c r="E223" s="250"/>
      <c r="F223" s="250"/>
      <c r="G223" s="250"/>
      <c r="H223" s="250"/>
      <c r="I223" s="250"/>
      <c r="J223" s="250"/>
      <c r="K223" s="250"/>
      <c r="L223" s="250"/>
      <c r="M223" s="250"/>
      <c r="N223" s="250"/>
      <c r="O223" s="250"/>
      <c r="P223" s="250"/>
      <c r="Q223" s="250"/>
    </row>
    <row r="224" spans="2:17" x14ac:dyDescent="0.2">
      <c r="B224" s="53"/>
      <c r="C224" s="53"/>
      <c r="D224" s="157"/>
      <c r="E224" s="250"/>
      <c r="F224" s="250"/>
      <c r="G224" s="250"/>
      <c r="H224" s="250"/>
      <c r="I224" s="250"/>
      <c r="J224" s="250"/>
      <c r="K224" s="250"/>
      <c r="L224" s="250"/>
      <c r="M224" s="250"/>
      <c r="N224" s="250"/>
      <c r="O224" s="250"/>
      <c r="P224" s="250"/>
      <c r="Q224" s="250"/>
    </row>
    <row r="225" spans="2:17" x14ac:dyDescent="0.2">
      <c r="B225" s="53"/>
      <c r="C225" s="53"/>
      <c r="D225" s="157"/>
      <c r="E225" s="250"/>
      <c r="F225" s="250"/>
      <c r="G225" s="250"/>
      <c r="H225" s="250"/>
      <c r="I225" s="250"/>
      <c r="J225" s="250"/>
      <c r="K225" s="250"/>
      <c r="L225" s="250"/>
      <c r="M225" s="250"/>
      <c r="N225" s="250"/>
      <c r="O225" s="250"/>
      <c r="P225" s="250"/>
      <c r="Q225" s="250"/>
    </row>
    <row r="226" spans="2:17" x14ac:dyDescent="0.2">
      <c r="B226" s="53"/>
      <c r="C226" s="53"/>
      <c r="D226" s="157"/>
      <c r="E226" s="250"/>
      <c r="F226" s="250"/>
      <c r="G226" s="250"/>
      <c r="H226" s="250"/>
      <c r="I226" s="250"/>
      <c r="J226" s="250"/>
      <c r="K226" s="250"/>
      <c r="L226" s="250"/>
      <c r="M226" s="250"/>
      <c r="N226" s="250"/>
      <c r="O226" s="250"/>
      <c r="P226" s="250"/>
      <c r="Q226" s="250"/>
    </row>
    <row r="227" spans="2:17" x14ac:dyDescent="0.2">
      <c r="B227" s="53"/>
      <c r="C227" s="53"/>
      <c r="D227" s="157"/>
      <c r="E227" s="250"/>
      <c r="F227" s="250"/>
      <c r="G227" s="250"/>
      <c r="H227" s="250"/>
      <c r="I227" s="250"/>
      <c r="J227" s="250"/>
      <c r="K227" s="250"/>
      <c r="L227" s="250"/>
      <c r="M227" s="250"/>
      <c r="N227" s="250"/>
      <c r="O227" s="250"/>
      <c r="P227" s="250"/>
      <c r="Q227" s="250"/>
    </row>
    <row r="228" spans="2:17" x14ac:dyDescent="0.2">
      <c r="B228" s="53"/>
      <c r="C228" s="53"/>
      <c r="D228" s="157"/>
      <c r="E228" s="250"/>
      <c r="F228" s="250"/>
      <c r="G228" s="250"/>
      <c r="H228" s="250"/>
      <c r="I228" s="250"/>
      <c r="J228" s="250"/>
      <c r="K228" s="250"/>
      <c r="L228" s="250"/>
      <c r="M228" s="250"/>
      <c r="N228" s="250"/>
      <c r="O228" s="250"/>
      <c r="P228" s="250"/>
      <c r="Q228" s="250"/>
    </row>
    <row r="229" spans="2:17" x14ac:dyDescent="0.2">
      <c r="B229" s="53"/>
      <c r="C229" s="53"/>
      <c r="D229" s="157"/>
      <c r="E229" s="250"/>
      <c r="F229" s="250"/>
      <c r="G229" s="250"/>
      <c r="H229" s="250"/>
      <c r="I229" s="250"/>
      <c r="J229" s="250"/>
      <c r="K229" s="250"/>
      <c r="L229" s="250"/>
      <c r="M229" s="250"/>
      <c r="N229" s="250"/>
      <c r="O229" s="250"/>
      <c r="P229" s="250"/>
      <c r="Q229" s="250"/>
    </row>
    <row r="230" spans="2:17" x14ac:dyDescent="0.2">
      <c r="B230" s="53"/>
      <c r="C230" s="53"/>
      <c r="D230" s="157"/>
      <c r="E230" s="250"/>
      <c r="F230" s="250"/>
      <c r="G230" s="250"/>
      <c r="H230" s="250"/>
      <c r="I230" s="250"/>
      <c r="J230" s="250"/>
      <c r="K230" s="250"/>
      <c r="L230" s="250"/>
      <c r="M230" s="250"/>
      <c r="N230" s="250"/>
      <c r="O230" s="250"/>
      <c r="P230" s="250"/>
      <c r="Q230" s="250"/>
    </row>
    <row r="231" spans="2:17" x14ac:dyDescent="0.2">
      <c r="B231" s="53"/>
      <c r="C231" s="53"/>
      <c r="D231" s="157"/>
      <c r="E231" s="250"/>
      <c r="F231" s="250"/>
      <c r="G231" s="250"/>
      <c r="H231" s="250"/>
      <c r="I231" s="250"/>
      <c r="J231" s="250"/>
      <c r="K231" s="250"/>
      <c r="L231" s="250"/>
      <c r="M231" s="250"/>
      <c r="N231" s="250"/>
      <c r="O231" s="250"/>
      <c r="P231" s="250"/>
      <c r="Q231" s="250"/>
    </row>
    <row r="232" spans="2:17" x14ac:dyDescent="0.2">
      <c r="B232" s="53"/>
      <c r="C232" s="53"/>
      <c r="D232" s="157"/>
      <c r="E232" s="250"/>
      <c r="F232" s="250"/>
      <c r="G232" s="250"/>
      <c r="H232" s="250"/>
      <c r="I232" s="250"/>
      <c r="J232" s="250"/>
      <c r="K232" s="250"/>
      <c r="L232" s="250"/>
      <c r="M232" s="250"/>
      <c r="N232" s="250"/>
      <c r="O232" s="250"/>
      <c r="P232" s="250"/>
      <c r="Q232" s="250"/>
    </row>
    <row r="233" spans="2:17" x14ac:dyDescent="0.2">
      <c r="B233" s="53"/>
      <c r="C233" s="53"/>
      <c r="D233" s="157"/>
      <c r="E233" s="250"/>
      <c r="F233" s="250"/>
      <c r="G233" s="250"/>
      <c r="H233" s="250"/>
      <c r="I233" s="250"/>
      <c r="J233" s="250"/>
      <c r="K233" s="250"/>
      <c r="L233" s="250"/>
      <c r="M233" s="250"/>
      <c r="N233" s="250"/>
      <c r="O233" s="250"/>
      <c r="P233" s="250"/>
      <c r="Q233" s="250"/>
    </row>
    <row r="234" spans="2:17" x14ac:dyDescent="0.2">
      <c r="B234" s="53"/>
      <c r="C234" s="53"/>
      <c r="D234" s="157"/>
      <c r="E234" s="250"/>
      <c r="F234" s="250"/>
      <c r="G234" s="250"/>
      <c r="H234" s="250"/>
      <c r="I234" s="250"/>
      <c r="J234" s="250"/>
      <c r="K234" s="250"/>
      <c r="L234" s="250"/>
      <c r="M234" s="250"/>
      <c r="N234" s="250"/>
      <c r="O234" s="250"/>
      <c r="P234" s="250"/>
      <c r="Q234" s="250"/>
    </row>
    <row r="235" spans="2:17" x14ac:dyDescent="0.2">
      <c r="B235" s="53"/>
      <c r="C235" s="53"/>
      <c r="D235" s="157"/>
      <c r="E235" s="250"/>
      <c r="F235" s="250"/>
      <c r="G235" s="250"/>
      <c r="H235" s="250"/>
      <c r="I235" s="250"/>
      <c r="J235" s="250"/>
      <c r="K235" s="250"/>
      <c r="L235" s="250"/>
      <c r="M235" s="250"/>
      <c r="N235" s="250"/>
      <c r="O235" s="250"/>
      <c r="P235" s="250"/>
      <c r="Q235" s="250"/>
    </row>
    <row r="236" spans="2:17" x14ac:dyDescent="0.2">
      <c r="B236" s="53"/>
      <c r="C236" s="53"/>
      <c r="D236" s="157"/>
      <c r="E236" s="250"/>
      <c r="F236" s="250"/>
      <c r="G236" s="250"/>
      <c r="H236" s="250"/>
      <c r="I236" s="250"/>
      <c r="J236" s="250"/>
      <c r="K236" s="250"/>
      <c r="L236" s="250"/>
      <c r="M236" s="250"/>
      <c r="N236" s="250"/>
      <c r="O236" s="250"/>
      <c r="P236" s="250"/>
      <c r="Q236" s="250"/>
    </row>
    <row r="237" spans="2:17" x14ac:dyDescent="0.2">
      <c r="B237" s="53"/>
      <c r="C237" s="53"/>
      <c r="D237" s="157"/>
      <c r="E237" s="250"/>
      <c r="F237" s="250"/>
      <c r="G237" s="250"/>
      <c r="H237" s="250"/>
      <c r="I237" s="250"/>
      <c r="J237" s="250"/>
      <c r="K237" s="250"/>
      <c r="L237" s="250"/>
      <c r="M237" s="250"/>
      <c r="N237" s="250"/>
      <c r="O237" s="250"/>
      <c r="P237" s="250"/>
      <c r="Q237" s="250"/>
    </row>
    <row r="238" spans="2:17" x14ac:dyDescent="0.2">
      <c r="B238" s="53"/>
      <c r="C238" s="53"/>
      <c r="D238" s="157"/>
      <c r="E238" s="250"/>
      <c r="F238" s="250"/>
      <c r="G238" s="250"/>
      <c r="H238" s="250"/>
      <c r="I238" s="250"/>
      <c r="J238" s="250"/>
      <c r="K238" s="250"/>
      <c r="L238" s="250"/>
      <c r="M238" s="250"/>
      <c r="N238" s="250"/>
      <c r="O238" s="250"/>
      <c r="P238" s="250"/>
      <c r="Q238" s="250"/>
    </row>
    <row r="239" spans="2:17" x14ac:dyDescent="0.2">
      <c r="B239" s="53"/>
      <c r="C239" s="53"/>
      <c r="D239" s="157"/>
      <c r="E239" s="250"/>
      <c r="F239" s="250"/>
      <c r="G239" s="250"/>
      <c r="H239" s="250"/>
      <c r="I239" s="250"/>
      <c r="J239" s="250"/>
      <c r="K239" s="250"/>
      <c r="L239" s="250"/>
      <c r="M239" s="250"/>
      <c r="N239" s="250"/>
      <c r="O239" s="250"/>
      <c r="P239" s="250"/>
      <c r="Q239" s="250"/>
    </row>
    <row r="240" spans="2:17" x14ac:dyDescent="0.2">
      <c r="B240" s="53"/>
      <c r="C240" s="53"/>
      <c r="D240" s="157"/>
      <c r="E240" s="250"/>
      <c r="F240" s="250"/>
      <c r="G240" s="250"/>
      <c r="H240" s="250"/>
      <c r="I240" s="250"/>
      <c r="J240" s="250"/>
      <c r="K240" s="250"/>
      <c r="L240" s="250"/>
      <c r="M240" s="250"/>
      <c r="N240" s="250"/>
      <c r="O240" s="250"/>
      <c r="P240" s="250"/>
      <c r="Q240" s="250"/>
    </row>
    <row r="241" spans="2:17" x14ac:dyDescent="0.2">
      <c r="B241" s="53"/>
      <c r="C241" s="53"/>
      <c r="D241" s="157"/>
      <c r="E241" s="250"/>
      <c r="F241" s="250"/>
      <c r="G241" s="250"/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</row>
    <row r="242" spans="2:17" x14ac:dyDescent="0.2">
      <c r="B242" s="53"/>
      <c r="C242" s="53"/>
      <c r="D242" s="157"/>
      <c r="E242" s="250"/>
      <c r="F242" s="250"/>
      <c r="G242" s="250"/>
      <c r="H242" s="250"/>
      <c r="I242" s="250"/>
      <c r="J242" s="250"/>
      <c r="K242" s="250"/>
      <c r="L242" s="250"/>
      <c r="M242" s="250"/>
      <c r="N242" s="250"/>
      <c r="O242" s="250"/>
      <c r="P242" s="250"/>
      <c r="Q242" s="250"/>
    </row>
    <row r="243" spans="2:17" x14ac:dyDescent="0.2">
      <c r="B243" s="53"/>
      <c r="C243" s="53"/>
      <c r="D243" s="157"/>
      <c r="E243" s="250"/>
      <c r="F243" s="250"/>
      <c r="G243" s="250"/>
      <c r="H243" s="250"/>
      <c r="I243" s="250"/>
      <c r="J243" s="250"/>
      <c r="K243" s="250"/>
      <c r="L243" s="250"/>
      <c r="M243" s="250"/>
      <c r="N243" s="250"/>
      <c r="O243" s="250"/>
      <c r="P243" s="250"/>
      <c r="Q243" s="250"/>
    </row>
    <row r="244" spans="2:17" x14ac:dyDescent="0.2">
      <c r="E244" s="250"/>
      <c r="F244" s="250"/>
      <c r="G244" s="250"/>
      <c r="H244" s="250"/>
      <c r="I244" s="250"/>
      <c r="J244" s="250"/>
      <c r="K244" s="250"/>
      <c r="L244" s="250"/>
      <c r="M244" s="250"/>
      <c r="N244" s="250"/>
      <c r="O244" s="250"/>
      <c r="P244" s="250"/>
      <c r="Q244" s="250"/>
    </row>
    <row r="245" spans="2:17" x14ac:dyDescent="0.2">
      <c r="E245" s="250"/>
      <c r="F245" s="250"/>
      <c r="G245" s="250"/>
      <c r="H245" s="250"/>
      <c r="I245" s="250"/>
      <c r="J245" s="250"/>
      <c r="K245" s="250"/>
      <c r="L245" s="250"/>
      <c r="M245" s="250"/>
      <c r="N245" s="250"/>
      <c r="O245" s="250"/>
      <c r="P245" s="250"/>
      <c r="Q245" s="250"/>
    </row>
    <row r="246" spans="2:17" x14ac:dyDescent="0.2">
      <c r="E246" s="250"/>
      <c r="F246" s="250"/>
      <c r="G246" s="250"/>
      <c r="H246" s="250"/>
      <c r="I246" s="250"/>
      <c r="J246" s="250"/>
      <c r="K246" s="250"/>
      <c r="L246" s="250"/>
      <c r="M246" s="250"/>
      <c r="N246" s="250"/>
      <c r="O246" s="250"/>
      <c r="P246" s="250"/>
      <c r="Q246" s="250"/>
    </row>
    <row r="247" spans="2:17" x14ac:dyDescent="0.2">
      <c r="E247" s="250"/>
      <c r="F247" s="250"/>
      <c r="G247" s="250"/>
      <c r="H247" s="250"/>
      <c r="I247" s="250"/>
      <c r="J247" s="250"/>
      <c r="K247" s="250"/>
      <c r="L247" s="250"/>
      <c r="M247" s="250"/>
      <c r="N247" s="250"/>
      <c r="O247" s="250"/>
      <c r="P247" s="250"/>
      <c r="Q247" s="250"/>
    </row>
    <row r="248" spans="2:17" x14ac:dyDescent="0.2">
      <c r="E248" s="250"/>
      <c r="F248" s="250"/>
      <c r="G248" s="250"/>
      <c r="H248" s="250"/>
      <c r="I248" s="250"/>
      <c r="J248" s="250"/>
      <c r="K248" s="250"/>
      <c r="L248" s="250"/>
      <c r="M248" s="250"/>
      <c r="N248" s="250"/>
      <c r="O248" s="250"/>
      <c r="P248" s="250"/>
      <c r="Q248" s="250"/>
    </row>
    <row r="249" spans="2:17" x14ac:dyDescent="0.2">
      <c r="E249" s="250"/>
      <c r="F249" s="250"/>
      <c r="G249" s="250"/>
      <c r="H249" s="250"/>
      <c r="I249" s="250"/>
      <c r="J249" s="250"/>
      <c r="K249" s="250"/>
      <c r="L249" s="250"/>
      <c r="M249" s="250"/>
      <c r="N249" s="250"/>
      <c r="O249" s="250"/>
      <c r="P249" s="250"/>
      <c r="Q249" s="250"/>
    </row>
    <row r="250" spans="2:17" x14ac:dyDescent="0.2">
      <c r="E250" s="250"/>
      <c r="F250" s="250"/>
      <c r="G250" s="250"/>
      <c r="H250" s="250"/>
      <c r="I250" s="250"/>
      <c r="J250" s="250"/>
      <c r="K250" s="250"/>
      <c r="L250" s="250"/>
      <c r="M250" s="250"/>
      <c r="N250" s="250"/>
      <c r="O250" s="250"/>
      <c r="P250" s="250"/>
      <c r="Q250" s="250"/>
    </row>
    <row r="251" spans="2:17" x14ac:dyDescent="0.2">
      <c r="E251" s="250"/>
      <c r="F251" s="250"/>
      <c r="G251" s="250"/>
      <c r="H251" s="250"/>
      <c r="I251" s="250"/>
      <c r="J251" s="250"/>
      <c r="K251" s="250"/>
      <c r="L251" s="250"/>
      <c r="M251" s="250"/>
      <c r="N251" s="250"/>
      <c r="O251" s="250"/>
      <c r="P251" s="250"/>
      <c r="Q251" s="250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indexed="48"/>
    <outlinePr applyStyles="1" summaryBelow="0"/>
    <pageSetUpPr fitToPage="1"/>
  </sheetPr>
  <dimension ref="A2:S238"/>
  <sheetViews>
    <sheetView workbookViewId="0">
      <selection activeCell="H17" sqref="H17"/>
    </sheetView>
  </sheetViews>
  <sheetFormatPr defaultRowHeight="12.75" outlineLevelRow="1" x14ac:dyDescent="0.2"/>
  <cols>
    <col min="1" max="1" width="66" style="238" bestFit="1" customWidth="1"/>
    <col min="2" max="2" width="17.42578125" style="33" customWidth="1"/>
    <col min="3" max="3" width="18.140625" style="33" customWidth="1"/>
    <col min="4" max="4" width="11.42578125" style="146" bestFit="1" customWidth="1"/>
    <col min="5" max="5" width="17.140625" style="33" customWidth="1"/>
    <col min="6" max="6" width="17.5703125" style="33" customWidth="1"/>
    <col min="7" max="7" width="11.42578125" style="146" bestFit="1" customWidth="1"/>
    <col min="8" max="8" width="16.140625" style="33" bestFit="1" customWidth="1"/>
    <col min="9" max="16384" width="9.140625" style="238"/>
  </cols>
  <sheetData>
    <row r="2" spans="1:19" ht="18.75" x14ac:dyDescent="0.3">
      <c r="A2" s="5" t="s">
        <v>59</v>
      </c>
      <c r="B2" s="3"/>
      <c r="C2" s="3"/>
      <c r="D2" s="3"/>
      <c r="E2" s="3"/>
      <c r="F2" s="3"/>
      <c r="G2" s="3"/>
      <c r="H2" s="3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</row>
    <row r="3" spans="1:19" x14ac:dyDescent="0.2">
      <c r="A3" s="222"/>
    </row>
    <row r="4" spans="1:19" s="11" customFormat="1" x14ac:dyDescent="0.2">
      <c r="B4" s="60"/>
      <c r="C4" s="60"/>
      <c r="D4" s="168"/>
      <c r="E4" s="60"/>
      <c r="F4" s="60"/>
      <c r="G4" s="168"/>
      <c r="H4" s="11" t="str">
        <f>VALVAL</f>
        <v>млрд. одиниць</v>
      </c>
    </row>
    <row r="5" spans="1:19" s="173" customFormat="1" x14ac:dyDescent="0.2">
      <c r="A5" s="169"/>
      <c r="B5" s="278">
        <v>43100</v>
      </c>
      <c r="C5" s="279"/>
      <c r="D5" s="280"/>
      <c r="E5" s="278">
        <v>43131</v>
      </c>
      <c r="F5" s="279"/>
      <c r="G5" s="280"/>
      <c r="H5" s="15"/>
    </row>
    <row r="6" spans="1:19" s="55" customFormat="1" x14ac:dyDescent="0.2">
      <c r="A6" s="223"/>
      <c r="B6" s="200" t="s">
        <v>180</v>
      </c>
      <c r="C6" s="200" t="s">
        <v>7</v>
      </c>
      <c r="D6" s="93" t="s">
        <v>66</v>
      </c>
      <c r="E6" s="200" t="s">
        <v>180</v>
      </c>
      <c r="F6" s="200" t="s">
        <v>7</v>
      </c>
      <c r="G6" s="93" t="s">
        <v>66</v>
      </c>
      <c r="H6" s="200" t="s">
        <v>152</v>
      </c>
    </row>
    <row r="7" spans="1:19" s="49" customFormat="1" ht="15.75" x14ac:dyDescent="0.2">
      <c r="A7" s="134" t="s">
        <v>179</v>
      </c>
      <c r="B7" s="22">
        <f t="shared" ref="B7:H7" si="0">SUM(B8:B15)</f>
        <v>76.305177725150003</v>
      </c>
      <c r="C7" s="22">
        <f t="shared" si="0"/>
        <v>2141.6744392656601</v>
      </c>
      <c r="D7" s="177">
        <f t="shared" si="0"/>
        <v>1</v>
      </c>
      <c r="E7" s="22">
        <f t="shared" si="0"/>
        <v>76.113584884320005</v>
      </c>
      <c r="F7" s="22">
        <f t="shared" si="0"/>
        <v>2131.8494912910401</v>
      </c>
      <c r="G7" s="177">
        <f t="shared" si="0"/>
        <v>1</v>
      </c>
      <c r="H7" s="22">
        <f t="shared" si="0"/>
        <v>-5.4210108624275222E-19</v>
      </c>
    </row>
    <row r="8" spans="1:19" s="100" customFormat="1" x14ac:dyDescent="0.2">
      <c r="A8" s="126" t="s">
        <v>128</v>
      </c>
      <c r="B8" s="103">
        <v>9.1677842017100009</v>
      </c>
      <c r="C8" s="103">
        <v>257.31424360517002</v>
      </c>
      <c r="D8" s="204">
        <v>0.120146</v>
      </c>
      <c r="E8" s="103">
        <v>8.8238356057700003</v>
      </c>
      <c r="F8" s="103">
        <v>247.14496730072</v>
      </c>
      <c r="G8" s="204">
        <v>0.11593000000000001</v>
      </c>
      <c r="H8" s="103">
        <v>-4.2160000000000001E-3</v>
      </c>
    </row>
    <row r="9" spans="1:19" s="100" customFormat="1" x14ac:dyDescent="0.2">
      <c r="A9" s="126" t="s">
        <v>40</v>
      </c>
      <c r="B9" s="103">
        <v>5.1723298382799996</v>
      </c>
      <c r="C9" s="103">
        <v>145.172935</v>
      </c>
      <c r="D9" s="204">
        <v>6.7784999999999998E-2</v>
      </c>
      <c r="E9" s="103">
        <v>5.1831203638399996</v>
      </c>
      <c r="F9" s="103">
        <v>145.172935</v>
      </c>
      <c r="G9" s="204">
        <v>6.8097000000000005E-2</v>
      </c>
      <c r="H9" s="103">
        <v>3.1199999999999999E-4</v>
      </c>
    </row>
    <row r="10" spans="1:19" s="100" customFormat="1" x14ac:dyDescent="0.2">
      <c r="A10" s="126" t="s">
        <v>55</v>
      </c>
      <c r="B10" s="103">
        <v>14.00143215376</v>
      </c>
      <c r="C10" s="103">
        <v>392.981318579</v>
      </c>
      <c r="D10" s="204">
        <v>0.18349299999999999</v>
      </c>
      <c r="E10" s="103">
        <v>14.325759552019999</v>
      </c>
      <c r="F10" s="103">
        <v>401.2472052087</v>
      </c>
      <c r="G10" s="204">
        <v>0.18821599999999999</v>
      </c>
      <c r="H10" s="103">
        <v>4.7229999999999998E-3</v>
      </c>
    </row>
    <row r="11" spans="1:19" s="100" customFormat="1" x14ac:dyDescent="0.2">
      <c r="A11" s="126" t="s">
        <v>98</v>
      </c>
      <c r="B11" s="103">
        <v>47.963631531399997</v>
      </c>
      <c r="C11" s="103">
        <v>1346.2059420814901</v>
      </c>
      <c r="D11" s="204">
        <v>0.62857600000000002</v>
      </c>
      <c r="E11" s="103">
        <v>47.780869362689998</v>
      </c>
      <c r="F11" s="103">
        <v>1338.2843837816199</v>
      </c>
      <c r="G11" s="204">
        <v>0.62775700000000001</v>
      </c>
      <c r="H11" s="103">
        <v>-8.1899999999999996E-4</v>
      </c>
    </row>
    <row r="12" spans="1:19" s="100" customFormat="1" x14ac:dyDescent="0.2">
      <c r="A12" s="126"/>
      <c r="B12" s="103"/>
      <c r="C12" s="103"/>
      <c r="D12" s="204"/>
      <c r="E12" s="103"/>
      <c r="F12" s="103"/>
      <c r="G12" s="204"/>
      <c r="H12" s="103">
        <f t="shared" ref="H12:H13" si="1">G12-D12</f>
        <v>0</v>
      </c>
    </row>
    <row r="13" spans="1:19" s="100" customFormat="1" x14ac:dyDescent="0.2">
      <c r="A13" s="126"/>
      <c r="B13" s="103"/>
      <c r="C13" s="103"/>
      <c r="D13" s="204"/>
      <c r="E13" s="103"/>
      <c r="F13" s="103"/>
      <c r="G13" s="204"/>
      <c r="H13" s="209">
        <f t="shared" si="1"/>
        <v>0</v>
      </c>
    </row>
    <row r="14" spans="1:19" x14ac:dyDescent="0.2">
      <c r="B14" s="53"/>
      <c r="C14" s="53"/>
      <c r="D14" s="157"/>
      <c r="E14" s="53"/>
      <c r="F14" s="53"/>
      <c r="G14" s="157"/>
      <c r="H14" s="106"/>
      <c r="I14" s="250"/>
      <c r="J14" s="250"/>
      <c r="K14" s="250"/>
      <c r="L14" s="250"/>
      <c r="M14" s="250"/>
      <c r="N14" s="250"/>
      <c r="O14" s="250"/>
      <c r="P14" s="250"/>
      <c r="Q14" s="250"/>
    </row>
    <row r="15" spans="1:19" x14ac:dyDescent="0.2">
      <c r="B15" s="53"/>
      <c r="C15" s="53"/>
      <c r="D15" s="157"/>
      <c r="E15" s="53"/>
      <c r="F15" s="53"/>
      <c r="G15" s="157"/>
      <c r="H15" s="106"/>
      <c r="I15" s="250"/>
      <c r="J15" s="250"/>
      <c r="K15" s="250"/>
      <c r="L15" s="250"/>
      <c r="M15" s="250"/>
      <c r="N15" s="250"/>
      <c r="O15" s="250"/>
      <c r="P15" s="250"/>
      <c r="Q15" s="250"/>
    </row>
    <row r="16" spans="1:19" x14ac:dyDescent="0.2">
      <c r="B16" s="53"/>
      <c r="C16" s="53"/>
      <c r="D16" s="157"/>
      <c r="E16" s="53"/>
      <c r="F16" s="53"/>
      <c r="G16" s="157"/>
      <c r="H16" s="127"/>
      <c r="I16" s="250"/>
      <c r="J16" s="250"/>
      <c r="K16" s="250"/>
      <c r="L16" s="250"/>
      <c r="M16" s="250"/>
      <c r="N16" s="250"/>
      <c r="O16" s="250"/>
      <c r="P16" s="250"/>
      <c r="Q16" s="250"/>
    </row>
    <row r="17" spans="1:19" x14ac:dyDescent="0.2">
      <c r="B17" s="53"/>
      <c r="C17" s="53"/>
      <c r="D17" s="157"/>
      <c r="E17" s="53"/>
      <c r="F17" s="53"/>
      <c r="G17" s="157"/>
      <c r="H17" s="11" t="str">
        <f>VALVAL</f>
        <v>млрд. одиниць</v>
      </c>
      <c r="I17" s="250"/>
      <c r="J17" s="250"/>
      <c r="K17" s="250"/>
      <c r="L17" s="250"/>
      <c r="M17" s="250"/>
      <c r="N17" s="250"/>
      <c r="O17" s="250"/>
      <c r="P17" s="250"/>
      <c r="Q17" s="250"/>
    </row>
    <row r="18" spans="1:19" x14ac:dyDescent="0.2">
      <c r="A18" s="169"/>
      <c r="B18" s="278">
        <v>43100</v>
      </c>
      <c r="C18" s="279"/>
      <c r="D18" s="280"/>
      <c r="E18" s="278">
        <v>43131</v>
      </c>
      <c r="F18" s="279"/>
      <c r="G18" s="280"/>
      <c r="H18" s="15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</row>
    <row r="19" spans="1:19" s="124" customFormat="1" x14ac:dyDescent="0.2">
      <c r="A19" s="91"/>
      <c r="B19" s="67" t="s">
        <v>180</v>
      </c>
      <c r="C19" s="67" t="s">
        <v>7</v>
      </c>
      <c r="D19" s="176" t="s">
        <v>66</v>
      </c>
      <c r="E19" s="67" t="s">
        <v>180</v>
      </c>
      <c r="F19" s="67" t="s">
        <v>7</v>
      </c>
      <c r="G19" s="176" t="s">
        <v>66</v>
      </c>
      <c r="H19" s="67" t="s">
        <v>152</v>
      </c>
      <c r="I19" s="144"/>
      <c r="J19" s="144"/>
      <c r="K19" s="144"/>
      <c r="L19" s="144"/>
      <c r="M19" s="144"/>
      <c r="N19" s="144"/>
      <c r="O19" s="144"/>
      <c r="P19" s="144"/>
      <c r="Q19" s="144"/>
    </row>
    <row r="20" spans="1:19" s="115" customFormat="1" ht="15" x14ac:dyDescent="0.25">
      <c r="A20" s="158" t="s">
        <v>179</v>
      </c>
      <c r="B20" s="44">
        <f t="shared" ref="B20:G20" si="2">B$21+B$26</f>
        <v>76.305177725150003</v>
      </c>
      <c r="C20" s="44">
        <f t="shared" si="2"/>
        <v>2141.6744392656601</v>
      </c>
      <c r="D20" s="202">
        <f t="shared" si="2"/>
        <v>1</v>
      </c>
      <c r="E20" s="44">
        <f t="shared" si="2"/>
        <v>76.113584884320005</v>
      </c>
      <c r="F20" s="44">
        <f t="shared" si="2"/>
        <v>2131.8494912910401</v>
      </c>
      <c r="G20" s="202">
        <f t="shared" si="2"/>
        <v>1</v>
      </c>
      <c r="H20" s="44">
        <v>0</v>
      </c>
      <c r="I20" s="133"/>
      <c r="J20" s="133"/>
      <c r="K20" s="133"/>
      <c r="L20" s="133"/>
      <c r="M20" s="133"/>
      <c r="N20" s="133"/>
      <c r="O20" s="133"/>
      <c r="P20" s="133"/>
      <c r="Q20" s="133"/>
    </row>
    <row r="21" spans="1:19" s="152" customFormat="1" ht="15" x14ac:dyDescent="0.25">
      <c r="A21" s="24" t="s">
        <v>73</v>
      </c>
      <c r="B21" s="213">
        <f t="shared" ref="B21:G21" si="3">SUM(B$22:B$25)</f>
        <v>65.33278567664</v>
      </c>
      <c r="C21" s="213">
        <f t="shared" si="3"/>
        <v>1833.7098647964799</v>
      </c>
      <c r="D21" s="105">
        <f t="shared" si="3"/>
        <v>0.85620399999999997</v>
      </c>
      <c r="E21" s="213">
        <f t="shared" si="3"/>
        <v>65.44208011453</v>
      </c>
      <c r="F21" s="213">
        <f t="shared" si="3"/>
        <v>1832.9535445370502</v>
      </c>
      <c r="G21" s="105">
        <f t="shared" si="3"/>
        <v>0.85979500000000009</v>
      </c>
      <c r="H21" s="213">
        <v>3.591E-3</v>
      </c>
      <c r="I21" s="171"/>
      <c r="J21" s="171"/>
      <c r="K21" s="171"/>
      <c r="L21" s="171"/>
      <c r="M21" s="171"/>
      <c r="N21" s="171"/>
      <c r="O21" s="171"/>
      <c r="P21" s="171"/>
      <c r="Q21" s="171"/>
    </row>
    <row r="22" spans="1:19" s="159" customFormat="1" outlineLevel="1" x14ac:dyDescent="0.2">
      <c r="A22" s="14" t="s">
        <v>128</v>
      </c>
      <c r="B22" s="233">
        <v>6.57071038632</v>
      </c>
      <c r="C22" s="233">
        <v>184.42159368129001</v>
      </c>
      <c r="D22" s="123">
        <v>8.6110999999999993E-2</v>
      </c>
      <c r="E22" s="233">
        <v>6.5918905059400004</v>
      </c>
      <c r="F22" s="233">
        <v>184.63088347586</v>
      </c>
      <c r="G22" s="123">
        <v>8.6606000000000002E-2</v>
      </c>
      <c r="H22" s="233">
        <v>4.95E-4</v>
      </c>
      <c r="I22" s="182"/>
      <c r="J22" s="182"/>
      <c r="K22" s="182"/>
      <c r="L22" s="182"/>
      <c r="M22" s="182"/>
      <c r="N22" s="182"/>
      <c r="O22" s="182"/>
      <c r="P22" s="182"/>
      <c r="Q22" s="182"/>
    </row>
    <row r="23" spans="1:19" outlineLevel="1" x14ac:dyDescent="0.2">
      <c r="A23" s="37" t="s">
        <v>40</v>
      </c>
      <c r="B23" s="50">
        <v>5.1723298382799996</v>
      </c>
      <c r="C23" s="50">
        <v>145.172935</v>
      </c>
      <c r="D23" s="154">
        <v>6.7784999999999998E-2</v>
      </c>
      <c r="E23" s="50">
        <v>5.1831203638399996</v>
      </c>
      <c r="F23" s="50">
        <v>145.172935</v>
      </c>
      <c r="G23" s="154">
        <v>6.8097000000000005E-2</v>
      </c>
      <c r="H23" s="50">
        <v>3.1199999999999999E-4</v>
      </c>
      <c r="I23" s="250"/>
      <c r="J23" s="250"/>
      <c r="K23" s="250"/>
      <c r="L23" s="250"/>
      <c r="M23" s="250"/>
      <c r="N23" s="250"/>
      <c r="O23" s="250"/>
      <c r="P23" s="250"/>
      <c r="Q23" s="250"/>
    </row>
    <row r="24" spans="1:19" outlineLevel="1" x14ac:dyDescent="0.2">
      <c r="A24" s="37" t="s">
        <v>55</v>
      </c>
      <c r="B24" s="50">
        <v>6.6637234384099999</v>
      </c>
      <c r="C24" s="50">
        <v>187.03221175601999</v>
      </c>
      <c r="D24" s="154">
        <v>8.7330000000000005E-2</v>
      </c>
      <c r="E24" s="50">
        <v>6.81808108281</v>
      </c>
      <c r="F24" s="50">
        <v>190.9662080693</v>
      </c>
      <c r="G24" s="154">
        <v>8.9578000000000005E-2</v>
      </c>
      <c r="H24" s="50">
        <v>2.248E-3</v>
      </c>
      <c r="I24" s="250"/>
      <c r="J24" s="250"/>
      <c r="K24" s="250"/>
      <c r="L24" s="250"/>
      <c r="M24" s="250"/>
      <c r="N24" s="250"/>
      <c r="O24" s="250"/>
      <c r="P24" s="250"/>
      <c r="Q24" s="250"/>
    </row>
    <row r="25" spans="1:19" outlineLevel="1" x14ac:dyDescent="0.2">
      <c r="A25" s="37" t="s">
        <v>98</v>
      </c>
      <c r="B25" s="50">
        <v>46.926022013630003</v>
      </c>
      <c r="C25" s="50">
        <v>1317.0831243591699</v>
      </c>
      <c r="D25" s="154">
        <v>0.61497800000000002</v>
      </c>
      <c r="E25" s="50">
        <v>46.848988161939999</v>
      </c>
      <c r="F25" s="50">
        <v>1312.1835179918901</v>
      </c>
      <c r="G25" s="154">
        <v>0.61551400000000001</v>
      </c>
      <c r="H25" s="50">
        <v>5.3600000000000002E-4</v>
      </c>
      <c r="I25" s="250"/>
      <c r="J25" s="250"/>
      <c r="K25" s="250"/>
      <c r="L25" s="250"/>
      <c r="M25" s="250"/>
      <c r="N25" s="250"/>
      <c r="O25" s="250"/>
      <c r="P25" s="250"/>
      <c r="Q25" s="250"/>
    </row>
    <row r="26" spans="1:19" ht="15" x14ac:dyDescent="0.25">
      <c r="A26" s="125" t="s">
        <v>114</v>
      </c>
      <c r="B26" s="98">
        <f t="shared" ref="B26:G26" si="4">SUM(B$27:B$29)</f>
        <v>10.972392048509999</v>
      </c>
      <c r="C26" s="98">
        <f t="shared" si="4"/>
        <v>307.96457446918004</v>
      </c>
      <c r="D26" s="201">
        <f t="shared" si="4"/>
        <v>0.14379600000000001</v>
      </c>
      <c r="E26" s="98">
        <f t="shared" si="4"/>
        <v>10.671504769789999</v>
      </c>
      <c r="F26" s="98">
        <f t="shared" si="4"/>
        <v>298.89594675399002</v>
      </c>
      <c r="G26" s="201">
        <f t="shared" si="4"/>
        <v>0.140205</v>
      </c>
      <c r="H26" s="98">
        <v>-3.591E-3</v>
      </c>
      <c r="I26" s="250"/>
      <c r="J26" s="250"/>
      <c r="K26" s="250"/>
      <c r="L26" s="250"/>
      <c r="M26" s="250"/>
      <c r="N26" s="250"/>
      <c r="O26" s="250"/>
      <c r="P26" s="250"/>
      <c r="Q26" s="250"/>
    </row>
    <row r="27" spans="1:19" outlineLevel="1" x14ac:dyDescent="0.2">
      <c r="A27" s="37" t="s">
        <v>128</v>
      </c>
      <c r="B27" s="50">
        <v>2.5970738153899999</v>
      </c>
      <c r="C27" s="50">
        <v>72.892649923880001</v>
      </c>
      <c r="D27" s="154">
        <v>3.4035000000000003E-2</v>
      </c>
      <c r="E27" s="50">
        <v>2.2319450998299999</v>
      </c>
      <c r="F27" s="50">
        <v>62.514083824860002</v>
      </c>
      <c r="G27" s="154">
        <v>2.9323999999999999E-2</v>
      </c>
      <c r="H27" s="50">
        <v>-4.7109999999999999E-3</v>
      </c>
      <c r="I27" s="250"/>
      <c r="J27" s="250"/>
      <c r="K27" s="250"/>
      <c r="L27" s="250"/>
      <c r="M27" s="250"/>
      <c r="N27" s="250"/>
      <c r="O27" s="250"/>
      <c r="P27" s="250"/>
      <c r="Q27" s="250"/>
    </row>
    <row r="28" spans="1:19" outlineLevel="1" x14ac:dyDescent="0.2">
      <c r="A28" s="37" t="s">
        <v>55</v>
      </c>
      <c r="B28" s="50">
        <v>7.3377087153499998</v>
      </c>
      <c r="C28" s="50">
        <v>205.94910682298001</v>
      </c>
      <c r="D28" s="154">
        <v>9.6162999999999998E-2</v>
      </c>
      <c r="E28" s="50">
        <v>7.50767846921</v>
      </c>
      <c r="F28" s="50">
        <v>210.2809971394</v>
      </c>
      <c r="G28" s="154">
        <v>9.8638000000000003E-2</v>
      </c>
      <c r="H28" s="50">
        <v>2.4750000000000002E-3</v>
      </c>
      <c r="I28" s="250"/>
      <c r="J28" s="250"/>
      <c r="K28" s="250"/>
      <c r="L28" s="250"/>
      <c r="M28" s="250"/>
      <c r="N28" s="250"/>
      <c r="O28" s="250"/>
      <c r="P28" s="250"/>
      <c r="Q28" s="250"/>
    </row>
    <row r="29" spans="1:19" outlineLevel="1" x14ac:dyDescent="0.2">
      <c r="A29" s="37" t="s">
        <v>98</v>
      </c>
      <c r="B29" s="50">
        <v>1.03760951777</v>
      </c>
      <c r="C29" s="50">
        <v>29.122817722320001</v>
      </c>
      <c r="D29" s="154">
        <v>1.3598000000000001E-2</v>
      </c>
      <c r="E29" s="50">
        <v>0.93188120075000003</v>
      </c>
      <c r="F29" s="50">
        <v>26.100865789730001</v>
      </c>
      <c r="G29" s="154">
        <v>1.2243E-2</v>
      </c>
      <c r="H29" s="50">
        <v>-1.3550000000000001E-3</v>
      </c>
      <c r="I29" s="250"/>
      <c r="J29" s="250"/>
      <c r="K29" s="250"/>
      <c r="L29" s="250"/>
      <c r="M29" s="250"/>
      <c r="N29" s="250"/>
      <c r="O29" s="250"/>
      <c r="P29" s="250"/>
      <c r="Q29" s="250"/>
    </row>
    <row r="30" spans="1:19" x14ac:dyDescent="0.2">
      <c r="B30" s="53"/>
      <c r="C30" s="53"/>
      <c r="D30" s="157"/>
      <c r="E30" s="53"/>
      <c r="F30" s="53"/>
      <c r="G30" s="157"/>
      <c r="H30" s="53"/>
      <c r="I30" s="250"/>
      <c r="J30" s="250"/>
      <c r="K30" s="250"/>
      <c r="L30" s="250"/>
      <c r="M30" s="250"/>
      <c r="N30" s="250"/>
      <c r="O30" s="250"/>
      <c r="P30" s="250"/>
      <c r="Q30" s="250"/>
    </row>
    <row r="31" spans="1:19" x14ac:dyDescent="0.2">
      <c r="B31" s="53"/>
      <c r="C31" s="53"/>
      <c r="D31" s="157"/>
      <c r="E31" s="53"/>
      <c r="F31" s="53"/>
      <c r="G31" s="157"/>
      <c r="H31" s="53"/>
      <c r="I31" s="250"/>
      <c r="J31" s="250"/>
      <c r="K31" s="250"/>
      <c r="L31" s="250"/>
      <c r="M31" s="250"/>
      <c r="N31" s="250"/>
      <c r="O31" s="250"/>
      <c r="P31" s="250"/>
      <c r="Q31" s="250"/>
    </row>
    <row r="32" spans="1:19" x14ac:dyDescent="0.2">
      <c r="B32" s="53"/>
      <c r="C32" s="53"/>
      <c r="D32" s="157"/>
      <c r="E32" s="53"/>
      <c r="F32" s="53"/>
      <c r="G32" s="157"/>
      <c r="H32" s="53"/>
      <c r="I32" s="250"/>
      <c r="J32" s="250"/>
      <c r="K32" s="250"/>
      <c r="L32" s="250"/>
      <c r="M32" s="250"/>
      <c r="N32" s="250"/>
      <c r="O32" s="250"/>
      <c r="P32" s="250"/>
      <c r="Q32" s="250"/>
    </row>
    <row r="33" spans="2:17" x14ac:dyDescent="0.2">
      <c r="B33" s="53"/>
      <c r="C33" s="53"/>
      <c r="D33" s="157"/>
      <c r="E33" s="53"/>
      <c r="F33" s="53"/>
      <c r="G33" s="157"/>
      <c r="H33" s="53"/>
      <c r="I33" s="250"/>
      <c r="J33" s="250"/>
      <c r="K33" s="250"/>
      <c r="L33" s="250"/>
      <c r="M33" s="250"/>
      <c r="N33" s="250"/>
      <c r="O33" s="250"/>
      <c r="P33" s="250"/>
      <c r="Q33" s="250"/>
    </row>
    <row r="34" spans="2:17" x14ac:dyDescent="0.2">
      <c r="B34" s="53"/>
      <c r="C34" s="53"/>
      <c r="D34" s="157"/>
      <c r="E34" s="53"/>
      <c r="F34" s="53"/>
      <c r="G34" s="157"/>
      <c r="H34" s="53"/>
      <c r="I34" s="250"/>
      <c r="J34" s="250"/>
      <c r="K34" s="250"/>
      <c r="L34" s="250"/>
      <c r="M34" s="250"/>
      <c r="N34" s="250"/>
      <c r="O34" s="250"/>
      <c r="P34" s="250"/>
      <c r="Q34" s="250"/>
    </row>
    <row r="35" spans="2:17" x14ac:dyDescent="0.2">
      <c r="B35" s="53"/>
      <c r="C35" s="53"/>
      <c r="D35" s="157"/>
      <c r="E35" s="53"/>
      <c r="F35" s="53"/>
      <c r="G35" s="157"/>
      <c r="H35" s="53"/>
      <c r="I35" s="250"/>
      <c r="J35" s="250"/>
      <c r="K35" s="250"/>
      <c r="L35" s="250"/>
      <c r="M35" s="250"/>
      <c r="N35" s="250"/>
      <c r="O35" s="250"/>
      <c r="P35" s="250"/>
      <c r="Q35" s="250"/>
    </row>
    <row r="36" spans="2:17" x14ac:dyDescent="0.2">
      <c r="B36" s="53"/>
      <c r="C36" s="53"/>
      <c r="D36" s="157"/>
      <c r="E36" s="53"/>
      <c r="F36" s="53"/>
      <c r="G36" s="157"/>
      <c r="H36" s="53"/>
      <c r="I36" s="250"/>
      <c r="J36" s="250"/>
      <c r="K36" s="250"/>
      <c r="L36" s="250"/>
      <c r="M36" s="250"/>
      <c r="N36" s="250"/>
      <c r="O36" s="250"/>
      <c r="P36" s="250"/>
      <c r="Q36" s="250"/>
    </row>
    <row r="37" spans="2:17" x14ac:dyDescent="0.2">
      <c r="B37" s="53"/>
      <c r="C37" s="53"/>
      <c r="D37" s="157"/>
      <c r="E37" s="53"/>
      <c r="F37" s="53"/>
      <c r="G37" s="157"/>
      <c r="H37" s="53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2:17" x14ac:dyDescent="0.2">
      <c r="B38" s="53"/>
      <c r="C38" s="53"/>
      <c r="D38" s="157"/>
      <c r="E38" s="53"/>
      <c r="F38" s="53"/>
      <c r="G38" s="157"/>
      <c r="H38" s="53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2:17" x14ac:dyDescent="0.2">
      <c r="B39" s="53"/>
      <c r="C39" s="53"/>
      <c r="D39" s="157"/>
      <c r="E39" s="53"/>
      <c r="F39" s="53"/>
      <c r="G39" s="157"/>
      <c r="H39" s="53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2:17" x14ac:dyDescent="0.2">
      <c r="B40" s="53"/>
      <c r="C40" s="53"/>
      <c r="D40" s="157"/>
      <c r="E40" s="53"/>
      <c r="F40" s="53"/>
      <c r="G40" s="157"/>
      <c r="H40" s="53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2:17" x14ac:dyDescent="0.2">
      <c r="B41" s="53"/>
      <c r="C41" s="53"/>
      <c r="D41" s="157"/>
      <c r="E41" s="53"/>
      <c r="F41" s="53"/>
      <c r="G41" s="157"/>
      <c r="H41" s="53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2:17" x14ac:dyDescent="0.2">
      <c r="B42" s="53"/>
      <c r="C42" s="53"/>
      <c r="D42" s="157"/>
      <c r="E42" s="53"/>
      <c r="F42" s="53"/>
      <c r="G42" s="157"/>
      <c r="H42" s="53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2:17" x14ac:dyDescent="0.2">
      <c r="B43" s="53"/>
      <c r="C43" s="53"/>
      <c r="D43" s="157"/>
      <c r="E43" s="53"/>
      <c r="F43" s="53"/>
      <c r="G43" s="157"/>
      <c r="H43" s="53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2:17" x14ac:dyDescent="0.2">
      <c r="B44" s="53"/>
      <c r="C44" s="53"/>
      <c r="D44" s="157"/>
      <c r="E44" s="53"/>
      <c r="F44" s="53"/>
      <c r="G44" s="157"/>
      <c r="H44" s="53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2:17" x14ac:dyDescent="0.2">
      <c r="B45" s="53"/>
      <c r="C45" s="53"/>
      <c r="D45" s="157"/>
      <c r="E45" s="53"/>
      <c r="F45" s="53"/>
      <c r="G45" s="157"/>
      <c r="H45" s="53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2:17" x14ac:dyDescent="0.2">
      <c r="B46" s="53"/>
      <c r="C46" s="53"/>
      <c r="D46" s="157"/>
      <c r="E46" s="53"/>
      <c r="F46" s="53"/>
      <c r="G46" s="157"/>
      <c r="H46" s="53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2:17" x14ac:dyDescent="0.2">
      <c r="B47" s="53"/>
      <c r="C47" s="53"/>
      <c r="D47" s="157"/>
      <c r="E47" s="53"/>
      <c r="F47" s="53"/>
      <c r="G47" s="157"/>
      <c r="H47" s="53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2:17" x14ac:dyDescent="0.2">
      <c r="B48" s="53"/>
      <c r="C48" s="53"/>
      <c r="D48" s="157"/>
      <c r="E48" s="53"/>
      <c r="F48" s="53"/>
      <c r="G48" s="157"/>
      <c r="H48" s="53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2:17" x14ac:dyDescent="0.2">
      <c r="B49" s="53"/>
      <c r="C49" s="53"/>
      <c r="D49" s="157"/>
      <c r="E49" s="53"/>
      <c r="F49" s="53"/>
      <c r="G49" s="157"/>
      <c r="H49" s="53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2:17" x14ac:dyDescent="0.2">
      <c r="B50" s="53"/>
      <c r="C50" s="53"/>
      <c r="D50" s="157"/>
      <c r="E50" s="53"/>
      <c r="F50" s="53"/>
      <c r="G50" s="157"/>
      <c r="H50" s="53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2:17" x14ac:dyDescent="0.2">
      <c r="B51" s="53"/>
      <c r="C51" s="53"/>
      <c r="D51" s="157"/>
      <c r="E51" s="53"/>
      <c r="F51" s="53"/>
      <c r="G51" s="157"/>
      <c r="H51" s="53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2:17" x14ac:dyDescent="0.2">
      <c r="B52" s="53"/>
      <c r="C52" s="53"/>
      <c r="D52" s="157"/>
      <c r="E52" s="53"/>
      <c r="F52" s="53"/>
      <c r="G52" s="157"/>
      <c r="H52" s="53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2:17" x14ac:dyDescent="0.2">
      <c r="B53" s="53"/>
      <c r="C53" s="53"/>
      <c r="D53" s="157"/>
      <c r="E53" s="53"/>
      <c r="F53" s="53"/>
      <c r="G53" s="157"/>
      <c r="H53" s="53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2:17" x14ac:dyDescent="0.2">
      <c r="B54" s="53"/>
      <c r="C54" s="53"/>
      <c r="D54" s="157"/>
      <c r="E54" s="53"/>
      <c r="F54" s="53"/>
      <c r="G54" s="157"/>
      <c r="H54" s="53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2:17" x14ac:dyDescent="0.2">
      <c r="B55" s="53"/>
      <c r="C55" s="53"/>
      <c r="D55" s="157"/>
      <c r="E55" s="53"/>
      <c r="F55" s="53"/>
      <c r="G55" s="157"/>
      <c r="H55" s="53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2:17" x14ac:dyDescent="0.2">
      <c r="B56" s="53"/>
      <c r="C56" s="53"/>
      <c r="D56" s="157"/>
      <c r="E56" s="53"/>
      <c r="F56" s="53"/>
      <c r="G56" s="157"/>
      <c r="H56" s="53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2:17" x14ac:dyDescent="0.2">
      <c r="B57" s="53"/>
      <c r="C57" s="53"/>
      <c r="D57" s="157"/>
      <c r="E57" s="53"/>
      <c r="F57" s="53"/>
      <c r="G57" s="157"/>
      <c r="H57" s="53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2:17" x14ac:dyDescent="0.2">
      <c r="B58" s="53"/>
      <c r="C58" s="53"/>
      <c r="D58" s="157"/>
      <c r="E58" s="53"/>
      <c r="F58" s="53"/>
      <c r="G58" s="157"/>
      <c r="H58" s="53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2:17" x14ac:dyDescent="0.2">
      <c r="B59" s="53"/>
      <c r="C59" s="53"/>
      <c r="D59" s="157"/>
      <c r="E59" s="53"/>
      <c r="F59" s="53"/>
      <c r="G59" s="157"/>
      <c r="H59" s="53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2:17" x14ac:dyDescent="0.2">
      <c r="B60" s="53"/>
      <c r="C60" s="53"/>
      <c r="D60" s="157"/>
      <c r="E60" s="53"/>
      <c r="F60" s="53"/>
      <c r="G60" s="157"/>
      <c r="H60" s="53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2:17" x14ac:dyDescent="0.2">
      <c r="B61" s="53"/>
      <c r="C61" s="53"/>
      <c r="D61" s="157"/>
      <c r="E61" s="53"/>
      <c r="F61" s="53"/>
      <c r="G61" s="157"/>
      <c r="H61" s="53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2:17" x14ac:dyDescent="0.2">
      <c r="B62" s="53"/>
      <c r="C62" s="53"/>
      <c r="D62" s="157"/>
      <c r="E62" s="53"/>
      <c r="F62" s="53"/>
      <c r="G62" s="157"/>
      <c r="H62" s="53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2:17" x14ac:dyDescent="0.2">
      <c r="B63" s="53"/>
      <c r="C63" s="53"/>
      <c r="D63" s="157"/>
      <c r="E63" s="53"/>
      <c r="F63" s="53"/>
      <c r="G63" s="157"/>
      <c r="H63" s="53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2:17" x14ac:dyDescent="0.2">
      <c r="B64" s="53"/>
      <c r="C64" s="53"/>
      <c r="D64" s="157"/>
      <c r="E64" s="53"/>
      <c r="F64" s="53"/>
      <c r="G64" s="157"/>
      <c r="H64" s="53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2:17" x14ac:dyDescent="0.2">
      <c r="B65" s="53"/>
      <c r="C65" s="53"/>
      <c r="D65" s="157"/>
      <c r="E65" s="53"/>
      <c r="F65" s="53"/>
      <c r="G65" s="157"/>
      <c r="H65" s="53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2:17" x14ac:dyDescent="0.2">
      <c r="B66" s="53"/>
      <c r="C66" s="53"/>
      <c r="D66" s="157"/>
      <c r="E66" s="53"/>
      <c r="F66" s="53"/>
      <c r="G66" s="157"/>
      <c r="H66" s="53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2:17" x14ac:dyDescent="0.2">
      <c r="B67" s="53"/>
      <c r="C67" s="53"/>
      <c r="D67" s="157"/>
      <c r="E67" s="53"/>
      <c r="F67" s="53"/>
      <c r="G67" s="157"/>
      <c r="H67" s="53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2:17" x14ac:dyDescent="0.2">
      <c r="B68" s="53"/>
      <c r="C68" s="53"/>
      <c r="D68" s="157"/>
      <c r="E68" s="53"/>
      <c r="F68" s="53"/>
      <c r="G68" s="157"/>
      <c r="H68" s="53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2:17" x14ac:dyDescent="0.2">
      <c r="B69" s="53"/>
      <c r="C69" s="53"/>
      <c r="D69" s="157"/>
      <c r="E69" s="53"/>
      <c r="F69" s="53"/>
      <c r="G69" s="157"/>
      <c r="H69" s="53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2:17" x14ac:dyDescent="0.2">
      <c r="B70" s="53"/>
      <c r="C70" s="53"/>
      <c r="D70" s="157"/>
      <c r="E70" s="53"/>
      <c r="F70" s="53"/>
      <c r="G70" s="157"/>
      <c r="H70" s="53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2:17" x14ac:dyDescent="0.2">
      <c r="B71" s="53"/>
      <c r="C71" s="53"/>
      <c r="D71" s="157"/>
      <c r="E71" s="53"/>
      <c r="F71" s="53"/>
      <c r="G71" s="157"/>
      <c r="H71" s="53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2:17" x14ac:dyDescent="0.2">
      <c r="B72" s="53"/>
      <c r="C72" s="53"/>
      <c r="D72" s="157"/>
      <c r="E72" s="53"/>
      <c r="F72" s="53"/>
      <c r="G72" s="157"/>
      <c r="H72" s="53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2:17" x14ac:dyDescent="0.2">
      <c r="B73" s="53"/>
      <c r="C73" s="53"/>
      <c r="D73" s="157"/>
      <c r="E73" s="53"/>
      <c r="F73" s="53"/>
      <c r="G73" s="157"/>
      <c r="H73" s="53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2:17" x14ac:dyDescent="0.2">
      <c r="B74" s="53"/>
      <c r="C74" s="53"/>
      <c r="D74" s="157"/>
      <c r="E74" s="53"/>
      <c r="F74" s="53"/>
      <c r="G74" s="157"/>
      <c r="H74" s="53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2:17" x14ac:dyDescent="0.2">
      <c r="B75" s="53"/>
      <c r="C75" s="53"/>
      <c r="D75" s="157"/>
      <c r="E75" s="53"/>
      <c r="F75" s="53"/>
      <c r="G75" s="157"/>
      <c r="H75" s="53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2:17" x14ac:dyDescent="0.2">
      <c r="B76" s="53"/>
      <c r="C76" s="53"/>
      <c r="D76" s="157"/>
      <c r="E76" s="53"/>
      <c r="F76" s="53"/>
      <c r="G76" s="157"/>
      <c r="H76" s="53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2:17" x14ac:dyDescent="0.2">
      <c r="B77" s="53"/>
      <c r="C77" s="53"/>
      <c r="D77" s="157"/>
      <c r="E77" s="53"/>
      <c r="F77" s="53"/>
      <c r="G77" s="157"/>
      <c r="H77" s="53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2:17" x14ac:dyDescent="0.2">
      <c r="B78" s="53"/>
      <c r="C78" s="53"/>
      <c r="D78" s="157"/>
      <c r="E78" s="53"/>
      <c r="F78" s="53"/>
      <c r="G78" s="157"/>
      <c r="H78" s="53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2:17" x14ac:dyDescent="0.2">
      <c r="B79" s="53"/>
      <c r="C79" s="53"/>
      <c r="D79" s="157"/>
      <c r="E79" s="53"/>
      <c r="F79" s="53"/>
      <c r="G79" s="157"/>
      <c r="H79" s="53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2:17" x14ac:dyDescent="0.2">
      <c r="B80" s="53"/>
      <c r="C80" s="53"/>
      <c r="D80" s="157"/>
      <c r="E80" s="53"/>
      <c r="F80" s="53"/>
      <c r="G80" s="157"/>
      <c r="H80" s="53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2:17" x14ac:dyDescent="0.2">
      <c r="B81" s="53"/>
      <c r="C81" s="53"/>
      <c r="D81" s="157"/>
      <c r="E81" s="53"/>
      <c r="F81" s="53"/>
      <c r="G81" s="157"/>
      <c r="H81" s="53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2:17" x14ac:dyDescent="0.2">
      <c r="B82" s="53"/>
      <c r="C82" s="53"/>
      <c r="D82" s="157"/>
      <c r="E82" s="53"/>
      <c r="F82" s="53"/>
      <c r="G82" s="157"/>
      <c r="H82" s="53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2:17" x14ac:dyDescent="0.2">
      <c r="B83" s="53"/>
      <c r="C83" s="53"/>
      <c r="D83" s="157"/>
      <c r="E83" s="53"/>
      <c r="F83" s="53"/>
      <c r="G83" s="157"/>
      <c r="H83" s="53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2:17" x14ac:dyDescent="0.2">
      <c r="B84" s="53"/>
      <c r="C84" s="53"/>
      <c r="D84" s="157"/>
      <c r="E84" s="53"/>
      <c r="F84" s="53"/>
      <c r="G84" s="157"/>
      <c r="H84" s="53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2:17" x14ac:dyDescent="0.2">
      <c r="B85" s="53"/>
      <c r="C85" s="53"/>
      <c r="D85" s="157"/>
      <c r="E85" s="53"/>
      <c r="F85" s="53"/>
      <c r="G85" s="157"/>
      <c r="H85" s="53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2:17" x14ac:dyDescent="0.2">
      <c r="B86" s="53"/>
      <c r="C86" s="53"/>
      <c r="D86" s="157"/>
      <c r="E86" s="53"/>
      <c r="F86" s="53"/>
      <c r="G86" s="157"/>
      <c r="H86" s="53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2:17" x14ac:dyDescent="0.2">
      <c r="B87" s="53"/>
      <c r="C87" s="53"/>
      <c r="D87" s="157"/>
      <c r="E87" s="53"/>
      <c r="F87" s="53"/>
      <c r="G87" s="157"/>
      <c r="H87" s="53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2:17" x14ac:dyDescent="0.2">
      <c r="B88" s="53"/>
      <c r="C88" s="53"/>
      <c r="D88" s="157"/>
      <c r="E88" s="53"/>
      <c r="F88" s="53"/>
      <c r="G88" s="157"/>
      <c r="H88" s="53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2:17" x14ac:dyDescent="0.2">
      <c r="B89" s="53"/>
      <c r="C89" s="53"/>
      <c r="D89" s="157"/>
      <c r="E89" s="53"/>
      <c r="F89" s="53"/>
      <c r="G89" s="157"/>
      <c r="H89" s="53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2:17" x14ac:dyDescent="0.2">
      <c r="B90" s="53"/>
      <c r="C90" s="53"/>
      <c r="D90" s="157"/>
      <c r="E90" s="53"/>
      <c r="F90" s="53"/>
      <c r="G90" s="157"/>
      <c r="H90" s="53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2:17" x14ac:dyDescent="0.2">
      <c r="B91" s="53"/>
      <c r="C91" s="53"/>
      <c r="D91" s="157"/>
      <c r="E91" s="53"/>
      <c r="F91" s="53"/>
      <c r="G91" s="157"/>
      <c r="H91" s="53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2:17" x14ac:dyDescent="0.2">
      <c r="B92" s="53"/>
      <c r="C92" s="53"/>
      <c r="D92" s="157"/>
      <c r="E92" s="53"/>
      <c r="F92" s="53"/>
      <c r="G92" s="157"/>
      <c r="H92" s="53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2:17" x14ac:dyDescent="0.2">
      <c r="B93" s="53"/>
      <c r="C93" s="53"/>
      <c r="D93" s="157"/>
      <c r="E93" s="53"/>
      <c r="F93" s="53"/>
      <c r="G93" s="157"/>
      <c r="H93" s="53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2:17" x14ac:dyDescent="0.2">
      <c r="B94" s="53"/>
      <c r="C94" s="53"/>
      <c r="D94" s="157"/>
      <c r="E94" s="53"/>
      <c r="F94" s="53"/>
      <c r="G94" s="157"/>
      <c r="H94" s="53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2:17" x14ac:dyDescent="0.2">
      <c r="B95" s="53"/>
      <c r="C95" s="53"/>
      <c r="D95" s="157"/>
      <c r="E95" s="53"/>
      <c r="F95" s="53"/>
      <c r="G95" s="157"/>
      <c r="H95" s="53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2:17" x14ac:dyDescent="0.2">
      <c r="B96" s="53"/>
      <c r="C96" s="53"/>
      <c r="D96" s="157"/>
      <c r="E96" s="53"/>
      <c r="F96" s="53"/>
      <c r="G96" s="157"/>
      <c r="H96" s="53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2:17" x14ac:dyDescent="0.2">
      <c r="B97" s="53"/>
      <c r="C97" s="53"/>
      <c r="D97" s="157"/>
      <c r="E97" s="53"/>
      <c r="F97" s="53"/>
      <c r="G97" s="157"/>
      <c r="H97" s="53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2:17" x14ac:dyDescent="0.2">
      <c r="B98" s="53"/>
      <c r="C98" s="53"/>
      <c r="D98" s="157"/>
      <c r="E98" s="53"/>
      <c r="F98" s="53"/>
      <c r="G98" s="157"/>
      <c r="H98" s="53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2:17" x14ac:dyDescent="0.2">
      <c r="B99" s="53"/>
      <c r="C99" s="53"/>
      <c r="D99" s="157"/>
      <c r="E99" s="53"/>
      <c r="F99" s="53"/>
      <c r="G99" s="157"/>
      <c r="H99" s="53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2:17" x14ac:dyDescent="0.2">
      <c r="B100" s="53"/>
      <c r="C100" s="53"/>
      <c r="D100" s="157"/>
      <c r="E100" s="53"/>
      <c r="F100" s="53"/>
      <c r="G100" s="157"/>
      <c r="H100" s="53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2:17" x14ac:dyDescent="0.2">
      <c r="B101" s="53"/>
      <c r="C101" s="53"/>
      <c r="D101" s="157"/>
      <c r="E101" s="53"/>
      <c r="F101" s="53"/>
      <c r="G101" s="157"/>
      <c r="H101" s="53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2:17" x14ac:dyDescent="0.2">
      <c r="B102" s="53"/>
      <c r="C102" s="53"/>
      <c r="D102" s="157"/>
      <c r="E102" s="53"/>
      <c r="F102" s="53"/>
      <c r="G102" s="157"/>
      <c r="H102" s="53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2:17" x14ac:dyDescent="0.2">
      <c r="B103" s="53"/>
      <c r="C103" s="53"/>
      <c r="D103" s="157"/>
      <c r="E103" s="53"/>
      <c r="F103" s="53"/>
      <c r="G103" s="157"/>
      <c r="H103" s="53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2:17" x14ac:dyDescent="0.2">
      <c r="B104" s="53"/>
      <c r="C104" s="53"/>
      <c r="D104" s="157"/>
      <c r="E104" s="53"/>
      <c r="F104" s="53"/>
      <c r="G104" s="157"/>
      <c r="H104" s="53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2:17" x14ac:dyDescent="0.2">
      <c r="B105" s="53"/>
      <c r="C105" s="53"/>
      <c r="D105" s="157"/>
      <c r="E105" s="53"/>
      <c r="F105" s="53"/>
      <c r="G105" s="157"/>
      <c r="H105" s="53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2:17" x14ac:dyDescent="0.2">
      <c r="B106" s="53"/>
      <c r="C106" s="53"/>
      <c r="D106" s="157"/>
      <c r="E106" s="53"/>
      <c r="F106" s="53"/>
      <c r="G106" s="157"/>
      <c r="H106" s="53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2:17" x14ac:dyDescent="0.2">
      <c r="B107" s="53"/>
      <c r="C107" s="53"/>
      <c r="D107" s="157"/>
      <c r="E107" s="53"/>
      <c r="F107" s="53"/>
      <c r="G107" s="157"/>
      <c r="H107" s="53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2:17" x14ac:dyDescent="0.2">
      <c r="B108" s="53"/>
      <c r="C108" s="53"/>
      <c r="D108" s="157"/>
      <c r="E108" s="53"/>
      <c r="F108" s="53"/>
      <c r="G108" s="157"/>
      <c r="H108" s="53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2:17" x14ac:dyDescent="0.2">
      <c r="B109" s="53"/>
      <c r="C109" s="53"/>
      <c r="D109" s="157"/>
      <c r="E109" s="53"/>
      <c r="F109" s="53"/>
      <c r="G109" s="157"/>
      <c r="H109" s="53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2:17" x14ac:dyDescent="0.2">
      <c r="B110" s="53"/>
      <c r="C110" s="53"/>
      <c r="D110" s="157"/>
      <c r="E110" s="53"/>
      <c r="F110" s="53"/>
      <c r="G110" s="157"/>
      <c r="H110" s="53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2:17" x14ac:dyDescent="0.2">
      <c r="B111" s="53"/>
      <c r="C111" s="53"/>
      <c r="D111" s="157"/>
      <c r="E111" s="53"/>
      <c r="F111" s="53"/>
      <c r="G111" s="157"/>
      <c r="H111" s="53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2:17" x14ac:dyDescent="0.2">
      <c r="B112" s="53"/>
      <c r="C112" s="53"/>
      <c r="D112" s="157"/>
      <c r="E112" s="53"/>
      <c r="F112" s="53"/>
      <c r="G112" s="157"/>
      <c r="H112" s="53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2:17" x14ac:dyDescent="0.2">
      <c r="B113" s="53"/>
      <c r="C113" s="53"/>
      <c r="D113" s="157"/>
      <c r="E113" s="53"/>
      <c r="F113" s="53"/>
      <c r="G113" s="157"/>
      <c r="H113" s="53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2:17" x14ac:dyDescent="0.2">
      <c r="B114" s="53"/>
      <c r="C114" s="53"/>
      <c r="D114" s="157"/>
      <c r="E114" s="53"/>
      <c r="F114" s="53"/>
      <c r="G114" s="157"/>
      <c r="H114" s="53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2:17" x14ac:dyDescent="0.2">
      <c r="B115" s="53"/>
      <c r="C115" s="53"/>
      <c r="D115" s="157"/>
      <c r="E115" s="53"/>
      <c r="F115" s="53"/>
      <c r="G115" s="157"/>
      <c r="H115" s="53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2:17" x14ac:dyDescent="0.2">
      <c r="B116" s="53"/>
      <c r="C116" s="53"/>
      <c r="D116" s="157"/>
      <c r="E116" s="53"/>
      <c r="F116" s="53"/>
      <c r="G116" s="157"/>
      <c r="H116" s="53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2:17" x14ac:dyDescent="0.2">
      <c r="B117" s="53"/>
      <c r="C117" s="53"/>
      <c r="D117" s="157"/>
      <c r="E117" s="53"/>
      <c r="F117" s="53"/>
      <c r="G117" s="157"/>
      <c r="H117" s="53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2:17" x14ac:dyDescent="0.2">
      <c r="B118" s="53"/>
      <c r="C118" s="53"/>
      <c r="D118" s="157"/>
      <c r="E118" s="53"/>
      <c r="F118" s="53"/>
      <c r="G118" s="157"/>
      <c r="H118" s="53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2:17" x14ac:dyDescent="0.2">
      <c r="B119" s="53"/>
      <c r="C119" s="53"/>
      <c r="D119" s="157"/>
      <c r="E119" s="53"/>
      <c r="F119" s="53"/>
      <c r="G119" s="157"/>
      <c r="H119" s="53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2:17" x14ac:dyDescent="0.2">
      <c r="B120" s="53"/>
      <c r="C120" s="53"/>
      <c r="D120" s="157"/>
      <c r="E120" s="53"/>
      <c r="F120" s="53"/>
      <c r="G120" s="157"/>
      <c r="H120" s="53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2:17" x14ac:dyDescent="0.2">
      <c r="B121" s="53"/>
      <c r="C121" s="53"/>
      <c r="D121" s="157"/>
      <c r="E121" s="53"/>
      <c r="F121" s="53"/>
      <c r="G121" s="157"/>
      <c r="H121" s="53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2:17" x14ac:dyDescent="0.2">
      <c r="B122" s="53"/>
      <c r="C122" s="53"/>
      <c r="D122" s="157"/>
      <c r="E122" s="53"/>
      <c r="F122" s="53"/>
      <c r="G122" s="157"/>
      <c r="H122" s="53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2:17" x14ac:dyDescent="0.2">
      <c r="B123" s="53"/>
      <c r="C123" s="53"/>
      <c r="D123" s="157"/>
      <c r="E123" s="53"/>
      <c r="F123" s="53"/>
      <c r="G123" s="157"/>
      <c r="H123" s="53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2:17" x14ac:dyDescent="0.2">
      <c r="B124" s="53"/>
      <c r="C124" s="53"/>
      <c r="D124" s="157"/>
      <c r="E124" s="53"/>
      <c r="F124" s="53"/>
      <c r="G124" s="157"/>
      <c r="H124" s="53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2:17" x14ac:dyDescent="0.2">
      <c r="B125" s="53"/>
      <c r="C125" s="53"/>
      <c r="D125" s="157"/>
      <c r="E125" s="53"/>
      <c r="F125" s="53"/>
      <c r="G125" s="157"/>
      <c r="H125" s="53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2:17" x14ac:dyDescent="0.2">
      <c r="B126" s="53"/>
      <c r="C126" s="53"/>
      <c r="D126" s="157"/>
      <c r="E126" s="53"/>
      <c r="F126" s="53"/>
      <c r="G126" s="157"/>
      <c r="H126" s="53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2:17" x14ac:dyDescent="0.2">
      <c r="B127" s="53"/>
      <c r="C127" s="53"/>
      <c r="D127" s="157"/>
      <c r="E127" s="53"/>
      <c r="F127" s="53"/>
      <c r="G127" s="157"/>
      <c r="H127" s="53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2:17" x14ac:dyDescent="0.2">
      <c r="B128" s="53"/>
      <c r="C128" s="53"/>
      <c r="D128" s="157"/>
      <c r="E128" s="53"/>
      <c r="F128" s="53"/>
      <c r="G128" s="157"/>
      <c r="H128" s="53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53"/>
      <c r="C129" s="53"/>
      <c r="D129" s="157"/>
      <c r="E129" s="53"/>
      <c r="F129" s="53"/>
      <c r="G129" s="157"/>
      <c r="H129" s="53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53"/>
      <c r="C130" s="53"/>
      <c r="D130" s="157"/>
      <c r="E130" s="53"/>
      <c r="F130" s="53"/>
      <c r="G130" s="157"/>
      <c r="H130" s="53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53"/>
      <c r="C131" s="53"/>
      <c r="D131" s="157"/>
      <c r="E131" s="53"/>
      <c r="F131" s="53"/>
      <c r="G131" s="157"/>
      <c r="H131" s="53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53"/>
      <c r="C132" s="53"/>
      <c r="D132" s="157"/>
      <c r="E132" s="53"/>
      <c r="F132" s="53"/>
      <c r="G132" s="157"/>
      <c r="H132" s="53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53"/>
      <c r="C133" s="53"/>
      <c r="D133" s="157"/>
      <c r="E133" s="53"/>
      <c r="F133" s="53"/>
      <c r="G133" s="157"/>
      <c r="H133" s="53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53"/>
      <c r="C134" s="53"/>
      <c r="D134" s="157"/>
      <c r="E134" s="53"/>
      <c r="F134" s="53"/>
      <c r="G134" s="157"/>
      <c r="H134" s="53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53"/>
      <c r="C135" s="53"/>
      <c r="D135" s="157"/>
      <c r="E135" s="53"/>
      <c r="F135" s="53"/>
      <c r="G135" s="157"/>
      <c r="H135" s="53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53"/>
      <c r="C136" s="53"/>
      <c r="D136" s="157"/>
      <c r="E136" s="53"/>
      <c r="F136" s="53"/>
      <c r="G136" s="157"/>
      <c r="H136" s="53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53"/>
      <c r="C137" s="53"/>
      <c r="D137" s="157"/>
      <c r="E137" s="53"/>
      <c r="F137" s="53"/>
      <c r="G137" s="157"/>
      <c r="H137" s="53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53"/>
      <c r="C138" s="53"/>
      <c r="D138" s="157"/>
      <c r="E138" s="53"/>
      <c r="F138" s="53"/>
      <c r="G138" s="157"/>
      <c r="H138" s="53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53"/>
      <c r="C139" s="53"/>
      <c r="D139" s="157"/>
      <c r="E139" s="53"/>
      <c r="F139" s="53"/>
      <c r="G139" s="157"/>
      <c r="H139" s="53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53"/>
      <c r="C140" s="53"/>
      <c r="D140" s="157"/>
      <c r="E140" s="53"/>
      <c r="F140" s="53"/>
      <c r="G140" s="157"/>
      <c r="H140" s="53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53"/>
      <c r="C141" s="53"/>
      <c r="D141" s="157"/>
      <c r="E141" s="53"/>
      <c r="F141" s="53"/>
      <c r="G141" s="157"/>
      <c r="H141" s="53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53"/>
      <c r="C142" s="53"/>
      <c r="D142" s="157"/>
      <c r="E142" s="53"/>
      <c r="F142" s="53"/>
      <c r="G142" s="157"/>
      <c r="H142" s="53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53"/>
      <c r="C143" s="53"/>
      <c r="D143" s="157"/>
      <c r="E143" s="53"/>
      <c r="F143" s="53"/>
      <c r="G143" s="157"/>
      <c r="H143" s="53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53"/>
      <c r="C144" s="53"/>
      <c r="D144" s="157"/>
      <c r="E144" s="53"/>
      <c r="F144" s="53"/>
      <c r="G144" s="157"/>
      <c r="H144" s="53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53"/>
      <c r="C145" s="53"/>
      <c r="D145" s="157"/>
      <c r="E145" s="53"/>
      <c r="F145" s="53"/>
      <c r="G145" s="157"/>
      <c r="H145" s="53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53"/>
      <c r="C146" s="53"/>
      <c r="D146" s="157"/>
      <c r="E146" s="53"/>
      <c r="F146" s="53"/>
      <c r="G146" s="157"/>
      <c r="H146" s="53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53"/>
      <c r="C147" s="53"/>
      <c r="D147" s="157"/>
      <c r="E147" s="53"/>
      <c r="F147" s="53"/>
      <c r="G147" s="157"/>
      <c r="H147" s="53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53"/>
      <c r="C148" s="53"/>
      <c r="D148" s="157"/>
      <c r="E148" s="53"/>
      <c r="F148" s="53"/>
      <c r="G148" s="157"/>
      <c r="H148" s="53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53"/>
      <c r="C149" s="53"/>
      <c r="D149" s="157"/>
      <c r="E149" s="53"/>
      <c r="F149" s="53"/>
      <c r="G149" s="157"/>
      <c r="H149" s="53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53"/>
      <c r="C150" s="53"/>
      <c r="D150" s="157"/>
      <c r="E150" s="53"/>
      <c r="F150" s="53"/>
      <c r="G150" s="157"/>
      <c r="H150" s="53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53"/>
      <c r="C151" s="53"/>
      <c r="D151" s="157"/>
      <c r="E151" s="53"/>
      <c r="F151" s="53"/>
      <c r="G151" s="157"/>
      <c r="H151" s="53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53"/>
      <c r="C152" s="53"/>
      <c r="D152" s="157"/>
      <c r="E152" s="53"/>
      <c r="F152" s="53"/>
      <c r="G152" s="157"/>
      <c r="H152" s="53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53"/>
      <c r="C153" s="53"/>
      <c r="D153" s="157"/>
      <c r="E153" s="53"/>
      <c r="F153" s="53"/>
      <c r="G153" s="157"/>
      <c r="H153" s="53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53"/>
      <c r="C154" s="53"/>
      <c r="D154" s="157"/>
      <c r="E154" s="53"/>
      <c r="F154" s="53"/>
      <c r="G154" s="157"/>
      <c r="H154" s="53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53"/>
      <c r="C155" s="53"/>
      <c r="D155" s="157"/>
      <c r="E155" s="53"/>
      <c r="F155" s="53"/>
      <c r="G155" s="157"/>
      <c r="H155" s="53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53"/>
      <c r="C156" s="53"/>
      <c r="D156" s="157"/>
      <c r="E156" s="53"/>
      <c r="F156" s="53"/>
      <c r="G156" s="157"/>
      <c r="H156" s="53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53"/>
      <c r="C157" s="53"/>
      <c r="D157" s="157"/>
      <c r="E157" s="53"/>
      <c r="F157" s="53"/>
      <c r="G157" s="157"/>
      <c r="H157" s="53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53"/>
      <c r="C158" s="53"/>
      <c r="D158" s="157"/>
      <c r="E158" s="53"/>
      <c r="F158" s="53"/>
      <c r="G158" s="157"/>
      <c r="H158" s="53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53"/>
      <c r="C159" s="53"/>
      <c r="D159" s="157"/>
      <c r="E159" s="53"/>
      <c r="F159" s="53"/>
      <c r="G159" s="157"/>
      <c r="H159" s="53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53"/>
      <c r="C160" s="53"/>
      <c r="D160" s="157"/>
      <c r="E160" s="53"/>
      <c r="F160" s="53"/>
      <c r="G160" s="157"/>
      <c r="H160" s="53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53"/>
      <c r="C161" s="53"/>
      <c r="D161" s="157"/>
      <c r="E161" s="53"/>
      <c r="F161" s="53"/>
      <c r="G161" s="157"/>
      <c r="H161" s="53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53"/>
      <c r="C162" s="53"/>
      <c r="D162" s="157"/>
      <c r="E162" s="53"/>
      <c r="F162" s="53"/>
      <c r="G162" s="157"/>
      <c r="H162" s="53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53"/>
      <c r="C163" s="53"/>
      <c r="D163" s="157"/>
      <c r="E163" s="53"/>
      <c r="F163" s="53"/>
      <c r="G163" s="157"/>
      <c r="H163" s="53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53"/>
      <c r="C164" s="53"/>
      <c r="D164" s="157"/>
      <c r="E164" s="53"/>
      <c r="F164" s="53"/>
      <c r="G164" s="157"/>
      <c r="H164" s="53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53"/>
      <c r="C165" s="53"/>
      <c r="D165" s="157"/>
      <c r="E165" s="53"/>
      <c r="F165" s="53"/>
      <c r="G165" s="157"/>
      <c r="H165" s="53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53"/>
      <c r="C166" s="53"/>
      <c r="D166" s="157"/>
      <c r="E166" s="53"/>
      <c r="F166" s="53"/>
      <c r="G166" s="157"/>
      <c r="H166" s="53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53"/>
      <c r="C167" s="53"/>
      <c r="D167" s="157"/>
      <c r="E167" s="53"/>
      <c r="F167" s="53"/>
      <c r="G167" s="157"/>
      <c r="H167" s="53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53"/>
      <c r="C168" s="53"/>
      <c r="D168" s="157"/>
      <c r="E168" s="53"/>
      <c r="F168" s="53"/>
      <c r="G168" s="157"/>
      <c r="H168" s="53"/>
      <c r="I168" s="250"/>
      <c r="J168" s="250"/>
      <c r="K168" s="250"/>
      <c r="L168" s="250"/>
      <c r="M168" s="250"/>
      <c r="N168" s="250"/>
      <c r="O168" s="250"/>
      <c r="P168" s="250"/>
      <c r="Q168" s="250"/>
    </row>
    <row r="169" spans="2:17" x14ac:dyDescent="0.2">
      <c r="B169" s="53"/>
      <c r="C169" s="53"/>
      <c r="D169" s="157"/>
      <c r="E169" s="53"/>
      <c r="F169" s="53"/>
      <c r="G169" s="157"/>
      <c r="H169" s="53"/>
      <c r="I169" s="250"/>
      <c r="J169" s="250"/>
      <c r="K169" s="250"/>
      <c r="L169" s="250"/>
      <c r="M169" s="250"/>
      <c r="N169" s="250"/>
      <c r="O169" s="250"/>
      <c r="P169" s="250"/>
      <c r="Q169" s="250"/>
    </row>
    <row r="170" spans="2:17" x14ac:dyDescent="0.2">
      <c r="B170" s="53"/>
      <c r="C170" s="53"/>
      <c r="D170" s="157"/>
      <c r="E170" s="53"/>
      <c r="F170" s="53"/>
      <c r="G170" s="157"/>
      <c r="H170" s="53"/>
      <c r="I170" s="250"/>
      <c r="J170" s="250"/>
      <c r="K170" s="250"/>
      <c r="L170" s="250"/>
      <c r="M170" s="250"/>
      <c r="N170" s="250"/>
      <c r="O170" s="250"/>
      <c r="P170" s="250"/>
      <c r="Q170" s="250"/>
    </row>
    <row r="171" spans="2:17" x14ac:dyDescent="0.2">
      <c r="B171" s="53"/>
      <c r="C171" s="53"/>
      <c r="D171" s="157"/>
      <c r="E171" s="53"/>
      <c r="F171" s="53"/>
      <c r="G171" s="157"/>
      <c r="H171" s="53"/>
      <c r="I171" s="250"/>
      <c r="J171" s="250"/>
      <c r="K171" s="250"/>
      <c r="L171" s="250"/>
      <c r="M171" s="250"/>
      <c r="N171" s="250"/>
      <c r="O171" s="250"/>
      <c r="P171" s="250"/>
      <c r="Q171" s="250"/>
    </row>
    <row r="172" spans="2:17" x14ac:dyDescent="0.2">
      <c r="B172" s="53"/>
      <c r="C172" s="53"/>
      <c r="D172" s="157"/>
      <c r="E172" s="53"/>
      <c r="F172" s="53"/>
      <c r="G172" s="157"/>
      <c r="H172" s="53"/>
      <c r="I172" s="250"/>
      <c r="J172" s="250"/>
      <c r="K172" s="250"/>
      <c r="L172" s="250"/>
      <c r="M172" s="250"/>
      <c r="N172" s="250"/>
      <c r="O172" s="250"/>
      <c r="P172" s="250"/>
      <c r="Q172" s="250"/>
    </row>
    <row r="173" spans="2:17" x14ac:dyDescent="0.2">
      <c r="B173" s="53"/>
      <c r="C173" s="53"/>
      <c r="D173" s="157"/>
      <c r="E173" s="53"/>
      <c r="F173" s="53"/>
      <c r="G173" s="157"/>
      <c r="H173" s="53"/>
      <c r="I173" s="250"/>
      <c r="J173" s="250"/>
      <c r="K173" s="250"/>
      <c r="L173" s="250"/>
      <c r="M173" s="250"/>
      <c r="N173" s="250"/>
      <c r="O173" s="250"/>
      <c r="P173" s="250"/>
      <c r="Q173" s="250"/>
    </row>
    <row r="174" spans="2:17" x14ac:dyDescent="0.2">
      <c r="B174" s="53"/>
      <c r="C174" s="53"/>
      <c r="D174" s="157"/>
      <c r="E174" s="53"/>
      <c r="F174" s="53"/>
      <c r="G174" s="157"/>
      <c r="H174" s="53"/>
      <c r="I174" s="250"/>
      <c r="J174" s="250"/>
      <c r="K174" s="250"/>
      <c r="L174" s="250"/>
      <c r="M174" s="250"/>
      <c r="N174" s="250"/>
      <c r="O174" s="250"/>
      <c r="P174" s="250"/>
      <c r="Q174" s="250"/>
    </row>
    <row r="175" spans="2:17" x14ac:dyDescent="0.2">
      <c r="B175" s="53"/>
      <c r="C175" s="53"/>
      <c r="D175" s="157"/>
      <c r="E175" s="53"/>
      <c r="F175" s="53"/>
      <c r="G175" s="157"/>
      <c r="H175" s="53"/>
      <c r="I175" s="250"/>
      <c r="J175" s="250"/>
      <c r="K175" s="250"/>
      <c r="L175" s="250"/>
      <c r="M175" s="250"/>
      <c r="N175" s="250"/>
      <c r="O175" s="250"/>
      <c r="P175" s="250"/>
      <c r="Q175" s="250"/>
    </row>
    <row r="176" spans="2:17" x14ac:dyDescent="0.2">
      <c r="B176" s="53"/>
      <c r="C176" s="53"/>
      <c r="D176" s="157"/>
      <c r="E176" s="53"/>
      <c r="F176" s="53"/>
      <c r="G176" s="157"/>
      <c r="H176" s="53"/>
      <c r="I176" s="250"/>
      <c r="J176" s="250"/>
      <c r="K176" s="250"/>
      <c r="L176" s="250"/>
      <c r="M176" s="250"/>
      <c r="N176" s="250"/>
      <c r="O176" s="250"/>
      <c r="P176" s="250"/>
      <c r="Q176" s="250"/>
    </row>
    <row r="177" spans="2:17" x14ac:dyDescent="0.2">
      <c r="B177" s="53"/>
      <c r="C177" s="53"/>
      <c r="D177" s="157"/>
      <c r="E177" s="53"/>
      <c r="F177" s="53"/>
      <c r="G177" s="157"/>
      <c r="H177" s="53"/>
      <c r="I177" s="250"/>
      <c r="J177" s="250"/>
      <c r="K177" s="250"/>
      <c r="L177" s="250"/>
      <c r="M177" s="250"/>
      <c r="N177" s="250"/>
      <c r="O177" s="250"/>
      <c r="P177" s="250"/>
      <c r="Q177" s="250"/>
    </row>
    <row r="178" spans="2:17" x14ac:dyDescent="0.2">
      <c r="B178" s="53"/>
      <c r="C178" s="53"/>
      <c r="D178" s="157"/>
      <c r="E178" s="53"/>
      <c r="F178" s="53"/>
      <c r="G178" s="157"/>
      <c r="H178" s="53"/>
      <c r="I178" s="250"/>
      <c r="J178" s="250"/>
      <c r="K178" s="250"/>
      <c r="L178" s="250"/>
      <c r="M178" s="250"/>
      <c r="N178" s="250"/>
      <c r="O178" s="250"/>
      <c r="P178" s="250"/>
      <c r="Q178" s="250"/>
    </row>
    <row r="179" spans="2:17" x14ac:dyDescent="0.2">
      <c r="B179" s="53"/>
      <c r="C179" s="53"/>
      <c r="D179" s="157"/>
      <c r="E179" s="53"/>
      <c r="F179" s="53"/>
      <c r="G179" s="157"/>
      <c r="H179" s="53"/>
      <c r="I179" s="250"/>
      <c r="J179" s="250"/>
      <c r="K179" s="250"/>
      <c r="L179" s="250"/>
      <c r="M179" s="250"/>
      <c r="N179" s="250"/>
      <c r="O179" s="250"/>
      <c r="P179" s="250"/>
      <c r="Q179" s="250"/>
    </row>
    <row r="180" spans="2:17" x14ac:dyDescent="0.2">
      <c r="B180" s="53"/>
      <c r="C180" s="53"/>
      <c r="D180" s="157"/>
      <c r="E180" s="53"/>
      <c r="F180" s="53"/>
      <c r="G180" s="157"/>
      <c r="H180" s="53"/>
      <c r="I180" s="250"/>
      <c r="J180" s="250"/>
      <c r="K180" s="250"/>
      <c r="L180" s="250"/>
      <c r="M180" s="250"/>
      <c r="N180" s="250"/>
      <c r="O180" s="250"/>
      <c r="P180" s="250"/>
      <c r="Q180" s="250"/>
    </row>
    <row r="181" spans="2:17" x14ac:dyDescent="0.2">
      <c r="B181" s="53"/>
      <c r="C181" s="53"/>
      <c r="D181" s="157"/>
      <c r="E181" s="53"/>
      <c r="F181" s="53"/>
      <c r="G181" s="157"/>
      <c r="H181" s="53"/>
      <c r="I181" s="250"/>
      <c r="J181" s="250"/>
      <c r="K181" s="250"/>
      <c r="L181" s="250"/>
      <c r="M181" s="250"/>
      <c r="N181" s="250"/>
      <c r="O181" s="250"/>
      <c r="P181" s="250"/>
      <c r="Q181" s="250"/>
    </row>
    <row r="182" spans="2:17" x14ac:dyDescent="0.2">
      <c r="B182" s="53"/>
      <c r="C182" s="53"/>
      <c r="D182" s="157"/>
      <c r="E182" s="53"/>
      <c r="F182" s="53"/>
      <c r="G182" s="157"/>
      <c r="H182" s="53"/>
      <c r="I182" s="250"/>
      <c r="J182" s="250"/>
      <c r="K182" s="250"/>
      <c r="L182" s="250"/>
      <c r="M182" s="250"/>
      <c r="N182" s="250"/>
      <c r="O182" s="250"/>
      <c r="P182" s="250"/>
      <c r="Q182" s="250"/>
    </row>
    <row r="183" spans="2:17" x14ac:dyDescent="0.2">
      <c r="B183" s="53"/>
      <c r="C183" s="53"/>
      <c r="D183" s="157"/>
      <c r="E183" s="53"/>
      <c r="F183" s="53"/>
      <c r="G183" s="157"/>
      <c r="H183" s="53"/>
      <c r="I183" s="250"/>
      <c r="J183" s="250"/>
      <c r="K183" s="250"/>
      <c r="L183" s="250"/>
      <c r="M183" s="250"/>
      <c r="N183" s="250"/>
      <c r="O183" s="250"/>
      <c r="P183" s="250"/>
      <c r="Q183" s="250"/>
    </row>
    <row r="184" spans="2:17" x14ac:dyDescent="0.2">
      <c r="B184" s="53"/>
      <c r="C184" s="53"/>
      <c r="D184" s="157"/>
      <c r="E184" s="53"/>
      <c r="F184" s="53"/>
      <c r="G184" s="157"/>
      <c r="H184" s="53"/>
      <c r="I184" s="250"/>
      <c r="J184" s="250"/>
      <c r="K184" s="250"/>
      <c r="L184" s="250"/>
      <c r="M184" s="250"/>
      <c r="N184" s="250"/>
      <c r="O184" s="250"/>
      <c r="P184" s="250"/>
      <c r="Q184" s="250"/>
    </row>
    <row r="185" spans="2:17" x14ac:dyDescent="0.2">
      <c r="B185" s="53"/>
      <c r="C185" s="53"/>
      <c r="D185" s="157"/>
      <c r="E185" s="53"/>
      <c r="F185" s="53"/>
      <c r="G185" s="157"/>
      <c r="H185" s="53"/>
      <c r="I185" s="250"/>
      <c r="J185" s="250"/>
      <c r="K185" s="250"/>
      <c r="L185" s="250"/>
      <c r="M185" s="250"/>
      <c r="N185" s="250"/>
      <c r="O185" s="250"/>
      <c r="P185" s="250"/>
      <c r="Q185" s="250"/>
    </row>
    <row r="186" spans="2:17" x14ac:dyDescent="0.2">
      <c r="B186" s="53"/>
      <c r="C186" s="53"/>
      <c r="D186" s="157"/>
      <c r="E186" s="53"/>
      <c r="F186" s="53"/>
      <c r="G186" s="157"/>
      <c r="H186" s="53"/>
      <c r="I186" s="250"/>
      <c r="J186" s="250"/>
      <c r="K186" s="250"/>
      <c r="L186" s="250"/>
      <c r="M186" s="250"/>
      <c r="N186" s="250"/>
      <c r="O186" s="250"/>
      <c r="P186" s="250"/>
      <c r="Q186" s="250"/>
    </row>
    <row r="187" spans="2:17" x14ac:dyDescent="0.2">
      <c r="B187" s="53"/>
      <c r="C187" s="53"/>
      <c r="D187" s="157"/>
      <c r="E187" s="53"/>
      <c r="F187" s="53"/>
      <c r="G187" s="157"/>
      <c r="H187" s="53"/>
      <c r="I187" s="250"/>
      <c r="J187" s="250"/>
      <c r="K187" s="250"/>
      <c r="L187" s="250"/>
      <c r="M187" s="250"/>
      <c r="N187" s="250"/>
      <c r="O187" s="250"/>
      <c r="P187" s="250"/>
      <c r="Q187" s="250"/>
    </row>
    <row r="188" spans="2:17" x14ac:dyDescent="0.2">
      <c r="B188" s="53"/>
      <c r="C188" s="53"/>
      <c r="D188" s="157"/>
      <c r="E188" s="53"/>
      <c r="F188" s="53"/>
      <c r="G188" s="157"/>
      <c r="H188" s="53"/>
      <c r="I188" s="250"/>
      <c r="J188" s="250"/>
      <c r="K188" s="250"/>
      <c r="L188" s="250"/>
      <c r="M188" s="250"/>
      <c r="N188" s="250"/>
      <c r="O188" s="250"/>
      <c r="P188" s="250"/>
      <c r="Q188" s="250"/>
    </row>
    <row r="189" spans="2:17" x14ac:dyDescent="0.2">
      <c r="B189" s="53"/>
      <c r="C189" s="53"/>
      <c r="D189" s="157"/>
      <c r="E189" s="53"/>
      <c r="F189" s="53"/>
      <c r="G189" s="157"/>
      <c r="H189" s="53"/>
      <c r="I189" s="250"/>
      <c r="J189" s="250"/>
      <c r="K189" s="250"/>
      <c r="L189" s="250"/>
      <c r="M189" s="250"/>
      <c r="N189" s="250"/>
      <c r="O189" s="250"/>
      <c r="P189" s="250"/>
      <c r="Q189" s="250"/>
    </row>
    <row r="190" spans="2:17" x14ac:dyDescent="0.2">
      <c r="B190" s="53"/>
      <c r="C190" s="53"/>
      <c r="D190" s="157"/>
      <c r="E190" s="53"/>
      <c r="F190" s="53"/>
      <c r="G190" s="157"/>
      <c r="H190" s="53"/>
      <c r="I190" s="250"/>
      <c r="J190" s="250"/>
      <c r="K190" s="250"/>
      <c r="L190" s="250"/>
      <c r="M190" s="250"/>
      <c r="N190" s="250"/>
      <c r="O190" s="250"/>
      <c r="P190" s="250"/>
      <c r="Q190" s="250"/>
    </row>
    <row r="191" spans="2:17" x14ac:dyDescent="0.2">
      <c r="B191" s="53"/>
      <c r="C191" s="53"/>
      <c r="D191" s="157"/>
      <c r="E191" s="53"/>
      <c r="F191" s="53"/>
      <c r="G191" s="157"/>
      <c r="H191" s="53"/>
      <c r="I191" s="250"/>
      <c r="J191" s="250"/>
      <c r="K191" s="250"/>
      <c r="L191" s="250"/>
      <c r="M191" s="250"/>
      <c r="N191" s="250"/>
      <c r="O191" s="250"/>
      <c r="P191" s="250"/>
      <c r="Q191" s="250"/>
    </row>
    <row r="192" spans="2:17" x14ac:dyDescent="0.2">
      <c r="B192" s="53"/>
      <c r="C192" s="53"/>
      <c r="D192" s="157"/>
      <c r="E192" s="53"/>
      <c r="F192" s="53"/>
      <c r="G192" s="157"/>
      <c r="H192" s="53"/>
      <c r="I192" s="250"/>
      <c r="J192" s="250"/>
      <c r="K192" s="250"/>
      <c r="L192" s="250"/>
      <c r="M192" s="250"/>
      <c r="N192" s="250"/>
      <c r="O192" s="250"/>
      <c r="P192" s="250"/>
      <c r="Q192" s="250"/>
    </row>
    <row r="193" spans="2:17" x14ac:dyDescent="0.2">
      <c r="B193" s="53"/>
      <c r="C193" s="53"/>
      <c r="D193" s="157"/>
      <c r="E193" s="53"/>
      <c r="F193" s="53"/>
      <c r="G193" s="157"/>
      <c r="H193" s="53"/>
      <c r="I193" s="250"/>
      <c r="J193" s="250"/>
      <c r="K193" s="250"/>
      <c r="L193" s="250"/>
      <c r="M193" s="250"/>
      <c r="N193" s="250"/>
      <c r="O193" s="250"/>
      <c r="P193" s="250"/>
      <c r="Q193" s="250"/>
    </row>
    <row r="194" spans="2:17" x14ac:dyDescent="0.2">
      <c r="B194" s="53"/>
      <c r="C194" s="53"/>
      <c r="D194" s="157"/>
      <c r="E194" s="53"/>
      <c r="F194" s="53"/>
      <c r="G194" s="157"/>
      <c r="H194" s="53"/>
      <c r="I194" s="250"/>
      <c r="J194" s="250"/>
      <c r="K194" s="250"/>
      <c r="L194" s="250"/>
      <c r="M194" s="250"/>
      <c r="N194" s="250"/>
      <c r="O194" s="250"/>
      <c r="P194" s="250"/>
      <c r="Q194" s="250"/>
    </row>
    <row r="195" spans="2:17" x14ac:dyDescent="0.2">
      <c r="B195" s="53"/>
      <c r="C195" s="53"/>
      <c r="D195" s="157"/>
      <c r="E195" s="53"/>
      <c r="F195" s="53"/>
      <c r="G195" s="157"/>
      <c r="H195" s="53"/>
      <c r="I195" s="250"/>
      <c r="J195" s="250"/>
      <c r="K195" s="250"/>
      <c r="L195" s="250"/>
      <c r="M195" s="250"/>
      <c r="N195" s="250"/>
      <c r="O195" s="250"/>
      <c r="P195" s="250"/>
      <c r="Q195" s="250"/>
    </row>
    <row r="196" spans="2:17" x14ac:dyDescent="0.2">
      <c r="B196" s="53"/>
      <c r="C196" s="53"/>
      <c r="D196" s="157"/>
      <c r="E196" s="53"/>
      <c r="F196" s="53"/>
      <c r="G196" s="157"/>
      <c r="H196" s="53"/>
      <c r="I196" s="250"/>
      <c r="J196" s="250"/>
      <c r="K196" s="250"/>
      <c r="L196" s="250"/>
      <c r="M196" s="250"/>
      <c r="N196" s="250"/>
      <c r="O196" s="250"/>
      <c r="P196" s="250"/>
      <c r="Q196" s="250"/>
    </row>
    <row r="197" spans="2:17" x14ac:dyDescent="0.2">
      <c r="B197" s="53"/>
      <c r="C197" s="53"/>
      <c r="D197" s="157"/>
      <c r="E197" s="53"/>
      <c r="F197" s="53"/>
      <c r="G197" s="157"/>
      <c r="H197" s="53"/>
      <c r="I197" s="250"/>
      <c r="J197" s="250"/>
      <c r="K197" s="250"/>
      <c r="L197" s="250"/>
      <c r="M197" s="250"/>
      <c r="N197" s="250"/>
      <c r="O197" s="250"/>
      <c r="P197" s="250"/>
      <c r="Q197" s="250"/>
    </row>
    <row r="198" spans="2:17" x14ac:dyDescent="0.2">
      <c r="B198" s="53"/>
      <c r="C198" s="53"/>
      <c r="D198" s="157"/>
      <c r="E198" s="53"/>
      <c r="F198" s="53"/>
      <c r="G198" s="157"/>
      <c r="H198" s="53"/>
      <c r="I198" s="250"/>
      <c r="J198" s="250"/>
      <c r="K198" s="250"/>
      <c r="L198" s="250"/>
      <c r="M198" s="250"/>
      <c r="N198" s="250"/>
      <c r="O198" s="250"/>
      <c r="P198" s="250"/>
      <c r="Q198" s="250"/>
    </row>
    <row r="199" spans="2:17" x14ac:dyDescent="0.2">
      <c r="B199" s="53"/>
      <c r="C199" s="53"/>
      <c r="D199" s="157"/>
      <c r="E199" s="53"/>
      <c r="F199" s="53"/>
      <c r="G199" s="157"/>
      <c r="H199" s="53"/>
      <c r="I199" s="250"/>
      <c r="J199" s="250"/>
      <c r="K199" s="250"/>
      <c r="L199" s="250"/>
      <c r="M199" s="250"/>
      <c r="N199" s="250"/>
      <c r="O199" s="250"/>
      <c r="P199" s="250"/>
      <c r="Q199" s="250"/>
    </row>
    <row r="200" spans="2:17" x14ac:dyDescent="0.2">
      <c r="B200" s="53"/>
      <c r="C200" s="53"/>
      <c r="D200" s="157"/>
      <c r="E200" s="53"/>
      <c r="F200" s="53"/>
      <c r="G200" s="157"/>
      <c r="H200" s="53"/>
      <c r="I200" s="250"/>
      <c r="J200" s="250"/>
      <c r="K200" s="250"/>
      <c r="L200" s="250"/>
      <c r="M200" s="250"/>
      <c r="N200" s="250"/>
      <c r="O200" s="250"/>
      <c r="P200" s="250"/>
      <c r="Q200" s="250"/>
    </row>
    <row r="201" spans="2:17" x14ac:dyDescent="0.2">
      <c r="B201" s="53"/>
      <c r="C201" s="53"/>
      <c r="D201" s="157"/>
      <c r="E201" s="53"/>
      <c r="F201" s="53"/>
      <c r="G201" s="157"/>
      <c r="H201" s="53"/>
      <c r="I201" s="250"/>
      <c r="J201" s="250"/>
      <c r="K201" s="250"/>
      <c r="L201" s="250"/>
      <c r="M201" s="250"/>
      <c r="N201" s="250"/>
      <c r="O201" s="250"/>
      <c r="P201" s="250"/>
      <c r="Q201" s="250"/>
    </row>
    <row r="202" spans="2:17" x14ac:dyDescent="0.2">
      <c r="B202" s="53"/>
      <c r="C202" s="53"/>
      <c r="D202" s="157"/>
      <c r="E202" s="53"/>
      <c r="F202" s="53"/>
      <c r="G202" s="157"/>
      <c r="H202" s="53"/>
      <c r="I202" s="250"/>
      <c r="J202" s="250"/>
      <c r="K202" s="250"/>
      <c r="L202" s="250"/>
      <c r="M202" s="250"/>
      <c r="N202" s="250"/>
      <c r="O202" s="250"/>
      <c r="P202" s="250"/>
      <c r="Q202" s="250"/>
    </row>
    <row r="203" spans="2:17" x14ac:dyDescent="0.2">
      <c r="B203" s="53"/>
      <c r="C203" s="53"/>
      <c r="D203" s="157"/>
      <c r="E203" s="53"/>
      <c r="F203" s="53"/>
      <c r="G203" s="157"/>
      <c r="H203" s="53"/>
      <c r="I203" s="250"/>
      <c r="J203" s="250"/>
      <c r="K203" s="250"/>
      <c r="L203" s="250"/>
      <c r="M203" s="250"/>
      <c r="N203" s="250"/>
      <c r="O203" s="250"/>
      <c r="P203" s="250"/>
      <c r="Q203" s="250"/>
    </row>
    <row r="204" spans="2:17" x14ac:dyDescent="0.2">
      <c r="B204" s="53"/>
      <c r="C204" s="53"/>
      <c r="D204" s="157"/>
      <c r="E204" s="53"/>
      <c r="F204" s="53"/>
      <c r="G204" s="157"/>
      <c r="H204" s="53"/>
      <c r="I204" s="250"/>
      <c r="J204" s="250"/>
      <c r="K204" s="250"/>
      <c r="L204" s="250"/>
      <c r="M204" s="250"/>
      <c r="N204" s="250"/>
      <c r="O204" s="250"/>
      <c r="P204" s="250"/>
      <c r="Q204" s="250"/>
    </row>
    <row r="205" spans="2:17" x14ac:dyDescent="0.2">
      <c r="B205" s="53"/>
      <c r="C205" s="53"/>
      <c r="D205" s="157"/>
      <c r="E205" s="53"/>
      <c r="F205" s="53"/>
      <c r="G205" s="157"/>
      <c r="H205" s="53"/>
      <c r="I205" s="250"/>
      <c r="J205" s="250"/>
      <c r="K205" s="250"/>
      <c r="L205" s="250"/>
      <c r="M205" s="250"/>
      <c r="N205" s="250"/>
      <c r="O205" s="250"/>
      <c r="P205" s="250"/>
      <c r="Q205" s="250"/>
    </row>
    <row r="206" spans="2:17" x14ac:dyDescent="0.2">
      <c r="B206" s="53"/>
      <c r="C206" s="53"/>
      <c r="D206" s="157"/>
      <c r="E206" s="53"/>
      <c r="F206" s="53"/>
      <c r="G206" s="157"/>
      <c r="H206" s="53"/>
      <c r="I206" s="250"/>
      <c r="J206" s="250"/>
      <c r="K206" s="250"/>
      <c r="L206" s="250"/>
      <c r="M206" s="250"/>
      <c r="N206" s="250"/>
      <c r="O206" s="250"/>
      <c r="P206" s="250"/>
      <c r="Q206" s="250"/>
    </row>
    <row r="207" spans="2:17" x14ac:dyDescent="0.2">
      <c r="B207" s="53"/>
      <c r="C207" s="53"/>
      <c r="D207" s="157"/>
      <c r="E207" s="53"/>
      <c r="F207" s="53"/>
      <c r="G207" s="157"/>
      <c r="H207" s="53"/>
      <c r="I207" s="250"/>
      <c r="J207" s="250"/>
      <c r="K207" s="250"/>
      <c r="L207" s="250"/>
      <c r="M207" s="250"/>
      <c r="N207" s="250"/>
      <c r="O207" s="250"/>
      <c r="P207" s="250"/>
      <c r="Q207" s="250"/>
    </row>
    <row r="208" spans="2:17" x14ac:dyDescent="0.2">
      <c r="B208" s="53"/>
      <c r="C208" s="53"/>
      <c r="D208" s="157"/>
      <c r="E208" s="53"/>
      <c r="F208" s="53"/>
      <c r="G208" s="157"/>
      <c r="H208" s="53"/>
      <c r="I208" s="250"/>
      <c r="J208" s="250"/>
      <c r="K208" s="250"/>
      <c r="L208" s="250"/>
      <c r="M208" s="250"/>
      <c r="N208" s="250"/>
      <c r="O208" s="250"/>
      <c r="P208" s="250"/>
      <c r="Q208" s="250"/>
    </row>
    <row r="209" spans="2:17" x14ac:dyDescent="0.2">
      <c r="B209" s="53"/>
      <c r="C209" s="53"/>
      <c r="D209" s="157"/>
      <c r="E209" s="53"/>
      <c r="F209" s="53"/>
      <c r="G209" s="157"/>
      <c r="H209" s="53"/>
      <c r="I209" s="250"/>
      <c r="J209" s="250"/>
      <c r="K209" s="250"/>
      <c r="L209" s="250"/>
      <c r="M209" s="250"/>
      <c r="N209" s="250"/>
      <c r="O209" s="250"/>
      <c r="P209" s="250"/>
      <c r="Q209" s="250"/>
    </row>
    <row r="210" spans="2:17" x14ac:dyDescent="0.2">
      <c r="B210" s="53"/>
      <c r="C210" s="53"/>
      <c r="D210" s="157"/>
      <c r="E210" s="53"/>
      <c r="F210" s="53"/>
      <c r="G210" s="157"/>
      <c r="H210" s="53"/>
      <c r="I210" s="250"/>
      <c r="J210" s="250"/>
      <c r="K210" s="250"/>
      <c r="L210" s="250"/>
      <c r="M210" s="250"/>
      <c r="N210" s="250"/>
      <c r="O210" s="250"/>
      <c r="P210" s="250"/>
      <c r="Q210" s="250"/>
    </row>
    <row r="211" spans="2:17" x14ac:dyDescent="0.2">
      <c r="B211" s="53"/>
      <c r="C211" s="53"/>
      <c r="D211" s="157"/>
      <c r="E211" s="53"/>
      <c r="F211" s="53"/>
      <c r="G211" s="157"/>
      <c r="H211" s="53"/>
      <c r="I211" s="250"/>
      <c r="J211" s="250"/>
      <c r="K211" s="250"/>
      <c r="L211" s="250"/>
      <c r="M211" s="250"/>
      <c r="N211" s="250"/>
      <c r="O211" s="250"/>
      <c r="P211" s="250"/>
      <c r="Q211" s="250"/>
    </row>
    <row r="212" spans="2:17" x14ac:dyDescent="0.2">
      <c r="B212" s="53"/>
      <c r="C212" s="53"/>
      <c r="D212" s="157"/>
      <c r="E212" s="53"/>
      <c r="F212" s="53"/>
      <c r="G212" s="157"/>
      <c r="H212" s="53"/>
      <c r="I212" s="250"/>
      <c r="J212" s="250"/>
      <c r="K212" s="250"/>
      <c r="L212" s="250"/>
      <c r="M212" s="250"/>
      <c r="N212" s="250"/>
      <c r="O212" s="250"/>
      <c r="P212" s="250"/>
      <c r="Q212" s="250"/>
    </row>
    <row r="213" spans="2:17" x14ac:dyDescent="0.2">
      <c r="B213" s="53"/>
      <c r="C213" s="53"/>
      <c r="D213" s="157"/>
      <c r="E213" s="53"/>
      <c r="F213" s="53"/>
      <c r="G213" s="157"/>
      <c r="H213" s="53"/>
      <c r="I213" s="250"/>
      <c r="J213" s="250"/>
      <c r="K213" s="250"/>
      <c r="L213" s="250"/>
      <c r="M213" s="250"/>
      <c r="N213" s="250"/>
      <c r="O213" s="250"/>
      <c r="P213" s="250"/>
      <c r="Q213" s="250"/>
    </row>
    <row r="214" spans="2:17" x14ac:dyDescent="0.2">
      <c r="B214" s="53"/>
      <c r="C214" s="53"/>
      <c r="D214" s="157"/>
      <c r="E214" s="53"/>
      <c r="F214" s="53"/>
      <c r="G214" s="157"/>
      <c r="H214" s="53"/>
      <c r="I214" s="250"/>
      <c r="J214" s="250"/>
      <c r="K214" s="250"/>
      <c r="L214" s="250"/>
      <c r="M214" s="250"/>
      <c r="N214" s="250"/>
      <c r="O214" s="250"/>
      <c r="P214" s="250"/>
      <c r="Q214" s="250"/>
    </row>
    <row r="215" spans="2:17" x14ac:dyDescent="0.2">
      <c r="B215" s="53"/>
      <c r="C215" s="53"/>
      <c r="D215" s="157"/>
      <c r="E215" s="53"/>
      <c r="F215" s="53"/>
      <c r="G215" s="157"/>
      <c r="H215" s="53"/>
      <c r="I215" s="250"/>
      <c r="J215" s="250"/>
      <c r="K215" s="250"/>
      <c r="L215" s="250"/>
      <c r="M215" s="250"/>
      <c r="N215" s="250"/>
      <c r="O215" s="250"/>
      <c r="P215" s="250"/>
      <c r="Q215" s="250"/>
    </row>
    <row r="216" spans="2:17" x14ac:dyDescent="0.2">
      <c r="B216" s="53"/>
      <c r="C216" s="53"/>
      <c r="D216" s="157"/>
      <c r="E216" s="53"/>
      <c r="F216" s="53"/>
      <c r="G216" s="157"/>
      <c r="H216" s="53"/>
      <c r="I216" s="250"/>
      <c r="J216" s="250"/>
      <c r="K216" s="250"/>
      <c r="L216" s="250"/>
      <c r="M216" s="250"/>
      <c r="N216" s="250"/>
      <c r="O216" s="250"/>
      <c r="P216" s="250"/>
      <c r="Q216" s="250"/>
    </row>
    <row r="217" spans="2:17" x14ac:dyDescent="0.2">
      <c r="B217" s="53"/>
      <c r="C217" s="53"/>
      <c r="D217" s="157"/>
      <c r="E217" s="53"/>
      <c r="F217" s="53"/>
      <c r="G217" s="157"/>
      <c r="H217" s="53"/>
      <c r="I217" s="250"/>
      <c r="J217" s="250"/>
      <c r="K217" s="250"/>
      <c r="L217" s="250"/>
      <c r="M217" s="250"/>
      <c r="N217" s="250"/>
      <c r="O217" s="250"/>
      <c r="P217" s="250"/>
      <c r="Q217" s="250"/>
    </row>
    <row r="218" spans="2:17" x14ac:dyDescent="0.2">
      <c r="B218" s="53"/>
      <c r="C218" s="53"/>
      <c r="D218" s="157"/>
      <c r="E218" s="53"/>
      <c r="F218" s="53"/>
      <c r="G218" s="157"/>
      <c r="H218" s="53"/>
      <c r="I218" s="250"/>
      <c r="J218" s="250"/>
      <c r="K218" s="250"/>
      <c r="L218" s="250"/>
      <c r="M218" s="250"/>
      <c r="N218" s="250"/>
      <c r="O218" s="250"/>
      <c r="P218" s="250"/>
      <c r="Q218" s="250"/>
    </row>
    <row r="219" spans="2:17" x14ac:dyDescent="0.2">
      <c r="B219" s="53"/>
      <c r="C219" s="53"/>
      <c r="D219" s="157"/>
      <c r="E219" s="53"/>
      <c r="F219" s="53"/>
      <c r="G219" s="157"/>
      <c r="H219" s="53"/>
      <c r="I219" s="250"/>
      <c r="J219" s="250"/>
      <c r="K219" s="250"/>
      <c r="L219" s="250"/>
      <c r="M219" s="250"/>
      <c r="N219" s="250"/>
      <c r="O219" s="250"/>
      <c r="P219" s="250"/>
      <c r="Q219" s="250"/>
    </row>
    <row r="220" spans="2:17" x14ac:dyDescent="0.2">
      <c r="B220" s="53"/>
      <c r="C220" s="53"/>
      <c r="D220" s="157"/>
      <c r="E220" s="53"/>
      <c r="F220" s="53"/>
      <c r="G220" s="157"/>
      <c r="H220" s="53"/>
      <c r="I220" s="250"/>
      <c r="J220" s="250"/>
      <c r="K220" s="250"/>
      <c r="L220" s="250"/>
      <c r="M220" s="250"/>
      <c r="N220" s="250"/>
      <c r="O220" s="250"/>
      <c r="P220" s="250"/>
      <c r="Q220" s="250"/>
    </row>
    <row r="221" spans="2:17" x14ac:dyDescent="0.2">
      <c r="B221" s="53"/>
      <c r="C221" s="53"/>
      <c r="D221" s="157"/>
      <c r="E221" s="53"/>
      <c r="F221" s="53"/>
      <c r="G221" s="157"/>
      <c r="H221" s="53"/>
      <c r="I221" s="250"/>
      <c r="J221" s="250"/>
      <c r="K221" s="250"/>
      <c r="L221" s="250"/>
      <c r="M221" s="250"/>
      <c r="N221" s="250"/>
      <c r="O221" s="250"/>
      <c r="P221" s="250"/>
      <c r="Q221" s="250"/>
    </row>
    <row r="222" spans="2:17" x14ac:dyDescent="0.2">
      <c r="B222" s="53"/>
      <c r="C222" s="53"/>
      <c r="D222" s="157"/>
      <c r="E222" s="53"/>
      <c r="F222" s="53"/>
      <c r="G222" s="157"/>
      <c r="H222" s="53"/>
      <c r="I222" s="250"/>
      <c r="J222" s="250"/>
      <c r="K222" s="250"/>
      <c r="L222" s="250"/>
      <c r="M222" s="250"/>
      <c r="N222" s="250"/>
      <c r="O222" s="250"/>
      <c r="P222" s="250"/>
      <c r="Q222" s="250"/>
    </row>
    <row r="223" spans="2:17" x14ac:dyDescent="0.2">
      <c r="B223" s="53"/>
      <c r="C223" s="53"/>
      <c r="D223" s="157"/>
      <c r="E223" s="53"/>
      <c r="F223" s="53"/>
      <c r="G223" s="157"/>
      <c r="H223" s="53"/>
      <c r="I223" s="250"/>
      <c r="J223" s="250"/>
      <c r="K223" s="250"/>
      <c r="L223" s="250"/>
      <c r="M223" s="250"/>
      <c r="N223" s="250"/>
      <c r="O223" s="250"/>
      <c r="P223" s="250"/>
      <c r="Q223" s="250"/>
    </row>
    <row r="224" spans="2:17" x14ac:dyDescent="0.2">
      <c r="B224" s="53"/>
      <c r="C224" s="53"/>
      <c r="D224" s="157"/>
      <c r="E224" s="53"/>
      <c r="F224" s="53"/>
      <c r="G224" s="157"/>
      <c r="H224" s="53"/>
      <c r="I224" s="250"/>
      <c r="J224" s="250"/>
      <c r="K224" s="250"/>
      <c r="L224" s="250"/>
      <c r="M224" s="250"/>
      <c r="N224" s="250"/>
      <c r="O224" s="250"/>
      <c r="P224" s="250"/>
      <c r="Q224" s="250"/>
    </row>
    <row r="225" spans="2:17" x14ac:dyDescent="0.2">
      <c r="B225" s="53"/>
      <c r="C225" s="53"/>
      <c r="D225" s="157"/>
      <c r="E225" s="53"/>
      <c r="F225" s="53"/>
      <c r="G225" s="157"/>
      <c r="H225" s="53"/>
      <c r="I225" s="250"/>
      <c r="J225" s="250"/>
      <c r="K225" s="250"/>
      <c r="L225" s="250"/>
      <c r="M225" s="250"/>
      <c r="N225" s="250"/>
      <c r="O225" s="250"/>
      <c r="P225" s="250"/>
      <c r="Q225" s="250"/>
    </row>
    <row r="226" spans="2:17" x14ac:dyDescent="0.2">
      <c r="B226" s="53"/>
      <c r="C226" s="53"/>
      <c r="D226" s="157"/>
      <c r="E226" s="53"/>
      <c r="F226" s="53"/>
      <c r="G226" s="157"/>
      <c r="H226" s="53"/>
      <c r="I226" s="250"/>
      <c r="J226" s="250"/>
      <c r="K226" s="250"/>
      <c r="L226" s="250"/>
      <c r="M226" s="250"/>
      <c r="N226" s="250"/>
      <c r="O226" s="250"/>
      <c r="P226" s="250"/>
      <c r="Q226" s="250"/>
    </row>
    <row r="227" spans="2:17" x14ac:dyDescent="0.2">
      <c r="B227" s="53"/>
      <c r="C227" s="53"/>
      <c r="D227" s="157"/>
      <c r="E227" s="53"/>
      <c r="F227" s="53"/>
      <c r="G227" s="157"/>
      <c r="H227" s="53"/>
      <c r="I227" s="250"/>
      <c r="J227" s="250"/>
      <c r="K227" s="250"/>
      <c r="L227" s="250"/>
      <c r="M227" s="250"/>
      <c r="N227" s="250"/>
      <c r="O227" s="250"/>
      <c r="P227" s="250"/>
      <c r="Q227" s="250"/>
    </row>
    <row r="228" spans="2:17" x14ac:dyDescent="0.2">
      <c r="B228" s="53"/>
      <c r="C228" s="53"/>
      <c r="D228" s="157"/>
      <c r="E228" s="53"/>
      <c r="F228" s="53"/>
      <c r="G228" s="157"/>
      <c r="H228" s="53"/>
      <c r="I228" s="250"/>
      <c r="J228" s="250"/>
      <c r="K228" s="250"/>
      <c r="L228" s="250"/>
      <c r="M228" s="250"/>
      <c r="N228" s="250"/>
      <c r="O228" s="250"/>
      <c r="P228" s="250"/>
      <c r="Q228" s="250"/>
    </row>
    <row r="229" spans="2:17" x14ac:dyDescent="0.2">
      <c r="B229" s="53"/>
      <c r="C229" s="53"/>
      <c r="D229" s="157"/>
      <c r="E229" s="53"/>
      <c r="F229" s="53"/>
      <c r="G229" s="157"/>
      <c r="H229" s="53"/>
      <c r="I229" s="250"/>
      <c r="J229" s="250"/>
      <c r="K229" s="250"/>
      <c r="L229" s="250"/>
      <c r="M229" s="250"/>
      <c r="N229" s="250"/>
      <c r="O229" s="250"/>
      <c r="P229" s="250"/>
      <c r="Q229" s="250"/>
    </row>
    <row r="230" spans="2:17" x14ac:dyDescent="0.2">
      <c r="B230" s="53"/>
      <c r="C230" s="53"/>
      <c r="D230" s="157"/>
      <c r="E230" s="53"/>
      <c r="F230" s="53"/>
      <c r="G230" s="157"/>
      <c r="H230" s="53"/>
      <c r="I230" s="250"/>
      <c r="J230" s="250"/>
      <c r="K230" s="250"/>
      <c r="L230" s="250"/>
      <c r="M230" s="250"/>
      <c r="N230" s="250"/>
      <c r="O230" s="250"/>
      <c r="P230" s="250"/>
      <c r="Q230" s="250"/>
    </row>
    <row r="231" spans="2:17" x14ac:dyDescent="0.2">
      <c r="B231" s="53"/>
      <c r="C231" s="53"/>
      <c r="D231" s="157"/>
      <c r="E231" s="53"/>
      <c r="F231" s="53"/>
      <c r="G231" s="157"/>
      <c r="H231" s="53"/>
      <c r="I231" s="250"/>
      <c r="J231" s="250"/>
      <c r="K231" s="250"/>
      <c r="L231" s="250"/>
      <c r="M231" s="250"/>
      <c r="N231" s="250"/>
      <c r="O231" s="250"/>
      <c r="P231" s="250"/>
      <c r="Q231" s="250"/>
    </row>
    <row r="232" spans="2:17" x14ac:dyDescent="0.2">
      <c r="B232" s="53"/>
      <c r="C232" s="53"/>
      <c r="D232" s="157"/>
      <c r="E232" s="53"/>
      <c r="F232" s="53"/>
      <c r="G232" s="157"/>
      <c r="H232" s="53"/>
      <c r="I232" s="250"/>
      <c r="J232" s="250"/>
      <c r="K232" s="250"/>
      <c r="L232" s="250"/>
      <c r="M232" s="250"/>
      <c r="N232" s="250"/>
      <c r="O232" s="250"/>
      <c r="P232" s="250"/>
      <c r="Q232" s="250"/>
    </row>
    <row r="233" spans="2:17" x14ac:dyDescent="0.2">
      <c r="B233" s="53"/>
      <c r="C233" s="53"/>
      <c r="D233" s="157"/>
      <c r="E233" s="53"/>
      <c r="F233" s="53"/>
      <c r="G233" s="157"/>
      <c r="H233" s="53"/>
      <c r="I233" s="250"/>
      <c r="J233" s="250"/>
      <c r="K233" s="250"/>
      <c r="L233" s="250"/>
      <c r="M233" s="250"/>
      <c r="N233" s="250"/>
      <c r="O233" s="250"/>
      <c r="P233" s="250"/>
      <c r="Q233" s="250"/>
    </row>
    <row r="234" spans="2:17" x14ac:dyDescent="0.2">
      <c r="B234" s="53"/>
      <c r="C234" s="53"/>
      <c r="D234" s="157"/>
      <c r="E234" s="53"/>
      <c r="F234" s="53"/>
      <c r="G234" s="157"/>
      <c r="H234" s="53"/>
      <c r="I234" s="250"/>
      <c r="J234" s="250"/>
      <c r="K234" s="250"/>
      <c r="L234" s="250"/>
      <c r="M234" s="250"/>
      <c r="N234" s="250"/>
      <c r="O234" s="250"/>
      <c r="P234" s="250"/>
      <c r="Q234" s="250"/>
    </row>
    <row r="235" spans="2:17" x14ac:dyDescent="0.2">
      <c r="B235" s="53"/>
      <c r="C235" s="53"/>
      <c r="D235" s="157"/>
      <c r="E235" s="53"/>
      <c r="F235" s="53"/>
      <c r="G235" s="157"/>
      <c r="H235" s="53"/>
      <c r="I235" s="250"/>
      <c r="J235" s="250"/>
      <c r="K235" s="250"/>
      <c r="L235" s="250"/>
      <c r="M235" s="250"/>
      <c r="N235" s="250"/>
      <c r="O235" s="250"/>
      <c r="P235" s="250"/>
      <c r="Q235" s="250"/>
    </row>
    <row r="236" spans="2:17" x14ac:dyDescent="0.2">
      <c r="B236" s="53"/>
      <c r="C236" s="53"/>
      <c r="D236" s="157"/>
      <c r="E236" s="53"/>
      <c r="F236" s="53"/>
      <c r="G236" s="157"/>
      <c r="H236" s="53"/>
      <c r="I236" s="250"/>
      <c r="J236" s="250"/>
      <c r="K236" s="250"/>
      <c r="L236" s="250"/>
      <c r="M236" s="250"/>
      <c r="N236" s="250"/>
      <c r="O236" s="250"/>
      <c r="P236" s="250"/>
      <c r="Q236" s="250"/>
    </row>
    <row r="237" spans="2:17" x14ac:dyDescent="0.2">
      <c r="B237" s="53"/>
      <c r="C237" s="53"/>
      <c r="D237" s="157"/>
      <c r="E237" s="53"/>
      <c r="F237" s="53"/>
      <c r="G237" s="157"/>
      <c r="H237" s="53"/>
      <c r="I237" s="250"/>
      <c r="J237" s="250"/>
      <c r="K237" s="250"/>
      <c r="L237" s="250"/>
      <c r="M237" s="250"/>
      <c r="N237" s="250"/>
      <c r="O237" s="250"/>
      <c r="P237" s="250"/>
      <c r="Q237" s="250"/>
    </row>
    <row r="238" spans="2:17" x14ac:dyDescent="0.2">
      <c r="B238" s="53"/>
      <c r="C238" s="53"/>
      <c r="D238" s="157"/>
      <c r="E238" s="53"/>
      <c r="F238" s="53"/>
      <c r="G238" s="157"/>
      <c r="H238" s="53"/>
      <c r="I238" s="250"/>
      <c r="J238" s="250"/>
      <c r="K238" s="250"/>
      <c r="L238" s="250"/>
      <c r="M238" s="250"/>
      <c r="N238" s="250"/>
      <c r="O238" s="250"/>
      <c r="P238" s="250"/>
      <c r="Q238" s="250"/>
    </row>
  </sheetData>
  <mergeCells count="5">
    <mergeCell ref="A2:H2"/>
    <mergeCell ref="B5:D5"/>
    <mergeCell ref="E5:G5"/>
    <mergeCell ref="B18:D18"/>
    <mergeCell ref="E18:G18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3">
    <tabColor indexed="52"/>
    <outlinePr applyStyles="1" summaryBelow="0"/>
    <pageSetUpPr fitToPage="1"/>
  </sheetPr>
  <dimension ref="A2:S248"/>
  <sheetViews>
    <sheetView workbookViewId="0">
      <selection activeCell="I37" sqref="I37"/>
    </sheetView>
  </sheetViews>
  <sheetFormatPr defaultRowHeight="12.75" x14ac:dyDescent="0.2"/>
  <cols>
    <col min="1" max="1" width="66" style="238" bestFit="1" customWidth="1"/>
    <col min="2" max="2" width="17" style="33" customWidth="1"/>
    <col min="3" max="3" width="18.28515625" style="33" customWidth="1"/>
    <col min="4" max="4" width="11.42578125" style="146" bestFit="1" customWidth="1"/>
    <col min="5" max="16384" width="9.140625" style="238"/>
  </cols>
  <sheetData>
    <row r="2" spans="1:19" ht="18.75" customHeight="1" x14ac:dyDescent="0.3">
      <c r="A2" s="4" t="s">
        <v>286</v>
      </c>
      <c r="B2" s="3"/>
      <c r="C2" s="3"/>
      <c r="D2" s="3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</row>
    <row r="3" spans="1:19" ht="18.75" x14ac:dyDescent="0.3">
      <c r="A3" s="4" t="s">
        <v>294</v>
      </c>
      <c r="B3" s="3"/>
      <c r="C3" s="3"/>
      <c r="D3" s="3"/>
    </row>
    <row r="4" spans="1:19" x14ac:dyDescent="0.2">
      <c r="B4" s="53"/>
      <c r="C4" s="53"/>
      <c r="D4" s="157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</row>
    <row r="5" spans="1:19" s="11" customFormat="1" x14ac:dyDescent="0.2">
      <c r="B5" s="60"/>
      <c r="C5" s="60"/>
      <c r="D5" s="11" t="s">
        <v>282</v>
      </c>
    </row>
    <row r="6" spans="1:19" s="83" customFormat="1" x14ac:dyDescent="0.2">
      <c r="A6" s="223"/>
      <c r="B6" s="200" t="s">
        <v>279</v>
      </c>
      <c r="C6" s="200" t="s">
        <v>280</v>
      </c>
      <c r="D6" s="93" t="s">
        <v>66</v>
      </c>
    </row>
    <row r="7" spans="1:19" s="10" customFormat="1" ht="24.75" customHeight="1" x14ac:dyDescent="0.2">
      <c r="A7" s="269" t="s">
        <v>281</v>
      </c>
      <c r="B7" s="179">
        <f t="shared" ref="B7:D7" si="0">SUM(B8:B26)</f>
        <v>76.113584884319991</v>
      </c>
      <c r="C7" s="179">
        <f t="shared" si="0"/>
        <v>2131.8494912910405</v>
      </c>
      <c r="D7" s="156">
        <f t="shared" si="0"/>
        <v>1</v>
      </c>
    </row>
    <row r="8" spans="1:19" s="100" customFormat="1" ht="15.75" customHeight="1" x14ac:dyDescent="0.2">
      <c r="A8" s="126" t="s">
        <v>279</v>
      </c>
      <c r="B8" s="103">
        <v>31.70141119977</v>
      </c>
      <c r="C8" s="103">
        <v>887.91820069945004</v>
      </c>
      <c r="D8" s="204">
        <v>0.41650100000000001</v>
      </c>
    </row>
    <row r="9" spans="1:19" s="100" customFormat="1" ht="15.75" customHeight="1" x14ac:dyDescent="0.2">
      <c r="A9" s="126" t="s">
        <v>290</v>
      </c>
      <c r="B9" s="103">
        <v>6.0593448134500001</v>
      </c>
      <c r="C9" s="103">
        <v>169.71492247763999</v>
      </c>
      <c r="D9" s="204">
        <v>7.9608999999999999E-2</v>
      </c>
    </row>
    <row r="10" spans="1:19" s="100" customFormat="1" ht="15.75" customHeight="1" x14ac:dyDescent="0.2">
      <c r="A10" s="126" t="s">
        <v>291</v>
      </c>
      <c r="B10" s="103">
        <v>0.3246471581</v>
      </c>
      <c r="C10" s="103">
        <v>9.0929743999999992</v>
      </c>
      <c r="D10" s="204">
        <v>4.2649999999999997E-3</v>
      </c>
    </row>
    <row r="11" spans="1:19" s="100" customFormat="1" ht="15.75" customHeight="1" x14ac:dyDescent="0.2">
      <c r="A11" s="126" t="s">
        <v>292</v>
      </c>
      <c r="B11" s="103">
        <v>14.325759552019999</v>
      </c>
      <c r="C11" s="103">
        <v>401.2472052087</v>
      </c>
      <c r="D11" s="204">
        <v>0.18821599999999999</v>
      </c>
    </row>
    <row r="12" spans="1:19" s="100" customFormat="1" ht="15.75" customHeight="1" x14ac:dyDescent="0.2">
      <c r="A12" s="126" t="s">
        <v>280</v>
      </c>
      <c r="B12" s="103">
        <v>23.120232388529999</v>
      </c>
      <c r="C12" s="103">
        <v>647.56975684646</v>
      </c>
      <c r="D12" s="204">
        <v>0.30375999999999997</v>
      </c>
    </row>
    <row r="13" spans="1:19" ht="15.75" customHeight="1" x14ac:dyDescent="0.2">
      <c r="A13" s="79" t="s">
        <v>293</v>
      </c>
      <c r="B13" s="50">
        <v>0.58218977245000003</v>
      </c>
      <c r="C13" s="50">
        <v>16.30643165879</v>
      </c>
      <c r="D13" s="154">
        <v>7.6490000000000004E-3</v>
      </c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</row>
    <row r="14" spans="1:19" x14ac:dyDescent="0.2">
      <c r="B14" s="53"/>
      <c r="C14" s="53"/>
      <c r="D14" s="157"/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</row>
    <row r="15" spans="1:19" x14ac:dyDescent="0.2">
      <c r="B15" s="53"/>
      <c r="C15" s="53"/>
      <c r="D15" s="157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</row>
    <row r="16" spans="1:19" x14ac:dyDescent="0.2">
      <c r="B16" s="53"/>
      <c r="C16" s="53"/>
      <c r="D16" s="157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</row>
    <row r="17" spans="2:17" x14ac:dyDescent="0.2">
      <c r="B17" s="53"/>
      <c r="C17" s="53"/>
      <c r="D17" s="157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</row>
    <row r="18" spans="2:17" x14ac:dyDescent="0.2">
      <c r="B18" s="53"/>
      <c r="C18" s="53"/>
      <c r="D18" s="157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</row>
    <row r="19" spans="2:17" x14ac:dyDescent="0.2">
      <c r="B19" s="53"/>
      <c r="C19" s="53"/>
      <c r="D19" s="157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</row>
    <row r="20" spans="2:17" x14ac:dyDescent="0.2">
      <c r="B20" s="53"/>
      <c r="C20" s="53"/>
      <c r="D20" s="157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</row>
    <row r="21" spans="2:17" x14ac:dyDescent="0.2">
      <c r="B21" s="53"/>
      <c r="C21" s="53"/>
      <c r="D21" s="157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</row>
    <row r="22" spans="2:17" x14ac:dyDescent="0.2">
      <c r="B22" s="53"/>
      <c r="C22" s="53"/>
      <c r="D22" s="157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</row>
    <row r="23" spans="2:17" x14ac:dyDescent="0.2">
      <c r="B23" s="53"/>
      <c r="C23" s="53"/>
      <c r="D23" s="157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</row>
    <row r="24" spans="2:17" x14ac:dyDescent="0.2">
      <c r="B24" s="53"/>
      <c r="C24" s="53"/>
      <c r="D24" s="157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</row>
    <row r="25" spans="2:17" x14ac:dyDescent="0.2">
      <c r="B25" s="53"/>
      <c r="C25" s="53"/>
      <c r="D25" s="157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</row>
    <row r="26" spans="2:17" x14ac:dyDescent="0.2">
      <c r="B26" s="53"/>
      <c r="C26" s="53"/>
      <c r="D26" s="157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</row>
    <row r="27" spans="2:17" x14ac:dyDescent="0.2">
      <c r="B27" s="53"/>
      <c r="C27" s="53"/>
      <c r="D27" s="157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</row>
    <row r="28" spans="2:17" x14ac:dyDescent="0.2">
      <c r="B28" s="53"/>
      <c r="C28" s="53"/>
      <c r="D28" s="157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</row>
    <row r="29" spans="2:17" x14ac:dyDescent="0.2">
      <c r="B29" s="53"/>
      <c r="C29" s="53"/>
      <c r="D29" s="157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</row>
    <row r="30" spans="2:17" x14ac:dyDescent="0.2">
      <c r="B30" s="53"/>
      <c r="C30" s="53"/>
      <c r="D30" s="157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</row>
    <row r="31" spans="2:17" x14ac:dyDescent="0.2">
      <c r="B31" s="53"/>
      <c r="C31" s="53"/>
      <c r="D31" s="157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</row>
    <row r="32" spans="2:17" x14ac:dyDescent="0.2">
      <c r="B32" s="53"/>
      <c r="C32" s="53"/>
      <c r="D32" s="157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</row>
    <row r="33" spans="2:17" x14ac:dyDescent="0.2">
      <c r="B33" s="53"/>
      <c r="C33" s="53"/>
      <c r="D33" s="157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</row>
    <row r="34" spans="2:17" x14ac:dyDescent="0.2">
      <c r="B34" s="53"/>
      <c r="C34" s="53"/>
      <c r="D34" s="157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</row>
    <row r="35" spans="2:17" x14ac:dyDescent="0.2">
      <c r="B35" s="53"/>
      <c r="C35" s="53"/>
      <c r="D35" s="157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</row>
    <row r="36" spans="2:17" x14ac:dyDescent="0.2">
      <c r="B36" s="53"/>
      <c r="C36" s="53"/>
      <c r="D36" s="157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</row>
    <row r="37" spans="2:17" x14ac:dyDescent="0.2">
      <c r="B37" s="53"/>
      <c r="C37" s="53"/>
      <c r="D37" s="157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2:17" x14ac:dyDescent="0.2">
      <c r="B38" s="53"/>
      <c r="C38" s="53"/>
      <c r="D38" s="157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2:17" x14ac:dyDescent="0.2">
      <c r="B39" s="53"/>
      <c r="C39" s="53"/>
      <c r="D39" s="157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2:17" x14ac:dyDescent="0.2">
      <c r="B40" s="53"/>
      <c r="C40" s="53"/>
      <c r="D40" s="157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2:17" x14ac:dyDescent="0.2">
      <c r="B41" s="53"/>
      <c r="C41" s="53"/>
      <c r="D41" s="157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2:17" x14ac:dyDescent="0.2">
      <c r="B42" s="53"/>
      <c r="C42" s="53"/>
      <c r="D42" s="157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2:17" x14ac:dyDescent="0.2">
      <c r="B43" s="53"/>
      <c r="C43" s="53"/>
      <c r="D43" s="157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2:17" x14ac:dyDescent="0.2">
      <c r="B44" s="53"/>
      <c r="C44" s="53"/>
      <c r="D44" s="157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2:17" x14ac:dyDescent="0.2">
      <c r="B45" s="53"/>
      <c r="C45" s="53"/>
      <c r="D45" s="157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2:17" x14ac:dyDescent="0.2">
      <c r="B46" s="53"/>
      <c r="C46" s="53"/>
      <c r="D46" s="157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2:17" x14ac:dyDescent="0.2">
      <c r="B47" s="53"/>
      <c r="C47" s="53"/>
      <c r="D47" s="157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2:17" x14ac:dyDescent="0.2">
      <c r="B48" s="53"/>
      <c r="C48" s="53"/>
      <c r="D48" s="157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2:17" x14ac:dyDescent="0.2">
      <c r="B49" s="53"/>
      <c r="C49" s="53"/>
      <c r="D49" s="157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2:17" x14ac:dyDescent="0.2">
      <c r="B50" s="53"/>
      <c r="C50" s="53"/>
      <c r="D50" s="157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2:17" x14ac:dyDescent="0.2">
      <c r="B51" s="53"/>
      <c r="C51" s="53"/>
      <c r="D51" s="157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2:17" x14ac:dyDescent="0.2">
      <c r="B52" s="53"/>
      <c r="C52" s="53"/>
      <c r="D52" s="157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2:17" x14ac:dyDescent="0.2">
      <c r="B53" s="53"/>
      <c r="C53" s="53"/>
      <c r="D53" s="157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2:17" x14ac:dyDescent="0.2">
      <c r="B54" s="53"/>
      <c r="C54" s="53"/>
      <c r="D54" s="157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2:17" x14ac:dyDescent="0.2">
      <c r="B55" s="53"/>
      <c r="C55" s="53"/>
      <c r="D55" s="157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2:17" x14ac:dyDescent="0.2">
      <c r="B56" s="53"/>
      <c r="C56" s="53"/>
      <c r="D56" s="157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2:17" x14ac:dyDescent="0.2">
      <c r="B57" s="53"/>
      <c r="C57" s="53"/>
      <c r="D57" s="157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2:17" x14ac:dyDescent="0.2">
      <c r="B58" s="53"/>
      <c r="C58" s="53"/>
      <c r="D58" s="157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2:17" x14ac:dyDescent="0.2">
      <c r="B59" s="53"/>
      <c r="C59" s="53"/>
      <c r="D59" s="157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2:17" x14ac:dyDescent="0.2">
      <c r="B60" s="53"/>
      <c r="C60" s="53"/>
      <c r="D60" s="157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2:17" x14ac:dyDescent="0.2">
      <c r="B61" s="53"/>
      <c r="C61" s="53"/>
      <c r="D61" s="157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2:17" x14ac:dyDescent="0.2">
      <c r="B62" s="53"/>
      <c r="C62" s="53"/>
      <c r="D62" s="157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2:17" x14ac:dyDescent="0.2">
      <c r="B63" s="53"/>
      <c r="C63" s="53"/>
      <c r="D63" s="157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2:17" x14ac:dyDescent="0.2">
      <c r="B64" s="53"/>
      <c r="C64" s="53"/>
      <c r="D64" s="157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2:17" x14ac:dyDescent="0.2">
      <c r="B65" s="53"/>
      <c r="C65" s="53"/>
      <c r="D65" s="157"/>
      <c r="E65" s="250"/>
      <c r="F65" s="250"/>
      <c r="G65" s="250"/>
      <c r="H65" s="250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2:17" x14ac:dyDescent="0.2">
      <c r="B66" s="53"/>
      <c r="C66" s="53"/>
      <c r="D66" s="157"/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2:17" x14ac:dyDescent="0.2">
      <c r="B67" s="53"/>
      <c r="C67" s="53"/>
      <c r="D67" s="157"/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2:17" x14ac:dyDescent="0.2">
      <c r="B68" s="53"/>
      <c r="C68" s="53"/>
      <c r="D68" s="157"/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2:17" x14ac:dyDescent="0.2">
      <c r="B69" s="53"/>
      <c r="C69" s="53"/>
      <c r="D69" s="157"/>
      <c r="E69" s="250"/>
      <c r="F69" s="250"/>
      <c r="G69" s="250"/>
      <c r="H69" s="250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2:17" x14ac:dyDescent="0.2">
      <c r="B70" s="53"/>
      <c r="C70" s="53"/>
      <c r="D70" s="157"/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2:17" x14ac:dyDescent="0.2">
      <c r="B71" s="53"/>
      <c r="C71" s="53"/>
      <c r="D71" s="157"/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2:17" x14ac:dyDescent="0.2">
      <c r="B72" s="53"/>
      <c r="C72" s="53"/>
      <c r="D72" s="157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2:17" x14ac:dyDescent="0.2">
      <c r="B73" s="53"/>
      <c r="C73" s="53"/>
      <c r="D73" s="157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2:17" x14ac:dyDescent="0.2">
      <c r="B74" s="53"/>
      <c r="C74" s="53"/>
      <c r="D74" s="157"/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2:17" x14ac:dyDescent="0.2">
      <c r="B75" s="53"/>
      <c r="C75" s="53"/>
      <c r="D75" s="157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2:17" x14ac:dyDescent="0.2">
      <c r="B76" s="53"/>
      <c r="C76" s="53"/>
      <c r="D76" s="157"/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2:17" x14ac:dyDescent="0.2">
      <c r="B77" s="53"/>
      <c r="C77" s="53"/>
      <c r="D77" s="157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2:17" x14ac:dyDescent="0.2">
      <c r="B78" s="53"/>
      <c r="C78" s="53"/>
      <c r="D78" s="157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2:17" x14ac:dyDescent="0.2">
      <c r="B79" s="53"/>
      <c r="C79" s="53"/>
      <c r="D79" s="157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2:17" x14ac:dyDescent="0.2">
      <c r="B80" s="53"/>
      <c r="C80" s="53"/>
      <c r="D80" s="157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2:17" x14ac:dyDescent="0.2">
      <c r="B81" s="53"/>
      <c r="C81" s="53"/>
      <c r="D81" s="157"/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2:17" x14ac:dyDescent="0.2">
      <c r="B82" s="53"/>
      <c r="C82" s="53"/>
      <c r="D82" s="157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2:17" x14ac:dyDescent="0.2">
      <c r="B83" s="53"/>
      <c r="C83" s="53"/>
      <c r="D83" s="157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2:17" x14ac:dyDescent="0.2">
      <c r="B84" s="53"/>
      <c r="C84" s="53"/>
      <c r="D84" s="157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2:17" x14ac:dyDescent="0.2">
      <c r="B85" s="53"/>
      <c r="C85" s="53"/>
      <c r="D85" s="157"/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2:17" x14ac:dyDescent="0.2">
      <c r="B86" s="53"/>
      <c r="C86" s="53"/>
      <c r="D86" s="157"/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2:17" x14ac:dyDescent="0.2">
      <c r="B87" s="53"/>
      <c r="C87" s="53"/>
      <c r="D87" s="157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2:17" x14ac:dyDescent="0.2">
      <c r="B88" s="53"/>
      <c r="C88" s="53"/>
      <c r="D88" s="157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2:17" x14ac:dyDescent="0.2">
      <c r="B89" s="53"/>
      <c r="C89" s="53"/>
      <c r="D89" s="157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2:17" x14ac:dyDescent="0.2">
      <c r="B90" s="53"/>
      <c r="C90" s="53"/>
      <c r="D90" s="157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2:17" x14ac:dyDescent="0.2">
      <c r="B91" s="53"/>
      <c r="C91" s="53"/>
      <c r="D91" s="157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2:17" x14ac:dyDescent="0.2">
      <c r="B92" s="53"/>
      <c r="C92" s="53"/>
      <c r="D92" s="157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2:17" x14ac:dyDescent="0.2">
      <c r="B93" s="53"/>
      <c r="C93" s="53"/>
      <c r="D93" s="157"/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2:17" x14ac:dyDescent="0.2">
      <c r="B94" s="53"/>
      <c r="C94" s="53"/>
      <c r="D94" s="157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2:17" x14ac:dyDescent="0.2">
      <c r="B95" s="53"/>
      <c r="C95" s="53"/>
      <c r="D95" s="157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2:17" x14ac:dyDescent="0.2">
      <c r="B96" s="53"/>
      <c r="C96" s="53"/>
      <c r="D96" s="157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2:17" x14ac:dyDescent="0.2">
      <c r="B97" s="53"/>
      <c r="C97" s="53"/>
      <c r="D97" s="157"/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2:17" x14ac:dyDescent="0.2">
      <c r="B98" s="53"/>
      <c r="C98" s="53"/>
      <c r="D98" s="157"/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2:17" x14ac:dyDescent="0.2">
      <c r="B99" s="53"/>
      <c r="C99" s="53"/>
      <c r="D99" s="157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2:17" x14ac:dyDescent="0.2">
      <c r="B100" s="53"/>
      <c r="C100" s="53"/>
      <c r="D100" s="157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2:17" x14ac:dyDescent="0.2">
      <c r="B101" s="53"/>
      <c r="C101" s="53"/>
      <c r="D101" s="157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2:17" x14ac:dyDescent="0.2">
      <c r="B102" s="53"/>
      <c r="C102" s="53"/>
      <c r="D102" s="157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2:17" x14ac:dyDescent="0.2">
      <c r="B103" s="53"/>
      <c r="C103" s="53"/>
      <c r="D103" s="157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2:17" x14ac:dyDescent="0.2">
      <c r="B104" s="53"/>
      <c r="C104" s="53"/>
      <c r="D104" s="157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2:17" x14ac:dyDescent="0.2">
      <c r="B105" s="53"/>
      <c r="C105" s="53"/>
      <c r="D105" s="157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2:17" x14ac:dyDescent="0.2">
      <c r="B106" s="53"/>
      <c r="C106" s="53"/>
      <c r="D106" s="157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2:17" x14ac:dyDescent="0.2">
      <c r="B107" s="53"/>
      <c r="C107" s="53"/>
      <c r="D107" s="157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2:17" x14ac:dyDescent="0.2">
      <c r="B108" s="53"/>
      <c r="C108" s="53"/>
      <c r="D108" s="157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2:17" x14ac:dyDescent="0.2">
      <c r="B109" s="53"/>
      <c r="C109" s="53"/>
      <c r="D109" s="157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2:17" x14ac:dyDescent="0.2">
      <c r="B110" s="53"/>
      <c r="C110" s="53"/>
      <c r="D110" s="157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2:17" x14ac:dyDescent="0.2">
      <c r="B111" s="53"/>
      <c r="C111" s="53"/>
      <c r="D111" s="157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2:17" x14ac:dyDescent="0.2">
      <c r="B112" s="53"/>
      <c r="C112" s="53"/>
      <c r="D112" s="157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2:17" x14ac:dyDescent="0.2">
      <c r="B113" s="53"/>
      <c r="C113" s="53"/>
      <c r="D113" s="157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2:17" x14ac:dyDescent="0.2">
      <c r="B114" s="53"/>
      <c r="C114" s="53"/>
      <c r="D114" s="157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2:17" x14ac:dyDescent="0.2">
      <c r="B115" s="53"/>
      <c r="C115" s="53"/>
      <c r="D115" s="157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2:17" x14ac:dyDescent="0.2">
      <c r="B116" s="53"/>
      <c r="C116" s="53"/>
      <c r="D116" s="157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2:17" x14ac:dyDescent="0.2">
      <c r="B117" s="53"/>
      <c r="C117" s="53"/>
      <c r="D117" s="157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2:17" x14ac:dyDescent="0.2">
      <c r="B118" s="53"/>
      <c r="C118" s="53"/>
      <c r="D118" s="157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2:17" x14ac:dyDescent="0.2">
      <c r="B119" s="53"/>
      <c r="C119" s="53"/>
      <c r="D119" s="157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2:17" x14ac:dyDescent="0.2">
      <c r="B120" s="53"/>
      <c r="C120" s="53"/>
      <c r="D120" s="157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2:17" x14ac:dyDescent="0.2">
      <c r="B121" s="53"/>
      <c r="C121" s="53"/>
      <c r="D121" s="157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2:17" x14ac:dyDescent="0.2">
      <c r="B122" s="53"/>
      <c r="C122" s="53"/>
      <c r="D122" s="157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2:17" x14ac:dyDescent="0.2">
      <c r="B123" s="53"/>
      <c r="C123" s="53"/>
      <c r="D123" s="157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2:17" x14ac:dyDescent="0.2">
      <c r="B124" s="53"/>
      <c r="C124" s="53"/>
      <c r="D124" s="157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2:17" x14ac:dyDescent="0.2">
      <c r="B125" s="53"/>
      <c r="C125" s="53"/>
      <c r="D125" s="157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2:17" x14ac:dyDescent="0.2">
      <c r="B126" s="53"/>
      <c r="C126" s="53"/>
      <c r="D126" s="157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2:17" x14ac:dyDescent="0.2">
      <c r="B127" s="53"/>
      <c r="C127" s="53"/>
      <c r="D127" s="157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2:17" x14ac:dyDescent="0.2">
      <c r="B128" s="53"/>
      <c r="C128" s="53"/>
      <c r="D128" s="157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53"/>
      <c r="C129" s="53"/>
      <c r="D129" s="157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53"/>
      <c r="C130" s="53"/>
      <c r="D130" s="157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53"/>
      <c r="C131" s="53"/>
      <c r="D131" s="157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53"/>
      <c r="C132" s="53"/>
      <c r="D132" s="157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53"/>
      <c r="C133" s="53"/>
      <c r="D133" s="157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53"/>
      <c r="C134" s="53"/>
      <c r="D134" s="157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53"/>
      <c r="C135" s="53"/>
      <c r="D135" s="157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53"/>
      <c r="C136" s="53"/>
      <c r="D136" s="157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53"/>
      <c r="C137" s="53"/>
      <c r="D137" s="157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53"/>
      <c r="C138" s="53"/>
      <c r="D138" s="157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53"/>
      <c r="C139" s="53"/>
      <c r="D139" s="157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53"/>
      <c r="C140" s="53"/>
      <c r="D140" s="157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53"/>
      <c r="C141" s="53"/>
      <c r="D141" s="157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53"/>
      <c r="C142" s="53"/>
      <c r="D142" s="157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53"/>
      <c r="C143" s="53"/>
      <c r="D143" s="157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53"/>
      <c r="C144" s="53"/>
      <c r="D144" s="157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53"/>
      <c r="C145" s="53"/>
      <c r="D145" s="157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53"/>
      <c r="C146" s="53"/>
      <c r="D146" s="157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53"/>
      <c r="C147" s="53"/>
      <c r="D147" s="157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53"/>
      <c r="C148" s="53"/>
      <c r="D148" s="157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53"/>
      <c r="C149" s="53"/>
      <c r="D149" s="157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53"/>
      <c r="C150" s="53"/>
      <c r="D150" s="157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53"/>
      <c r="C151" s="53"/>
      <c r="D151" s="157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53"/>
      <c r="C152" s="53"/>
      <c r="D152" s="157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53"/>
      <c r="C153" s="53"/>
      <c r="D153" s="157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53"/>
      <c r="C154" s="53"/>
      <c r="D154" s="157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53"/>
      <c r="C155" s="53"/>
      <c r="D155" s="157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53"/>
      <c r="C156" s="53"/>
      <c r="D156" s="157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53"/>
      <c r="C157" s="53"/>
      <c r="D157" s="157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53"/>
      <c r="C158" s="53"/>
      <c r="D158" s="157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53"/>
      <c r="C159" s="53"/>
      <c r="D159" s="157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53"/>
      <c r="C160" s="53"/>
      <c r="D160" s="157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53"/>
      <c r="C161" s="53"/>
      <c r="D161" s="157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53"/>
      <c r="C162" s="53"/>
      <c r="D162" s="157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53"/>
      <c r="C163" s="53"/>
      <c r="D163" s="157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53"/>
      <c r="C164" s="53"/>
      <c r="D164" s="157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53"/>
      <c r="C165" s="53"/>
      <c r="D165" s="157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53"/>
      <c r="C166" s="53"/>
      <c r="D166" s="157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53"/>
      <c r="C167" s="53"/>
      <c r="D167" s="157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53"/>
      <c r="C168" s="53"/>
      <c r="D168" s="157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</row>
    <row r="169" spans="2:17" x14ac:dyDescent="0.2">
      <c r="B169" s="53"/>
      <c r="C169" s="53"/>
      <c r="D169" s="157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</row>
    <row r="170" spans="2:17" x14ac:dyDescent="0.2">
      <c r="B170" s="53"/>
      <c r="C170" s="53"/>
      <c r="D170" s="157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</row>
    <row r="171" spans="2:17" x14ac:dyDescent="0.2">
      <c r="B171" s="53"/>
      <c r="C171" s="53"/>
      <c r="D171" s="157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</row>
    <row r="172" spans="2:17" x14ac:dyDescent="0.2">
      <c r="B172" s="53"/>
      <c r="C172" s="53"/>
      <c r="D172" s="157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</row>
    <row r="173" spans="2:17" x14ac:dyDescent="0.2">
      <c r="B173" s="53"/>
      <c r="C173" s="53"/>
      <c r="D173" s="157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</row>
    <row r="174" spans="2:17" x14ac:dyDescent="0.2">
      <c r="B174" s="53"/>
      <c r="C174" s="53"/>
      <c r="D174" s="157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</row>
    <row r="175" spans="2:17" x14ac:dyDescent="0.2">
      <c r="B175" s="53"/>
      <c r="C175" s="53"/>
      <c r="D175" s="157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</row>
    <row r="176" spans="2:17" x14ac:dyDescent="0.2">
      <c r="B176" s="53"/>
      <c r="C176" s="53"/>
      <c r="D176" s="157"/>
      <c r="E176" s="250"/>
      <c r="F176" s="250"/>
      <c r="G176" s="250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</row>
    <row r="177" spans="2:17" x14ac:dyDescent="0.2">
      <c r="B177" s="53"/>
      <c r="C177" s="53"/>
      <c r="D177" s="157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</row>
    <row r="178" spans="2:17" x14ac:dyDescent="0.2">
      <c r="B178" s="53"/>
      <c r="C178" s="53"/>
      <c r="D178" s="157"/>
      <c r="E178" s="250"/>
      <c r="F178" s="250"/>
      <c r="G178" s="250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</row>
    <row r="179" spans="2:17" x14ac:dyDescent="0.2">
      <c r="B179" s="53"/>
      <c r="C179" s="53"/>
      <c r="D179" s="157"/>
      <c r="E179" s="250"/>
      <c r="F179" s="250"/>
      <c r="G179" s="250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</row>
    <row r="180" spans="2:17" x14ac:dyDescent="0.2">
      <c r="B180" s="53"/>
      <c r="C180" s="53"/>
      <c r="D180" s="157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</row>
    <row r="181" spans="2:17" x14ac:dyDescent="0.2">
      <c r="B181" s="53"/>
      <c r="C181" s="53"/>
      <c r="D181" s="157"/>
      <c r="E181" s="250"/>
      <c r="F181" s="250"/>
      <c r="G181" s="250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</row>
    <row r="182" spans="2:17" x14ac:dyDescent="0.2">
      <c r="B182" s="53"/>
      <c r="C182" s="53"/>
      <c r="D182" s="157"/>
      <c r="E182" s="250"/>
      <c r="F182" s="250"/>
      <c r="G182" s="250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</row>
    <row r="183" spans="2:17" x14ac:dyDescent="0.2">
      <c r="B183" s="53"/>
      <c r="C183" s="53"/>
      <c r="D183" s="157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</row>
    <row r="184" spans="2:17" x14ac:dyDescent="0.2">
      <c r="B184" s="53"/>
      <c r="C184" s="53"/>
      <c r="D184" s="157"/>
      <c r="E184" s="250"/>
      <c r="F184" s="250"/>
      <c r="G184" s="250"/>
      <c r="H184" s="250"/>
      <c r="I184" s="250"/>
      <c r="J184" s="250"/>
      <c r="K184" s="250"/>
      <c r="L184" s="250"/>
      <c r="M184" s="250"/>
      <c r="N184" s="250"/>
      <c r="O184" s="250"/>
      <c r="P184" s="250"/>
      <c r="Q184" s="250"/>
    </row>
    <row r="185" spans="2:17" x14ac:dyDescent="0.2">
      <c r="B185" s="53"/>
      <c r="C185" s="53"/>
      <c r="D185" s="157"/>
      <c r="E185" s="250"/>
      <c r="F185" s="250"/>
      <c r="G185" s="250"/>
      <c r="H185" s="250"/>
      <c r="I185" s="250"/>
      <c r="J185" s="250"/>
      <c r="K185" s="250"/>
      <c r="L185" s="250"/>
      <c r="M185" s="250"/>
      <c r="N185" s="250"/>
      <c r="O185" s="250"/>
      <c r="P185" s="250"/>
      <c r="Q185" s="250"/>
    </row>
    <row r="186" spans="2:17" x14ac:dyDescent="0.2">
      <c r="B186" s="53"/>
      <c r="C186" s="53"/>
      <c r="D186" s="157"/>
      <c r="E186" s="250"/>
      <c r="F186" s="250"/>
      <c r="G186" s="250"/>
      <c r="H186" s="250"/>
      <c r="I186" s="250"/>
      <c r="J186" s="250"/>
      <c r="K186" s="250"/>
      <c r="L186" s="250"/>
      <c r="M186" s="250"/>
      <c r="N186" s="250"/>
      <c r="O186" s="250"/>
      <c r="P186" s="250"/>
      <c r="Q186" s="250"/>
    </row>
    <row r="187" spans="2:17" x14ac:dyDescent="0.2">
      <c r="B187" s="53"/>
      <c r="C187" s="53"/>
      <c r="D187" s="157"/>
      <c r="E187" s="250"/>
      <c r="F187" s="250"/>
      <c r="G187" s="250"/>
      <c r="H187" s="250"/>
      <c r="I187" s="250"/>
      <c r="J187" s="250"/>
      <c r="K187" s="250"/>
      <c r="L187" s="250"/>
      <c r="M187" s="250"/>
      <c r="N187" s="250"/>
      <c r="O187" s="250"/>
      <c r="P187" s="250"/>
      <c r="Q187" s="250"/>
    </row>
    <row r="188" spans="2:17" x14ac:dyDescent="0.2">
      <c r="B188" s="53"/>
      <c r="C188" s="53"/>
      <c r="D188" s="157"/>
      <c r="E188" s="250"/>
      <c r="F188" s="250"/>
      <c r="G188" s="250"/>
      <c r="H188" s="250"/>
      <c r="I188" s="250"/>
      <c r="J188" s="250"/>
      <c r="K188" s="250"/>
      <c r="L188" s="250"/>
      <c r="M188" s="250"/>
      <c r="N188" s="250"/>
      <c r="O188" s="250"/>
      <c r="P188" s="250"/>
      <c r="Q188" s="250"/>
    </row>
    <row r="189" spans="2:17" x14ac:dyDescent="0.2">
      <c r="B189" s="53"/>
      <c r="C189" s="53"/>
      <c r="D189" s="157"/>
      <c r="E189" s="250"/>
      <c r="F189" s="250"/>
      <c r="G189" s="250"/>
      <c r="H189" s="250"/>
      <c r="I189" s="250"/>
      <c r="J189" s="250"/>
      <c r="K189" s="250"/>
      <c r="L189" s="250"/>
      <c r="M189" s="250"/>
      <c r="N189" s="250"/>
      <c r="O189" s="250"/>
      <c r="P189" s="250"/>
      <c r="Q189" s="250"/>
    </row>
    <row r="190" spans="2:17" x14ac:dyDescent="0.2">
      <c r="B190" s="53"/>
      <c r="C190" s="53"/>
      <c r="D190" s="157"/>
      <c r="E190" s="250"/>
      <c r="F190" s="250"/>
      <c r="G190" s="250"/>
      <c r="H190" s="250"/>
      <c r="I190" s="250"/>
      <c r="J190" s="250"/>
      <c r="K190" s="250"/>
      <c r="L190" s="250"/>
      <c r="M190" s="250"/>
      <c r="N190" s="250"/>
      <c r="O190" s="250"/>
      <c r="P190" s="250"/>
      <c r="Q190" s="250"/>
    </row>
    <row r="191" spans="2:17" x14ac:dyDescent="0.2">
      <c r="B191" s="53"/>
      <c r="C191" s="53"/>
      <c r="D191" s="157"/>
      <c r="E191" s="250"/>
      <c r="F191" s="250"/>
      <c r="G191" s="250"/>
      <c r="H191" s="250"/>
      <c r="I191" s="250"/>
      <c r="J191" s="250"/>
      <c r="K191" s="250"/>
      <c r="L191" s="250"/>
      <c r="M191" s="250"/>
      <c r="N191" s="250"/>
      <c r="O191" s="250"/>
      <c r="P191" s="250"/>
      <c r="Q191" s="250"/>
    </row>
    <row r="192" spans="2:17" x14ac:dyDescent="0.2">
      <c r="B192" s="53"/>
      <c r="C192" s="53"/>
      <c r="D192" s="157"/>
      <c r="E192" s="250"/>
      <c r="F192" s="250"/>
      <c r="G192" s="250"/>
      <c r="H192" s="250"/>
      <c r="I192" s="250"/>
      <c r="J192" s="250"/>
      <c r="K192" s="250"/>
      <c r="L192" s="250"/>
      <c r="M192" s="250"/>
      <c r="N192" s="250"/>
      <c r="O192" s="250"/>
      <c r="P192" s="250"/>
      <c r="Q192" s="250"/>
    </row>
    <row r="193" spans="2:17" x14ac:dyDescent="0.2">
      <c r="B193" s="53"/>
      <c r="C193" s="53"/>
      <c r="D193" s="157"/>
      <c r="E193" s="250"/>
      <c r="F193" s="250"/>
      <c r="G193" s="250"/>
      <c r="H193" s="250"/>
      <c r="I193" s="250"/>
      <c r="J193" s="250"/>
      <c r="K193" s="250"/>
      <c r="L193" s="250"/>
      <c r="M193" s="250"/>
      <c r="N193" s="250"/>
      <c r="O193" s="250"/>
      <c r="P193" s="250"/>
      <c r="Q193" s="250"/>
    </row>
    <row r="194" spans="2:17" x14ac:dyDescent="0.2">
      <c r="B194" s="53"/>
      <c r="C194" s="53"/>
      <c r="D194" s="157"/>
      <c r="E194" s="250"/>
      <c r="F194" s="250"/>
      <c r="G194" s="250"/>
      <c r="H194" s="250"/>
      <c r="I194" s="250"/>
      <c r="J194" s="250"/>
      <c r="K194" s="250"/>
      <c r="L194" s="250"/>
      <c r="M194" s="250"/>
      <c r="N194" s="250"/>
      <c r="O194" s="250"/>
      <c r="P194" s="250"/>
      <c r="Q194" s="250"/>
    </row>
    <row r="195" spans="2:17" x14ac:dyDescent="0.2">
      <c r="B195" s="53"/>
      <c r="C195" s="53"/>
      <c r="D195" s="157"/>
      <c r="E195" s="250"/>
      <c r="F195" s="250"/>
      <c r="G195" s="250"/>
      <c r="H195" s="250"/>
      <c r="I195" s="250"/>
      <c r="J195" s="250"/>
      <c r="K195" s="250"/>
      <c r="L195" s="250"/>
      <c r="M195" s="250"/>
      <c r="N195" s="250"/>
      <c r="O195" s="250"/>
      <c r="P195" s="250"/>
      <c r="Q195" s="250"/>
    </row>
    <row r="196" spans="2:17" x14ac:dyDescent="0.2">
      <c r="B196" s="53"/>
      <c r="C196" s="53"/>
      <c r="D196" s="157"/>
      <c r="E196" s="250"/>
      <c r="F196" s="250"/>
      <c r="G196" s="250"/>
      <c r="H196" s="250"/>
      <c r="I196" s="250"/>
      <c r="J196" s="250"/>
      <c r="K196" s="250"/>
      <c r="L196" s="250"/>
      <c r="M196" s="250"/>
      <c r="N196" s="250"/>
      <c r="O196" s="250"/>
      <c r="P196" s="250"/>
      <c r="Q196" s="250"/>
    </row>
    <row r="197" spans="2:17" x14ac:dyDescent="0.2">
      <c r="B197" s="53"/>
      <c r="C197" s="53"/>
      <c r="D197" s="157"/>
      <c r="E197" s="250"/>
      <c r="F197" s="250"/>
      <c r="G197" s="250"/>
      <c r="H197" s="250"/>
      <c r="I197" s="250"/>
      <c r="J197" s="250"/>
      <c r="K197" s="250"/>
      <c r="L197" s="250"/>
      <c r="M197" s="250"/>
      <c r="N197" s="250"/>
      <c r="O197" s="250"/>
      <c r="P197" s="250"/>
      <c r="Q197" s="250"/>
    </row>
    <row r="198" spans="2:17" x14ac:dyDescent="0.2">
      <c r="B198" s="53"/>
      <c r="C198" s="53"/>
      <c r="D198" s="157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</row>
    <row r="199" spans="2:17" x14ac:dyDescent="0.2">
      <c r="B199" s="53"/>
      <c r="C199" s="53"/>
      <c r="D199" s="157"/>
      <c r="E199" s="250"/>
      <c r="F199" s="250"/>
      <c r="G199" s="250"/>
      <c r="H199" s="250"/>
      <c r="I199" s="250"/>
      <c r="J199" s="250"/>
      <c r="K199" s="250"/>
      <c r="L199" s="250"/>
      <c r="M199" s="250"/>
      <c r="N199" s="250"/>
      <c r="O199" s="250"/>
      <c r="P199" s="250"/>
      <c r="Q199" s="250"/>
    </row>
    <row r="200" spans="2:17" x14ac:dyDescent="0.2">
      <c r="B200" s="53"/>
      <c r="C200" s="53"/>
      <c r="D200" s="157"/>
      <c r="E200" s="250"/>
      <c r="F200" s="250"/>
      <c r="G200" s="250"/>
      <c r="H200" s="250"/>
      <c r="I200" s="250"/>
      <c r="J200" s="250"/>
      <c r="K200" s="250"/>
      <c r="L200" s="250"/>
      <c r="M200" s="250"/>
      <c r="N200" s="250"/>
      <c r="O200" s="250"/>
      <c r="P200" s="250"/>
      <c r="Q200" s="250"/>
    </row>
    <row r="201" spans="2:17" x14ac:dyDescent="0.2">
      <c r="B201" s="53"/>
      <c r="C201" s="53"/>
      <c r="D201" s="157"/>
      <c r="E201" s="250"/>
      <c r="F201" s="250"/>
      <c r="G201" s="250"/>
      <c r="H201" s="250"/>
      <c r="I201" s="250"/>
      <c r="J201" s="250"/>
      <c r="K201" s="250"/>
      <c r="L201" s="250"/>
      <c r="M201" s="250"/>
      <c r="N201" s="250"/>
      <c r="O201" s="250"/>
      <c r="P201" s="250"/>
      <c r="Q201" s="250"/>
    </row>
    <row r="202" spans="2:17" x14ac:dyDescent="0.2">
      <c r="B202" s="53"/>
      <c r="C202" s="53"/>
      <c r="D202" s="157"/>
      <c r="E202" s="250"/>
      <c r="F202" s="250"/>
      <c r="G202" s="250"/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</row>
    <row r="203" spans="2:17" x14ac:dyDescent="0.2">
      <c r="B203" s="53"/>
      <c r="C203" s="53"/>
      <c r="D203" s="157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</row>
    <row r="204" spans="2:17" x14ac:dyDescent="0.2">
      <c r="B204" s="53"/>
      <c r="C204" s="53"/>
      <c r="D204" s="157"/>
      <c r="E204" s="250"/>
      <c r="F204" s="250"/>
      <c r="G204" s="250"/>
      <c r="H204" s="250"/>
      <c r="I204" s="250"/>
      <c r="J204" s="250"/>
      <c r="K204" s="250"/>
      <c r="L204" s="250"/>
      <c r="M204" s="250"/>
      <c r="N204" s="250"/>
      <c r="O204" s="250"/>
      <c r="P204" s="250"/>
      <c r="Q204" s="250"/>
    </row>
    <row r="205" spans="2:17" x14ac:dyDescent="0.2">
      <c r="B205" s="53"/>
      <c r="C205" s="53"/>
      <c r="D205" s="157"/>
      <c r="E205" s="250"/>
      <c r="F205" s="250"/>
      <c r="G205" s="250"/>
      <c r="H205" s="250"/>
      <c r="I205" s="250"/>
      <c r="J205" s="250"/>
      <c r="K205" s="250"/>
      <c r="L205" s="250"/>
      <c r="M205" s="250"/>
      <c r="N205" s="250"/>
      <c r="O205" s="250"/>
      <c r="P205" s="250"/>
      <c r="Q205" s="250"/>
    </row>
    <row r="206" spans="2:17" x14ac:dyDescent="0.2">
      <c r="B206" s="53"/>
      <c r="C206" s="53"/>
      <c r="D206" s="157"/>
      <c r="E206" s="250"/>
      <c r="F206" s="250"/>
      <c r="G206" s="250"/>
      <c r="H206" s="250"/>
      <c r="I206" s="250"/>
      <c r="J206" s="250"/>
      <c r="K206" s="250"/>
      <c r="L206" s="250"/>
      <c r="M206" s="250"/>
      <c r="N206" s="250"/>
      <c r="O206" s="250"/>
      <c r="P206" s="250"/>
      <c r="Q206" s="250"/>
    </row>
    <row r="207" spans="2:17" x14ac:dyDescent="0.2">
      <c r="B207" s="53"/>
      <c r="C207" s="53"/>
      <c r="D207" s="157"/>
      <c r="E207" s="250"/>
      <c r="F207" s="250"/>
      <c r="G207" s="250"/>
      <c r="H207" s="250"/>
      <c r="I207" s="250"/>
      <c r="J207" s="250"/>
      <c r="K207" s="250"/>
      <c r="L207" s="250"/>
      <c r="M207" s="250"/>
      <c r="N207" s="250"/>
      <c r="O207" s="250"/>
      <c r="P207" s="250"/>
      <c r="Q207" s="250"/>
    </row>
    <row r="208" spans="2:17" x14ac:dyDescent="0.2">
      <c r="B208" s="53"/>
      <c r="C208" s="53"/>
      <c r="D208" s="157"/>
      <c r="E208" s="250"/>
      <c r="F208" s="250"/>
      <c r="G208" s="250"/>
      <c r="H208" s="250"/>
      <c r="I208" s="250"/>
      <c r="J208" s="250"/>
      <c r="K208" s="250"/>
      <c r="L208" s="250"/>
      <c r="M208" s="250"/>
      <c r="N208" s="250"/>
      <c r="O208" s="250"/>
      <c r="P208" s="250"/>
      <c r="Q208" s="250"/>
    </row>
    <row r="209" spans="2:17" x14ac:dyDescent="0.2">
      <c r="B209" s="53"/>
      <c r="C209" s="53"/>
      <c r="D209" s="157"/>
      <c r="E209" s="250"/>
      <c r="F209" s="250"/>
      <c r="G209" s="250"/>
      <c r="H209" s="250"/>
      <c r="I209" s="250"/>
      <c r="J209" s="250"/>
      <c r="K209" s="250"/>
      <c r="L209" s="250"/>
      <c r="M209" s="250"/>
      <c r="N209" s="250"/>
      <c r="O209" s="250"/>
      <c r="P209" s="250"/>
      <c r="Q209" s="250"/>
    </row>
    <row r="210" spans="2:17" x14ac:dyDescent="0.2">
      <c r="B210" s="53"/>
      <c r="C210" s="53"/>
      <c r="D210" s="157"/>
      <c r="E210" s="250"/>
      <c r="F210" s="250"/>
      <c r="G210" s="250"/>
      <c r="H210" s="250"/>
      <c r="I210" s="250"/>
      <c r="J210" s="250"/>
      <c r="K210" s="250"/>
      <c r="L210" s="250"/>
      <c r="M210" s="250"/>
      <c r="N210" s="250"/>
      <c r="O210" s="250"/>
      <c r="P210" s="250"/>
      <c r="Q210" s="250"/>
    </row>
    <row r="211" spans="2:17" x14ac:dyDescent="0.2">
      <c r="B211" s="53"/>
      <c r="C211" s="53"/>
      <c r="D211" s="157"/>
      <c r="E211" s="250"/>
      <c r="F211" s="250"/>
      <c r="G211" s="250"/>
      <c r="H211" s="250"/>
      <c r="I211" s="250"/>
      <c r="J211" s="250"/>
      <c r="K211" s="250"/>
      <c r="L211" s="250"/>
      <c r="M211" s="250"/>
      <c r="N211" s="250"/>
      <c r="O211" s="250"/>
      <c r="P211" s="250"/>
      <c r="Q211" s="250"/>
    </row>
    <row r="212" spans="2:17" x14ac:dyDescent="0.2">
      <c r="B212" s="53"/>
      <c r="C212" s="53"/>
      <c r="D212" s="157"/>
      <c r="E212" s="250"/>
      <c r="F212" s="250"/>
      <c r="G212" s="250"/>
      <c r="H212" s="250"/>
      <c r="I212" s="250"/>
      <c r="J212" s="250"/>
      <c r="K212" s="250"/>
      <c r="L212" s="250"/>
      <c r="M212" s="250"/>
      <c r="N212" s="250"/>
      <c r="O212" s="250"/>
      <c r="P212" s="250"/>
      <c r="Q212" s="250"/>
    </row>
    <row r="213" spans="2:17" x14ac:dyDescent="0.2">
      <c r="B213" s="53"/>
      <c r="C213" s="53"/>
      <c r="D213" s="157"/>
      <c r="E213" s="250"/>
      <c r="F213" s="250"/>
      <c r="G213" s="250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</row>
    <row r="214" spans="2:17" x14ac:dyDescent="0.2">
      <c r="B214" s="53"/>
      <c r="C214" s="53"/>
      <c r="D214" s="157"/>
      <c r="E214" s="250"/>
      <c r="F214" s="250"/>
      <c r="G214" s="250"/>
      <c r="H214" s="250"/>
      <c r="I214" s="250"/>
      <c r="J214" s="250"/>
      <c r="K214" s="250"/>
      <c r="L214" s="250"/>
      <c r="M214" s="250"/>
      <c r="N214" s="250"/>
      <c r="O214" s="250"/>
      <c r="P214" s="250"/>
      <c r="Q214" s="250"/>
    </row>
    <row r="215" spans="2:17" x14ac:dyDescent="0.2">
      <c r="B215" s="53"/>
      <c r="C215" s="53"/>
      <c r="D215" s="157"/>
      <c r="E215" s="250"/>
      <c r="F215" s="250"/>
      <c r="G215" s="250"/>
      <c r="H215" s="250"/>
      <c r="I215" s="250"/>
      <c r="J215" s="250"/>
      <c r="K215" s="250"/>
      <c r="L215" s="250"/>
      <c r="M215" s="250"/>
      <c r="N215" s="250"/>
      <c r="O215" s="250"/>
      <c r="P215" s="250"/>
      <c r="Q215" s="250"/>
    </row>
    <row r="216" spans="2:17" x14ac:dyDescent="0.2">
      <c r="B216" s="53"/>
      <c r="C216" s="53"/>
      <c r="D216" s="157"/>
      <c r="E216" s="250"/>
      <c r="F216" s="250"/>
      <c r="G216" s="250"/>
      <c r="H216" s="250"/>
      <c r="I216" s="250"/>
      <c r="J216" s="250"/>
      <c r="K216" s="250"/>
      <c r="L216" s="250"/>
      <c r="M216" s="250"/>
      <c r="N216" s="250"/>
      <c r="O216" s="250"/>
      <c r="P216" s="250"/>
      <c r="Q216" s="250"/>
    </row>
    <row r="217" spans="2:17" x14ac:dyDescent="0.2">
      <c r="B217" s="53"/>
      <c r="C217" s="53"/>
      <c r="D217" s="157"/>
      <c r="E217" s="250"/>
      <c r="F217" s="250"/>
      <c r="G217" s="250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</row>
    <row r="218" spans="2:17" x14ac:dyDescent="0.2">
      <c r="B218" s="53"/>
      <c r="C218" s="53"/>
      <c r="D218" s="157"/>
      <c r="E218" s="250"/>
      <c r="F218" s="250"/>
      <c r="G218" s="250"/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</row>
    <row r="219" spans="2:17" x14ac:dyDescent="0.2">
      <c r="B219" s="53"/>
      <c r="C219" s="53"/>
      <c r="D219" s="157"/>
      <c r="E219" s="250"/>
      <c r="F219" s="250"/>
      <c r="G219" s="250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</row>
    <row r="220" spans="2:17" x14ac:dyDescent="0.2">
      <c r="B220" s="53"/>
      <c r="C220" s="53"/>
      <c r="D220" s="157"/>
      <c r="E220" s="250"/>
      <c r="F220" s="250"/>
      <c r="G220" s="250"/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</row>
    <row r="221" spans="2:17" x14ac:dyDescent="0.2">
      <c r="B221" s="53"/>
      <c r="C221" s="53"/>
      <c r="D221" s="157"/>
      <c r="E221" s="250"/>
      <c r="F221" s="250"/>
      <c r="G221" s="250"/>
      <c r="H221" s="250"/>
      <c r="I221" s="250"/>
      <c r="J221" s="250"/>
      <c r="K221" s="250"/>
      <c r="L221" s="250"/>
      <c r="M221" s="250"/>
      <c r="N221" s="250"/>
      <c r="O221" s="250"/>
      <c r="P221" s="250"/>
      <c r="Q221" s="250"/>
    </row>
    <row r="222" spans="2:17" x14ac:dyDescent="0.2">
      <c r="B222" s="53"/>
      <c r="C222" s="53"/>
      <c r="D222" s="157"/>
      <c r="E222" s="250"/>
      <c r="F222" s="250"/>
      <c r="G222" s="250"/>
      <c r="H222" s="250"/>
      <c r="I222" s="250"/>
      <c r="J222" s="250"/>
      <c r="K222" s="250"/>
      <c r="L222" s="250"/>
      <c r="M222" s="250"/>
      <c r="N222" s="250"/>
      <c r="O222" s="250"/>
      <c r="P222" s="250"/>
      <c r="Q222" s="250"/>
    </row>
    <row r="223" spans="2:17" x14ac:dyDescent="0.2">
      <c r="B223" s="53"/>
      <c r="C223" s="53"/>
      <c r="D223" s="157"/>
      <c r="E223" s="250"/>
      <c r="F223" s="250"/>
      <c r="G223" s="250"/>
      <c r="H223" s="250"/>
      <c r="I223" s="250"/>
      <c r="J223" s="250"/>
      <c r="K223" s="250"/>
      <c r="L223" s="250"/>
      <c r="M223" s="250"/>
      <c r="N223" s="250"/>
      <c r="O223" s="250"/>
      <c r="P223" s="250"/>
      <c r="Q223" s="250"/>
    </row>
    <row r="224" spans="2:17" x14ac:dyDescent="0.2">
      <c r="B224" s="53"/>
      <c r="C224" s="53"/>
      <c r="D224" s="157"/>
      <c r="E224" s="250"/>
      <c r="F224" s="250"/>
      <c r="G224" s="250"/>
      <c r="H224" s="250"/>
      <c r="I224" s="250"/>
      <c r="J224" s="250"/>
      <c r="K224" s="250"/>
      <c r="L224" s="250"/>
      <c r="M224" s="250"/>
      <c r="N224" s="250"/>
      <c r="O224" s="250"/>
      <c r="P224" s="250"/>
      <c r="Q224" s="250"/>
    </row>
    <row r="225" spans="2:17" x14ac:dyDescent="0.2">
      <c r="B225" s="53"/>
      <c r="C225" s="53"/>
      <c r="D225" s="157"/>
      <c r="E225" s="250"/>
      <c r="F225" s="250"/>
      <c r="G225" s="250"/>
      <c r="H225" s="250"/>
      <c r="I225" s="250"/>
      <c r="J225" s="250"/>
      <c r="K225" s="250"/>
      <c r="L225" s="250"/>
      <c r="M225" s="250"/>
      <c r="N225" s="250"/>
      <c r="O225" s="250"/>
      <c r="P225" s="250"/>
      <c r="Q225" s="250"/>
    </row>
    <row r="226" spans="2:17" x14ac:dyDescent="0.2">
      <c r="B226" s="53"/>
      <c r="C226" s="53"/>
      <c r="D226" s="157"/>
      <c r="E226" s="250"/>
      <c r="F226" s="250"/>
      <c r="G226" s="250"/>
      <c r="H226" s="250"/>
      <c r="I226" s="250"/>
      <c r="J226" s="250"/>
      <c r="K226" s="250"/>
      <c r="L226" s="250"/>
      <c r="M226" s="250"/>
      <c r="N226" s="250"/>
      <c r="O226" s="250"/>
      <c r="P226" s="250"/>
      <c r="Q226" s="250"/>
    </row>
    <row r="227" spans="2:17" x14ac:dyDescent="0.2">
      <c r="B227" s="53"/>
      <c r="C227" s="53"/>
      <c r="D227" s="157"/>
      <c r="E227" s="250"/>
      <c r="F227" s="250"/>
      <c r="G227" s="250"/>
      <c r="H227" s="250"/>
      <c r="I227" s="250"/>
      <c r="J227" s="250"/>
      <c r="K227" s="250"/>
      <c r="L227" s="250"/>
      <c r="M227" s="250"/>
      <c r="N227" s="250"/>
      <c r="O227" s="250"/>
      <c r="P227" s="250"/>
      <c r="Q227" s="250"/>
    </row>
    <row r="228" spans="2:17" x14ac:dyDescent="0.2">
      <c r="B228" s="53"/>
      <c r="C228" s="53"/>
      <c r="D228" s="157"/>
      <c r="E228" s="250"/>
      <c r="F228" s="250"/>
      <c r="G228" s="250"/>
      <c r="H228" s="250"/>
      <c r="I228" s="250"/>
      <c r="J228" s="250"/>
      <c r="K228" s="250"/>
      <c r="L228" s="250"/>
      <c r="M228" s="250"/>
      <c r="N228" s="250"/>
      <c r="O228" s="250"/>
      <c r="P228" s="250"/>
      <c r="Q228" s="250"/>
    </row>
    <row r="229" spans="2:17" x14ac:dyDescent="0.2">
      <c r="B229" s="53"/>
      <c r="C229" s="53"/>
      <c r="D229" s="157"/>
      <c r="E229" s="250"/>
      <c r="F229" s="250"/>
      <c r="G229" s="250"/>
      <c r="H229" s="250"/>
      <c r="I229" s="250"/>
      <c r="J229" s="250"/>
      <c r="K229" s="250"/>
      <c r="L229" s="250"/>
      <c r="M229" s="250"/>
      <c r="N229" s="250"/>
      <c r="O229" s="250"/>
      <c r="P229" s="250"/>
      <c r="Q229" s="250"/>
    </row>
    <row r="230" spans="2:17" x14ac:dyDescent="0.2">
      <c r="B230" s="53"/>
      <c r="C230" s="53"/>
      <c r="D230" s="157"/>
      <c r="E230" s="250"/>
      <c r="F230" s="250"/>
      <c r="G230" s="250"/>
      <c r="H230" s="250"/>
      <c r="I230" s="250"/>
      <c r="J230" s="250"/>
      <c r="K230" s="250"/>
      <c r="L230" s="250"/>
      <c r="M230" s="250"/>
      <c r="N230" s="250"/>
      <c r="O230" s="250"/>
      <c r="P230" s="250"/>
      <c r="Q230" s="250"/>
    </row>
    <row r="231" spans="2:17" x14ac:dyDescent="0.2">
      <c r="B231" s="53"/>
      <c r="C231" s="53"/>
      <c r="D231" s="157"/>
      <c r="E231" s="250"/>
      <c r="F231" s="250"/>
      <c r="G231" s="250"/>
      <c r="H231" s="250"/>
      <c r="I231" s="250"/>
      <c r="J231" s="250"/>
      <c r="K231" s="250"/>
      <c r="L231" s="250"/>
      <c r="M231" s="250"/>
      <c r="N231" s="250"/>
      <c r="O231" s="250"/>
      <c r="P231" s="250"/>
      <c r="Q231" s="250"/>
    </row>
    <row r="232" spans="2:17" x14ac:dyDescent="0.2">
      <c r="B232" s="53"/>
      <c r="C232" s="53"/>
      <c r="D232" s="157"/>
      <c r="E232" s="250"/>
      <c r="F232" s="250"/>
      <c r="G232" s="250"/>
      <c r="H232" s="250"/>
      <c r="I232" s="250"/>
      <c r="J232" s="250"/>
      <c r="K232" s="250"/>
      <c r="L232" s="250"/>
      <c r="M232" s="250"/>
      <c r="N232" s="250"/>
      <c r="O232" s="250"/>
      <c r="P232" s="250"/>
      <c r="Q232" s="250"/>
    </row>
    <row r="233" spans="2:17" x14ac:dyDescent="0.2">
      <c r="B233" s="53"/>
      <c r="C233" s="53"/>
      <c r="D233" s="157"/>
      <c r="E233" s="250"/>
      <c r="F233" s="250"/>
      <c r="G233" s="250"/>
      <c r="H233" s="250"/>
      <c r="I233" s="250"/>
      <c r="J233" s="250"/>
      <c r="K233" s="250"/>
      <c r="L233" s="250"/>
      <c r="M233" s="250"/>
      <c r="N233" s="250"/>
      <c r="O233" s="250"/>
      <c r="P233" s="250"/>
      <c r="Q233" s="250"/>
    </row>
    <row r="234" spans="2:17" x14ac:dyDescent="0.2">
      <c r="B234" s="53"/>
      <c r="C234" s="53"/>
      <c r="D234" s="157"/>
      <c r="E234" s="250"/>
      <c r="F234" s="250"/>
      <c r="G234" s="250"/>
      <c r="H234" s="250"/>
      <c r="I234" s="250"/>
      <c r="J234" s="250"/>
      <c r="K234" s="250"/>
      <c r="L234" s="250"/>
      <c r="M234" s="250"/>
      <c r="N234" s="250"/>
      <c r="O234" s="250"/>
      <c r="P234" s="250"/>
      <c r="Q234" s="250"/>
    </row>
    <row r="235" spans="2:17" x14ac:dyDescent="0.2">
      <c r="B235" s="53"/>
      <c r="C235" s="53"/>
      <c r="D235" s="157"/>
      <c r="E235" s="250"/>
      <c r="F235" s="250"/>
      <c r="G235" s="250"/>
      <c r="H235" s="250"/>
      <c r="I235" s="250"/>
      <c r="J235" s="250"/>
      <c r="K235" s="250"/>
      <c r="L235" s="250"/>
      <c r="M235" s="250"/>
      <c r="N235" s="250"/>
      <c r="O235" s="250"/>
      <c r="P235" s="250"/>
      <c r="Q235" s="250"/>
    </row>
    <row r="236" spans="2:17" x14ac:dyDescent="0.2">
      <c r="B236" s="53"/>
      <c r="C236" s="53"/>
      <c r="D236" s="157"/>
      <c r="E236" s="250"/>
      <c r="F236" s="250"/>
      <c r="G236" s="250"/>
      <c r="H236" s="250"/>
      <c r="I236" s="250"/>
      <c r="J236" s="250"/>
      <c r="K236" s="250"/>
      <c r="L236" s="250"/>
      <c r="M236" s="250"/>
      <c r="N236" s="250"/>
      <c r="O236" s="250"/>
      <c r="P236" s="250"/>
      <c r="Q236" s="250"/>
    </row>
    <row r="237" spans="2:17" x14ac:dyDescent="0.2">
      <c r="B237" s="53"/>
      <c r="C237" s="53"/>
      <c r="D237" s="157"/>
      <c r="E237" s="250"/>
      <c r="F237" s="250"/>
      <c r="G237" s="250"/>
      <c r="H237" s="250"/>
      <c r="I237" s="250"/>
      <c r="J237" s="250"/>
      <c r="K237" s="250"/>
      <c r="L237" s="250"/>
      <c r="M237" s="250"/>
      <c r="N237" s="250"/>
      <c r="O237" s="250"/>
      <c r="P237" s="250"/>
      <c r="Q237" s="250"/>
    </row>
    <row r="238" spans="2:17" x14ac:dyDescent="0.2">
      <c r="B238" s="53"/>
      <c r="C238" s="53"/>
      <c r="D238" s="157"/>
      <c r="E238" s="250"/>
      <c r="F238" s="250"/>
      <c r="G238" s="250"/>
      <c r="H238" s="250"/>
      <c r="I238" s="250"/>
      <c r="J238" s="250"/>
      <c r="K238" s="250"/>
      <c r="L238" s="250"/>
      <c r="M238" s="250"/>
      <c r="N238" s="250"/>
      <c r="O238" s="250"/>
      <c r="P238" s="250"/>
      <c r="Q238" s="250"/>
    </row>
    <row r="239" spans="2:17" x14ac:dyDescent="0.2">
      <c r="B239" s="53"/>
      <c r="C239" s="53"/>
      <c r="D239" s="157"/>
      <c r="E239" s="250"/>
      <c r="F239" s="250"/>
      <c r="G239" s="250"/>
      <c r="H239" s="250"/>
      <c r="I239" s="250"/>
      <c r="J239" s="250"/>
      <c r="K239" s="250"/>
      <c r="L239" s="250"/>
      <c r="M239" s="250"/>
      <c r="N239" s="250"/>
      <c r="O239" s="250"/>
      <c r="P239" s="250"/>
      <c r="Q239" s="250"/>
    </row>
    <row r="240" spans="2:17" x14ac:dyDescent="0.2">
      <c r="B240" s="53"/>
      <c r="C240" s="53"/>
      <c r="D240" s="157"/>
      <c r="E240" s="250"/>
      <c r="F240" s="250"/>
      <c r="G240" s="250"/>
      <c r="H240" s="250"/>
      <c r="I240" s="250"/>
      <c r="J240" s="250"/>
      <c r="K240" s="250"/>
      <c r="L240" s="250"/>
      <c r="M240" s="250"/>
      <c r="N240" s="250"/>
      <c r="O240" s="250"/>
      <c r="P240" s="250"/>
      <c r="Q240" s="250"/>
    </row>
    <row r="241" spans="2:17" x14ac:dyDescent="0.2">
      <c r="B241" s="53"/>
      <c r="C241" s="53"/>
      <c r="D241" s="157"/>
      <c r="E241" s="250"/>
      <c r="F241" s="250"/>
      <c r="G241" s="250"/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</row>
    <row r="242" spans="2:17" x14ac:dyDescent="0.2">
      <c r="B242" s="53"/>
      <c r="C242" s="53"/>
      <c r="D242" s="157"/>
      <c r="E242" s="250"/>
      <c r="F242" s="250"/>
      <c r="G242" s="250"/>
      <c r="H242" s="250"/>
      <c r="I242" s="250"/>
      <c r="J242" s="250"/>
      <c r="K242" s="250"/>
      <c r="L242" s="250"/>
      <c r="M242" s="250"/>
      <c r="N242" s="250"/>
      <c r="O242" s="250"/>
      <c r="P242" s="250"/>
      <c r="Q242" s="250"/>
    </row>
    <row r="243" spans="2:17" x14ac:dyDescent="0.2">
      <c r="B243" s="53"/>
      <c r="C243" s="53"/>
      <c r="D243" s="157"/>
      <c r="E243" s="250"/>
      <c r="F243" s="250"/>
      <c r="G243" s="250"/>
      <c r="H243" s="250"/>
      <c r="I243" s="250"/>
      <c r="J243" s="250"/>
      <c r="K243" s="250"/>
      <c r="L243" s="250"/>
      <c r="M243" s="250"/>
      <c r="N243" s="250"/>
      <c r="O243" s="250"/>
      <c r="P243" s="250"/>
      <c r="Q243" s="250"/>
    </row>
    <row r="244" spans="2:17" x14ac:dyDescent="0.2">
      <c r="B244" s="53"/>
      <c r="C244" s="53"/>
      <c r="D244" s="157"/>
      <c r="E244" s="250"/>
      <c r="F244" s="250"/>
      <c r="G244" s="250"/>
      <c r="H244" s="250"/>
      <c r="I244" s="250"/>
      <c r="J244" s="250"/>
      <c r="K244" s="250"/>
      <c r="L244" s="250"/>
      <c r="M244" s="250"/>
      <c r="N244" s="250"/>
      <c r="O244" s="250"/>
      <c r="P244" s="250"/>
      <c r="Q244" s="250"/>
    </row>
    <row r="245" spans="2:17" x14ac:dyDescent="0.2">
      <c r="B245" s="53"/>
      <c r="C245" s="53"/>
      <c r="D245" s="157"/>
      <c r="E245" s="250"/>
      <c r="F245" s="250"/>
      <c r="G245" s="250"/>
      <c r="H245" s="250"/>
      <c r="I245" s="250"/>
      <c r="J245" s="250"/>
      <c r="K245" s="250"/>
      <c r="L245" s="250"/>
      <c r="M245" s="250"/>
      <c r="N245" s="250"/>
      <c r="O245" s="250"/>
      <c r="P245" s="250"/>
      <c r="Q245" s="250"/>
    </row>
    <row r="246" spans="2:17" x14ac:dyDescent="0.2">
      <c r="B246" s="53"/>
      <c r="C246" s="53"/>
      <c r="D246" s="157"/>
      <c r="E246" s="250"/>
      <c r="F246" s="250"/>
      <c r="G246" s="250"/>
      <c r="H246" s="250"/>
      <c r="I246" s="250"/>
      <c r="J246" s="250"/>
      <c r="K246" s="250"/>
      <c r="L246" s="250"/>
      <c r="M246" s="250"/>
      <c r="N246" s="250"/>
      <c r="O246" s="250"/>
      <c r="P246" s="250"/>
      <c r="Q246" s="250"/>
    </row>
    <row r="247" spans="2:17" x14ac:dyDescent="0.2">
      <c r="B247" s="53"/>
      <c r="C247" s="53"/>
      <c r="D247" s="157"/>
      <c r="E247" s="250"/>
      <c r="F247" s="250"/>
      <c r="G247" s="250"/>
      <c r="H247" s="250"/>
      <c r="I247" s="250"/>
      <c r="J247" s="250"/>
      <c r="K247" s="250"/>
      <c r="L247" s="250"/>
      <c r="M247" s="250"/>
      <c r="N247" s="250"/>
      <c r="O247" s="250"/>
      <c r="P247" s="250"/>
      <c r="Q247" s="250"/>
    </row>
    <row r="248" spans="2:17" x14ac:dyDescent="0.2">
      <c r="B248" s="53"/>
      <c r="C248" s="53"/>
      <c r="D248" s="157"/>
      <c r="E248" s="250"/>
      <c r="F248" s="250"/>
      <c r="G248" s="250"/>
      <c r="H248" s="250"/>
      <c r="I248" s="250"/>
      <c r="J248" s="250"/>
      <c r="K248" s="250"/>
      <c r="L248" s="250"/>
      <c r="M248" s="250"/>
      <c r="N248" s="250"/>
      <c r="O248" s="250"/>
      <c r="P248" s="250"/>
      <c r="Q248" s="250"/>
    </row>
  </sheetData>
  <mergeCells count="2">
    <mergeCell ref="A2:D2"/>
    <mergeCell ref="A3:D3"/>
  </mergeCells>
  <printOptions horizontalCentered="1"/>
  <pageMargins left="0.78740157480314965" right="0.78740157480314965" top="1.3779527559055118" bottom="0.98425196850393704" header="0.51181102362204722" footer="0.51181102362204722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indexed="52"/>
    <outlinePr applyStyles="1" summaryBelow="0"/>
    <pageSetUpPr fitToPage="1"/>
  </sheetPr>
  <dimension ref="A2:S245"/>
  <sheetViews>
    <sheetView workbookViewId="0">
      <selection activeCell="D21" sqref="D21"/>
    </sheetView>
  </sheetViews>
  <sheetFormatPr defaultRowHeight="12.75" outlineLevelRow="1" x14ac:dyDescent="0.2"/>
  <cols>
    <col min="1" max="1" width="66" style="238" bestFit="1" customWidth="1"/>
    <col min="2" max="2" width="14.42578125" style="33" bestFit="1" customWidth="1"/>
    <col min="3" max="3" width="16" style="33" bestFit="1" customWidth="1"/>
    <col min="4" max="4" width="11.42578125" style="146" bestFit="1" customWidth="1"/>
    <col min="5" max="16384" width="9.140625" style="238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31.01.2018</v>
      </c>
      <c r="B2" s="3"/>
      <c r="C2" s="3"/>
      <c r="D2" s="3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</row>
    <row r="3" spans="1:19" ht="18.75" x14ac:dyDescent="0.3">
      <c r="A3" s="1" t="s">
        <v>89</v>
      </c>
      <c r="B3" s="1"/>
      <c r="C3" s="1"/>
      <c r="D3" s="1"/>
    </row>
    <row r="4" spans="1:19" x14ac:dyDescent="0.2">
      <c r="B4" s="53"/>
      <c r="C4" s="53"/>
      <c r="D4" s="157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</row>
    <row r="5" spans="1:19" s="11" customFormat="1" x14ac:dyDescent="0.2">
      <c r="B5" s="60"/>
      <c r="C5" s="60"/>
      <c r="D5" s="11" t="str">
        <f>VALVAL</f>
        <v>млрд. одиниць</v>
      </c>
    </row>
    <row r="6" spans="1:19" s="83" customFormat="1" x14ac:dyDescent="0.2">
      <c r="A6" s="223"/>
      <c r="B6" s="200" t="s">
        <v>180</v>
      </c>
      <c r="C6" s="200" t="s">
        <v>7</v>
      </c>
      <c r="D6" s="93" t="s">
        <v>66</v>
      </c>
    </row>
    <row r="7" spans="1:19" s="10" customFormat="1" ht="15.75" x14ac:dyDescent="0.2">
      <c r="A7" s="99" t="s">
        <v>179</v>
      </c>
      <c r="B7" s="179">
        <f t="shared" ref="B7:D7" si="0">SUM(B8:B18)</f>
        <v>76.113584884319991</v>
      </c>
      <c r="C7" s="179">
        <f t="shared" si="0"/>
        <v>2131.8494912910405</v>
      </c>
      <c r="D7" s="156">
        <f t="shared" si="0"/>
        <v>1</v>
      </c>
    </row>
    <row r="8" spans="1:19" s="100" customFormat="1" x14ac:dyDescent="0.2">
      <c r="A8" s="126" t="s">
        <v>35</v>
      </c>
      <c r="B8" s="103">
        <v>31.70141119977</v>
      </c>
      <c r="C8" s="103">
        <v>887.91820069945004</v>
      </c>
      <c r="D8" s="204">
        <v>0.41650100000000001</v>
      </c>
    </row>
    <row r="9" spans="1:19" s="100" customFormat="1" x14ac:dyDescent="0.2">
      <c r="A9" s="126" t="s">
        <v>148</v>
      </c>
      <c r="B9" s="103">
        <v>6.0593448134500001</v>
      </c>
      <c r="C9" s="103">
        <v>169.71492247763999</v>
      </c>
      <c r="D9" s="204">
        <v>7.9608999999999999E-2</v>
      </c>
    </row>
    <row r="10" spans="1:19" s="100" customFormat="1" x14ac:dyDescent="0.2">
      <c r="A10" s="126" t="s">
        <v>92</v>
      </c>
      <c r="B10" s="103">
        <v>0.3246471581</v>
      </c>
      <c r="C10" s="103">
        <v>9.0929743999999992</v>
      </c>
      <c r="D10" s="204">
        <v>4.2649999999999997E-3</v>
      </c>
    </row>
    <row r="11" spans="1:19" s="100" customFormat="1" x14ac:dyDescent="0.2">
      <c r="A11" s="126" t="s">
        <v>61</v>
      </c>
      <c r="B11" s="103">
        <v>14.325759552019999</v>
      </c>
      <c r="C11" s="103">
        <v>401.2472052087</v>
      </c>
      <c r="D11" s="204">
        <v>0.18821599999999999</v>
      </c>
    </row>
    <row r="12" spans="1:19" s="100" customFormat="1" x14ac:dyDescent="0.2">
      <c r="A12" s="126" t="s">
        <v>159</v>
      </c>
      <c r="B12" s="103">
        <v>23.120232388529999</v>
      </c>
      <c r="C12" s="103">
        <v>647.56975684646</v>
      </c>
      <c r="D12" s="204">
        <v>0.30375999999999997</v>
      </c>
    </row>
    <row r="13" spans="1:19" x14ac:dyDescent="0.2">
      <c r="A13" s="79" t="s">
        <v>129</v>
      </c>
      <c r="B13" s="50">
        <v>0.58218977245000003</v>
      </c>
      <c r="C13" s="50">
        <v>16.30643165879</v>
      </c>
      <c r="D13" s="154">
        <v>7.6490000000000004E-3</v>
      </c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</row>
    <row r="14" spans="1:19" x14ac:dyDescent="0.2">
      <c r="B14" s="53"/>
      <c r="C14" s="53"/>
      <c r="D14" s="157"/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</row>
    <row r="15" spans="1:19" x14ac:dyDescent="0.2">
      <c r="B15" s="53"/>
      <c r="C15" s="53"/>
      <c r="D15" s="157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</row>
    <row r="16" spans="1:19" x14ac:dyDescent="0.2">
      <c r="B16" s="53"/>
      <c r="C16" s="53"/>
      <c r="D16" s="157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</row>
    <row r="17" spans="1:19" x14ac:dyDescent="0.2">
      <c r="B17" s="53"/>
      <c r="C17" s="53"/>
      <c r="D17" s="157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</row>
    <row r="18" spans="1:19" x14ac:dyDescent="0.2">
      <c r="B18" s="53"/>
      <c r="C18" s="53"/>
      <c r="D18" s="157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</row>
    <row r="19" spans="1:19" x14ac:dyDescent="0.2">
      <c r="B19" s="53"/>
      <c r="C19" s="53"/>
      <c r="D19" s="157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</row>
    <row r="20" spans="1:19" x14ac:dyDescent="0.2">
      <c r="A20" s="199" t="s">
        <v>104</v>
      </c>
      <c r="B20" s="53"/>
      <c r="C20" s="53"/>
      <c r="D20" s="157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</row>
    <row r="21" spans="1:19" x14ac:dyDescent="0.2">
      <c r="B21" s="227" t="str">
        <f>"Державний борг України за станом на " &amp; TEXT(DREPORTDATE,"dd.MM.yyyy")</f>
        <v>Державний борг України за станом на 31.01.2018</v>
      </c>
      <c r="C21" s="53"/>
      <c r="D21" s="11" t="str">
        <f>VALVAL</f>
        <v>млрд. одиниць</v>
      </c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</row>
    <row r="22" spans="1:19" s="195" customFormat="1" x14ac:dyDescent="0.2">
      <c r="A22" s="223"/>
      <c r="B22" s="200" t="s">
        <v>180</v>
      </c>
      <c r="C22" s="200" t="s">
        <v>7</v>
      </c>
      <c r="D22" s="93" t="s">
        <v>66</v>
      </c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</row>
    <row r="23" spans="1:19" s="61" customFormat="1" ht="15" x14ac:dyDescent="0.2">
      <c r="A23" s="88" t="s">
        <v>179</v>
      </c>
      <c r="B23" s="170">
        <f t="shared" ref="B23:C23" si="1">B$24+B$31</f>
        <v>76.113584884319991</v>
      </c>
      <c r="C23" s="170">
        <f t="shared" si="1"/>
        <v>2131.8494912910401</v>
      </c>
      <c r="D23" s="54">
        <v>1.0000020000000001</v>
      </c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</row>
    <row r="24" spans="1:19" s="152" customFormat="1" ht="15" x14ac:dyDescent="0.25">
      <c r="A24" s="252" t="s">
        <v>73</v>
      </c>
      <c r="B24" s="113">
        <f t="shared" ref="B24:C24" si="2">SUM(B$25:B$30)</f>
        <v>65.442080114529986</v>
      </c>
      <c r="C24" s="113">
        <f t="shared" si="2"/>
        <v>1832.95354453705</v>
      </c>
      <c r="D24" s="73">
        <v>0.859796</v>
      </c>
      <c r="E24" s="171"/>
      <c r="F24" s="171"/>
      <c r="G24" s="171"/>
      <c r="H24" s="171"/>
      <c r="I24" s="171"/>
      <c r="J24" s="171"/>
      <c r="K24" s="171"/>
      <c r="L24" s="171"/>
      <c r="M24" s="171"/>
      <c r="N24" s="171"/>
      <c r="O24" s="171"/>
      <c r="P24" s="171"/>
      <c r="Q24" s="171"/>
    </row>
    <row r="25" spans="1:19" s="159" customFormat="1" outlineLevel="1" x14ac:dyDescent="0.2">
      <c r="A25" s="14" t="s">
        <v>35</v>
      </c>
      <c r="B25" s="233">
        <v>29.574980731219998</v>
      </c>
      <c r="C25" s="233">
        <v>828.35945412980004</v>
      </c>
      <c r="D25" s="123">
        <v>0.38856400000000002</v>
      </c>
      <c r="E25" s="182"/>
      <c r="F25" s="182"/>
      <c r="G25" s="182"/>
      <c r="H25" s="182"/>
      <c r="I25" s="182"/>
      <c r="J25" s="182"/>
      <c r="K25" s="182"/>
      <c r="L25" s="182"/>
      <c r="M25" s="182"/>
      <c r="N25" s="182"/>
      <c r="O25" s="182"/>
      <c r="P25" s="182"/>
      <c r="Q25" s="182"/>
    </row>
    <row r="26" spans="1:19" outlineLevel="1" x14ac:dyDescent="0.2">
      <c r="A26" s="14" t="s">
        <v>148</v>
      </c>
      <c r="B26" s="50">
        <v>5.4965045536500003</v>
      </c>
      <c r="C26" s="50">
        <v>153.95044727402001</v>
      </c>
      <c r="D26" s="154">
        <v>7.2215000000000001E-2</v>
      </c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</row>
    <row r="27" spans="1:19" outlineLevel="1" x14ac:dyDescent="0.2">
      <c r="A27" s="37" t="s">
        <v>92</v>
      </c>
      <c r="B27" s="50">
        <v>0.3246471581</v>
      </c>
      <c r="C27" s="50">
        <v>9.0929743999999992</v>
      </c>
      <c r="D27" s="154">
        <v>4.2649999999999997E-3</v>
      </c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</row>
    <row r="28" spans="1:19" outlineLevel="1" x14ac:dyDescent="0.2">
      <c r="A28" s="37" t="s">
        <v>61</v>
      </c>
      <c r="B28" s="50">
        <v>6.81808108281</v>
      </c>
      <c r="C28" s="50">
        <v>190.9662080693</v>
      </c>
      <c r="D28" s="154">
        <v>8.9578000000000005E-2</v>
      </c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</row>
    <row r="29" spans="1:19" outlineLevel="1" x14ac:dyDescent="0.2">
      <c r="A29" s="37" t="s">
        <v>159</v>
      </c>
      <c r="B29" s="50">
        <v>22.6456768163</v>
      </c>
      <c r="C29" s="50">
        <v>634.27802900513996</v>
      </c>
      <c r="D29" s="154">
        <v>0.29752499999999998</v>
      </c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</row>
    <row r="30" spans="1:19" outlineLevel="1" x14ac:dyDescent="0.2">
      <c r="A30" s="37" t="s">
        <v>129</v>
      </c>
      <c r="B30" s="50">
        <v>0.58218977245000003</v>
      </c>
      <c r="C30" s="50">
        <v>16.30643165879</v>
      </c>
      <c r="D30" s="154">
        <v>7.6490000000000004E-3</v>
      </c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</row>
    <row r="31" spans="1:19" ht="15" x14ac:dyDescent="0.25">
      <c r="A31" s="125" t="s">
        <v>114</v>
      </c>
      <c r="B31" s="98">
        <f t="shared" ref="B31:C31" si="3">SUM(B$32:B$35)</f>
        <v>10.671504769790001</v>
      </c>
      <c r="C31" s="98">
        <f t="shared" si="3"/>
        <v>298.89594675398996</v>
      </c>
      <c r="D31" s="201">
        <v>0.140206</v>
      </c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</row>
    <row r="32" spans="1:19" outlineLevel="1" x14ac:dyDescent="0.2">
      <c r="A32" s="37" t="s">
        <v>35</v>
      </c>
      <c r="B32" s="50">
        <v>2.1264304685500002</v>
      </c>
      <c r="C32" s="50">
        <v>59.558746569649998</v>
      </c>
      <c r="D32" s="154">
        <v>2.7938000000000001E-2</v>
      </c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</row>
    <row r="33" spans="1:17" outlineLevel="1" x14ac:dyDescent="0.2">
      <c r="A33" s="37" t="s">
        <v>148</v>
      </c>
      <c r="B33" s="50">
        <v>0.56284025979999996</v>
      </c>
      <c r="C33" s="50">
        <v>15.76447520362</v>
      </c>
      <c r="D33" s="154">
        <v>7.3949999999999997E-3</v>
      </c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</row>
    <row r="34" spans="1:17" outlineLevel="1" x14ac:dyDescent="0.2">
      <c r="A34" s="37" t="s">
        <v>61</v>
      </c>
      <c r="B34" s="50">
        <v>7.50767846921</v>
      </c>
      <c r="C34" s="50">
        <v>210.2809971394</v>
      </c>
      <c r="D34" s="154">
        <v>9.8638000000000003E-2</v>
      </c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</row>
    <row r="35" spans="1:17" outlineLevel="1" x14ac:dyDescent="0.2">
      <c r="A35" s="37" t="s">
        <v>159</v>
      </c>
      <c r="B35" s="50">
        <v>0.47455557223</v>
      </c>
      <c r="C35" s="50">
        <v>13.29172784132</v>
      </c>
      <c r="D35" s="154">
        <v>6.2350000000000001E-3</v>
      </c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</row>
    <row r="36" spans="1:17" x14ac:dyDescent="0.2">
      <c r="B36" s="53"/>
      <c r="C36" s="53"/>
      <c r="D36" s="157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</row>
    <row r="37" spans="1:17" x14ac:dyDescent="0.2">
      <c r="B37" s="53"/>
      <c r="C37" s="53"/>
      <c r="D37" s="157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1:17" x14ac:dyDescent="0.2">
      <c r="B38" s="53"/>
      <c r="C38" s="53"/>
      <c r="D38" s="157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1:17" x14ac:dyDescent="0.2">
      <c r="B39" s="53"/>
      <c r="C39" s="53"/>
      <c r="D39" s="157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1:17" x14ac:dyDescent="0.2">
      <c r="B40" s="53"/>
      <c r="C40" s="53"/>
      <c r="D40" s="157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1:17" x14ac:dyDescent="0.2">
      <c r="B41" s="53"/>
      <c r="C41" s="53"/>
      <c r="D41" s="157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1:17" x14ac:dyDescent="0.2">
      <c r="B42" s="53"/>
      <c r="C42" s="53"/>
      <c r="D42" s="157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1:17" x14ac:dyDescent="0.2">
      <c r="B43" s="53"/>
      <c r="C43" s="53"/>
      <c r="D43" s="157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1:17" x14ac:dyDescent="0.2">
      <c r="B44" s="53"/>
      <c r="C44" s="53"/>
      <c r="D44" s="157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1:17" x14ac:dyDescent="0.2">
      <c r="B45" s="53"/>
      <c r="C45" s="53"/>
      <c r="D45" s="157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1:17" x14ac:dyDescent="0.2">
      <c r="B46" s="53"/>
      <c r="C46" s="53"/>
      <c r="D46" s="157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1:17" x14ac:dyDescent="0.2">
      <c r="B47" s="53"/>
      <c r="C47" s="53"/>
      <c r="D47" s="157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1:17" x14ac:dyDescent="0.2">
      <c r="B48" s="53"/>
      <c r="C48" s="53"/>
      <c r="D48" s="157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2:17" x14ac:dyDescent="0.2">
      <c r="B49" s="53"/>
      <c r="C49" s="53"/>
      <c r="D49" s="157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2:17" x14ac:dyDescent="0.2">
      <c r="B50" s="53"/>
      <c r="C50" s="53"/>
      <c r="D50" s="157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2:17" x14ac:dyDescent="0.2">
      <c r="B51" s="53"/>
      <c r="C51" s="53"/>
      <c r="D51" s="157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2:17" x14ac:dyDescent="0.2">
      <c r="B52" s="53"/>
      <c r="C52" s="53"/>
      <c r="D52" s="157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2:17" x14ac:dyDescent="0.2">
      <c r="B53" s="53"/>
      <c r="C53" s="53"/>
      <c r="D53" s="157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2:17" x14ac:dyDescent="0.2">
      <c r="B54" s="53"/>
      <c r="C54" s="53"/>
      <c r="D54" s="157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2:17" x14ac:dyDescent="0.2">
      <c r="B55" s="53"/>
      <c r="C55" s="53"/>
      <c r="D55" s="157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2:17" x14ac:dyDescent="0.2">
      <c r="B56" s="53"/>
      <c r="C56" s="53"/>
      <c r="D56" s="157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2:17" x14ac:dyDescent="0.2">
      <c r="B57" s="53"/>
      <c r="C57" s="53"/>
      <c r="D57" s="157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2:17" x14ac:dyDescent="0.2">
      <c r="B58" s="53"/>
      <c r="C58" s="53"/>
      <c r="D58" s="157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2:17" x14ac:dyDescent="0.2">
      <c r="B59" s="53"/>
      <c r="C59" s="53"/>
      <c r="D59" s="157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2:17" x14ac:dyDescent="0.2">
      <c r="B60" s="53"/>
      <c r="C60" s="53"/>
      <c r="D60" s="157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2:17" x14ac:dyDescent="0.2">
      <c r="B61" s="53"/>
      <c r="C61" s="53"/>
      <c r="D61" s="157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2:17" x14ac:dyDescent="0.2">
      <c r="B62" s="53"/>
      <c r="C62" s="53"/>
      <c r="D62" s="157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2:17" x14ac:dyDescent="0.2">
      <c r="B63" s="53"/>
      <c r="C63" s="53"/>
      <c r="D63" s="157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2:17" x14ac:dyDescent="0.2">
      <c r="B64" s="53"/>
      <c r="C64" s="53"/>
      <c r="D64" s="157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2:17" x14ac:dyDescent="0.2">
      <c r="B65" s="53"/>
      <c r="C65" s="53"/>
      <c r="D65" s="157"/>
      <c r="E65" s="250"/>
      <c r="F65" s="250"/>
      <c r="G65" s="250"/>
      <c r="H65" s="250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2:17" x14ac:dyDescent="0.2">
      <c r="B66" s="53"/>
      <c r="C66" s="53"/>
      <c r="D66" s="157"/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2:17" x14ac:dyDescent="0.2">
      <c r="B67" s="53"/>
      <c r="C67" s="53"/>
      <c r="D67" s="157"/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2:17" x14ac:dyDescent="0.2">
      <c r="B68" s="53"/>
      <c r="C68" s="53"/>
      <c r="D68" s="157"/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2:17" x14ac:dyDescent="0.2">
      <c r="B69" s="53"/>
      <c r="C69" s="53"/>
      <c r="D69" s="157"/>
      <c r="E69" s="250"/>
      <c r="F69" s="250"/>
      <c r="G69" s="250"/>
      <c r="H69" s="250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2:17" x14ac:dyDescent="0.2">
      <c r="B70" s="53"/>
      <c r="C70" s="53"/>
      <c r="D70" s="157"/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2:17" x14ac:dyDescent="0.2">
      <c r="B71" s="53"/>
      <c r="C71" s="53"/>
      <c r="D71" s="157"/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2:17" x14ac:dyDescent="0.2">
      <c r="B72" s="53"/>
      <c r="C72" s="53"/>
      <c r="D72" s="157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2:17" x14ac:dyDescent="0.2">
      <c r="B73" s="53"/>
      <c r="C73" s="53"/>
      <c r="D73" s="157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2:17" x14ac:dyDescent="0.2">
      <c r="B74" s="53"/>
      <c r="C74" s="53"/>
      <c r="D74" s="157"/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2:17" x14ac:dyDescent="0.2">
      <c r="B75" s="53"/>
      <c r="C75" s="53"/>
      <c r="D75" s="157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2:17" x14ac:dyDescent="0.2">
      <c r="B76" s="53"/>
      <c r="C76" s="53"/>
      <c r="D76" s="157"/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2:17" x14ac:dyDescent="0.2">
      <c r="B77" s="53"/>
      <c r="C77" s="53"/>
      <c r="D77" s="157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2:17" x14ac:dyDescent="0.2">
      <c r="B78" s="53"/>
      <c r="C78" s="53"/>
      <c r="D78" s="157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2:17" x14ac:dyDescent="0.2">
      <c r="B79" s="53"/>
      <c r="C79" s="53"/>
      <c r="D79" s="157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2:17" x14ac:dyDescent="0.2">
      <c r="B80" s="53"/>
      <c r="C80" s="53"/>
      <c r="D80" s="157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2:17" x14ac:dyDescent="0.2">
      <c r="B81" s="53"/>
      <c r="C81" s="53"/>
      <c r="D81" s="157"/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2:17" x14ac:dyDescent="0.2">
      <c r="B82" s="53"/>
      <c r="C82" s="53"/>
      <c r="D82" s="157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2:17" x14ac:dyDescent="0.2">
      <c r="B83" s="53"/>
      <c r="C83" s="53"/>
      <c r="D83" s="157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2:17" x14ac:dyDescent="0.2">
      <c r="B84" s="53"/>
      <c r="C84" s="53"/>
      <c r="D84" s="157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2:17" x14ac:dyDescent="0.2">
      <c r="B85" s="53"/>
      <c r="C85" s="53"/>
      <c r="D85" s="157"/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2:17" x14ac:dyDescent="0.2">
      <c r="B86" s="53"/>
      <c r="C86" s="53"/>
      <c r="D86" s="157"/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2:17" x14ac:dyDescent="0.2">
      <c r="B87" s="53"/>
      <c r="C87" s="53"/>
      <c r="D87" s="157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2:17" x14ac:dyDescent="0.2">
      <c r="B88" s="53"/>
      <c r="C88" s="53"/>
      <c r="D88" s="157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2:17" x14ac:dyDescent="0.2">
      <c r="B89" s="53"/>
      <c r="C89" s="53"/>
      <c r="D89" s="157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2:17" x14ac:dyDescent="0.2">
      <c r="B90" s="53"/>
      <c r="C90" s="53"/>
      <c r="D90" s="157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2:17" x14ac:dyDescent="0.2">
      <c r="B91" s="53"/>
      <c r="C91" s="53"/>
      <c r="D91" s="157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2:17" x14ac:dyDescent="0.2">
      <c r="B92" s="53"/>
      <c r="C92" s="53"/>
      <c r="D92" s="157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2:17" x14ac:dyDescent="0.2">
      <c r="B93" s="53"/>
      <c r="C93" s="53"/>
      <c r="D93" s="157"/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2:17" x14ac:dyDescent="0.2">
      <c r="B94" s="53"/>
      <c r="C94" s="53"/>
      <c r="D94" s="157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2:17" x14ac:dyDescent="0.2">
      <c r="B95" s="53"/>
      <c r="C95" s="53"/>
      <c r="D95" s="157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2:17" x14ac:dyDescent="0.2">
      <c r="B96" s="53"/>
      <c r="C96" s="53"/>
      <c r="D96" s="157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2:17" x14ac:dyDescent="0.2">
      <c r="B97" s="53"/>
      <c r="C97" s="53"/>
      <c r="D97" s="157"/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2:17" x14ac:dyDescent="0.2">
      <c r="B98" s="53"/>
      <c r="C98" s="53"/>
      <c r="D98" s="157"/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2:17" x14ac:dyDescent="0.2">
      <c r="B99" s="53"/>
      <c r="C99" s="53"/>
      <c r="D99" s="157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2:17" x14ac:dyDescent="0.2">
      <c r="B100" s="53"/>
      <c r="C100" s="53"/>
      <c r="D100" s="157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2:17" x14ac:dyDescent="0.2">
      <c r="B101" s="53"/>
      <c r="C101" s="53"/>
      <c r="D101" s="157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2:17" x14ac:dyDescent="0.2">
      <c r="B102" s="53"/>
      <c r="C102" s="53"/>
      <c r="D102" s="157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2:17" x14ac:dyDescent="0.2">
      <c r="B103" s="53"/>
      <c r="C103" s="53"/>
      <c r="D103" s="157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2:17" x14ac:dyDescent="0.2">
      <c r="B104" s="53"/>
      <c r="C104" s="53"/>
      <c r="D104" s="157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2:17" x14ac:dyDescent="0.2">
      <c r="B105" s="53"/>
      <c r="C105" s="53"/>
      <c r="D105" s="157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2:17" x14ac:dyDescent="0.2">
      <c r="B106" s="53"/>
      <c r="C106" s="53"/>
      <c r="D106" s="157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2:17" x14ac:dyDescent="0.2">
      <c r="B107" s="53"/>
      <c r="C107" s="53"/>
      <c r="D107" s="157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2:17" x14ac:dyDescent="0.2">
      <c r="B108" s="53"/>
      <c r="C108" s="53"/>
      <c r="D108" s="157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2:17" x14ac:dyDescent="0.2">
      <c r="B109" s="53"/>
      <c r="C109" s="53"/>
      <c r="D109" s="157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2:17" x14ac:dyDescent="0.2">
      <c r="B110" s="53"/>
      <c r="C110" s="53"/>
      <c r="D110" s="157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2:17" x14ac:dyDescent="0.2">
      <c r="B111" s="53"/>
      <c r="C111" s="53"/>
      <c r="D111" s="157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2:17" x14ac:dyDescent="0.2">
      <c r="B112" s="53"/>
      <c r="C112" s="53"/>
      <c r="D112" s="157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2:17" x14ac:dyDescent="0.2">
      <c r="B113" s="53"/>
      <c r="C113" s="53"/>
      <c r="D113" s="157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2:17" x14ac:dyDescent="0.2">
      <c r="B114" s="53"/>
      <c r="C114" s="53"/>
      <c r="D114" s="157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2:17" x14ac:dyDescent="0.2">
      <c r="B115" s="53"/>
      <c r="C115" s="53"/>
      <c r="D115" s="157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2:17" x14ac:dyDescent="0.2">
      <c r="B116" s="53"/>
      <c r="C116" s="53"/>
      <c r="D116" s="157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2:17" x14ac:dyDescent="0.2">
      <c r="B117" s="53"/>
      <c r="C117" s="53"/>
      <c r="D117" s="157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2:17" x14ac:dyDescent="0.2">
      <c r="B118" s="53"/>
      <c r="C118" s="53"/>
      <c r="D118" s="157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2:17" x14ac:dyDescent="0.2">
      <c r="B119" s="53"/>
      <c r="C119" s="53"/>
      <c r="D119" s="157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2:17" x14ac:dyDescent="0.2">
      <c r="B120" s="53"/>
      <c r="C120" s="53"/>
      <c r="D120" s="157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2:17" x14ac:dyDescent="0.2">
      <c r="B121" s="53"/>
      <c r="C121" s="53"/>
      <c r="D121" s="157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2:17" x14ac:dyDescent="0.2">
      <c r="B122" s="53"/>
      <c r="C122" s="53"/>
      <c r="D122" s="157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2:17" x14ac:dyDescent="0.2">
      <c r="B123" s="53"/>
      <c r="C123" s="53"/>
      <c r="D123" s="157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2:17" x14ac:dyDescent="0.2">
      <c r="B124" s="53"/>
      <c r="C124" s="53"/>
      <c r="D124" s="157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2:17" x14ac:dyDescent="0.2">
      <c r="B125" s="53"/>
      <c r="C125" s="53"/>
      <c r="D125" s="157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2:17" x14ac:dyDescent="0.2">
      <c r="B126" s="53"/>
      <c r="C126" s="53"/>
      <c r="D126" s="157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2:17" x14ac:dyDescent="0.2">
      <c r="B127" s="53"/>
      <c r="C127" s="53"/>
      <c r="D127" s="157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2:17" x14ac:dyDescent="0.2">
      <c r="B128" s="53"/>
      <c r="C128" s="53"/>
      <c r="D128" s="157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53"/>
      <c r="C129" s="53"/>
      <c r="D129" s="157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53"/>
      <c r="C130" s="53"/>
      <c r="D130" s="157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53"/>
      <c r="C131" s="53"/>
      <c r="D131" s="157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53"/>
      <c r="C132" s="53"/>
      <c r="D132" s="157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53"/>
      <c r="C133" s="53"/>
      <c r="D133" s="157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53"/>
      <c r="C134" s="53"/>
      <c r="D134" s="157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53"/>
      <c r="C135" s="53"/>
      <c r="D135" s="157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53"/>
      <c r="C136" s="53"/>
      <c r="D136" s="157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53"/>
      <c r="C137" s="53"/>
      <c r="D137" s="157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53"/>
      <c r="C138" s="53"/>
      <c r="D138" s="157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53"/>
      <c r="C139" s="53"/>
      <c r="D139" s="157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53"/>
      <c r="C140" s="53"/>
      <c r="D140" s="157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53"/>
      <c r="C141" s="53"/>
      <c r="D141" s="157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53"/>
      <c r="C142" s="53"/>
      <c r="D142" s="157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53"/>
      <c r="C143" s="53"/>
      <c r="D143" s="157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53"/>
      <c r="C144" s="53"/>
      <c r="D144" s="157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53"/>
      <c r="C145" s="53"/>
      <c r="D145" s="157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53"/>
      <c r="C146" s="53"/>
      <c r="D146" s="157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53"/>
      <c r="C147" s="53"/>
      <c r="D147" s="157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53"/>
      <c r="C148" s="53"/>
      <c r="D148" s="157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53"/>
      <c r="C149" s="53"/>
      <c r="D149" s="157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53"/>
      <c r="C150" s="53"/>
      <c r="D150" s="157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53"/>
      <c r="C151" s="53"/>
      <c r="D151" s="157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53"/>
      <c r="C152" s="53"/>
      <c r="D152" s="157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53"/>
      <c r="C153" s="53"/>
      <c r="D153" s="157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53"/>
      <c r="C154" s="53"/>
      <c r="D154" s="157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53"/>
      <c r="C155" s="53"/>
      <c r="D155" s="157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53"/>
      <c r="C156" s="53"/>
      <c r="D156" s="157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53"/>
      <c r="C157" s="53"/>
      <c r="D157" s="157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53"/>
      <c r="C158" s="53"/>
      <c r="D158" s="157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53"/>
      <c r="C159" s="53"/>
      <c r="D159" s="157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53"/>
      <c r="C160" s="53"/>
      <c r="D160" s="157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53"/>
      <c r="C161" s="53"/>
      <c r="D161" s="157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53"/>
      <c r="C162" s="53"/>
      <c r="D162" s="157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53"/>
      <c r="C163" s="53"/>
      <c r="D163" s="157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53"/>
      <c r="C164" s="53"/>
      <c r="D164" s="157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53"/>
      <c r="C165" s="53"/>
      <c r="D165" s="157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53"/>
      <c r="C166" s="53"/>
      <c r="D166" s="157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53"/>
      <c r="C167" s="53"/>
      <c r="D167" s="157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53"/>
      <c r="C168" s="53"/>
      <c r="D168" s="157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</row>
    <row r="169" spans="2:17" x14ac:dyDescent="0.2">
      <c r="B169" s="53"/>
      <c r="C169" s="53"/>
      <c r="D169" s="157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</row>
    <row r="170" spans="2:17" x14ac:dyDescent="0.2">
      <c r="B170" s="53"/>
      <c r="C170" s="53"/>
      <c r="D170" s="157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</row>
    <row r="171" spans="2:17" x14ac:dyDescent="0.2">
      <c r="B171" s="53"/>
      <c r="C171" s="53"/>
      <c r="D171" s="157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</row>
    <row r="172" spans="2:17" x14ac:dyDescent="0.2">
      <c r="B172" s="53"/>
      <c r="C172" s="53"/>
      <c r="D172" s="157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</row>
    <row r="173" spans="2:17" x14ac:dyDescent="0.2">
      <c r="B173" s="53"/>
      <c r="C173" s="53"/>
      <c r="D173" s="157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</row>
    <row r="174" spans="2:17" x14ac:dyDescent="0.2">
      <c r="B174" s="53"/>
      <c r="C174" s="53"/>
      <c r="D174" s="157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</row>
    <row r="175" spans="2:17" x14ac:dyDescent="0.2">
      <c r="B175" s="53"/>
      <c r="C175" s="53"/>
      <c r="D175" s="157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</row>
    <row r="176" spans="2:17" x14ac:dyDescent="0.2">
      <c r="B176" s="53"/>
      <c r="C176" s="53"/>
      <c r="D176" s="157"/>
      <c r="E176" s="250"/>
      <c r="F176" s="250"/>
      <c r="G176" s="250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</row>
    <row r="177" spans="2:17" x14ac:dyDescent="0.2">
      <c r="B177" s="53"/>
      <c r="C177" s="53"/>
      <c r="D177" s="157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</row>
    <row r="178" spans="2:17" x14ac:dyDescent="0.2">
      <c r="B178" s="53"/>
      <c r="C178" s="53"/>
      <c r="D178" s="157"/>
      <c r="E178" s="250"/>
      <c r="F178" s="250"/>
      <c r="G178" s="250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</row>
    <row r="179" spans="2:17" x14ac:dyDescent="0.2">
      <c r="B179" s="53"/>
      <c r="C179" s="53"/>
      <c r="D179" s="157"/>
      <c r="E179" s="250"/>
      <c r="F179" s="250"/>
      <c r="G179" s="250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</row>
    <row r="180" spans="2:17" x14ac:dyDescent="0.2">
      <c r="B180" s="53"/>
      <c r="C180" s="53"/>
      <c r="D180" s="157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</row>
    <row r="181" spans="2:17" x14ac:dyDescent="0.2">
      <c r="B181" s="53"/>
      <c r="C181" s="53"/>
      <c r="D181" s="157"/>
      <c r="E181" s="250"/>
      <c r="F181" s="250"/>
      <c r="G181" s="250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</row>
    <row r="182" spans="2:17" x14ac:dyDescent="0.2">
      <c r="B182" s="53"/>
      <c r="C182" s="53"/>
      <c r="D182" s="157"/>
      <c r="E182" s="250"/>
      <c r="F182" s="250"/>
      <c r="G182" s="250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</row>
    <row r="183" spans="2:17" x14ac:dyDescent="0.2">
      <c r="B183" s="53"/>
      <c r="C183" s="53"/>
      <c r="D183" s="157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</row>
    <row r="184" spans="2:17" x14ac:dyDescent="0.2">
      <c r="B184" s="53"/>
      <c r="C184" s="53"/>
      <c r="D184" s="157"/>
      <c r="E184" s="250"/>
      <c r="F184" s="250"/>
      <c r="G184" s="250"/>
      <c r="H184" s="250"/>
      <c r="I184" s="250"/>
      <c r="J184" s="250"/>
      <c r="K184" s="250"/>
      <c r="L184" s="250"/>
      <c r="M184" s="250"/>
      <c r="N184" s="250"/>
      <c r="O184" s="250"/>
      <c r="P184" s="250"/>
      <c r="Q184" s="250"/>
    </row>
    <row r="185" spans="2:17" x14ac:dyDescent="0.2">
      <c r="B185" s="53"/>
      <c r="C185" s="53"/>
      <c r="D185" s="157"/>
      <c r="E185" s="250"/>
      <c r="F185" s="250"/>
      <c r="G185" s="250"/>
      <c r="H185" s="250"/>
      <c r="I185" s="250"/>
      <c r="J185" s="250"/>
      <c r="K185" s="250"/>
      <c r="L185" s="250"/>
      <c r="M185" s="250"/>
      <c r="N185" s="250"/>
      <c r="O185" s="250"/>
      <c r="P185" s="250"/>
      <c r="Q185" s="250"/>
    </row>
    <row r="186" spans="2:17" x14ac:dyDescent="0.2">
      <c r="B186" s="53"/>
      <c r="C186" s="53"/>
      <c r="D186" s="157"/>
      <c r="E186" s="250"/>
      <c r="F186" s="250"/>
      <c r="G186" s="250"/>
      <c r="H186" s="250"/>
      <c r="I186" s="250"/>
      <c r="J186" s="250"/>
      <c r="K186" s="250"/>
      <c r="L186" s="250"/>
      <c r="M186" s="250"/>
      <c r="N186" s="250"/>
      <c r="O186" s="250"/>
      <c r="P186" s="250"/>
      <c r="Q186" s="250"/>
    </row>
    <row r="187" spans="2:17" x14ac:dyDescent="0.2">
      <c r="B187" s="53"/>
      <c r="C187" s="53"/>
      <c r="D187" s="157"/>
      <c r="E187" s="250"/>
      <c r="F187" s="250"/>
      <c r="G187" s="250"/>
      <c r="H187" s="250"/>
      <c r="I187" s="250"/>
      <c r="J187" s="250"/>
      <c r="K187" s="250"/>
      <c r="L187" s="250"/>
      <c r="M187" s="250"/>
      <c r="N187" s="250"/>
      <c r="O187" s="250"/>
      <c r="P187" s="250"/>
      <c r="Q187" s="250"/>
    </row>
    <row r="188" spans="2:17" x14ac:dyDescent="0.2">
      <c r="B188" s="53"/>
      <c r="C188" s="53"/>
      <c r="D188" s="157"/>
      <c r="E188" s="250"/>
      <c r="F188" s="250"/>
      <c r="G188" s="250"/>
      <c r="H188" s="250"/>
      <c r="I188" s="250"/>
      <c r="J188" s="250"/>
      <c r="K188" s="250"/>
      <c r="L188" s="250"/>
      <c r="M188" s="250"/>
      <c r="N188" s="250"/>
      <c r="O188" s="250"/>
      <c r="P188" s="250"/>
      <c r="Q188" s="250"/>
    </row>
    <row r="189" spans="2:17" x14ac:dyDescent="0.2">
      <c r="B189" s="53"/>
      <c r="C189" s="53"/>
      <c r="D189" s="157"/>
      <c r="E189" s="250"/>
      <c r="F189" s="250"/>
      <c r="G189" s="250"/>
      <c r="H189" s="250"/>
      <c r="I189" s="250"/>
      <c r="J189" s="250"/>
      <c r="K189" s="250"/>
      <c r="L189" s="250"/>
      <c r="M189" s="250"/>
      <c r="N189" s="250"/>
      <c r="O189" s="250"/>
      <c r="P189" s="250"/>
      <c r="Q189" s="250"/>
    </row>
    <row r="190" spans="2:17" x14ac:dyDescent="0.2">
      <c r="B190" s="53"/>
      <c r="C190" s="53"/>
      <c r="D190" s="157"/>
      <c r="E190" s="250"/>
      <c r="F190" s="250"/>
      <c r="G190" s="250"/>
      <c r="H190" s="250"/>
      <c r="I190" s="250"/>
      <c r="J190" s="250"/>
      <c r="K190" s="250"/>
      <c r="L190" s="250"/>
      <c r="M190" s="250"/>
      <c r="N190" s="250"/>
      <c r="O190" s="250"/>
      <c r="P190" s="250"/>
      <c r="Q190" s="250"/>
    </row>
    <row r="191" spans="2:17" x14ac:dyDescent="0.2">
      <c r="B191" s="53"/>
      <c r="C191" s="53"/>
      <c r="D191" s="157"/>
      <c r="E191" s="250"/>
      <c r="F191" s="250"/>
      <c r="G191" s="250"/>
      <c r="H191" s="250"/>
      <c r="I191" s="250"/>
      <c r="J191" s="250"/>
      <c r="K191" s="250"/>
      <c r="L191" s="250"/>
      <c r="M191" s="250"/>
      <c r="N191" s="250"/>
      <c r="O191" s="250"/>
      <c r="P191" s="250"/>
      <c r="Q191" s="250"/>
    </row>
    <row r="192" spans="2:17" x14ac:dyDescent="0.2">
      <c r="B192" s="53"/>
      <c r="C192" s="53"/>
      <c r="D192" s="157"/>
      <c r="E192" s="250"/>
      <c r="F192" s="250"/>
      <c r="G192" s="250"/>
      <c r="H192" s="250"/>
      <c r="I192" s="250"/>
      <c r="J192" s="250"/>
      <c r="K192" s="250"/>
      <c r="L192" s="250"/>
      <c r="M192" s="250"/>
      <c r="N192" s="250"/>
      <c r="O192" s="250"/>
      <c r="P192" s="250"/>
      <c r="Q192" s="250"/>
    </row>
    <row r="193" spans="2:17" x14ac:dyDescent="0.2">
      <c r="B193" s="53"/>
      <c r="C193" s="53"/>
      <c r="D193" s="157"/>
      <c r="E193" s="250"/>
      <c r="F193" s="250"/>
      <c r="G193" s="250"/>
      <c r="H193" s="250"/>
      <c r="I193" s="250"/>
      <c r="J193" s="250"/>
      <c r="K193" s="250"/>
      <c r="L193" s="250"/>
      <c r="M193" s="250"/>
      <c r="N193" s="250"/>
      <c r="O193" s="250"/>
      <c r="P193" s="250"/>
      <c r="Q193" s="250"/>
    </row>
    <row r="194" spans="2:17" x14ac:dyDescent="0.2">
      <c r="B194" s="53"/>
      <c r="C194" s="53"/>
      <c r="D194" s="157"/>
      <c r="E194" s="250"/>
      <c r="F194" s="250"/>
      <c r="G194" s="250"/>
      <c r="H194" s="250"/>
      <c r="I194" s="250"/>
      <c r="J194" s="250"/>
      <c r="K194" s="250"/>
      <c r="L194" s="250"/>
      <c r="M194" s="250"/>
      <c r="N194" s="250"/>
      <c r="O194" s="250"/>
      <c r="P194" s="250"/>
      <c r="Q194" s="250"/>
    </row>
    <row r="195" spans="2:17" x14ac:dyDescent="0.2">
      <c r="B195" s="53"/>
      <c r="C195" s="53"/>
      <c r="D195" s="157"/>
      <c r="E195" s="250"/>
      <c r="F195" s="250"/>
      <c r="G195" s="250"/>
      <c r="H195" s="250"/>
      <c r="I195" s="250"/>
      <c r="J195" s="250"/>
      <c r="K195" s="250"/>
      <c r="L195" s="250"/>
      <c r="M195" s="250"/>
      <c r="N195" s="250"/>
      <c r="O195" s="250"/>
      <c r="P195" s="250"/>
      <c r="Q195" s="250"/>
    </row>
    <row r="196" spans="2:17" x14ac:dyDescent="0.2">
      <c r="B196" s="53"/>
      <c r="C196" s="53"/>
      <c r="D196" s="157"/>
      <c r="E196" s="250"/>
      <c r="F196" s="250"/>
      <c r="G196" s="250"/>
      <c r="H196" s="250"/>
      <c r="I196" s="250"/>
      <c r="J196" s="250"/>
      <c r="K196" s="250"/>
      <c r="L196" s="250"/>
      <c r="M196" s="250"/>
      <c r="N196" s="250"/>
      <c r="O196" s="250"/>
      <c r="P196" s="250"/>
      <c r="Q196" s="250"/>
    </row>
    <row r="197" spans="2:17" x14ac:dyDescent="0.2">
      <c r="B197" s="53"/>
      <c r="C197" s="53"/>
      <c r="D197" s="157"/>
      <c r="E197" s="250"/>
      <c r="F197" s="250"/>
      <c r="G197" s="250"/>
      <c r="H197" s="250"/>
      <c r="I197" s="250"/>
      <c r="J197" s="250"/>
      <c r="K197" s="250"/>
      <c r="L197" s="250"/>
      <c r="M197" s="250"/>
      <c r="N197" s="250"/>
      <c r="O197" s="250"/>
      <c r="P197" s="250"/>
      <c r="Q197" s="250"/>
    </row>
    <row r="198" spans="2:17" x14ac:dyDescent="0.2">
      <c r="B198" s="53"/>
      <c r="C198" s="53"/>
      <c r="D198" s="157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</row>
    <row r="199" spans="2:17" x14ac:dyDescent="0.2">
      <c r="B199" s="53"/>
      <c r="C199" s="53"/>
      <c r="D199" s="157"/>
      <c r="E199" s="250"/>
      <c r="F199" s="250"/>
      <c r="G199" s="250"/>
      <c r="H199" s="250"/>
      <c r="I199" s="250"/>
      <c r="J199" s="250"/>
      <c r="K199" s="250"/>
      <c r="L199" s="250"/>
      <c r="M199" s="250"/>
      <c r="N199" s="250"/>
      <c r="O199" s="250"/>
      <c r="P199" s="250"/>
      <c r="Q199" s="250"/>
    </row>
    <row r="200" spans="2:17" x14ac:dyDescent="0.2">
      <c r="B200" s="53"/>
      <c r="C200" s="53"/>
      <c r="D200" s="157"/>
      <c r="E200" s="250"/>
      <c r="F200" s="250"/>
      <c r="G200" s="250"/>
      <c r="H200" s="250"/>
      <c r="I200" s="250"/>
      <c r="J200" s="250"/>
      <c r="K200" s="250"/>
      <c r="L200" s="250"/>
      <c r="M200" s="250"/>
      <c r="N200" s="250"/>
      <c r="O200" s="250"/>
      <c r="P200" s="250"/>
      <c r="Q200" s="250"/>
    </row>
    <row r="201" spans="2:17" x14ac:dyDescent="0.2">
      <c r="B201" s="53"/>
      <c r="C201" s="53"/>
      <c r="D201" s="157"/>
      <c r="E201" s="250"/>
      <c r="F201" s="250"/>
      <c r="G201" s="250"/>
      <c r="H201" s="250"/>
      <c r="I201" s="250"/>
      <c r="J201" s="250"/>
      <c r="K201" s="250"/>
      <c r="L201" s="250"/>
      <c r="M201" s="250"/>
      <c r="N201" s="250"/>
      <c r="O201" s="250"/>
      <c r="P201" s="250"/>
      <c r="Q201" s="250"/>
    </row>
    <row r="202" spans="2:17" x14ac:dyDescent="0.2">
      <c r="B202" s="53"/>
      <c r="C202" s="53"/>
      <c r="D202" s="157"/>
      <c r="E202" s="250"/>
      <c r="F202" s="250"/>
      <c r="G202" s="250"/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</row>
    <row r="203" spans="2:17" x14ac:dyDescent="0.2">
      <c r="B203" s="53"/>
      <c r="C203" s="53"/>
      <c r="D203" s="157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</row>
    <row r="204" spans="2:17" x14ac:dyDescent="0.2">
      <c r="B204" s="53"/>
      <c r="C204" s="53"/>
      <c r="D204" s="157"/>
      <c r="E204" s="250"/>
      <c r="F204" s="250"/>
      <c r="G204" s="250"/>
      <c r="H204" s="250"/>
      <c r="I204" s="250"/>
      <c r="J204" s="250"/>
      <c r="K204" s="250"/>
      <c r="L204" s="250"/>
      <c r="M204" s="250"/>
      <c r="N204" s="250"/>
      <c r="O204" s="250"/>
      <c r="P204" s="250"/>
      <c r="Q204" s="250"/>
    </row>
    <row r="205" spans="2:17" x14ac:dyDescent="0.2">
      <c r="B205" s="53"/>
      <c r="C205" s="53"/>
      <c r="D205" s="157"/>
      <c r="E205" s="250"/>
      <c r="F205" s="250"/>
      <c r="G205" s="250"/>
      <c r="H205" s="250"/>
      <c r="I205" s="250"/>
      <c r="J205" s="250"/>
      <c r="K205" s="250"/>
      <c r="L205" s="250"/>
      <c r="M205" s="250"/>
      <c r="N205" s="250"/>
      <c r="O205" s="250"/>
      <c r="P205" s="250"/>
      <c r="Q205" s="250"/>
    </row>
    <row r="206" spans="2:17" x14ac:dyDescent="0.2">
      <c r="B206" s="53"/>
      <c r="C206" s="53"/>
      <c r="D206" s="157"/>
      <c r="E206" s="250"/>
      <c r="F206" s="250"/>
      <c r="G206" s="250"/>
      <c r="H206" s="250"/>
      <c r="I206" s="250"/>
      <c r="J206" s="250"/>
      <c r="K206" s="250"/>
      <c r="L206" s="250"/>
      <c r="M206" s="250"/>
      <c r="N206" s="250"/>
      <c r="O206" s="250"/>
      <c r="P206" s="250"/>
      <c r="Q206" s="250"/>
    </row>
    <row r="207" spans="2:17" x14ac:dyDescent="0.2">
      <c r="B207" s="53"/>
      <c r="C207" s="53"/>
      <c r="D207" s="157"/>
      <c r="E207" s="250"/>
      <c r="F207" s="250"/>
      <c r="G207" s="250"/>
      <c r="H207" s="250"/>
      <c r="I207" s="250"/>
      <c r="J207" s="250"/>
      <c r="K207" s="250"/>
      <c r="L207" s="250"/>
      <c r="M207" s="250"/>
      <c r="N207" s="250"/>
      <c r="O207" s="250"/>
      <c r="P207" s="250"/>
      <c r="Q207" s="250"/>
    </row>
    <row r="208" spans="2:17" x14ac:dyDescent="0.2">
      <c r="B208" s="53"/>
      <c r="C208" s="53"/>
      <c r="D208" s="157"/>
      <c r="E208" s="250"/>
      <c r="F208" s="250"/>
      <c r="G208" s="250"/>
      <c r="H208" s="250"/>
      <c r="I208" s="250"/>
      <c r="J208" s="250"/>
      <c r="K208" s="250"/>
      <c r="L208" s="250"/>
      <c r="M208" s="250"/>
      <c r="N208" s="250"/>
      <c r="O208" s="250"/>
      <c r="P208" s="250"/>
      <c r="Q208" s="250"/>
    </row>
    <row r="209" spans="2:17" x14ac:dyDescent="0.2">
      <c r="B209" s="53"/>
      <c r="C209" s="53"/>
      <c r="D209" s="157"/>
      <c r="E209" s="250"/>
      <c r="F209" s="250"/>
      <c r="G209" s="250"/>
      <c r="H209" s="250"/>
      <c r="I209" s="250"/>
      <c r="J209" s="250"/>
      <c r="K209" s="250"/>
      <c r="L209" s="250"/>
      <c r="M209" s="250"/>
      <c r="N209" s="250"/>
      <c r="O209" s="250"/>
      <c r="P209" s="250"/>
      <c r="Q209" s="250"/>
    </row>
    <row r="210" spans="2:17" x14ac:dyDescent="0.2">
      <c r="B210" s="53"/>
      <c r="C210" s="53"/>
      <c r="D210" s="157"/>
      <c r="E210" s="250"/>
      <c r="F210" s="250"/>
      <c r="G210" s="250"/>
      <c r="H210" s="250"/>
      <c r="I210" s="250"/>
      <c r="J210" s="250"/>
      <c r="K210" s="250"/>
      <c r="L210" s="250"/>
      <c r="M210" s="250"/>
      <c r="N210" s="250"/>
      <c r="O210" s="250"/>
      <c r="P210" s="250"/>
      <c r="Q210" s="250"/>
    </row>
    <row r="211" spans="2:17" x14ac:dyDescent="0.2">
      <c r="B211" s="53"/>
      <c r="C211" s="53"/>
      <c r="D211" s="157"/>
      <c r="E211" s="250"/>
      <c r="F211" s="250"/>
      <c r="G211" s="250"/>
      <c r="H211" s="250"/>
      <c r="I211" s="250"/>
      <c r="J211" s="250"/>
      <c r="K211" s="250"/>
      <c r="L211" s="250"/>
      <c r="M211" s="250"/>
      <c r="N211" s="250"/>
      <c r="O211" s="250"/>
      <c r="P211" s="250"/>
      <c r="Q211" s="250"/>
    </row>
    <row r="212" spans="2:17" x14ac:dyDescent="0.2">
      <c r="B212" s="53"/>
      <c r="C212" s="53"/>
      <c r="D212" s="157"/>
      <c r="E212" s="250"/>
      <c r="F212" s="250"/>
      <c r="G212" s="250"/>
      <c r="H212" s="250"/>
      <c r="I212" s="250"/>
      <c r="J212" s="250"/>
      <c r="K212" s="250"/>
      <c r="L212" s="250"/>
      <c r="M212" s="250"/>
      <c r="N212" s="250"/>
      <c r="O212" s="250"/>
      <c r="P212" s="250"/>
      <c r="Q212" s="250"/>
    </row>
    <row r="213" spans="2:17" x14ac:dyDescent="0.2">
      <c r="B213" s="53"/>
      <c r="C213" s="53"/>
      <c r="D213" s="157"/>
      <c r="E213" s="250"/>
      <c r="F213" s="250"/>
      <c r="G213" s="250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</row>
    <row r="214" spans="2:17" x14ac:dyDescent="0.2">
      <c r="B214" s="53"/>
      <c r="C214" s="53"/>
      <c r="D214" s="157"/>
      <c r="E214" s="250"/>
      <c r="F214" s="250"/>
      <c r="G214" s="250"/>
      <c r="H214" s="250"/>
      <c r="I214" s="250"/>
      <c r="J214" s="250"/>
      <c r="K214" s="250"/>
      <c r="L214" s="250"/>
      <c r="M214" s="250"/>
      <c r="N214" s="250"/>
      <c r="O214" s="250"/>
      <c r="P214" s="250"/>
      <c r="Q214" s="250"/>
    </row>
    <row r="215" spans="2:17" x14ac:dyDescent="0.2">
      <c r="B215" s="53"/>
      <c r="C215" s="53"/>
      <c r="D215" s="157"/>
      <c r="E215" s="250"/>
      <c r="F215" s="250"/>
      <c r="G215" s="250"/>
      <c r="H215" s="250"/>
      <c r="I215" s="250"/>
      <c r="J215" s="250"/>
      <c r="K215" s="250"/>
      <c r="L215" s="250"/>
      <c r="M215" s="250"/>
      <c r="N215" s="250"/>
      <c r="O215" s="250"/>
      <c r="P215" s="250"/>
      <c r="Q215" s="250"/>
    </row>
    <row r="216" spans="2:17" x14ac:dyDescent="0.2">
      <c r="B216" s="53"/>
      <c r="C216" s="53"/>
      <c r="D216" s="157"/>
      <c r="E216" s="250"/>
      <c r="F216" s="250"/>
      <c r="G216" s="250"/>
      <c r="H216" s="250"/>
      <c r="I216" s="250"/>
      <c r="J216" s="250"/>
      <c r="K216" s="250"/>
      <c r="L216" s="250"/>
      <c r="M216" s="250"/>
      <c r="N216" s="250"/>
      <c r="O216" s="250"/>
      <c r="P216" s="250"/>
      <c r="Q216" s="250"/>
    </row>
    <row r="217" spans="2:17" x14ac:dyDescent="0.2">
      <c r="B217" s="53"/>
      <c r="C217" s="53"/>
      <c r="D217" s="157"/>
      <c r="E217" s="250"/>
      <c r="F217" s="250"/>
      <c r="G217" s="250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</row>
    <row r="218" spans="2:17" x14ac:dyDescent="0.2">
      <c r="B218" s="53"/>
      <c r="C218" s="53"/>
      <c r="D218" s="157"/>
      <c r="E218" s="250"/>
      <c r="F218" s="250"/>
      <c r="G218" s="250"/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</row>
    <row r="219" spans="2:17" x14ac:dyDescent="0.2">
      <c r="B219" s="53"/>
      <c r="C219" s="53"/>
      <c r="D219" s="157"/>
      <c r="E219" s="250"/>
      <c r="F219" s="250"/>
      <c r="G219" s="250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</row>
    <row r="220" spans="2:17" x14ac:dyDescent="0.2">
      <c r="B220" s="53"/>
      <c r="C220" s="53"/>
      <c r="D220" s="157"/>
      <c r="E220" s="250"/>
      <c r="F220" s="250"/>
      <c r="G220" s="250"/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</row>
    <row r="221" spans="2:17" x14ac:dyDescent="0.2">
      <c r="B221" s="53"/>
      <c r="C221" s="53"/>
      <c r="D221" s="157"/>
      <c r="E221" s="250"/>
      <c r="F221" s="250"/>
      <c r="G221" s="250"/>
      <c r="H221" s="250"/>
      <c r="I221" s="250"/>
      <c r="J221" s="250"/>
      <c r="K221" s="250"/>
      <c r="L221" s="250"/>
      <c r="M221" s="250"/>
      <c r="N221" s="250"/>
      <c r="O221" s="250"/>
      <c r="P221" s="250"/>
      <c r="Q221" s="250"/>
    </row>
    <row r="222" spans="2:17" x14ac:dyDescent="0.2">
      <c r="B222" s="53"/>
      <c r="C222" s="53"/>
      <c r="D222" s="157"/>
      <c r="E222" s="250"/>
      <c r="F222" s="250"/>
      <c r="G222" s="250"/>
      <c r="H222" s="250"/>
      <c r="I222" s="250"/>
      <c r="J222" s="250"/>
      <c r="K222" s="250"/>
      <c r="L222" s="250"/>
      <c r="M222" s="250"/>
      <c r="N222" s="250"/>
      <c r="O222" s="250"/>
      <c r="P222" s="250"/>
      <c r="Q222" s="250"/>
    </row>
    <row r="223" spans="2:17" x14ac:dyDescent="0.2">
      <c r="B223" s="53"/>
      <c r="C223" s="53"/>
      <c r="D223" s="157"/>
      <c r="E223" s="250"/>
      <c r="F223" s="250"/>
      <c r="G223" s="250"/>
      <c r="H223" s="250"/>
      <c r="I223" s="250"/>
      <c r="J223" s="250"/>
      <c r="K223" s="250"/>
      <c r="L223" s="250"/>
      <c r="M223" s="250"/>
      <c r="N223" s="250"/>
      <c r="O223" s="250"/>
      <c r="P223" s="250"/>
      <c r="Q223" s="250"/>
    </row>
    <row r="224" spans="2:17" x14ac:dyDescent="0.2">
      <c r="B224" s="53"/>
      <c r="C224" s="53"/>
      <c r="D224" s="157"/>
      <c r="E224" s="250"/>
      <c r="F224" s="250"/>
      <c r="G224" s="250"/>
      <c r="H224" s="250"/>
      <c r="I224" s="250"/>
      <c r="J224" s="250"/>
      <c r="K224" s="250"/>
      <c r="L224" s="250"/>
      <c r="M224" s="250"/>
      <c r="N224" s="250"/>
      <c r="O224" s="250"/>
      <c r="P224" s="250"/>
      <c r="Q224" s="250"/>
    </row>
    <row r="225" spans="2:17" x14ac:dyDescent="0.2">
      <c r="B225" s="53"/>
      <c r="C225" s="53"/>
      <c r="D225" s="157"/>
      <c r="E225" s="250"/>
      <c r="F225" s="250"/>
      <c r="G225" s="250"/>
      <c r="H225" s="250"/>
      <c r="I225" s="250"/>
      <c r="J225" s="250"/>
      <c r="K225" s="250"/>
      <c r="L225" s="250"/>
      <c r="M225" s="250"/>
      <c r="N225" s="250"/>
      <c r="O225" s="250"/>
      <c r="P225" s="250"/>
      <c r="Q225" s="250"/>
    </row>
    <row r="226" spans="2:17" x14ac:dyDescent="0.2">
      <c r="B226" s="53"/>
      <c r="C226" s="53"/>
      <c r="D226" s="157"/>
      <c r="E226" s="250"/>
      <c r="F226" s="250"/>
      <c r="G226" s="250"/>
      <c r="H226" s="250"/>
      <c r="I226" s="250"/>
      <c r="J226" s="250"/>
      <c r="K226" s="250"/>
      <c r="L226" s="250"/>
      <c r="M226" s="250"/>
      <c r="N226" s="250"/>
      <c r="O226" s="250"/>
      <c r="P226" s="250"/>
      <c r="Q226" s="250"/>
    </row>
    <row r="227" spans="2:17" x14ac:dyDescent="0.2">
      <c r="B227" s="53"/>
      <c r="C227" s="53"/>
      <c r="D227" s="157"/>
      <c r="E227" s="250"/>
      <c r="F227" s="250"/>
      <c r="G227" s="250"/>
      <c r="H227" s="250"/>
      <c r="I227" s="250"/>
      <c r="J227" s="250"/>
      <c r="K227" s="250"/>
      <c r="L227" s="250"/>
      <c r="M227" s="250"/>
      <c r="N227" s="250"/>
      <c r="O227" s="250"/>
      <c r="P227" s="250"/>
      <c r="Q227" s="250"/>
    </row>
    <row r="228" spans="2:17" x14ac:dyDescent="0.2">
      <c r="B228" s="53"/>
      <c r="C228" s="53"/>
      <c r="D228" s="157"/>
      <c r="E228" s="250"/>
      <c r="F228" s="250"/>
      <c r="G228" s="250"/>
      <c r="H228" s="250"/>
      <c r="I228" s="250"/>
      <c r="J228" s="250"/>
      <c r="K228" s="250"/>
      <c r="L228" s="250"/>
      <c r="M228" s="250"/>
      <c r="N228" s="250"/>
      <c r="O228" s="250"/>
      <c r="P228" s="250"/>
      <c r="Q228" s="250"/>
    </row>
    <row r="229" spans="2:17" x14ac:dyDescent="0.2">
      <c r="B229" s="53"/>
      <c r="C229" s="53"/>
      <c r="D229" s="157"/>
      <c r="E229" s="250"/>
      <c r="F229" s="250"/>
      <c r="G229" s="250"/>
      <c r="H229" s="250"/>
      <c r="I229" s="250"/>
      <c r="J229" s="250"/>
      <c r="K229" s="250"/>
      <c r="L229" s="250"/>
      <c r="M229" s="250"/>
      <c r="N229" s="250"/>
      <c r="O229" s="250"/>
      <c r="P229" s="250"/>
      <c r="Q229" s="250"/>
    </row>
    <row r="230" spans="2:17" x14ac:dyDescent="0.2">
      <c r="B230" s="53"/>
      <c r="C230" s="53"/>
      <c r="D230" s="157"/>
      <c r="E230" s="250"/>
      <c r="F230" s="250"/>
      <c r="G230" s="250"/>
      <c r="H230" s="250"/>
      <c r="I230" s="250"/>
      <c r="J230" s="250"/>
      <c r="K230" s="250"/>
      <c r="L230" s="250"/>
      <c r="M230" s="250"/>
      <c r="N230" s="250"/>
      <c r="O230" s="250"/>
      <c r="P230" s="250"/>
      <c r="Q230" s="250"/>
    </row>
    <row r="231" spans="2:17" x14ac:dyDescent="0.2">
      <c r="B231" s="53"/>
      <c r="C231" s="53"/>
      <c r="D231" s="157"/>
      <c r="E231" s="250"/>
      <c r="F231" s="250"/>
      <c r="G231" s="250"/>
      <c r="H231" s="250"/>
      <c r="I231" s="250"/>
      <c r="J231" s="250"/>
      <c r="K231" s="250"/>
      <c r="L231" s="250"/>
      <c r="M231" s="250"/>
      <c r="N231" s="250"/>
      <c r="O231" s="250"/>
      <c r="P231" s="250"/>
      <c r="Q231" s="250"/>
    </row>
    <row r="232" spans="2:17" x14ac:dyDescent="0.2">
      <c r="B232" s="53"/>
      <c r="C232" s="53"/>
      <c r="D232" s="157"/>
      <c r="E232" s="250"/>
      <c r="F232" s="250"/>
      <c r="G232" s="250"/>
      <c r="H232" s="250"/>
      <c r="I232" s="250"/>
      <c r="J232" s="250"/>
      <c r="K232" s="250"/>
      <c r="L232" s="250"/>
      <c r="M232" s="250"/>
      <c r="N232" s="250"/>
      <c r="O232" s="250"/>
      <c r="P232" s="250"/>
      <c r="Q232" s="250"/>
    </row>
    <row r="233" spans="2:17" x14ac:dyDescent="0.2">
      <c r="B233" s="53"/>
      <c r="C233" s="53"/>
      <c r="D233" s="157"/>
      <c r="E233" s="250"/>
      <c r="F233" s="250"/>
      <c r="G233" s="250"/>
      <c r="H233" s="250"/>
      <c r="I233" s="250"/>
      <c r="J233" s="250"/>
      <c r="K233" s="250"/>
      <c r="L233" s="250"/>
      <c r="M233" s="250"/>
      <c r="N233" s="250"/>
      <c r="O233" s="250"/>
      <c r="P233" s="250"/>
      <c r="Q233" s="250"/>
    </row>
    <row r="234" spans="2:17" x14ac:dyDescent="0.2">
      <c r="B234" s="53"/>
      <c r="C234" s="53"/>
      <c r="D234" s="157"/>
      <c r="E234" s="250"/>
      <c r="F234" s="250"/>
      <c r="G234" s="250"/>
      <c r="H234" s="250"/>
      <c r="I234" s="250"/>
      <c r="J234" s="250"/>
      <c r="K234" s="250"/>
      <c r="L234" s="250"/>
      <c r="M234" s="250"/>
      <c r="N234" s="250"/>
      <c r="O234" s="250"/>
      <c r="P234" s="250"/>
      <c r="Q234" s="250"/>
    </row>
    <row r="235" spans="2:17" x14ac:dyDescent="0.2">
      <c r="B235" s="53"/>
      <c r="C235" s="53"/>
      <c r="D235" s="157"/>
      <c r="E235" s="250"/>
      <c r="F235" s="250"/>
      <c r="G235" s="250"/>
      <c r="H235" s="250"/>
      <c r="I235" s="250"/>
      <c r="J235" s="250"/>
      <c r="K235" s="250"/>
      <c r="L235" s="250"/>
      <c r="M235" s="250"/>
      <c r="N235" s="250"/>
      <c r="O235" s="250"/>
      <c r="P235" s="250"/>
      <c r="Q235" s="250"/>
    </row>
    <row r="236" spans="2:17" x14ac:dyDescent="0.2">
      <c r="B236" s="53"/>
      <c r="C236" s="53"/>
      <c r="D236" s="157"/>
      <c r="E236" s="250"/>
      <c r="F236" s="250"/>
      <c r="G236" s="250"/>
      <c r="H236" s="250"/>
      <c r="I236" s="250"/>
      <c r="J236" s="250"/>
      <c r="K236" s="250"/>
      <c r="L236" s="250"/>
      <c r="M236" s="250"/>
      <c r="N236" s="250"/>
      <c r="O236" s="250"/>
      <c r="P236" s="250"/>
      <c r="Q236" s="250"/>
    </row>
    <row r="237" spans="2:17" x14ac:dyDescent="0.2">
      <c r="B237" s="53"/>
      <c r="C237" s="53"/>
      <c r="D237" s="157"/>
      <c r="E237" s="250"/>
      <c r="F237" s="250"/>
      <c r="G237" s="250"/>
      <c r="H237" s="250"/>
      <c r="I237" s="250"/>
      <c r="J237" s="250"/>
      <c r="K237" s="250"/>
      <c r="L237" s="250"/>
      <c r="M237" s="250"/>
      <c r="N237" s="250"/>
      <c r="O237" s="250"/>
      <c r="P237" s="250"/>
      <c r="Q237" s="250"/>
    </row>
    <row r="238" spans="2:17" x14ac:dyDescent="0.2">
      <c r="B238" s="53"/>
      <c r="C238" s="53"/>
      <c r="D238" s="157"/>
      <c r="E238" s="250"/>
      <c r="F238" s="250"/>
      <c r="G238" s="250"/>
      <c r="H238" s="250"/>
      <c r="I238" s="250"/>
      <c r="J238" s="250"/>
      <c r="K238" s="250"/>
      <c r="L238" s="250"/>
      <c r="M238" s="250"/>
      <c r="N238" s="250"/>
      <c r="O238" s="250"/>
      <c r="P238" s="250"/>
      <c r="Q238" s="250"/>
    </row>
    <row r="239" spans="2:17" x14ac:dyDescent="0.2">
      <c r="B239" s="53"/>
      <c r="C239" s="53"/>
      <c r="D239" s="157"/>
      <c r="E239" s="250"/>
      <c r="F239" s="250"/>
      <c r="G239" s="250"/>
      <c r="H239" s="250"/>
      <c r="I239" s="250"/>
      <c r="J239" s="250"/>
      <c r="K239" s="250"/>
      <c r="L239" s="250"/>
      <c r="M239" s="250"/>
      <c r="N239" s="250"/>
      <c r="O239" s="250"/>
      <c r="P239" s="250"/>
      <c r="Q239" s="250"/>
    </row>
    <row r="240" spans="2:17" x14ac:dyDescent="0.2">
      <c r="B240" s="53"/>
      <c r="C240" s="53"/>
      <c r="D240" s="157"/>
      <c r="E240" s="250"/>
      <c r="F240" s="250"/>
      <c r="G240" s="250"/>
      <c r="H240" s="250"/>
      <c r="I240" s="250"/>
      <c r="J240" s="250"/>
      <c r="K240" s="250"/>
      <c r="L240" s="250"/>
      <c r="M240" s="250"/>
      <c r="N240" s="250"/>
      <c r="O240" s="250"/>
      <c r="P240" s="250"/>
      <c r="Q240" s="250"/>
    </row>
    <row r="241" spans="2:17" x14ac:dyDescent="0.2">
      <c r="B241" s="53"/>
      <c r="C241" s="53"/>
      <c r="D241" s="157"/>
      <c r="E241" s="250"/>
      <c r="F241" s="250"/>
      <c r="G241" s="250"/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</row>
    <row r="242" spans="2:17" x14ac:dyDescent="0.2">
      <c r="B242" s="53"/>
      <c r="C242" s="53"/>
      <c r="D242" s="157"/>
      <c r="E242" s="250"/>
      <c r="F242" s="250"/>
      <c r="G242" s="250"/>
      <c r="H242" s="250"/>
      <c r="I242" s="250"/>
      <c r="J242" s="250"/>
      <c r="K242" s="250"/>
      <c r="L242" s="250"/>
      <c r="M242" s="250"/>
      <c r="N242" s="250"/>
      <c r="O242" s="250"/>
      <c r="P242" s="250"/>
      <c r="Q242" s="250"/>
    </row>
    <row r="243" spans="2:17" x14ac:dyDescent="0.2">
      <c r="B243" s="53"/>
      <c r="C243" s="53"/>
      <c r="D243" s="157"/>
      <c r="E243" s="250"/>
      <c r="F243" s="250"/>
      <c r="G243" s="250"/>
      <c r="H243" s="250"/>
      <c r="I243" s="250"/>
      <c r="J243" s="250"/>
      <c r="K243" s="250"/>
      <c r="L243" s="250"/>
      <c r="M243" s="250"/>
      <c r="N243" s="250"/>
      <c r="O243" s="250"/>
      <c r="P243" s="250"/>
      <c r="Q243" s="250"/>
    </row>
    <row r="244" spans="2:17" x14ac:dyDescent="0.2">
      <c r="B244" s="53"/>
      <c r="C244" s="53"/>
      <c r="D244" s="157"/>
      <c r="E244" s="250"/>
      <c r="F244" s="250"/>
      <c r="G244" s="250"/>
      <c r="H244" s="250"/>
      <c r="I244" s="250"/>
      <c r="J244" s="250"/>
      <c r="K244" s="250"/>
      <c r="L244" s="250"/>
      <c r="M244" s="250"/>
      <c r="N244" s="250"/>
      <c r="O244" s="250"/>
      <c r="P244" s="250"/>
      <c r="Q244" s="250"/>
    </row>
    <row r="245" spans="2:17" x14ac:dyDescent="0.2">
      <c r="B245" s="53"/>
      <c r="C245" s="53"/>
      <c r="D245" s="157"/>
      <c r="E245" s="250"/>
      <c r="F245" s="250"/>
      <c r="G245" s="250"/>
      <c r="H245" s="250"/>
      <c r="I245" s="250"/>
      <c r="J245" s="250"/>
      <c r="K245" s="250"/>
      <c r="L245" s="250"/>
      <c r="M245" s="250"/>
      <c r="N245" s="250"/>
      <c r="O245" s="250"/>
      <c r="P245" s="250"/>
      <c r="Q245" s="250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indexed="52"/>
    <outlinePr applyStyles="1" summaryBelow="0"/>
    <pageSetUpPr fitToPage="1"/>
  </sheetPr>
  <dimension ref="A2:S243"/>
  <sheetViews>
    <sheetView workbookViewId="0">
      <selection activeCell="H21" sqref="H21"/>
    </sheetView>
  </sheetViews>
  <sheetFormatPr defaultRowHeight="12.75" outlineLevelRow="1" x14ac:dyDescent="0.2"/>
  <cols>
    <col min="1" max="1" width="66" style="238" bestFit="1" customWidth="1"/>
    <col min="2" max="2" width="19" style="33" customWidth="1"/>
    <col min="3" max="3" width="19.42578125" style="33" customWidth="1"/>
    <col min="4" max="4" width="9.85546875" style="146" customWidth="1"/>
    <col min="5" max="5" width="18.42578125" style="33" customWidth="1"/>
    <col min="6" max="6" width="17.7109375" style="33" customWidth="1"/>
    <col min="7" max="7" width="9.140625" style="146" customWidth="1"/>
    <col min="8" max="8" width="16" style="33" bestFit="1" customWidth="1"/>
    <col min="9" max="16384" width="9.140625" style="238"/>
  </cols>
  <sheetData>
    <row r="2" spans="1:19" ht="18.75" x14ac:dyDescent="0.3">
      <c r="A2" s="5" t="s">
        <v>135</v>
      </c>
      <c r="B2" s="3"/>
      <c r="C2" s="3"/>
      <c r="D2" s="3"/>
      <c r="E2" s="3"/>
      <c r="F2" s="3"/>
      <c r="G2" s="3"/>
      <c r="H2" s="3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</row>
    <row r="3" spans="1:19" x14ac:dyDescent="0.2">
      <c r="A3" s="222"/>
    </row>
    <row r="4" spans="1:19" x14ac:dyDescent="0.2">
      <c r="B4" s="53"/>
      <c r="C4" s="53"/>
      <c r="D4" s="157"/>
      <c r="E4" s="53"/>
      <c r="F4" s="53"/>
      <c r="G4" s="157"/>
      <c r="H4" s="53"/>
      <c r="I4" s="250"/>
      <c r="J4" s="250"/>
      <c r="K4" s="250"/>
      <c r="L4" s="250"/>
      <c r="M4" s="250"/>
      <c r="N4" s="250"/>
      <c r="O4" s="250"/>
      <c r="P4" s="250"/>
      <c r="Q4" s="250"/>
    </row>
    <row r="5" spans="1:19" s="11" customFormat="1" x14ac:dyDescent="0.2">
      <c r="B5" s="60"/>
      <c r="C5" s="60"/>
      <c r="D5" s="168"/>
      <c r="E5" s="60"/>
      <c r="F5" s="60"/>
      <c r="G5" s="168"/>
      <c r="H5" s="11" t="str">
        <f>VALVAL</f>
        <v>млрд. одиниць</v>
      </c>
    </row>
    <row r="6" spans="1:19" s="173" customFormat="1" x14ac:dyDescent="0.2">
      <c r="A6" s="169"/>
      <c r="B6" s="278">
        <v>43100</v>
      </c>
      <c r="C6" s="279"/>
      <c r="D6" s="280"/>
      <c r="E6" s="278">
        <v>43131</v>
      </c>
      <c r="F6" s="279"/>
      <c r="G6" s="280"/>
      <c r="H6" s="15"/>
    </row>
    <row r="7" spans="1:19" s="55" customFormat="1" x14ac:dyDescent="0.2">
      <c r="A7" s="223"/>
      <c r="B7" s="200" t="s">
        <v>180</v>
      </c>
      <c r="C7" s="200" t="s">
        <v>7</v>
      </c>
      <c r="D7" s="93" t="s">
        <v>66</v>
      </c>
      <c r="E7" s="200" t="s">
        <v>180</v>
      </c>
      <c r="F7" s="200" t="s">
        <v>7</v>
      </c>
      <c r="G7" s="93" t="s">
        <v>66</v>
      </c>
      <c r="H7" s="200" t="s">
        <v>152</v>
      </c>
    </row>
    <row r="8" spans="1:19" s="10" customFormat="1" ht="15.75" x14ac:dyDescent="0.2">
      <c r="A8" s="99" t="s">
        <v>179</v>
      </c>
      <c r="B8" s="179">
        <f t="shared" ref="B8:H8" si="0">SUM(B9:B18)</f>
        <v>76.305177725149989</v>
      </c>
      <c r="C8" s="179">
        <f t="shared" si="0"/>
        <v>2141.6744392656597</v>
      </c>
      <c r="D8" s="156">
        <f t="shared" si="0"/>
        <v>1.0000009999999999</v>
      </c>
      <c r="E8" s="179">
        <f t="shared" si="0"/>
        <v>76.113584884319991</v>
      </c>
      <c r="F8" s="179">
        <f t="shared" si="0"/>
        <v>2131.8494912910405</v>
      </c>
      <c r="G8" s="156">
        <f t="shared" si="0"/>
        <v>1</v>
      </c>
      <c r="H8" s="242">
        <f t="shared" si="0"/>
        <v>0</v>
      </c>
    </row>
    <row r="9" spans="1:19" s="100" customFormat="1" x14ac:dyDescent="0.2">
      <c r="A9" s="126" t="s">
        <v>35</v>
      </c>
      <c r="B9" s="103">
        <v>32.592573977859999</v>
      </c>
      <c r="C9" s="103">
        <v>914.78304198059004</v>
      </c>
      <c r="D9" s="204">
        <v>0.42713499999999999</v>
      </c>
      <c r="E9" s="103">
        <v>31.70141119977</v>
      </c>
      <c r="F9" s="103">
        <v>887.91820069945004</v>
      </c>
      <c r="G9" s="204">
        <v>0.41650100000000001</v>
      </c>
      <c r="H9" s="103">
        <v>-1.0633E-2</v>
      </c>
    </row>
    <row r="10" spans="1:19" x14ac:dyDescent="0.2">
      <c r="A10" s="79" t="s">
        <v>148</v>
      </c>
      <c r="B10" s="50">
        <v>5.9021432439900003</v>
      </c>
      <c r="C10" s="50">
        <v>165.65677060701</v>
      </c>
      <c r="D10" s="154">
        <v>7.7349000000000001E-2</v>
      </c>
      <c r="E10" s="50">
        <v>6.0593448134500001</v>
      </c>
      <c r="F10" s="50">
        <v>169.71492247763999</v>
      </c>
      <c r="G10" s="154">
        <v>7.9608999999999999E-2</v>
      </c>
      <c r="H10" s="50">
        <v>2.2599999999999999E-3</v>
      </c>
      <c r="I10" s="250"/>
      <c r="J10" s="250"/>
      <c r="K10" s="250"/>
      <c r="L10" s="250"/>
      <c r="M10" s="250"/>
      <c r="N10" s="250"/>
      <c r="O10" s="250"/>
      <c r="P10" s="250"/>
      <c r="Q10" s="250"/>
    </row>
    <row r="11" spans="1:19" x14ac:dyDescent="0.2">
      <c r="A11" s="79" t="s">
        <v>92</v>
      </c>
      <c r="B11" s="50">
        <v>0.31720380743999999</v>
      </c>
      <c r="C11" s="50">
        <v>8.9030299999999993</v>
      </c>
      <c r="D11" s="154">
        <v>4.1570000000000001E-3</v>
      </c>
      <c r="E11" s="50">
        <v>0.3246471581</v>
      </c>
      <c r="F11" s="50">
        <v>9.0929743999999992</v>
      </c>
      <c r="G11" s="154">
        <v>4.2649999999999997E-3</v>
      </c>
      <c r="H11" s="50">
        <v>1.08E-4</v>
      </c>
      <c r="I11" s="250"/>
      <c r="J11" s="250"/>
      <c r="K11" s="250"/>
      <c r="L11" s="250"/>
      <c r="M11" s="250"/>
      <c r="N11" s="250"/>
      <c r="O11" s="250"/>
      <c r="P11" s="250"/>
      <c r="Q11" s="250"/>
    </row>
    <row r="12" spans="1:19" x14ac:dyDescent="0.2">
      <c r="A12" s="79" t="s">
        <v>61</v>
      </c>
      <c r="B12" s="50">
        <v>14.00143215376</v>
      </c>
      <c r="C12" s="50">
        <v>392.981318579</v>
      </c>
      <c r="D12" s="154">
        <v>0.18349299999999999</v>
      </c>
      <c r="E12" s="50">
        <v>14.325759552019999</v>
      </c>
      <c r="F12" s="50">
        <v>401.2472052087</v>
      </c>
      <c r="G12" s="154">
        <v>0.18821599999999999</v>
      </c>
      <c r="H12" s="50">
        <v>4.7229999999999998E-3</v>
      </c>
      <c r="I12" s="250"/>
      <c r="J12" s="250"/>
      <c r="K12" s="250"/>
      <c r="L12" s="250"/>
      <c r="M12" s="250"/>
      <c r="N12" s="250"/>
      <c r="O12" s="250"/>
      <c r="P12" s="250"/>
      <c r="Q12" s="250"/>
    </row>
    <row r="13" spans="1:19" x14ac:dyDescent="0.2">
      <c r="A13" s="79" t="s">
        <v>159</v>
      </c>
      <c r="B13" s="50">
        <v>22.931464837509999</v>
      </c>
      <c r="C13" s="50">
        <v>643.62253731026999</v>
      </c>
      <c r="D13" s="154">
        <v>0.30052299999999998</v>
      </c>
      <c r="E13" s="50">
        <v>23.120232388529999</v>
      </c>
      <c r="F13" s="50">
        <v>647.56975684646</v>
      </c>
      <c r="G13" s="154">
        <v>0.30375999999999997</v>
      </c>
      <c r="H13" s="50">
        <v>3.2369999999999999E-3</v>
      </c>
      <c r="I13" s="250"/>
      <c r="J13" s="250"/>
      <c r="K13" s="250"/>
      <c r="L13" s="250"/>
      <c r="M13" s="250"/>
      <c r="N13" s="250"/>
      <c r="O13" s="250"/>
      <c r="P13" s="250"/>
      <c r="Q13" s="250"/>
    </row>
    <row r="14" spans="1:19" x14ac:dyDescent="0.2">
      <c r="A14" s="79" t="s">
        <v>129</v>
      </c>
      <c r="B14" s="50">
        <v>0.56035970458999995</v>
      </c>
      <c r="C14" s="50">
        <v>15.727740788789999</v>
      </c>
      <c r="D14" s="154">
        <v>7.3439999999999998E-3</v>
      </c>
      <c r="E14" s="50">
        <v>0.58218977245000003</v>
      </c>
      <c r="F14" s="50">
        <v>16.30643165879</v>
      </c>
      <c r="G14" s="154">
        <v>7.6490000000000004E-3</v>
      </c>
      <c r="H14" s="50">
        <v>3.0499999999999999E-4</v>
      </c>
      <c r="I14" s="250"/>
      <c r="J14" s="250"/>
      <c r="K14" s="250"/>
      <c r="L14" s="250"/>
      <c r="M14" s="250"/>
      <c r="N14" s="250"/>
      <c r="O14" s="250"/>
      <c r="P14" s="250"/>
      <c r="Q14" s="250"/>
    </row>
    <row r="15" spans="1:19" x14ac:dyDescent="0.2">
      <c r="B15" s="53"/>
      <c r="C15" s="53"/>
      <c r="D15" s="157"/>
      <c r="E15" s="53"/>
      <c r="F15" s="53"/>
      <c r="G15" s="157"/>
      <c r="H15" s="53"/>
      <c r="I15" s="250"/>
      <c r="J15" s="250"/>
      <c r="K15" s="250"/>
      <c r="L15" s="250"/>
      <c r="M15" s="250"/>
      <c r="N15" s="250"/>
      <c r="O15" s="250"/>
      <c r="P15" s="250"/>
      <c r="Q15" s="250"/>
    </row>
    <row r="16" spans="1:19" x14ac:dyDescent="0.2">
      <c r="B16" s="53"/>
      <c r="C16" s="53"/>
      <c r="D16" s="157"/>
      <c r="E16" s="53"/>
      <c r="F16" s="53"/>
      <c r="G16" s="157"/>
      <c r="H16" s="53"/>
      <c r="I16" s="250"/>
      <c r="J16" s="250"/>
      <c r="K16" s="250"/>
      <c r="L16" s="250"/>
      <c r="M16" s="250"/>
      <c r="N16" s="250"/>
      <c r="O16" s="250"/>
      <c r="P16" s="250"/>
      <c r="Q16" s="250"/>
    </row>
    <row r="17" spans="1:19" x14ac:dyDescent="0.2">
      <c r="B17" s="53"/>
      <c r="C17" s="53"/>
      <c r="D17" s="157"/>
      <c r="E17" s="53"/>
      <c r="F17" s="53"/>
      <c r="G17" s="157"/>
      <c r="H17" s="53"/>
      <c r="I17" s="250"/>
      <c r="J17" s="250"/>
      <c r="K17" s="250"/>
      <c r="L17" s="250"/>
      <c r="M17" s="250"/>
      <c r="N17" s="250"/>
      <c r="O17" s="250"/>
      <c r="P17" s="250"/>
      <c r="Q17" s="250"/>
    </row>
    <row r="18" spans="1:19" x14ac:dyDescent="0.2">
      <c r="B18" s="53"/>
      <c r="C18" s="53"/>
      <c r="D18" s="157"/>
      <c r="E18" s="53"/>
      <c r="F18" s="53"/>
      <c r="G18" s="157"/>
      <c r="H18" s="53"/>
      <c r="I18" s="250"/>
      <c r="J18" s="250"/>
      <c r="K18" s="250"/>
      <c r="L18" s="250"/>
      <c r="M18" s="250"/>
      <c r="N18" s="250"/>
      <c r="O18" s="250"/>
      <c r="P18" s="250"/>
      <c r="Q18" s="250"/>
    </row>
    <row r="19" spans="1:19" x14ac:dyDescent="0.2">
      <c r="B19" s="53"/>
      <c r="C19" s="53"/>
      <c r="D19" s="157"/>
      <c r="E19" s="53"/>
      <c r="F19" s="53"/>
      <c r="G19" s="157"/>
      <c r="H19" s="53"/>
      <c r="I19" s="250"/>
      <c r="J19" s="250"/>
      <c r="K19" s="250"/>
      <c r="L19" s="250"/>
      <c r="M19" s="250"/>
      <c r="N19" s="250"/>
      <c r="O19" s="250"/>
      <c r="P19" s="250"/>
      <c r="Q19" s="250"/>
    </row>
    <row r="20" spans="1:19" x14ac:dyDescent="0.2">
      <c r="B20" s="53"/>
      <c r="C20" s="53"/>
      <c r="D20" s="157"/>
      <c r="E20" s="53"/>
      <c r="F20" s="53"/>
      <c r="G20" s="157"/>
      <c r="H20" s="53"/>
      <c r="I20" s="250"/>
      <c r="J20" s="250"/>
      <c r="K20" s="250"/>
      <c r="L20" s="250"/>
      <c r="M20" s="250"/>
      <c r="N20" s="250"/>
      <c r="O20" s="250"/>
      <c r="P20" s="250"/>
      <c r="Q20" s="250"/>
    </row>
    <row r="21" spans="1:19" x14ac:dyDescent="0.2">
      <c r="B21" s="53"/>
      <c r="C21" s="53"/>
      <c r="D21" s="157"/>
      <c r="E21" s="53"/>
      <c r="F21" s="53"/>
      <c r="G21" s="157"/>
      <c r="H21" s="11" t="str">
        <f>VALVAL</f>
        <v>млрд. одиниць</v>
      </c>
      <c r="I21" s="250"/>
      <c r="J21" s="250"/>
      <c r="K21" s="250"/>
      <c r="L21" s="250"/>
      <c r="M21" s="250"/>
      <c r="N21" s="250"/>
      <c r="O21" s="250"/>
      <c r="P21" s="250"/>
      <c r="Q21" s="250"/>
    </row>
    <row r="22" spans="1:19" x14ac:dyDescent="0.2">
      <c r="A22" s="169"/>
      <c r="B22" s="278">
        <v>43100</v>
      </c>
      <c r="C22" s="279"/>
      <c r="D22" s="280"/>
      <c r="E22" s="278">
        <v>43131</v>
      </c>
      <c r="F22" s="279"/>
      <c r="G22" s="280"/>
      <c r="H22" s="15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</row>
    <row r="23" spans="1:19" s="124" customFormat="1" x14ac:dyDescent="0.2">
      <c r="A23" s="91"/>
      <c r="B23" s="118" t="s">
        <v>180</v>
      </c>
      <c r="C23" s="118" t="s">
        <v>7</v>
      </c>
      <c r="D23" s="224" t="s">
        <v>66</v>
      </c>
      <c r="E23" s="118" t="s">
        <v>180</v>
      </c>
      <c r="F23" s="118" t="s">
        <v>7</v>
      </c>
      <c r="G23" s="224" t="s">
        <v>66</v>
      </c>
      <c r="H23" s="118" t="s">
        <v>152</v>
      </c>
      <c r="I23" s="144"/>
      <c r="J23" s="144"/>
      <c r="K23" s="144"/>
      <c r="L23" s="144"/>
      <c r="M23" s="144"/>
      <c r="N23" s="144"/>
      <c r="O23" s="144"/>
      <c r="P23" s="144"/>
      <c r="Q23" s="144"/>
    </row>
    <row r="24" spans="1:19" s="61" customFormat="1" ht="15" x14ac:dyDescent="0.25">
      <c r="A24" s="88" t="s">
        <v>179</v>
      </c>
      <c r="B24" s="170">
        <f t="shared" ref="B24:G24" si="1">B$25+B$32</f>
        <v>76.305177725150003</v>
      </c>
      <c r="C24" s="170">
        <f t="shared" si="1"/>
        <v>2141.6744392656601</v>
      </c>
      <c r="D24" s="54">
        <f t="shared" si="1"/>
        <v>1.0000009999999999</v>
      </c>
      <c r="E24" s="170">
        <f t="shared" si="1"/>
        <v>76.113584884319991</v>
      </c>
      <c r="F24" s="170">
        <f t="shared" si="1"/>
        <v>2131.8494912910401</v>
      </c>
      <c r="G24" s="54">
        <f t="shared" si="1"/>
        <v>1.0000020000000001</v>
      </c>
      <c r="H24" s="153">
        <v>-9.9999999999999995E-7</v>
      </c>
      <c r="I24" s="82"/>
      <c r="J24" s="82"/>
      <c r="K24" s="82"/>
      <c r="L24" s="82"/>
      <c r="M24" s="82"/>
      <c r="N24" s="82"/>
      <c r="O24" s="82"/>
      <c r="P24" s="82"/>
      <c r="Q24" s="82"/>
    </row>
    <row r="25" spans="1:19" s="152" customFormat="1" ht="15" x14ac:dyDescent="0.25">
      <c r="A25" s="252" t="s">
        <v>73</v>
      </c>
      <c r="B25" s="113">
        <f t="shared" ref="B25:G25" si="2">SUM(B$26:B$31)</f>
        <v>65.33278567664</v>
      </c>
      <c r="C25" s="113">
        <f t="shared" si="2"/>
        <v>1833.7098647964799</v>
      </c>
      <c r="D25" s="73">
        <f t="shared" si="2"/>
        <v>0.85620399999999997</v>
      </c>
      <c r="E25" s="113">
        <f t="shared" si="2"/>
        <v>65.442080114529986</v>
      </c>
      <c r="F25" s="113">
        <f t="shared" si="2"/>
        <v>1832.95354453705</v>
      </c>
      <c r="G25" s="73">
        <f t="shared" si="2"/>
        <v>0.859796</v>
      </c>
      <c r="H25" s="183">
        <v>3.5899999999999999E-3</v>
      </c>
      <c r="I25" s="171"/>
      <c r="J25" s="171"/>
      <c r="K25" s="171"/>
      <c r="L25" s="171"/>
      <c r="M25" s="171"/>
      <c r="N25" s="171"/>
      <c r="O25" s="171"/>
      <c r="P25" s="171"/>
      <c r="Q25" s="171"/>
    </row>
    <row r="26" spans="1:19" s="159" customFormat="1" outlineLevel="1" x14ac:dyDescent="0.2">
      <c r="A26" s="14" t="s">
        <v>35</v>
      </c>
      <c r="B26" s="233">
        <v>30.053743072220001</v>
      </c>
      <c r="C26" s="233">
        <v>843.52510879270994</v>
      </c>
      <c r="D26" s="123">
        <v>0.39386199999999999</v>
      </c>
      <c r="E26" s="233">
        <v>29.574980731219998</v>
      </c>
      <c r="F26" s="233">
        <v>828.35945412980004</v>
      </c>
      <c r="G26" s="123">
        <v>0.38856400000000002</v>
      </c>
      <c r="H26" s="233">
        <v>-5.2989999999999999E-3</v>
      </c>
      <c r="I26" s="182"/>
      <c r="J26" s="182"/>
      <c r="K26" s="182"/>
      <c r="L26" s="182"/>
      <c r="M26" s="182"/>
      <c r="N26" s="182"/>
      <c r="O26" s="182"/>
      <c r="P26" s="182"/>
      <c r="Q26" s="182"/>
    </row>
    <row r="27" spans="1:19" outlineLevel="1" x14ac:dyDescent="0.2">
      <c r="A27" s="37" t="s">
        <v>148</v>
      </c>
      <c r="B27" s="50">
        <v>5.2794247102299998</v>
      </c>
      <c r="C27" s="50">
        <v>148.17879065381999</v>
      </c>
      <c r="D27" s="154">
        <v>6.9188E-2</v>
      </c>
      <c r="E27" s="50">
        <v>5.4965045536500003</v>
      </c>
      <c r="F27" s="50">
        <v>153.95044727402001</v>
      </c>
      <c r="G27" s="154">
        <v>7.2215000000000001E-2</v>
      </c>
      <c r="H27" s="50">
        <v>3.026E-3</v>
      </c>
      <c r="I27" s="250"/>
      <c r="J27" s="250"/>
      <c r="K27" s="250"/>
      <c r="L27" s="250"/>
      <c r="M27" s="250"/>
      <c r="N27" s="250"/>
      <c r="O27" s="250"/>
      <c r="P27" s="250"/>
      <c r="Q27" s="250"/>
    </row>
    <row r="28" spans="1:19" outlineLevel="1" x14ac:dyDescent="0.2">
      <c r="A28" s="37" t="s">
        <v>92</v>
      </c>
      <c r="B28" s="50">
        <v>0.31720380743999999</v>
      </c>
      <c r="C28" s="50">
        <v>8.9030299999999993</v>
      </c>
      <c r="D28" s="154">
        <v>4.1570000000000001E-3</v>
      </c>
      <c r="E28" s="50">
        <v>0.3246471581</v>
      </c>
      <c r="F28" s="50">
        <v>9.0929743999999992</v>
      </c>
      <c r="G28" s="154">
        <v>4.2649999999999997E-3</v>
      </c>
      <c r="H28" s="50">
        <v>1.08E-4</v>
      </c>
      <c r="I28" s="250"/>
      <c r="J28" s="250"/>
      <c r="K28" s="250"/>
      <c r="L28" s="250"/>
      <c r="M28" s="250"/>
      <c r="N28" s="250"/>
      <c r="O28" s="250"/>
      <c r="P28" s="250"/>
      <c r="Q28" s="250"/>
    </row>
    <row r="29" spans="1:19" outlineLevel="1" x14ac:dyDescent="0.2">
      <c r="A29" s="37" t="s">
        <v>61</v>
      </c>
      <c r="B29" s="50">
        <v>6.6637234384099999</v>
      </c>
      <c r="C29" s="50">
        <v>187.03221175601999</v>
      </c>
      <c r="D29" s="154">
        <v>8.7330000000000005E-2</v>
      </c>
      <c r="E29" s="50">
        <v>6.81808108281</v>
      </c>
      <c r="F29" s="50">
        <v>190.9662080693</v>
      </c>
      <c r="G29" s="154">
        <v>8.9578000000000005E-2</v>
      </c>
      <c r="H29" s="50">
        <v>2.248E-3</v>
      </c>
      <c r="I29" s="250"/>
      <c r="J29" s="250"/>
      <c r="K29" s="250"/>
      <c r="L29" s="250"/>
      <c r="M29" s="250"/>
      <c r="N29" s="250"/>
      <c r="O29" s="250"/>
      <c r="P29" s="250"/>
      <c r="Q29" s="250"/>
    </row>
    <row r="30" spans="1:19" outlineLevel="1" x14ac:dyDescent="0.2">
      <c r="A30" s="37" t="s">
        <v>159</v>
      </c>
      <c r="B30" s="50">
        <v>22.458330943749999</v>
      </c>
      <c r="C30" s="50">
        <v>630.34298280513997</v>
      </c>
      <c r="D30" s="154">
        <v>0.294323</v>
      </c>
      <c r="E30" s="50">
        <v>22.6456768163</v>
      </c>
      <c r="F30" s="50">
        <v>634.27802900513996</v>
      </c>
      <c r="G30" s="154">
        <v>0.29752499999999998</v>
      </c>
      <c r="H30" s="50">
        <v>3.202E-3</v>
      </c>
      <c r="I30" s="250"/>
      <c r="J30" s="250"/>
      <c r="K30" s="250"/>
      <c r="L30" s="250"/>
      <c r="M30" s="250"/>
      <c r="N30" s="250"/>
      <c r="O30" s="250"/>
      <c r="P30" s="250"/>
      <c r="Q30" s="250"/>
    </row>
    <row r="31" spans="1:19" outlineLevel="1" x14ac:dyDescent="0.2">
      <c r="A31" s="37" t="s">
        <v>129</v>
      </c>
      <c r="B31" s="50">
        <v>0.56035970458999995</v>
      </c>
      <c r="C31" s="50">
        <v>15.727740788789999</v>
      </c>
      <c r="D31" s="154">
        <v>7.3439999999999998E-3</v>
      </c>
      <c r="E31" s="50">
        <v>0.58218977245000003</v>
      </c>
      <c r="F31" s="50">
        <v>16.30643165879</v>
      </c>
      <c r="G31" s="154">
        <v>7.6490000000000004E-3</v>
      </c>
      <c r="H31" s="50">
        <v>3.0499999999999999E-4</v>
      </c>
      <c r="I31" s="250"/>
      <c r="J31" s="250"/>
      <c r="K31" s="250"/>
      <c r="L31" s="250"/>
      <c r="M31" s="250"/>
      <c r="N31" s="250"/>
      <c r="O31" s="250"/>
      <c r="P31" s="250"/>
      <c r="Q31" s="250"/>
    </row>
    <row r="32" spans="1:19" s="11" customFormat="1" ht="15" x14ac:dyDescent="0.25">
      <c r="A32" s="175" t="s">
        <v>114</v>
      </c>
      <c r="B32" s="19">
        <f t="shared" ref="B32:G32" si="3">SUM(B$33:B$36)</f>
        <v>10.972392048509999</v>
      </c>
      <c r="C32" s="19">
        <f t="shared" si="3"/>
        <v>307.96457446918004</v>
      </c>
      <c r="D32" s="162">
        <f t="shared" si="3"/>
        <v>0.14379700000000001</v>
      </c>
      <c r="E32" s="19">
        <f t="shared" si="3"/>
        <v>10.671504769790001</v>
      </c>
      <c r="F32" s="19">
        <f t="shared" si="3"/>
        <v>298.89594675398996</v>
      </c>
      <c r="G32" s="162">
        <f t="shared" si="3"/>
        <v>0.140206</v>
      </c>
      <c r="H32" s="19">
        <v>-3.591E-3</v>
      </c>
    </row>
    <row r="33" spans="1:17" outlineLevel="1" x14ac:dyDescent="0.2">
      <c r="A33" s="37" t="s">
        <v>35</v>
      </c>
      <c r="B33" s="50">
        <v>2.5388309056399998</v>
      </c>
      <c r="C33" s="50">
        <v>71.257933187879999</v>
      </c>
      <c r="D33" s="154">
        <v>3.3272000000000003E-2</v>
      </c>
      <c r="E33" s="50">
        <v>2.1264304685500002</v>
      </c>
      <c r="F33" s="50">
        <v>59.558746569649998</v>
      </c>
      <c r="G33" s="154">
        <v>2.7938000000000001E-2</v>
      </c>
      <c r="H33" s="50">
        <v>-5.3340000000000002E-3</v>
      </c>
      <c r="I33" s="250"/>
      <c r="J33" s="250"/>
      <c r="K33" s="250"/>
      <c r="L33" s="250"/>
      <c r="M33" s="250"/>
      <c r="N33" s="250"/>
      <c r="O33" s="250"/>
      <c r="P33" s="250"/>
      <c r="Q33" s="250"/>
    </row>
    <row r="34" spans="1:17" outlineLevel="1" x14ac:dyDescent="0.2">
      <c r="A34" s="37" t="s">
        <v>148</v>
      </c>
      <c r="B34" s="50">
        <v>0.62271853375999997</v>
      </c>
      <c r="C34" s="50">
        <v>17.477979953190001</v>
      </c>
      <c r="D34" s="154">
        <v>8.1609999999999999E-3</v>
      </c>
      <c r="E34" s="50">
        <v>0.56284025979999996</v>
      </c>
      <c r="F34" s="50">
        <v>15.76447520362</v>
      </c>
      <c r="G34" s="154">
        <v>7.3949999999999997E-3</v>
      </c>
      <c r="H34" s="50">
        <v>-7.6599999999999997E-4</v>
      </c>
      <c r="I34" s="250"/>
      <c r="J34" s="250"/>
      <c r="K34" s="250"/>
      <c r="L34" s="250"/>
      <c r="M34" s="250"/>
      <c r="N34" s="250"/>
      <c r="O34" s="250"/>
      <c r="P34" s="250"/>
      <c r="Q34" s="250"/>
    </row>
    <row r="35" spans="1:17" outlineLevel="1" x14ac:dyDescent="0.2">
      <c r="A35" s="37" t="s">
        <v>61</v>
      </c>
      <c r="B35" s="50">
        <v>7.3377087153499998</v>
      </c>
      <c r="C35" s="50">
        <v>205.94910682298001</v>
      </c>
      <c r="D35" s="154">
        <v>9.6162999999999998E-2</v>
      </c>
      <c r="E35" s="50">
        <v>7.50767846921</v>
      </c>
      <c r="F35" s="50">
        <v>210.2809971394</v>
      </c>
      <c r="G35" s="154">
        <v>9.8638000000000003E-2</v>
      </c>
      <c r="H35" s="50">
        <v>2.4750000000000002E-3</v>
      </c>
      <c r="I35" s="250"/>
      <c r="J35" s="250"/>
      <c r="K35" s="250"/>
      <c r="L35" s="250"/>
      <c r="M35" s="250"/>
      <c r="N35" s="250"/>
      <c r="O35" s="250"/>
      <c r="P35" s="250"/>
      <c r="Q35" s="250"/>
    </row>
    <row r="36" spans="1:17" outlineLevel="1" x14ac:dyDescent="0.2">
      <c r="A36" s="37" t="s">
        <v>159</v>
      </c>
      <c r="B36" s="50">
        <v>0.47313389375999998</v>
      </c>
      <c r="C36" s="50">
        <v>13.279554505129999</v>
      </c>
      <c r="D36" s="154">
        <v>6.2009999999999999E-3</v>
      </c>
      <c r="E36" s="50">
        <v>0.47455557223</v>
      </c>
      <c r="F36" s="50">
        <v>13.29172784132</v>
      </c>
      <c r="G36" s="154">
        <v>6.2350000000000001E-3</v>
      </c>
      <c r="H36" s="50">
        <v>3.4E-5</v>
      </c>
      <c r="I36" s="250"/>
      <c r="J36" s="250"/>
      <c r="K36" s="250"/>
      <c r="L36" s="250"/>
      <c r="M36" s="250"/>
      <c r="N36" s="250"/>
      <c r="O36" s="250"/>
      <c r="P36" s="250"/>
      <c r="Q36" s="250"/>
    </row>
    <row r="37" spans="1:17" x14ac:dyDescent="0.2">
      <c r="B37" s="53"/>
      <c r="C37" s="53"/>
      <c r="D37" s="157"/>
      <c r="E37" s="53"/>
      <c r="F37" s="53"/>
      <c r="G37" s="157"/>
      <c r="H37" s="53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1:17" x14ac:dyDescent="0.2">
      <c r="B38" s="53"/>
      <c r="C38" s="53"/>
      <c r="D38" s="157"/>
      <c r="E38" s="53"/>
      <c r="F38" s="53"/>
      <c r="G38" s="157"/>
      <c r="H38" s="53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1:17" x14ac:dyDescent="0.2">
      <c r="B39" s="53"/>
      <c r="C39" s="53"/>
      <c r="D39" s="157"/>
      <c r="E39" s="53"/>
      <c r="F39" s="53"/>
      <c r="G39" s="157"/>
      <c r="H39" s="53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1:17" x14ac:dyDescent="0.2">
      <c r="B40" s="53"/>
      <c r="C40" s="53"/>
      <c r="D40" s="157"/>
      <c r="E40" s="53"/>
      <c r="F40" s="53"/>
      <c r="G40" s="157"/>
      <c r="H40" s="53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1:17" x14ac:dyDescent="0.2">
      <c r="B41" s="53"/>
      <c r="C41" s="53"/>
      <c r="D41" s="157"/>
      <c r="E41" s="53"/>
      <c r="F41" s="53"/>
      <c r="G41" s="157"/>
      <c r="H41" s="53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1:17" x14ac:dyDescent="0.2">
      <c r="B42" s="53"/>
      <c r="C42" s="53"/>
      <c r="D42" s="157"/>
      <c r="E42" s="53"/>
      <c r="F42" s="53"/>
      <c r="G42" s="157"/>
      <c r="H42" s="53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1:17" x14ac:dyDescent="0.2">
      <c r="B43" s="53"/>
      <c r="C43" s="53"/>
      <c r="D43" s="157"/>
      <c r="E43" s="53"/>
      <c r="F43" s="53"/>
      <c r="G43" s="157"/>
      <c r="H43" s="53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1:17" x14ac:dyDescent="0.2">
      <c r="B44" s="53"/>
      <c r="C44" s="53"/>
      <c r="D44" s="157"/>
      <c r="E44" s="53"/>
      <c r="F44" s="53"/>
      <c r="G44" s="157"/>
      <c r="H44" s="53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1:17" x14ac:dyDescent="0.2">
      <c r="B45" s="53"/>
      <c r="C45" s="53"/>
      <c r="D45" s="157"/>
      <c r="E45" s="53"/>
      <c r="F45" s="53"/>
      <c r="G45" s="157"/>
      <c r="H45" s="53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1:17" x14ac:dyDescent="0.2">
      <c r="B46" s="53"/>
      <c r="C46" s="53"/>
      <c r="D46" s="157"/>
      <c r="E46" s="53"/>
      <c r="F46" s="53"/>
      <c r="G46" s="157"/>
      <c r="H46" s="53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1:17" x14ac:dyDescent="0.2">
      <c r="B47" s="53"/>
      <c r="C47" s="53"/>
      <c r="D47" s="157"/>
      <c r="E47" s="53"/>
      <c r="F47" s="53"/>
      <c r="G47" s="157"/>
      <c r="H47" s="53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1:17" x14ac:dyDescent="0.2">
      <c r="B48" s="53"/>
      <c r="C48" s="53"/>
      <c r="D48" s="157"/>
      <c r="E48" s="53"/>
      <c r="F48" s="53"/>
      <c r="G48" s="157"/>
      <c r="H48" s="53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2:17" x14ac:dyDescent="0.2">
      <c r="B49" s="53"/>
      <c r="C49" s="53"/>
      <c r="D49" s="157"/>
      <c r="E49" s="53"/>
      <c r="F49" s="53"/>
      <c r="G49" s="157"/>
      <c r="H49" s="53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2:17" x14ac:dyDescent="0.2">
      <c r="B50" s="53"/>
      <c r="C50" s="53"/>
      <c r="D50" s="157"/>
      <c r="E50" s="53"/>
      <c r="F50" s="53"/>
      <c r="G50" s="157"/>
      <c r="H50" s="53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2:17" x14ac:dyDescent="0.2">
      <c r="B51" s="53"/>
      <c r="C51" s="53"/>
      <c r="D51" s="157"/>
      <c r="E51" s="53"/>
      <c r="F51" s="53"/>
      <c r="G51" s="157"/>
      <c r="H51" s="53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2:17" x14ac:dyDescent="0.2">
      <c r="B52" s="53"/>
      <c r="C52" s="53"/>
      <c r="D52" s="157"/>
      <c r="E52" s="53"/>
      <c r="F52" s="53"/>
      <c r="G52" s="157"/>
      <c r="H52" s="53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2:17" x14ac:dyDescent="0.2">
      <c r="B53" s="53"/>
      <c r="C53" s="53"/>
      <c r="D53" s="157"/>
      <c r="E53" s="53"/>
      <c r="F53" s="53"/>
      <c r="G53" s="157"/>
      <c r="H53" s="53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2:17" x14ac:dyDescent="0.2">
      <c r="B54" s="53"/>
      <c r="C54" s="53"/>
      <c r="D54" s="157"/>
      <c r="E54" s="53"/>
      <c r="F54" s="53"/>
      <c r="G54" s="157"/>
      <c r="H54" s="53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2:17" x14ac:dyDescent="0.2">
      <c r="B55" s="53"/>
      <c r="C55" s="53"/>
      <c r="D55" s="157"/>
      <c r="E55" s="53"/>
      <c r="F55" s="53"/>
      <c r="G55" s="157"/>
      <c r="H55" s="53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2:17" x14ac:dyDescent="0.2">
      <c r="B56" s="53"/>
      <c r="C56" s="53"/>
      <c r="D56" s="157"/>
      <c r="E56" s="53"/>
      <c r="F56" s="53"/>
      <c r="G56" s="157"/>
      <c r="H56" s="53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2:17" x14ac:dyDescent="0.2">
      <c r="B57" s="53"/>
      <c r="C57" s="53"/>
      <c r="D57" s="157"/>
      <c r="E57" s="53"/>
      <c r="F57" s="53"/>
      <c r="G57" s="157"/>
      <c r="H57" s="53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2:17" x14ac:dyDescent="0.2">
      <c r="B58" s="53"/>
      <c r="C58" s="53"/>
      <c r="D58" s="157"/>
      <c r="E58" s="53"/>
      <c r="F58" s="53"/>
      <c r="G58" s="157"/>
      <c r="H58" s="53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2:17" x14ac:dyDescent="0.2">
      <c r="B59" s="53"/>
      <c r="C59" s="53"/>
      <c r="D59" s="157"/>
      <c r="E59" s="53"/>
      <c r="F59" s="53"/>
      <c r="G59" s="157"/>
      <c r="H59" s="53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2:17" x14ac:dyDescent="0.2">
      <c r="B60" s="53"/>
      <c r="C60" s="53"/>
      <c r="D60" s="157"/>
      <c r="E60" s="53"/>
      <c r="F60" s="53"/>
      <c r="G60" s="157"/>
      <c r="H60" s="53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2:17" x14ac:dyDescent="0.2">
      <c r="B61" s="53"/>
      <c r="C61" s="53"/>
      <c r="D61" s="157"/>
      <c r="E61" s="53"/>
      <c r="F61" s="53"/>
      <c r="G61" s="157"/>
      <c r="H61" s="53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2:17" x14ac:dyDescent="0.2">
      <c r="B62" s="53"/>
      <c r="C62" s="53"/>
      <c r="D62" s="157"/>
      <c r="E62" s="53"/>
      <c r="F62" s="53"/>
      <c r="G62" s="157"/>
      <c r="H62" s="53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2:17" x14ac:dyDescent="0.2">
      <c r="B63" s="53"/>
      <c r="C63" s="53"/>
      <c r="D63" s="157"/>
      <c r="E63" s="53"/>
      <c r="F63" s="53"/>
      <c r="G63" s="157"/>
      <c r="H63" s="53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2:17" x14ac:dyDescent="0.2">
      <c r="B64" s="53"/>
      <c r="C64" s="53"/>
      <c r="D64" s="157"/>
      <c r="E64" s="53"/>
      <c r="F64" s="53"/>
      <c r="G64" s="157"/>
      <c r="H64" s="53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2:17" x14ac:dyDescent="0.2">
      <c r="B65" s="53"/>
      <c r="C65" s="53"/>
      <c r="D65" s="157"/>
      <c r="E65" s="53"/>
      <c r="F65" s="53"/>
      <c r="G65" s="157"/>
      <c r="H65" s="53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2:17" x14ac:dyDescent="0.2">
      <c r="B66" s="53"/>
      <c r="C66" s="53"/>
      <c r="D66" s="157"/>
      <c r="E66" s="53"/>
      <c r="F66" s="53"/>
      <c r="G66" s="157"/>
      <c r="H66" s="53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2:17" x14ac:dyDescent="0.2">
      <c r="B67" s="53"/>
      <c r="C67" s="53"/>
      <c r="D67" s="157"/>
      <c r="E67" s="53"/>
      <c r="F67" s="53"/>
      <c r="G67" s="157"/>
      <c r="H67" s="53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2:17" x14ac:dyDescent="0.2">
      <c r="B68" s="53"/>
      <c r="C68" s="53"/>
      <c r="D68" s="157"/>
      <c r="E68" s="53"/>
      <c r="F68" s="53"/>
      <c r="G68" s="157"/>
      <c r="H68" s="53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2:17" x14ac:dyDescent="0.2">
      <c r="B69" s="53"/>
      <c r="C69" s="53"/>
      <c r="D69" s="157"/>
      <c r="E69" s="53"/>
      <c r="F69" s="53"/>
      <c r="G69" s="157"/>
      <c r="H69" s="53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2:17" x14ac:dyDescent="0.2">
      <c r="B70" s="53"/>
      <c r="C70" s="53"/>
      <c r="D70" s="157"/>
      <c r="E70" s="53"/>
      <c r="F70" s="53"/>
      <c r="G70" s="157"/>
      <c r="H70" s="53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2:17" x14ac:dyDescent="0.2">
      <c r="B71" s="53"/>
      <c r="C71" s="53"/>
      <c r="D71" s="157"/>
      <c r="E71" s="53"/>
      <c r="F71" s="53"/>
      <c r="G71" s="157"/>
      <c r="H71" s="53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2:17" x14ac:dyDescent="0.2">
      <c r="B72" s="53"/>
      <c r="C72" s="53"/>
      <c r="D72" s="157"/>
      <c r="E72" s="53"/>
      <c r="F72" s="53"/>
      <c r="G72" s="157"/>
      <c r="H72" s="53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2:17" x14ac:dyDescent="0.2">
      <c r="B73" s="53"/>
      <c r="C73" s="53"/>
      <c r="D73" s="157"/>
      <c r="E73" s="53"/>
      <c r="F73" s="53"/>
      <c r="G73" s="157"/>
      <c r="H73" s="53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2:17" x14ac:dyDescent="0.2">
      <c r="B74" s="53"/>
      <c r="C74" s="53"/>
      <c r="D74" s="157"/>
      <c r="E74" s="53"/>
      <c r="F74" s="53"/>
      <c r="G74" s="157"/>
      <c r="H74" s="53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2:17" x14ac:dyDescent="0.2">
      <c r="B75" s="53"/>
      <c r="C75" s="53"/>
      <c r="D75" s="157"/>
      <c r="E75" s="53"/>
      <c r="F75" s="53"/>
      <c r="G75" s="157"/>
      <c r="H75" s="53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2:17" x14ac:dyDescent="0.2">
      <c r="B76" s="53"/>
      <c r="C76" s="53"/>
      <c r="D76" s="157"/>
      <c r="E76" s="53"/>
      <c r="F76" s="53"/>
      <c r="G76" s="157"/>
      <c r="H76" s="53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2:17" x14ac:dyDescent="0.2">
      <c r="B77" s="53"/>
      <c r="C77" s="53"/>
      <c r="D77" s="157"/>
      <c r="E77" s="53"/>
      <c r="F77" s="53"/>
      <c r="G77" s="157"/>
      <c r="H77" s="53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2:17" x14ac:dyDescent="0.2">
      <c r="B78" s="53"/>
      <c r="C78" s="53"/>
      <c r="D78" s="157"/>
      <c r="E78" s="53"/>
      <c r="F78" s="53"/>
      <c r="G78" s="157"/>
      <c r="H78" s="53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2:17" x14ac:dyDescent="0.2">
      <c r="B79" s="53"/>
      <c r="C79" s="53"/>
      <c r="D79" s="157"/>
      <c r="E79" s="53"/>
      <c r="F79" s="53"/>
      <c r="G79" s="157"/>
      <c r="H79" s="53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2:17" x14ac:dyDescent="0.2">
      <c r="B80" s="53"/>
      <c r="C80" s="53"/>
      <c r="D80" s="157"/>
      <c r="E80" s="53"/>
      <c r="F80" s="53"/>
      <c r="G80" s="157"/>
      <c r="H80" s="53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2:17" x14ac:dyDescent="0.2">
      <c r="B81" s="53"/>
      <c r="C81" s="53"/>
      <c r="D81" s="157"/>
      <c r="E81" s="53"/>
      <c r="F81" s="53"/>
      <c r="G81" s="157"/>
      <c r="H81" s="53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2:17" x14ac:dyDescent="0.2">
      <c r="B82" s="53"/>
      <c r="C82" s="53"/>
      <c r="D82" s="157"/>
      <c r="E82" s="53"/>
      <c r="F82" s="53"/>
      <c r="G82" s="157"/>
      <c r="H82" s="53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2:17" x14ac:dyDescent="0.2">
      <c r="B83" s="53"/>
      <c r="C83" s="53"/>
      <c r="D83" s="157"/>
      <c r="E83" s="53"/>
      <c r="F83" s="53"/>
      <c r="G83" s="157"/>
      <c r="H83" s="53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2:17" x14ac:dyDescent="0.2">
      <c r="B84" s="53"/>
      <c r="C84" s="53"/>
      <c r="D84" s="157"/>
      <c r="E84" s="53"/>
      <c r="F84" s="53"/>
      <c r="G84" s="157"/>
      <c r="H84" s="53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2:17" x14ac:dyDescent="0.2">
      <c r="B85" s="53"/>
      <c r="C85" s="53"/>
      <c r="D85" s="157"/>
      <c r="E85" s="53"/>
      <c r="F85" s="53"/>
      <c r="G85" s="157"/>
      <c r="H85" s="53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2:17" x14ac:dyDescent="0.2">
      <c r="B86" s="53"/>
      <c r="C86" s="53"/>
      <c r="D86" s="157"/>
      <c r="E86" s="53"/>
      <c r="F86" s="53"/>
      <c r="G86" s="157"/>
      <c r="H86" s="53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2:17" x14ac:dyDescent="0.2">
      <c r="B87" s="53"/>
      <c r="C87" s="53"/>
      <c r="D87" s="157"/>
      <c r="E87" s="53"/>
      <c r="F87" s="53"/>
      <c r="G87" s="157"/>
      <c r="H87" s="53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2:17" x14ac:dyDescent="0.2">
      <c r="B88" s="53"/>
      <c r="C88" s="53"/>
      <c r="D88" s="157"/>
      <c r="E88" s="53"/>
      <c r="F88" s="53"/>
      <c r="G88" s="157"/>
      <c r="H88" s="53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2:17" x14ac:dyDescent="0.2">
      <c r="B89" s="53"/>
      <c r="C89" s="53"/>
      <c r="D89" s="157"/>
      <c r="E89" s="53"/>
      <c r="F89" s="53"/>
      <c r="G89" s="157"/>
      <c r="H89" s="53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2:17" x14ac:dyDescent="0.2">
      <c r="B90" s="53"/>
      <c r="C90" s="53"/>
      <c r="D90" s="157"/>
      <c r="E90" s="53"/>
      <c r="F90" s="53"/>
      <c r="G90" s="157"/>
      <c r="H90" s="53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2:17" x14ac:dyDescent="0.2">
      <c r="B91" s="53"/>
      <c r="C91" s="53"/>
      <c r="D91" s="157"/>
      <c r="E91" s="53"/>
      <c r="F91" s="53"/>
      <c r="G91" s="157"/>
      <c r="H91" s="53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2:17" x14ac:dyDescent="0.2">
      <c r="B92" s="53"/>
      <c r="C92" s="53"/>
      <c r="D92" s="157"/>
      <c r="E92" s="53"/>
      <c r="F92" s="53"/>
      <c r="G92" s="157"/>
      <c r="H92" s="53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2:17" x14ac:dyDescent="0.2">
      <c r="B93" s="53"/>
      <c r="C93" s="53"/>
      <c r="D93" s="157"/>
      <c r="E93" s="53"/>
      <c r="F93" s="53"/>
      <c r="G93" s="157"/>
      <c r="H93" s="53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2:17" x14ac:dyDescent="0.2">
      <c r="B94" s="53"/>
      <c r="C94" s="53"/>
      <c r="D94" s="157"/>
      <c r="E94" s="53"/>
      <c r="F94" s="53"/>
      <c r="G94" s="157"/>
      <c r="H94" s="53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2:17" x14ac:dyDescent="0.2">
      <c r="B95" s="53"/>
      <c r="C95" s="53"/>
      <c r="D95" s="157"/>
      <c r="E95" s="53"/>
      <c r="F95" s="53"/>
      <c r="G95" s="157"/>
      <c r="H95" s="53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2:17" x14ac:dyDescent="0.2">
      <c r="B96" s="53"/>
      <c r="C96" s="53"/>
      <c r="D96" s="157"/>
      <c r="E96" s="53"/>
      <c r="F96" s="53"/>
      <c r="G96" s="157"/>
      <c r="H96" s="53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2:17" x14ac:dyDescent="0.2">
      <c r="B97" s="53"/>
      <c r="C97" s="53"/>
      <c r="D97" s="157"/>
      <c r="E97" s="53"/>
      <c r="F97" s="53"/>
      <c r="G97" s="157"/>
      <c r="H97" s="53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2:17" x14ac:dyDescent="0.2">
      <c r="B98" s="53"/>
      <c r="C98" s="53"/>
      <c r="D98" s="157"/>
      <c r="E98" s="53"/>
      <c r="F98" s="53"/>
      <c r="G98" s="157"/>
      <c r="H98" s="53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2:17" x14ac:dyDescent="0.2">
      <c r="B99" s="53"/>
      <c r="C99" s="53"/>
      <c r="D99" s="157"/>
      <c r="E99" s="53"/>
      <c r="F99" s="53"/>
      <c r="G99" s="157"/>
      <c r="H99" s="53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2:17" x14ac:dyDescent="0.2">
      <c r="B100" s="53"/>
      <c r="C100" s="53"/>
      <c r="D100" s="157"/>
      <c r="E100" s="53"/>
      <c r="F100" s="53"/>
      <c r="G100" s="157"/>
      <c r="H100" s="53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2:17" x14ac:dyDescent="0.2">
      <c r="B101" s="53"/>
      <c r="C101" s="53"/>
      <c r="D101" s="157"/>
      <c r="E101" s="53"/>
      <c r="F101" s="53"/>
      <c r="G101" s="157"/>
      <c r="H101" s="53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2:17" x14ac:dyDescent="0.2">
      <c r="B102" s="53"/>
      <c r="C102" s="53"/>
      <c r="D102" s="157"/>
      <c r="E102" s="53"/>
      <c r="F102" s="53"/>
      <c r="G102" s="157"/>
      <c r="H102" s="53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2:17" x14ac:dyDescent="0.2">
      <c r="B103" s="53"/>
      <c r="C103" s="53"/>
      <c r="D103" s="157"/>
      <c r="E103" s="53"/>
      <c r="F103" s="53"/>
      <c r="G103" s="157"/>
      <c r="H103" s="53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2:17" x14ac:dyDescent="0.2">
      <c r="B104" s="53"/>
      <c r="C104" s="53"/>
      <c r="D104" s="157"/>
      <c r="E104" s="53"/>
      <c r="F104" s="53"/>
      <c r="G104" s="157"/>
      <c r="H104" s="53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2:17" x14ac:dyDescent="0.2">
      <c r="B105" s="53"/>
      <c r="C105" s="53"/>
      <c r="D105" s="157"/>
      <c r="E105" s="53"/>
      <c r="F105" s="53"/>
      <c r="G105" s="157"/>
      <c r="H105" s="53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2:17" x14ac:dyDescent="0.2">
      <c r="B106" s="53"/>
      <c r="C106" s="53"/>
      <c r="D106" s="157"/>
      <c r="E106" s="53"/>
      <c r="F106" s="53"/>
      <c r="G106" s="157"/>
      <c r="H106" s="53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2:17" x14ac:dyDescent="0.2">
      <c r="B107" s="53"/>
      <c r="C107" s="53"/>
      <c r="D107" s="157"/>
      <c r="E107" s="53"/>
      <c r="F107" s="53"/>
      <c r="G107" s="157"/>
      <c r="H107" s="53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2:17" x14ac:dyDescent="0.2">
      <c r="B108" s="53"/>
      <c r="C108" s="53"/>
      <c r="D108" s="157"/>
      <c r="E108" s="53"/>
      <c r="F108" s="53"/>
      <c r="G108" s="157"/>
      <c r="H108" s="53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2:17" x14ac:dyDescent="0.2">
      <c r="B109" s="53"/>
      <c r="C109" s="53"/>
      <c r="D109" s="157"/>
      <c r="E109" s="53"/>
      <c r="F109" s="53"/>
      <c r="G109" s="157"/>
      <c r="H109" s="53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2:17" x14ac:dyDescent="0.2">
      <c r="B110" s="53"/>
      <c r="C110" s="53"/>
      <c r="D110" s="157"/>
      <c r="E110" s="53"/>
      <c r="F110" s="53"/>
      <c r="G110" s="157"/>
      <c r="H110" s="53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2:17" x14ac:dyDescent="0.2">
      <c r="B111" s="53"/>
      <c r="C111" s="53"/>
      <c r="D111" s="157"/>
      <c r="E111" s="53"/>
      <c r="F111" s="53"/>
      <c r="G111" s="157"/>
      <c r="H111" s="53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2:17" x14ac:dyDescent="0.2">
      <c r="B112" s="53"/>
      <c r="C112" s="53"/>
      <c r="D112" s="157"/>
      <c r="E112" s="53"/>
      <c r="F112" s="53"/>
      <c r="G112" s="157"/>
      <c r="H112" s="53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2:17" x14ac:dyDescent="0.2">
      <c r="B113" s="53"/>
      <c r="C113" s="53"/>
      <c r="D113" s="157"/>
      <c r="E113" s="53"/>
      <c r="F113" s="53"/>
      <c r="G113" s="157"/>
      <c r="H113" s="53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2:17" x14ac:dyDescent="0.2">
      <c r="B114" s="53"/>
      <c r="C114" s="53"/>
      <c r="D114" s="157"/>
      <c r="E114" s="53"/>
      <c r="F114" s="53"/>
      <c r="G114" s="157"/>
      <c r="H114" s="53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2:17" x14ac:dyDescent="0.2">
      <c r="B115" s="53"/>
      <c r="C115" s="53"/>
      <c r="D115" s="157"/>
      <c r="E115" s="53"/>
      <c r="F115" s="53"/>
      <c r="G115" s="157"/>
      <c r="H115" s="53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2:17" x14ac:dyDescent="0.2">
      <c r="B116" s="53"/>
      <c r="C116" s="53"/>
      <c r="D116" s="157"/>
      <c r="E116" s="53"/>
      <c r="F116" s="53"/>
      <c r="G116" s="157"/>
      <c r="H116" s="53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2:17" x14ac:dyDescent="0.2">
      <c r="B117" s="53"/>
      <c r="C117" s="53"/>
      <c r="D117" s="157"/>
      <c r="E117" s="53"/>
      <c r="F117" s="53"/>
      <c r="G117" s="157"/>
      <c r="H117" s="53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2:17" x14ac:dyDescent="0.2">
      <c r="B118" s="53"/>
      <c r="C118" s="53"/>
      <c r="D118" s="157"/>
      <c r="E118" s="53"/>
      <c r="F118" s="53"/>
      <c r="G118" s="157"/>
      <c r="H118" s="53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2:17" x14ac:dyDescent="0.2">
      <c r="B119" s="53"/>
      <c r="C119" s="53"/>
      <c r="D119" s="157"/>
      <c r="E119" s="53"/>
      <c r="F119" s="53"/>
      <c r="G119" s="157"/>
      <c r="H119" s="53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2:17" x14ac:dyDescent="0.2">
      <c r="B120" s="53"/>
      <c r="C120" s="53"/>
      <c r="D120" s="157"/>
      <c r="E120" s="53"/>
      <c r="F120" s="53"/>
      <c r="G120" s="157"/>
      <c r="H120" s="53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2:17" x14ac:dyDescent="0.2">
      <c r="B121" s="53"/>
      <c r="C121" s="53"/>
      <c r="D121" s="157"/>
      <c r="E121" s="53"/>
      <c r="F121" s="53"/>
      <c r="G121" s="157"/>
      <c r="H121" s="53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2:17" x14ac:dyDescent="0.2">
      <c r="B122" s="53"/>
      <c r="C122" s="53"/>
      <c r="D122" s="157"/>
      <c r="E122" s="53"/>
      <c r="F122" s="53"/>
      <c r="G122" s="157"/>
      <c r="H122" s="53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2:17" x14ac:dyDescent="0.2">
      <c r="B123" s="53"/>
      <c r="C123" s="53"/>
      <c r="D123" s="157"/>
      <c r="E123" s="53"/>
      <c r="F123" s="53"/>
      <c r="G123" s="157"/>
      <c r="H123" s="53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2:17" x14ac:dyDescent="0.2">
      <c r="B124" s="53"/>
      <c r="C124" s="53"/>
      <c r="D124" s="157"/>
      <c r="E124" s="53"/>
      <c r="F124" s="53"/>
      <c r="G124" s="157"/>
      <c r="H124" s="53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2:17" x14ac:dyDescent="0.2">
      <c r="B125" s="53"/>
      <c r="C125" s="53"/>
      <c r="D125" s="157"/>
      <c r="E125" s="53"/>
      <c r="F125" s="53"/>
      <c r="G125" s="157"/>
      <c r="H125" s="53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2:17" x14ac:dyDescent="0.2">
      <c r="B126" s="53"/>
      <c r="C126" s="53"/>
      <c r="D126" s="157"/>
      <c r="E126" s="53"/>
      <c r="F126" s="53"/>
      <c r="G126" s="157"/>
      <c r="H126" s="53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2:17" x14ac:dyDescent="0.2">
      <c r="B127" s="53"/>
      <c r="C127" s="53"/>
      <c r="D127" s="157"/>
      <c r="E127" s="53"/>
      <c r="F127" s="53"/>
      <c r="G127" s="157"/>
      <c r="H127" s="53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2:17" x14ac:dyDescent="0.2">
      <c r="B128" s="53"/>
      <c r="C128" s="53"/>
      <c r="D128" s="157"/>
      <c r="E128" s="53"/>
      <c r="F128" s="53"/>
      <c r="G128" s="157"/>
      <c r="H128" s="53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53"/>
      <c r="C129" s="53"/>
      <c r="D129" s="157"/>
      <c r="E129" s="53"/>
      <c r="F129" s="53"/>
      <c r="G129" s="157"/>
      <c r="H129" s="53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53"/>
      <c r="C130" s="53"/>
      <c r="D130" s="157"/>
      <c r="E130" s="53"/>
      <c r="F130" s="53"/>
      <c r="G130" s="157"/>
      <c r="H130" s="53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53"/>
      <c r="C131" s="53"/>
      <c r="D131" s="157"/>
      <c r="E131" s="53"/>
      <c r="F131" s="53"/>
      <c r="G131" s="157"/>
      <c r="H131" s="53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53"/>
      <c r="C132" s="53"/>
      <c r="D132" s="157"/>
      <c r="E132" s="53"/>
      <c r="F132" s="53"/>
      <c r="G132" s="157"/>
      <c r="H132" s="53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53"/>
      <c r="C133" s="53"/>
      <c r="D133" s="157"/>
      <c r="E133" s="53"/>
      <c r="F133" s="53"/>
      <c r="G133" s="157"/>
      <c r="H133" s="53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53"/>
      <c r="C134" s="53"/>
      <c r="D134" s="157"/>
      <c r="E134" s="53"/>
      <c r="F134" s="53"/>
      <c r="G134" s="157"/>
      <c r="H134" s="53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53"/>
      <c r="C135" s="53"/>
      <c r="D135" s="157"/>
      <c r="E135" s="53"/>
      <c r="F135" s="53"/>
      <c r="G135" s="157"/>
      <c r="H135" s="53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53"/>
      <c r="C136" s="53"/>
      <c r="D136" s="157"/>
      <c r="E136" s="53"/>
      <c r="F136" s="53"/>
      <c r="G136" s="157"/>
      <c r="H136" s="53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53"/>
      <c r="C137" s="53"/>
      <c r="D137" s="157"/>
      <c r="E137" s="53"/>
      <c r="F137" s="53"/>
      <c r="G137" s="157"/>
      <c r="H137" s="53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53"/>
      <c r="C138" s="53"/>
      <c r="D138" s="157"/>
      <c r="E138" s="53"/>
      <c r="F138" s="53"/>
      <c r="G138" s="157"/>
      <c r="H138" s="53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53"/>
      <c r="C139" s="53"/>
      <c r="D139" s="157"/>
      <c r="E139" s="53"/>
      <c r="F139" s="53"/>
      <c r="G139" s="157"/>
      <c r="H139" s="53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53"/>
      <c r="C140" s="53"/>
      <c r="D140" s="157"/>
      <c r="E140" s="53"/>
      <c r="F140" s="53"/>
      <c r="G140" s="157"/>
      <c r="H140" s="53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53"/>
      <c r="C141" s="53"/>
      <c r="D141" s="157"/>
      <c r="E141" s="53"/>
      <c r="F141" s="53"/>
      <c r="G141" s="157"/>
      <c r="H141" s="53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53"/>
      <c r="C142" s="53"/>
      <c r="D142" s="157"/>
      <c r="E142" s="53"/>
      <c r="F142" s="53"/>
      <c r="G142" s="157"/>
      <c r="H142" s="53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53"/>
      <c r="C143" s="53"/>
      <c r="D143" s="157"/>
      <c r="E143" s="53"/>
      <c r="F143" s="53"/>
      <c r="G143" s="157"/>
      <c r="H143" s="53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53"/>
      <c r="C144" s="53"/>
      <c r="D144" s="157"/>
      <c r="E144" s="53"/>
      <c r="F144" s="53"/>
      <c r="G144" s="157"/>
      <c r="H144" s="53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53"/>
      <c r="C145" s="53"/>
      <c r="D145" s="157"/>
      <c r="E145" s="53"/>
      <c r="F145" s="53"/>
      <c r="G145" s="157"/>
      <c r="H145" s="53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53"/>
      <c r="C146" s="53"/>
      <c r="D146" s="157"/>
      <c r="E146" s="53"/>
      <c r="F146" s="53"/>
      <c r="G146" s="157"/>
      <c r="H146" s="53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53"/>
      <c r="C147" s="53"/>
      <c r="D147" s="157"/>
      <c r="E147" s="53"/>
      <c r="F147" s="53"/>
      <c r="G147" s="157"/>
      <c r="H147" s="53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53"/>
      <c r="C148" s="53"/>
      <c r="D148" s="157"/>
      <c r="E148" s="53"/>
      <c r="F148" s="53"/>
      <c r="G148" s="157"/>
      <c r="H148" s="53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53"/>
      <c r="C149" s="53"/>
      <c r="D149" s="157"/>
      <c r="E149" s="53"/>
      <c r="F149" s="53"/>
      <c r="G149" s="157"/>
      <c r="H149" s="53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53"/>
      <c r="C150" s="53"/>
      <c r="D150" s="157"/>
      <c r="E150" s="53"/>
      <c r="F150" s="53"/>
      <c r="G150" s="157"/>
      <c r="H150" s="53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53"/>
      <c r="C151" s="53"/>
      <c r="D151" s="157"/>
      <c r="E151" s="53"/>
      <c r="F151" s="53"/>
      <c r="G151" s="157"/>
      <c r="H151" s="53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53"/>
      <c r="C152" s="53"/>
      <c r="D152" s="157"/>
      <c r="E152" s="53"/>
      <c r="F152" s="53"/>
      <c r="G152" s="157"/>
      <c r="H152" s="53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53"/>
      <c r="C153" s="53"/>
      <c r="D153" s="157"/>
      <c r="E153" s="53"/>
      <c r="F153" s="53"/>
      <c r="G153" s="157"/>
      <c r="H153" s="53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53"/>
      <c r="C154" s="53"/>
      <c r="D154" s="157"/>
      <c r="E154" s="53"/>
      <c r="F154" s="53"/>
      <c r="G154" s="157"/>
      <c r="H154" s="53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53"/>
      <c r="C155" s="53"/>
      <c r="D155" s="157"/>
      <c r="E155" s="53"/>
      <c r="F155" s="53"/>
      <c r="G155" s="157"/>
      <c r="H155" s="53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53"/>
      <c r="C156" s="53"/>
      <c r="D156" s="157"/>
      <c r="E156" s="53"/>
      <c r="F156" s="53"/>
      <c r="G156" s="157"/>
      <c r="H156" s="53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53"/>
      <c r="C157" s="53"/>
      <c r="D157" s="157"/>
      <c r="E157" s="53"/>
      <c r="F157" s="53"/>
      <c r="G157" s="157"/>
      <c r="H157" s="53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53"/>
      <c r="C158" s="53"/>
      <c r="D158" s="157"/>
      <c r="E158" s="53"/>
      <c r="F158" s="53"/>
      <c r="G158" s="157"/>
      <c r="H158" s="53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53"/>
      <c r="C159" s="53"/>
      <c r="D159" s="157"/>
      <c r="E159" s="53"/>
      <c r="F159" s="53"/>
      <c r="G159" s="157"/>
      <c r="H159" s="53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53"/>
      <c r="C160" s="53"/>
      <c r="D160" s="157"/>
      <c r="E160" s="53"/>
      <c r="F160" s="53"/>
      <c r="G160" s="157"/>
      <c r="H160" s="53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53"/>
      <c r="C161" s="53"/>
      <c r="D161" s="157"/>
      <c r="E161" s="53"/>
      <c r="F161" s="53"/>
      <c r="G161" s="157"/>
      <c r="H161" s="53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53"/>
      <c r="C162" s="53"/>
      <c r="D162" s="157"/>
      <c r="E162" s="53"/>
      <c r="F162" s="53"/>
      <c r="G162" s="157"/>
      <c r="H162" s="53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53"/>
      <c r="C163" s="53"/>
      <c r="D163" s="157"/>
      <c r="E163" s="53"/>
      <c r="F163" s="53"/>
      <c r="G163" s="157"/>
      <c r="H163" s="53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53"/>
      <c r="C164" s="53"/>
      <c r="D164" s="157"/>
      <c r="E164" s="53"/>
      <c r="F164" s="53"/>
      <c r="G164" s="157"/>
      <c r="H164" s="53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53"/>
      <c r="C165" s="53"/>
      <c r="D165" s="157"/>
      <c r="E165" s="53"/>
      <c r="F165" s="53"/>
      <c r="G165" s="157"/>
      <c r="H165" s="53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53"/>
      <c r="C166" s="53"/>
      <c r="D166" s="157"/>
      <c r="E166" s="53"/>
      <c r="F166" s="53"/>
      <c r="G166" s="157"/>
      <c r="H166" s="53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53"/>
      <c r="C167" s="53"/>
      <c r="D167" s="157"/>
      <c r="E167" s="53"/>
      <c r="F167" s="53"/>
      <c r="G167" s="157"/>
      <c r="H167" s="53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53"/>
      <c r="C168" s="53"/>
      <c r="D168" s="157"/>
      <c r="E168" s="53"/>
      <c r="F168" s="53"/>
      <c r="G168" s="157"/>
      <c r="H168" s="53"/>
      <c r="I168" s="250"/>
      <c r="J168" s="250"/>
      <c r="K168" s="250"/>
      <c r="L168" s="250"/>
      <c r="M168" s="250"/>
      <c r="N168" s="250"/>
      <c r="O168" s="250"/>
      <c r="P168" s="250"/>
      <c r="Q168" s="250"/>
    </row>
    <row r="169" spans="2:17" x14ac:dyDescent="0.2">
      <c r="B169" s="53"/>
      <c r="C169" s="53"/>
      <c r="D169" s="157"/>
      <c r="E169" s="53"/>
      <c r="F169" s="53"/>
      <c r="G169" s="157"/>
      <c r="H169" s="53"/>
      <c r="I169" s="250"/>
      <c r="J169" s="250"/>
      <c r="K169" s="250"/>
      <c r="L169" s="250"/>
      <c r="M169" s="250"/>
      <c r="N169" s="250"/>
      <c r="O169" s="250"/>
      <c r="P169" s="250"/>
      <c r="Q169" s="250"/>
    </row>
    <row r="170" spans="2:17" x14ac:dyDescent="0.2">
      <c r="B170" s="53"/>
      <c r="C170" s="53"/>
      <c r="D170" s="157"/>
      <c r="E170" s="53"/>
      <c r="F170" s="53"/>
      <c r="G170" s="157"/>
      <c r="H170" s="53"/>
      <c r="I170" s="250"/>
      <c r="J170" s="250"/>
      <c r="K170" s="250"/>
      <c r="L170" s="250"/>
      <c r="M170" s="250"/>
      <c r="N170" s="250"/>
      <c r="O170" s="250"/>
      <c r="P170" s="250"/>
      <c r="Q170" s="250"/>
    </row>
    <row r="171" spans="2:17" x14ac:dyDescent="0.2">
      <c r="B171" s="53"/>
      <c r="C171" s="53"/>
      <c r="D171" s="157"/>
      <c r="E171" s="53"/>
      <c r="F171" s="53"/>
      <c r="G171" s="157"/>
      <c r="H171" s="53"/>
      <c r="I171" s="250"/>
      <c r="J171" s="250"/>
      <c r="K171" s="250"/>
      <c r="L171" s="250"/>
      <c r="M171" s="250"/>
      <c r="N171" s="250"/>
      <c r="O171" s="250"/>
      <c r="P171" s="250"/>
      <c r="Q171" s="250"/>
    </row>
    <row r="172" spans="2:17" x14ac:dyDescent="0.2">
      <c r="B172" s="53"/>
      <c r="C172" s="53"/>
      <c r="D172" s="157"/>
      <c r="E172" s="53"/>
      <c r="F172" s="53"/>
      <c r="G172" s="157"/>
      <c r="H172" s="53"/>
      <c r="I172" s="250"/>
      <c r="J172" s="250"/>
      <c r="K172" s="250"/>
      <c r="L172" s="250"/>
      <c r="M172" s="250"/>
      <c r="N172" s="250"/>
      <c r="O172" s="250"/>
      <c r="P172" s="250"/>
      <c r="Q172" s="250"/>
    </row>
    <row r="173" spans="2:17" x14ac:dyDescent="0.2">
      <c r="B173" s="53"/>
      <c r="C173" s="53"/>
      <c r="D173" s="157"/>
      <c r="E173" s="53"/>
      <c r="F173" s="53"/>
      <c r="G173" s="157"/>
      <c r="H173" s="53"/>
      <c r="I173" s="250"/>
      <c r="J173" s="250"/>
      <c r="K173" s="250"/>
      <c r="L173" s="250"/>
      <c r="M173" s="250"/>
      <c r="N173" s="250"/>
      <c r="O173" s="250"/>
      <c r="P173" s="250"/>
      <c r="Q173" s="250"/>
    </row>
    <row r="174" spans="2:17" x14ac:dyDescent="0.2">
      <c r="B174" s="53"/>
      <c r="C174" s="53"/>
      <c r="D174" s="157"/>
      <c r="E174" s="53"/>
      <c r="F174" s="53"/>
      <c r="G174" s="157"/>
      <c r="H174" s="53"/>
      <c r="I174" s="250"/>
      <c r="J174" s="250"/>
      <c r="K174" s="250"/>
      <c r="L174" s="250"/>
      <c r="M174" s="250"/>
      <c r="N174" s="250"/>
      <c r="O174" s="250"/>
      <c r="P174" s="250"/>
      <c r="Q174" s="250"/>
    </row>
    <row r="175" spans="2:17" x14ac:dyDescent="0.2">
      <c r="B175" s="53"/>
      <c r="C175" s="53"/>
      <c r="D175" s="157"/>
      <c r="E175" s="53"/>
      <c r="F175" s="53"/>
      <c r="G175" s="157"/>
      <c r="H175" s="53"/>
      <c r="I175" s="250"/>
      <c r="J175" s="250"/>
      <c r="K175" s="250"/>
      <c r="L175" s="250"/>
      <c r="M175" s="250"/>
      <c r="N175" s="250"/>
      <c r="O175" s="250"/>
      <c r="P175" s="250"/>
      <c r="Q175" s="250"/>
    </row>
    <row r="176" spans="2:17" x14ac:dyDescent="0.2">
      <c r="B176" s="53"/>
      <c r="C176" s="53"/>
      <c r="D176" s="157"/>
      <c r="E176" s="53"/>
      <c r="F176" s="53"/>
      <c r="G176" s="157"/>
      <c r="H176" s="53"/>
      <c r="I176" s="250"/>
      <c r="J176" s="250"/>
      <c r="K176" s="250"/>
      <c r="L176" s="250"/>
      <c r="M176" s="250"/>
      <c r="N176" s="250"/>
      <c r="O176" s="250"/>
      <c r="P176" s="250"/>
      <c r="Q176" s="250"/>
    </row>
    <row r="177" spans="2:17" x14ac:dyDescent="0.2">
      <c r="B177" s="53"/>
      <c r="C177" s="53"/>
      <c r="D177" s="157"/>
      <c r="E177" s="53"/>
      <c r="F177" s="53"/>
      <c r="G177" s="157"/>
      <c r="H177" s="53"/>
      <c r="I177" s="250"/>
      <c r="J177" s="250"/>
      <c r="K177" s="250"/>
      <c r="L177" s="250"/>
      <c r="M177" s="250"/>
      <c r="N177" s="250"/>
      <c r="O177" s="250"/>
      <c r="P177" s="250"/>
      <c r="Q177" s="250"/>
    </row>
    <row r="178" spans="2:17" x14ac:dyDescent="0.2">
      <c r="B178" s="53"/>
      <c r="C178" s="53"/>
      <c r="D178" s="157"/>
      <c r="E178" s="53"/>
      <c r="F178" s="53"/>
      <c r="G178" s="157"/>
      <c r="H178" s="53"/>
      <c r="I178" s="250"/>
      <c r="J178" s="250"/>
      <c r="K178" s="250"/>
      <c r="L178" s="250"/>
      <c r="M178" s="250"/>
      <c r="N178" s="250"/>
      <c r="O178" s="250"/>
      <c r="P178" s="250"/>
      <c r="Q178" s="250"/>
    </row>
    <row r="179" spans="2:17" x14ac:dyDescent="0.2">
      <c r="B179" s="53"/>
      <c r="C179" s="53"/>
      <c r="D179" s="157"/>
      <c r="E179" s="53"/>
      <c r="F179" s="53"/>
      <c r="G179" s="157"/>
      <c r="H179" s="53"/>
      <c r="I179" s="250"/>
      <c r="J179" s="250"/>
      <c r="K179" s="250"/>
      <c r="L179" s="250"/>
      <c r="M179" s="250"/>
      <c r="N179" s="250"/>
      <c r="O179" s="250"/>
      <c r="P179" s="250"/>
      <c r="Q179" s="250"/>
    </row>
    <row r="180" spans="2:17" x14ac:dyDescent="0.2">
      <c r="B180" s="53"/>
      <c r="C180" s="53"/>
      <c r="D180" s="157"/>
      <c r="E180" s="53"/>
      <c r="F180" s="53"/>
      <c r="G180" s="157"/>
      <c r="H180" s="53"/>
      <c r="I180" s="250"/>
      <c r="J180" s="250"/>
      <c r="K180" s="250"/>
      <c r="L180" s="250"/>
      <c r="M180" s="250"/>
      <c r="N180" s="250"/>
      <c r="O180" s="250"/>
      <c r="P180" s="250"/>
      <c r="Q180" s="250"/>
    </row>
    <row r="181" spans="2:17" x14ac:dyDescent="0.2">
      <c r="B181" s="53"/>
      <c r="C181" s="53"/>
      <c r="D181" s="157"/>
      <c r="E181" s="53"/>
      <c r="F181" s="53"/>
      <c r="G181" s="157"/>
      <c r="H181" s="53"/>
      <c r="I181" s="250"/>
      <c r="J181" s="250"/>
      <c r="K181" s="250"/>
      <c r="L181" s="250"/>
      <c r="M181" s="250"/>
      <c r="N181" s="250"/>
      <c r="O181" s="250"/>
      <c r="P181" s="250"/>
      <c r="Q181" s="250"/>
    </row>
    <row r="182" spans="2:17" x14ac:dyDescent="0.2">
      <c r="B182" s="53"/>
      <c r="C182" s="53"/>
      <c r="D182" s="157"/>
      <c r="E182" s="53"/>
      <c r="F182" s="53"/>
      <c r="G182" s="157"/>
      <c r="H182" s="53"/>
      <c r="I182" s="250"/>
      <c r="J182" s="250"/>
      <c r="K182" s="250"/>
      <c r="L182" s="250"/>
      <c r="M182" s="250"/>
      <c r="N182" s="250"/>
      <c r="O182" s="250"/>
      <c r="P182" s="250"/>
      <c r="Q182" s="250"/>
    </row>
    <row r="183" spans="2:17" x14ac:dyDescent="0.2">
      <c r="B183" s="53"/>
      <c r="C183" s="53"/>
      <c r="D183" s="157"/>
      <c r="E183" s="53"/>
      <c r="F183" s="53"/>
      <c r="G183" s="157"/>
      <c r="H183" s="53"/>
      <c r="I183" s="250"/>
      <c r="J183" s="250"/>
      <c r="K183" s="250"/>
      <c r="L183" s="250"/>
      <c r="M183" s="250"/>
      <c r="N183" s="250"/>
      <c r="O183" s="250"/>
      <c r="P183" s="250"/>
      <c r="Q183" s="250"/>
    </row>
    <row r="184" spans="2:17" x14ac:dyDescent="0.2">
      <c r="B184" s="53"/>
      <c r="C184" s="53"/>
      <c r="D184" s="157"/>
      <c r="E184" s="53"/>
      <c r="F184" s="53"/>
      <c r="G184" s="157"/>
      <c r="H184" s="53"/>
      <c r="I184" s="250"/>
      <c r="J184" s="250"/>
      <c r="K184" s="250"/>
      <c r="L184" s="250"/>
      <c r="M184" s="250"/>
      <c r="N184" s="250"/>
      <c r="O184" s="250"/>
      <c r="P184" s="250"/>
      <c r="Q184" s="250"/>
    </row>
    <row r="185" spans="2:17" x14ac:dyDescent="0.2">
      <c r="B185" s="53"/>
      <c r="C185" s="53"/>
      <c r="D185" s="157"/>
      <c r="E185" s="53"/>
      <c r="F185" s="53"/>
      <c r="G185" s="157"/>
      <c r="H185" s="53"/>
      <c r="I185" s="250"/>
      <c r="J185" s="250"/>
      <c r="K185" s="250"/>
      <c r="L185" s="250"/>
      <c r="M185" s="250"/>
      <c r="N185" s="250"/>
      <c r="O185" s="250"/>
      <c r="P185" s="250"/>
      <c r="Q185" s="250"/>
    </row>
    <row r="186" spans="2:17" x14ac:dyDescent="0.2">
      <c r="B186" s="53"/>
      <c r="C186" s="53"/>
      <c r="D186" s="157"/>
      <c r="E186" s="53"/>
      <c r="F186" s="53"/>
      <c r="G186" s="157"/>
      <c r="H186" s="53"/>
      <c r="I186" s="250"/>
      <c r="J186" s="250"/>
      <c r="K186" s="250"/>
      <c r="L186" s="250"/>
      <c r="M186" s="250"/>
      <c r="N186" s="250"/>
      <c r="O186" s="250"/>
      <c r="P186" s="250"/>
      <c r="Q186" s="250"/>
    </row>
    <row r="187" spans="2:17" x14ac:dyDescent="0.2">
      <c r="B187" s="53"/>
      <c r="C187" s="53"/>
      <c r="D187" s="157"/>
      <c r="E187" s="53"/>
      <c r="F187" s="53"/>
      <c r="G187" s="157"/>
      <c r="H187" s="53"/>
      <c r="I187" s="250"/>
      <c r="J187" s="250"/>
      <c r="K187" s="250"/>
      <c r="L187" s="250"/>
      <c r="M187" s="250"/>
      <c r="N187" s="250"/>
      <c r="O187" s="250"/>
      <c r="P187" s="250"/>
      <c r="Q187" s="250"/>
    </row>
    <row r="188" spans="2:17" x14ac:dyDescent="0.2">
      <c r="B188" s="53"/>
      <c r="C188" s="53"/>
      <c r="D188" s="157"/>
      <c r="E188" s="53"/>
      <c r="F188" s="53"/>
      <c r="G188" s="157"/>
      <c r="H188" s="53"/>
      <c r="I188" s="250"/>
      <c r="J188" s="250"/>
      <c r="K188" s="250"/>
      <c r="L188" s="250"/>
      <c r="M188" s="250"/>
      <c r="N188" s="250"/>
      <c r="O188" s="250"/>
      <c r="P188" s="250"/>
      <c r="Q188" s="250"/>
    </row>
    <row r="189" spans="2:17" x14ac:dyDescent="0.2">
      <c r="B189" s="53"/>
      <c r="C189" s="53"/>
      <c r="D189" s="157"/>
      <c r="E189" s="53"/>
      <c r="F189" s="53"/>
      <c r="G189" s="157"/>
      <c r="H189" s="53"/>
      <c r="I189" s="250"/>
      <c r="J189" s="250"/>
      <c r="K189" s="250"/>
      <c r="L189" s="250"/>
      <c r="M189" s="250"/>
      <c r="N189" s="250"/>
      <c r="O189" s="250"/>
      <c r="P189" s="250"/>
      <c r="Q189" s="250"/>
    </row>
    <row r="190" spans="2:17" x14ac:dyDescent="0.2">
      <c r="B190" s="53"/>
      <c r="C190" s="53"/>
      <c r="D190" s="157"/>
      <c r="E190" s="53"/>
      <c r="F190" s="53"/>
      <c r="G190" s="157"/>
      <c r="H190" s="53"/>
      <c r="I190" s="250"/>
      <c r="J190" s="250"/>
      <c r="K190" s="250"/>
      <c r="L190" s="250"/>
      <c r="M190" s="250"/>
      <c r="N190" s="250"/>
      <c r="O190" s="250"/>
      <c r="P190" s="250"/>
      <c r="Q190" s="250"/>
    </row>
    <row r="191" spans="2:17" x14ac:dyDescent="0.2">
      <c r="B191" s="53"/>
      <c r="C191" s="53"/>
      <c r="D191" s="157"/>
      <c r="E191" s="53"/>
      <c r="F191" s="53"/>
      <c r="G191" s="157"/>
      <c r="H191" s="53"/>
      <c r="I191" s="250"/>
      <c r="J191" s="250"/>
      <c r="K191" s="250"/>
      <c r="L191" s="250"/>
      <c r="M191" s="250"/>
      <c r="N191" s="250"/>
      <c r="O191" s="250"/>
      <c r="P191" s="250"/>
      <c r="Q191" s="250"/>
    </row>
    <row r="192" spans="2:17" x14ac:dyDescent="0.2">
      <c r="B192" s="53"/>
      <c r="C192" s="53"/>
      <c r="D192" s="157"/>
      <c r="E192" s="53"/>
      <c r="F192" s="53"/>
      <c r="G192" s="157"/>
      <c r="H192" s="53"/>
      <c r="I192" s="250"/>
      <c r="J192" s="250"/>
      <c r="K192" s="250"/>
      <c r="L192" s="250"/>
      <c r="M192" s="250"/>
      <c r="N192" s="250"/>
      <c r="O192" s="250"/>
      <c r="P192" s="250"/>
      <c r="Q192" s="250"/>
    </row>
    <row r="193" spans="2:17" x14ac:dyDescent="0.2">
      <c r="B193" s="53"/>
      <c r="C193" s="53"/>
      <c r="D193" s="157"/>
      <c r="E193" s="53"/>
      <c r="F193" s="53"/>
      <c r="G193" s="157"/>
      <c r="H193" s="53"/>
      <c r="I193" s="250"/>
      <c r="J193" s="250"/>
      <c r="K193" s="250"/>
      <c r="L193" s="250"/>
      <c r="M193" s="250"/>
      <c r="N193" s="250"/>
      <c r="O193" s="250"/>
      <c r="P193" s="250"/>
      <c r="Q193" s="250"/>
    </row>
    <row r="194" spans="2:17" x14ac:dyDescent="0.2">
      <c r="B194" s="53"/>
      <c r="C194" s="53"/>
      <c r="D194" s="157"/>
      <c r="E194" s="53"/>
      <c r="F194" s="53"/>
      <c r="G194" s="157"/>
      <c r="H194" s="53"/>
      <c r="I194" s="250"/>
      <c r="J194" s="250"/>
      <c r="K194" s="250"/>
      <c r="L194" s="250"/>
      <c r="M194" s="250"/>
      <c r="N194" s="250"/>
      <c r="O194" s="250"/>
      <c r="P194" s="250"/>
      <c r="Q194" s="250"/>
    </row>
    <row r="195" spans="2:17" x14ac:dyDescent="0.2">
      <c r="B195" s="53"/>
      <c r="C195" s="53"/>
      <c r="D195" s="157"/>
      <c r="E195" s="53"/>
      <c r="F195" s="53"/>
      <c r="G195" s="157"/>
      <c r="H195" s="53"/>
      <c r="I195" s="250"/>
      <c r="J195" s="250"/>
      <c r="K195" s="250"/>
      <c r="L195" s="250"/>
      <c r="M195" s="250"/>
      <c r="N195" s="250"/>
      <c r="O195" s="250"/>
      <c r="P195" s="250"/>
      <c r="Q195" s="250"/>
    </row>
    <row r="196" spans="2:17" x14ac:dyDescent="0.2">
      <c r="B196" s="53"/>
      <c r="C196" s="53"/>
      <c r="D196" s="157"/>
      <c r="E196" s="53"/>
      <c r="F196" s="53"/>
      <c r="G196" s="157"/>
      <c r="H196" s="53"/>
      <c r="I196" s="250"/>
      <c r="J196" s="250"/>
      <c r="K196" s="250"/>
      <c r="L196" s="250"/>
      <c r="M196" s="250"/>
      <c r="N196" s="250"/>
      <c r="O196" s="250"/>
      <c r="P196" s="250"/>
      <c r="Q196" s="250"/>
    </row>
    <row r="197" spans="2:17" x14ac:dyDescent="0.2">
      <c r="B197" s="53"/>
      <c r="C197" s="53"/>
      <c r="D197" s="157"/>
      <c r="E197" s="53"/>
      <c r="F197" s="53"/>
      <c r="G197" s="157"/>
      <c r="H197" s="53"/>
      <c r="I197" s="250"/>
      <c r="J197" s="250"/>
      <c r="K197" s="250"/>
      <c r="L197" s="250"/>
      <c r="M197" s="250"/>
      <c r="N197" s="250"/>
      <c r="O197" s="250"/>
      <c r="P197" s="250"/>
      <c r="Q197" s="250"/>
    </row>
    <row r="198" spans="2:17" x14ac:dyDescent="0.2">
      <c r="B198" s="53"/>
      <c r="C198" s="53"/>
      <c r="D198" s="157"/>
      <c r="E198" s="53"/>
      <c r="F198" s="53"/>
      <c r="G198" s="157"/>
      <c r="H198" s="53"/>
      <c r="I198" s="250"/>
      <c r="J198" s="250"/>
      <c r="K198" s="250"/>
      <c r="L198" s="250"/>
      <c r="M198" s="250"/>
      <c r="N198" s="250"/>
      <c r="O198" s="250"/>
      <c r="P198" s="250"/>
      <c r="Q198" s="250"/>
    </row>
    <row r="199" spans="2:17" x14ac:dyDescent="0.2">
      <c r="B199" s="53"/>
      <c r="C199" s="53"/>
      <c r="D199" s="157"/>
      <c r="E199" s="53"/>
      <c r="F199" s="53"/>
      <c r="G199" s="157"/>
      <c r="H199" s="53"/>
      <c r="I199" s="250"/>
      <c r="J199" s="250"/>
      <c r="K199" s="250"/>
      <c r="L199" s="250"/>
      <c r="M199" s="250"/>
      <c r="N199" s="250"/>
      <c r="O199" s="250"/>
      <c r="P199" s="250"/>
      <c r="Q199" s="250"/>
    </row>
    <row r="200" spans="2:17" x14ac:dyDescent="0.2">
      <c r="B200" s="53"/>
      <c r="C200" s="53"/>
      <c r="D200" s="157"/>
      <c r="E200" s="53"/>
      <c r="F200" s="53"/>
      <c r="G200" s="157"/>
      <c r="H200" s="53"/>
      <c r="I200" s="250"/>
      <c r="J200" s="250"/>
      <c r="K200" s="250"/>
      <c r="L200" s="250"/>
      <c r="M200" s="250"/>
      <c r="N200" s="250"/>
      <c r="O200" s="250"/>
      <c r="P200" s="250"/>
      <c r="Q200" s="250"/>
    </row>
    <row r="201" spans="2:17" x14ac:dyDescent="0.2">
      <c r="B201" s="53"/>
      <c r="C201" s="53"/>
      <c r="D201" s="157"/>
      <c r="E201" s="53"/>
      <c r="F201" s="53"/>
      <c r="G201" s="157"/>
      <c r="H201" s="53"/>
      <c r="I201" s="250"/>
      <c r="J201" s="250"/>
      <c r="K201" s="250"/>
      <c r="L201" s="250"/>
      <c r="M201" s="250"/>
      <c r="N201" s="250"/>
      <c r="O201" s="250"/>
      <c r="P201" s="250"/>
      <c r="Q201" s="250"/>
    </row>
    <row r="202" spans="2:17" x14ac:dyDescent="0.2">
      <c r="B202" s="53"/>
      <c r="C202" s="53"/>
      <c r="D202" s="157"/>
      <c r="E202" s="53"/>
      <c r="F202" s="53"/>
      <c r="G202" s="157"/>
      <c r="H202" s="53"/>
      <c r="I202" s="250"/>
      <c r="J202" s="250"/>
      <c r="K202" s="250"/>
      <c r="L202" s="250"/>
      <c r="M202" s="250"/>
      <c r="N202" s="250"/>
      <c r="O202" s="250"/>
      <c r="P202" s="250"/>
      <c r="Q202" s="250"/>
    </row>
    <row r="203" spans="2:17" x14ac:dyDescent="0.2">
      <c r="B203" s="53"/>
      <c r="C203" s="53"/>
      <c r="D203" s="157"/>
      <c r="E203" s="53"/>
      <c r="F203" s="53"/>
      <c r="G203" s="157"/>
      <c r="H203" s="53"/>
      <c r="I203" s="250"/>
      <c r="J203" s="250"/>
      <c r="K203" s="250"/>
      <c r="L203" s="250"/>
      <c r="M203" s="250"/>
      <c r="N203" s="250"/>
      <c r="O203" s="250"/>
      <c r="P203" s="250"/>
      <c r="Q203" s="250"/>
    </row>
    <row r="204" spans="2:17" x14ac:dyDescent="0.2">
      <c r="B204" s="53"/>
      <c r="C204" s="53"/>
      <c r="D204" s="157"/>
      <c r="E204" s="53"/>
      <c r="F204" s="53"/>
      <c r="G204" s="157"/>
      <c r="H204" s="53"/>
      <c r="I204" s="250"/>
      <c r="J204" s="250"/>
      <c r="K204" s="250"/>
      <c r="L204" s="250"/>
      <c r="M204" s="250"/>
      <c r="N204" s="250"/>
      <c r="O204" s="250"/>
      <c r="P204" s="250"/>
      <c r="Q204" s="250"/>
    </row>
    <row r="205" spans="2:17" x14ac:dyDescent="0.2">
      <c r="B205" s="53"/>
      <c r="C205" s="53"/>
      <c r="D205" s="157"/>
      <c r="E205" s="53"/>
      <c r="F205" s="53"/>
      <c r="G205" s="157"/>
      <c r="H205" s="53"/>
      <c r="I205" s="250"/>
      <c r="J205" s="250"/>
      <c r="K205" s="250"/>
      <c r="L205" s="250"/>
      <c r="M205" s="250"/>
      <c r="N205" s="250"/>
      <c r="O205" s="250"/>
      <c r="P205" s="250"/>
      <c r="Q205" s="250"/>
    </row>
    <row r="206" spans="2:17" x14ac:dyDescent="0.2">
      <c r="B206" s="53"/>
      <c r="C206" s="53"/>
      <c r="D206" s="157"/>
      <c r="E206" s="53"/>
      <c r="F206" s="53"/>
      <c r="G206" s="157"/>
      <c r="H206" s="53"/>
      <c r="I206" s="250"/>
      <c r="J206" s="250"/>
      <c r="K206" s="250"/>
      <c r="L206" s="250"/>
      <c r="M206" s="250"/>
      <c r="N206" s="250"/>
      <c r="O206" s="250"/>
      <c r="P206" s="250"/>
      <c r="Q206" s="250"/>
    </row>
    <row r="207" spans="2:17" x14ac:dyDescent="0.2">
      <c r="B207" s="53"/>
      <c r="C207" s="53"/>
      <c r="D207" s="157"/>
      <c r="E207" s="53"/>
      <c r="F207" s="53"/>
      <c r="G207" s="157"/>
      <c r="H207" s="53"/>
      <c r="I207" s="250"/>
      <c r="J207" s="250"/>
      <c r="K207" s="250"/>
      <c r="L207" s="250"/>
      <c r="M207" s="250"/>
      <c r="N207" s="250"/>
      <c r="O207" s="250"/>
      <c r="P207" s="250"/>
      <c r="Q207" s="250"/>
    </row>
    <row r="208" spans="2:17" x14ac:dyDescent="0.2">
      <c r="B208" s="53"/>
      <c r="C208" s="53"/>
      <c r="D208" s="157"/>
      <c r="E208" s="53"/>
      <c r="F208" s="53"/>
      <c r="G208" s="157"/>
      <c r="H208" s="53"/>
      <c r="I208" s="250"/>
      <c r="J208" s="250"/>
      <c r="K208" s="250"/>
      <c r="L208" s="250"/>
      <c r="M208" s="250"/>
      <c r="N208" s="250"/>
      <c r="O208" s="250"/>
      <c r="P208" s="250"/>
      <c r="Q208" s="250"/>
    </row>
    <row r="209" spans="2:17" x14ac:dyDescent="0.2">
      <c r="B209" s="53"/>
      <c r="C209" s="53"/>
      <c r="D209" s="157"/>
      <c r="E209" s="53"/>
      <c r="F209" s="53"/>
      <c r="G209" s="157"/>
      <c r="H209" s="53"/>
      <c r="I209" s="250"/>
      <c r="J209" s="250"/>
      <c r="K209" s="250"/>
      <c r="L209" s="250"/>
      <c r="M209" s="250"/>
      <c r="N209" s="250"/>
      <c r="O209" s="250"/>
      <c r="P209" s="250"/>
      <c r="Q209" s="250"/>
    </row>
    <row r="210" spans="2:17" x14ac:dyDescent="0.2">
      <c r="B210" s="53"/>
      <c r="C210" s="53"/>
      <c r="D210" s="157"/>
      <c r="E210" s="53"/>
      <c r="F210" s="53"/>
      <c r="G210" s="157"/>
      <c r="H210" s="53"/>
      <c r="I210" s="250"/>
      <c r="J210" s="250"/>
      <c r="K210" s="250"/>
      <c r="L210" s="250"/>
      <c r="M210" s="250"/>
      <c r="N210" s="250"/>
      <c r="O210" s="250"/>
      <c r="P210" s="250"/>
      <c r="Q210" s="250"/>
    </row>
    <row r="211" spans="2:17" x14ac:dyDescent="0.2">
      <c r="B211" s="53"/>
      <c r="C211" s="53"/>
      <c r="D211" s="157"/>
      <c r="E211" s="53"/>
      <c r="F211" s="53"/>
      <c r="G211" s="157"/>
      <c r="H211" s="53"/>
      <c r="I211" s="250"/>
      <c r="J211" s="250"/>
      <c r="K211" s="250"/>
      <c r="L211" s="250"/>
      <c r="M211" s="250"/>
      <c r="N211" s="250"/>
      <c r="O211" s="250"/>
      <c r="P211" s="250"/>
      <c r="Q211" s="250"/>
    </row>
    <row r="212" spans="2:17" x14ac:dyDescent="0.2">
      <c r="B212" s="53"/>
      <c r="C212" s="53"/>
      <c r="D212" s="157"/>
      <c r="E212" s="53"/>
      <c r="F212" s="53"/>
      <c r="G212" s="157"/>
      <c r="H212" s="53"/>
      <c r="I212" s="250"/>
      <c r="J212" s="250"/>
      <c r="K212" s="250"/>
      <c r="L212" s="250"/>
      <c r="M212" s="250"/>
      <c r="N212" s="250"/>
      <c r="O212" s="250"/>
      <c r="P212" s="250"/>
      <c r="Q212" s="250"/>
    </row>
    <row r="213" spans="2:17" x14ac:dyDescent="0.2">
      <c r="B213" s="53"/>
      <c r="C213" s="53"/>
      <c r="D213" s="157"/>
      <c r="E213" s="53"/>
      <c r="F213" s="53"/>
      <c r="G213" s="157"/>
      <c r="H213" s="53"/>
      <c r="I213" s="250"/>
      <c r="J213" s="250"/>
      <c r="K213" s="250"/>
      <c r="L213" s="250"/>
      <c r="M213" s="250"/>
      <c r="N213" s="250"/>
      <c r="O213" s="250"/>
      <c r="P213" s="250"/>
      <c r="Q213" s="250"/>
    </row>
    <row r="214" spans="2:17" x14ac:dyDescent="0.2">
      <c r="B214" s="53"/>
      <c r="C214" s="53"/>
      <c r="D214" s="157"/>
      <c r="E214" s="53"/>
      <c r="F214" s="53"/>
      <c r="G214" s="157"/>
      <c r="H214" s="53"/>
      <c r="I214" s="250"/>
      <c r="J214" s="250"/>
      <c r="K214" s="250"/>
      <c r="L214" s="250"/>
      <c r="M214" s="250"/>
      <c r="N214" s="250"/>
      <c r="O214" s="250"/>
      <c r="P214" s="250"/>
      <c r="Q214" s="250"/>
    </row>
    <row r="215" spans="2:17" x14ac:dyDescent="0.2">
      <c r="B215" s="53"/>
      <c r="C215" s="53"/>
      <c r="D215" s="157"/>
      <c r="E215" s="53"/>
      <c r="F215" s="53"/>
      <c r="G215" s="157"/>
      <c r="H215" s="53"/>
      <c r="I215" s="250"/>
      <c r="J215" s="250"/>
      <c r="K215" s="250"/>
      <c r="L215" s="250"/>
      <c r="M215" s="250"/>
      <c r="N215" s="250"/>
      <c r="O215" s="250"/>
      <c r="P215" s="250"/>
      <c r="Q215" s="250"/>
    </row>
    <row r="216" spans="2:17" x14ac:dyDescent="0.2">
      <c r="B216" s="53"/>
      <c r="C216" s="53"/>
      <c r="D216" s="157"/>
      <c r="E216" s="53"/>
      <c r="F216" s="53"/>
      <c r="G216" s="157"/>
      <c r="H216" s="53"/>
      <c r="I216" s="250"/>
      <c r="J216" s="250"/>
      <c r="K216" s="250"/>
      <c r="L216" s="250"/>
      <c r="M216" s="250"/>
      <c r="N216" s="250"/>
      <c r="O216" s="250"/>
      <c r="P216" s="250"/>
      <c r="Q216" s="250"/>
    </row>
    <row r="217" spans="2:17" x14ac:dyDescent="0.2">
      <c r="B217" s="53"/>
      <c r="C217" s="53"/>
      <c r="D217" s="157"/>
      <c r="E217" s="53"/>
      <c r="F217" s="53"/>
      <c r="G217" s="157"/>
      <c r="H217" s="53"/>
      <c r="I217" s="250"/>
      <c r="J217" s="250"/>
      <c r="K217" s="250"/>
      <c r="L217" s="250"/>
      <c r="M217" s="250"/>
      <c r="N217" s="250"/>
      <c r="O217" s="250"/>
      <c r="P217" s="250"/>
      <c r="Q217" s="250"/>
    </row>
    <row r="218" spans="2:17" x14ac:dyDescent="0.2">
      <c r="B218" s="53"/>
      <c r="C218" s="53"/>
      <c r="D218" s="157"/>
      <c r="E218" s="53"/>
      <c r="F218" s="53"/>
      <c r="G218" s="157"/>
      <c r="H218" s="53"/>
      <c r="I218" s="250"/>
      <c r="J218" s="250"/>
      <c r="K218" s="250"/>
      <c r="L218" s="250"/>
      <c r="M218" s="250"/>
      <c r="N218" s="250"/>
      <c r="O218" s="250"/>
      <c r="P218" s="250"/>
      <c r="Q218" s="250"/>
    </row>
    <row r="219" spans="2:17" x14ac:dyDescent="0.2">
      <c r="B219" s="53"/>
      <c r="C219" s="53"/>
      <c r="D219" s="157"/>
      <c r="E219" s="53"/>
      <c r="F219" s="53"/>
      <c r="G219" s="157"/>
      <c r="H219" s="53"/>
      <c r="I219" s="250"/>
      <c r="J219" s="250"/>
      <c r="K219" s="250"/>
      <c r="L219" s="250"/>
      <c r="M219" s="250"/>
      <c r="N219" s="250"/>
      <c r="O219" s="250"/>
      <c r="P219" s="250"/>
      <c r="Q219" s="250"/>
    </row>
    <row r="220" spans="2:17" x14ac:dyDescent="0.2">
      <c r="B220" s="53"/>
      <c r="C220" s="53"/>
      <c r="D220" s="157"/>
      <c r="E220" s="53"/>
      <c r="F220" s="53"/>
      <c r="G220" s="157"/>
      <c r="H220" s="53"/>
      <c r="I220" s="250"/>
      <c r="J220" s="250"/>
      <c r="K220" s="250"/>
      <c r="L220" s="250"/>
      <c r="M220" s="250"/>
      <c r="N220" s="250"/>
      <c r="O220" s="250"/>
      <c r="P220" s="250"/>
      <c r="Q220" s="250"/>
    </row>
    <row r="221" spans="2:17" x14ac:dyDescent="0.2">
      <c r="B221" s="53"/>
      <c r="C221" s="53"/>
      <c r="D221" s="157"/>
      <c r="E221" s="53"/>
      <c r="F221" s="53"/>
      <c r="G221" s="157"/>
      <c r="H221" s="53"/>
      <c r="I221" s="250"/>
      <c r="J221" s="250"/>
      <c r="K221" s="250"/>
      <c r="L221" s="250"/>
      <c r="M221" s="250"/>
      <c r="N221" s="250"/>
      <c r="O221" s="250"/>
      <c r="P221" s="250"/>
      <c r="Q221" s="250"/>
    </row>
    <row r="222" spans="2:17" x14ac:dyDescent="0.2">
      <c r="B222" s="53"/>
      <c r="C222" s="53"/>
      <c r="D222" s="157"/>
      <c r="E222" s="53"/>
      <c r="F222" s="53"/>
      <c r="G222" s="157"/>
      <c r="H222" s="53"/>
      <c r="I222" s="250"/>
      <c r="J222" s="250"/>
      <c r="K222" s="250"/>
      <c r="L222" s="250"/>
      <c r="M222" s="250"/>
      <c r="N222" s="250"/>
      <c r="O222" s="250"/>
      <c r="P222" s="250"/>
      <c r="Q222" s="250"/>
    </row>
    <row r="223" spans="2:17" x14ac:dyDescent="0.2">
      <c r="B223" s="53"/>
      <c r="C223" s="53"/>
      <c r="D223" s="157"/>
      <c r="E223" s="53"/>
      <c r="F223" s="53"/>
      <c r="G223" s="157"/>
      <c r="H223" s="53"/>
      <c r="I223" s="250"/>
      <c r="J223" s="250"/>
      <c r="K223" s="250"/>
      <c r="L223" s="250"/>
      <c r="M223" s="250"/>
      <c r="N223" s="250"/>
      <c r="O223" s="250"/>
      <c r="P223" s="250"/>
      <c r="Q223" s="250"/>
    </row>
    <row r="224" spans="2:17" x14ac:dyDescent="0.2">
      <c r="B224" s="53"/>
      <c r="C224" s="53"/>
      <c r="D224" s="157"/>
      <c r="E224" s="53"/>
      <c r="F224" s="53"/>
      <c r="G224" s="157"/>
      <c r="H224" s="53"/>
      <c r="I224" s="250"/>
      <c r="J224" s="250"/>
      <c r="K224" s="250"/>
      <c r="L224" s="250"/>
      <c r="M224" s="250"/>
      <c r="N224" s="250"/>
      <c r="O224" s="250"/>
      <c r="P224" s="250"/>
      <c r="Q224" s="250"/>
    </row>
    <row r="225" spans="2:17" x14ac:dyDescent="0.2">
      <c r="B225" s="53"/>
      <c r="C225" s="53"/>
      <c r="D225" s="157"/>
      <c r="E225" s="53"/>
      <c r="F225" s="53"/>
      <c r="G225" s="157"/>
      <c r="H225" s="53"/>
      <c r="I225" s="250"/>
      <c r="J225" s="250"/>
      <c r="K225" s="250"/>
      <c r="L225" s="250"/>
      <c r="M225" s="250"/>
      <c r="N225" s="250"/>
      <c r="O225" s="250"/>
      <c r="P225" s="250"/>
      <c r="Q225" s="250"/>
    </row>
    <row r="226" spans="2:17" x14ac:dyDescent="0.2">
      <c r="B226" s="53"/>
      <c r="C226" s="53"/>
      <c r="D226" s="157"/>
      <c r="E226" s="53"/>
      <c r="F226" s="53"/>
      <c r="G226" s="157"/>
      <c r="H226" s="53"/>
      <c r="I226" s="250"/>
      <c r="J226" s="250"/>
      <c r="K226" s="250"/>
      <c r="L226" s="250"/>
      <c r="M226" s="250"/>
      <c r="N226" s="250"/>
      <c r="O226" s="250"/>
      <c r="P226" s="250"/>
      <c r="Q226" s="250"/>
    </row>
    <row r="227" spans="2:17" x14ac:dyDescent="0.2">
      <c r="B227" s="53"/>
      <c r="C227" s="53"/>
      <c r="D227" s="157"/>
      <c r="E227" s="53"/>
      <c r="F227" s="53"/>
      <c r="G227" s="157"/>
      <c r="H227" s="53"/>
      <c r="I227" s="250"/>
      <c r="J227" s="250"/>
      <c r="K227" s="250"/>
      <c r="L227" s="250"/>
      <c r="M227" s="250"/>
      <c r="N227" s="250"/>
      <c r="O227" s="250"/>
      <c r="P227" s="250"/>
      <c r="Q227" s="250"/>
    </row>
    <row r="228" spans="2:17" x14ac:dyDescent="0.2">
      <c r="B228" s="53"/>
      <c r="C228" s="53"/>
      <c r="D228" s="157"/>
      <c r="E228" s="53"/>
      <c r="F228" s="53"/>
      <c r="G228" s="157"/>
      <c r="H228" s="53"/>
      <c r="I228" s="250"/>
      <c r="J228" s="250"/>
      <c r="K228" s="250"/>
      <c r="L228" s="250"/>
      <c r="M228" s="250"/>
      <c r="N228" s="250"/>
      <c r="O228" s="250"/>
      <c r="P228" s="250"/>
      <c r="Q228" s="250"/>
    </row>
    <row r="229" spans="2:17" x14ac:dyDescent="0.2">
      <c r="B229" s="53"/>
      <c r="C229" s="53"/>
      <c r="D229" s="157"/>
      <c r="E229" s="53"/>
      <c r="F229" s="53"/>
      <c r="G229" s="157"/>
      <c r="H229" s="53"/>
      <c r="I229" s="250"/>
      <c r="J229" s="250"/>
      <c r="K229" s="250"/>
      <c r="L229" s="250"/>
      <c r="M229" s="250"/>
      <c r="N229" s="250"/>
      <c r="O229" s="250"/>
      <c r="P229" s="250"/>
      <c r="Q229" s="250"/>
    </row>
    <row r="230" spans="2:17" x14ac:dyDescent="0.2">
      <c r="B230" s="53"/>
      <c r="C230" s="53"/>
      <c r="D230" s="157"/>
      <c r="E230" s="53"/>
      <c r="F230" s="53"/>
      <c r="G230" s="157"/>
      <c r="H230" s="53"/>
      <c r="I230" s="250"/>
      <c r="J230" s="250"/>
      <c r="K230" s="250"/>
      <c r="L230" s="250"/>
      <c r="M230" s="250"/>
      <c r="N230" s="250"/>
      <c r="O230" s="250"/>
      <c r="P230" s="250"/>
      <c r="Q230" s="250"/>
    </row>
    <row r="231" spans="2:17" x14ac:dyDescent="0.2">
      <c r="B231" s="53"/>
      <c r="C231" s="53"/>
      <c r="D231" s="157"/>
      <c r="E231" s="53"/>
      <c r="F231" s="53"/>
      <c r="G231" s="157"/>
      <c r="H231" s="53"/>
      <c r="I231" s="250"/>
      <c r="J231" s="250"/>
      <c r="K231" s="250"/>
      <c r="L231" s="250"/>
      <c r="M231" s="250"/>
      <c r="N231" s="250"/>
      <c r="O231" s="250"/>
      <c r="P231" s="250"/>
      <c r="Q231" s="250"/>
    </row>
    <row r="232" spans="2:17" x14ac:dyDescent="0.2">
      <c r="B232" s="53"/>
      <c r="C232" s="53"/>
      <c r="D232" s="157"/>
      <c r="E232" s="53"/>
      <c r="F232" s="53"/>
      <c r="G232" s="157"/>
      <c r="H232" s="53"/>
      <c r="I232" s="250"/>
      <c r="J232" s="250"/>
      <c r="K232" s="250"/>
      <c r="L232" s="250"/>
      <c r="M232" s="250"/>
      <c r="N232" s="250"/>
      <c r="O232" s="250"/>
      <c r="P232" s="250"/>
      <c r="Q232" s="250"/>
    </row>
    <row r="233" spans="2:17" x14ac:dyDescent="0.2">
      <c r="B233" s="53"/>
      <c r="C233" s="53"/>
      <c r="D233" s="157"/>
      <c r="E233" s="53"/>
      <c r="F233" s="53"/>
      <c r="G233" s="157"/>
      <c r="H233" s="53"/>
      <c r="I233" s="250"/>
      <c r="J233" s="250"/>
      <c r="K233" s="250"/>
      <c r="L233" s="250"/>
      <c r="M233" s="250"/>
      <c r="N233" s="250"/>
      <c r="O233" s="250"/>
      <c r="P233" s="250"/>
      <c r="Q233" s="250"/>
    </row>
    <row r="234" spans="2:17" x14ac:dyDescent="0.2">
      <c r="B234" s="53"/>
      <c r="C234" s="53"/>
      <c r="D234" s="157"/>
      <c r="E234" s="53"/>
      <c r="F234" s="53"/>
      <c r="G234" s="157"/>
      <c r="H234" s="53"/>
      <c r="I234" s="250"/>
      <c r="J234" s="250"/>
      <c r="K234" s="250"/>
      <c r="L234" s="250"/>
      <c r="M234" s="250"/>
      <c r="N234" s="250"/>
      <c r="O234" s="250"/>
      <c r="P234" s="250"/>
      <c r="Q234" s="250"/>
    </row>
    <row r="235" spans="2:17" x14ac:dyDescent="0.2">
      <c r="B235" s="53"/>
      <c r="C235" s="53"/>
      <c r="D235" s="157"/>
      <c r="E235" s="53"/>
      <c r="F235" s="53"/>
      <c r="G235" s="157"/>
      <c r="H235" s="53"/>
      <c r="I235" s="250"/>
      <c r="J235" s="250"/>
      <c r="K235" s="250"/>
      <c r="L235" s="250"/>
      <c r="M235" s="250"/>
      <c r="N235" s="250"/>
      <c r="O235" s="250"/>
      <c r="P235" s="250"/>
      <c r="Q235" s="250"/>
    </row>
    <row r="236" spans="2:17" x14ac:dyDescent="0.2">
      <c r="B236" s="53"/>
      <c r="C236" s="53"/>
      <c r="D236" s="157"/>
      <c r="E236" s="53"/>
      <c r="F236" s="53"/>
      <c r="G236" s="157"/>
      <c r="H236" s="53"/>
      <c r="I236" s="250"/>
      <c r="J236" s="250"/>
      <c r="K236" s="250"/>
      <c r="L236" s="250"/>
      <c r="M236" s="250"/>
      <c r="N236" s="250"/>
      <c r="O236" s="250"/>
      <c r="P236" s="250"/>
      <c r="Q236" s="250"/>
    </row>
    <row r="237" spans="2:17" x14ac:dyDescent="0.2">
      <c r="B237" s="53"/>
      <c r="C237" s="53"/>
      <c r="D237" s="157"/>
      <c r="E237" s="53"/>
      <c r="F237" s="53"/>
      <c r="G237" s="157"/>
      <c r="H237" s="53"/>
      <c r="I237" s="250"/>
      <c r="J237" s="250"/>
      <c r="K237" s="250"/>
      <c r="L237" s="250"/>
      <c r="M237" s="250"/>
      <c r="N237" s="250"/>
      <c r="O237" s="250"/>
      <c r="P237" s="250"/>
      <c r="Q237" s="250"/>
    </row>
    <row r="238" spans="2:17" x14ac:dyDescent="0.2">
      <c r="B238" s="53"/>
      <c r="C238" s="53"/>
      <c r="D238" s="157"/>
      <c r="E238" s="53"/>
      <c r="F238" s="53"/>
      <c r="G238" s="157"/>
      <c r="H238" s="53"/>
      <c r="I238" s="250"/>
      <c r="J238" s="250"/>
      <c r="K238" s="250"/>
      <c r="L238" s="250"/>
      <c r="M238" s="250"/>
      <c r="N238" s="250"/>
      <c r="O238" s="250"/>
      <c r="P238" s="250"/>
      <c r="Q238" s="250"/>
    </row>
    <row r="239" spans="2:17" x14ac:dyDescent="0.2">
      <c r="B239" s="53"/>
      <c r="C239" s="53"/>
      <c r="D239" s="157"/>
      <c r="E239" s="53"/>
      <c r="F239" s="53"/>
      <c r="G239" s="157"/>
      <c r="H239" s="53"/>
      <c r="I239" s="250"/>
      <c r="J239" s="250"/>
      <c r="K239" s="250"/>
      <c r="L239" s="250"/>
      <c r="M239" s="250"/>
      <c r="N239" s="250"/>
      <c r="O239" s="250"/>
      <c r="P239" s="250"/>
      <c r="Q239" s="250"/>
    </row>
    <row r="240" spans="2:17" x14ac:dyDescent="0.2">
      <c r="B240" s="53"/>
      <c r="C240" s="53"/>
      <c r="D240" s="157"/>
      <c r="E240" s="53"/>
      <c r="F240" s="53"/>
      <c r="G240" s="157"/>
      <c r="H240" s="53"/>
      <c r="I240" s="250"/>
      <c r="J240" s="250"/>
      <c r="K240" s="250"/>
      <c r="L240" s="250"/>
      <c r="M240" s="250"/>
      <c r="N240" s="250"/>
      <c r="O240" s="250"/>
      <c r="P240" s="250"/>
      <c r="Q240" s="250"/>
    </row>
    <row r="241" spans="2:17" x14ac:dyDescent="0.2">
      <c r="B241" s="53"/>
      <c r="C241" s="53"/>
      <c r="D241" s="157"/>
      <c r="E241" s="53"/>
      <c r="F241" s="53"/>
      <c r="G241" s="157"/>
      <c r="H241" s="53"/>
      <c r="I241" s="250"/>
      <c r="J241" s="250"/>
      <c r="K241" s="250"/>
      <c r="L241" s="250"/>
      <c r="M241" s="250"/>
      <c r="N241" s="250"/>
      <c r="O241" s="250"/>
      <c r="P241" s="250"/>
      <c r="Q241" s="250"/>
    </row>
    <row r="242" spans="2:17" x14ac:dyDescent="0.2">
      <c r="B242" s="53"/>
      <c r="C242" s="53"/>
      <c r="D242" s="157"/>
      <c r="E242" s="53"/>
      <c r="F242" s="53"/>
      <c r="G242" s="157"/>
      <c r="H242" s="53"/>
      <c r="I242" s="250"/>
      <c r="J242" s="250"/>
      <c r="K242" s="250"/>
      <c r="L242" s="250"/>
      <c r="M242" s="250"/>
      <c r="N242" s="250"/>
      <c r="O242" s="250"/>
      <c r="P242" s="250"/>
      <c r="Q242" s="250"/>
    </row>
    <row r="243" spans="2:17" x14ac:dyDescent="0.2">
      <c r="B243" s="53"/>
      <c r="C243" s="53"/>
      <c r="D243" s="157"/>
      <c r="E243" s="53"/>
      <c r="F243" s="53"/>
      <c r="G243" s="157"/>
      <c r="H243" s="53"/>
      <c r="I243" s="250"/>
      <c r="J243" s="250"/>
      <c r="K243" s="250"/>
      <c r="L243" s="250"/>
      <c r="M243" s="250"/>
      <c r="N243" s="250"/>
      <c r="O243" s="250"/>
      <c r="P243" s="250"/>
      <c r="Q243" s="250"/>
    </row>
  </sheetData>
  <mergeCells count="5">
    <mergeCell ref="A2:H2"/>
    <mergeCell ref="B6:D6"/>
    <mergeCell ref="E6:G6"/>
    <mergeCell ref="B22:D22"/>
    <mergeCell ref="E22:G2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4">
    <tabColor indexed="52"/>
    <outlinePr applyStyles="1" summaryBelow="0"/>
    <pageSetUpPr fitToPage="1"/>
  </sheetPr>
  <dimension ref="A2:S243"/>
  <sheetViews>
    <sheetView topLeftCell="B1" workbookViewId="0">
      <selection activeCell="N4" sqref="N4"/>
    </sheetView>
  </sheetViews>
  <sheetFormatPr defaultColWidth="16.28515625" defaultRowHeight="12.75" x14ac:dyDescent="0.2"/>
  <cols>
    <col min="1" max="1" width="65.28515625" style="238" bestFit="1" customWidth="1"/>
    <col min="2" max="2" width="14.42578125" style="33" bestFit="1" customWidth="1"/>
    <col min="3" max="4" width="12.85546875" style="21" bestFit="1" customWidth="1"/>
    <col min="5" max="5" width="14.85546875" style="33" bestFit="1" customWidth="1"/>
    <col min="6" max="6" width="16" style="33" bestFit="1" customWidth="1"/>
    <col min="7" max="7" width="10.7109375" style="146" bestFit="1" customWidth="1"/>
    <col min="8" max="8" width="14.42578125" style="33" bestFit="1" customWidth="1"/>
    <col min="9" max="10" width="12.85546875" style="21" bestFit="1" customWidth="1"/>
    <col min="11" max="12" width="16" style="33" bestFit="1" customWidth="1"/>
    <col min="13" max="13" width="10.7109375" style="146" bestFit="1" customWidth="1"/>
    <col min="14" max="14" width="16.140625" style="33" bestFit="1" customWidth="1"/>
    <col min="15" max="16384" width="16.28515625" style="238"/>
  </cols>
  <sheetData>
    <row r="2" spans="1:19" s="120" customFormat="1" ht="18.75" x14ac:dyDescent="0.3">
      <c r="A2" s="5" t="s">
        <v>167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137"/>
      <c r="P2" s="137"/>
      <c r="Q2" s="137"/>
      <c r="R2" s="137"/>
      <c r="S2" s="137"/>
    </row>
    <row r="3" spans="1:19" x14ac:dyDescent="0.2">
      <c r="A3" s="222"/>
    </row>
    <row r="4" spans="1:19" s="11" customFormat="1" x14ac:dyDescent="0.2">
      <c r="B4" s="60"/>
      <c r="C4" s="39"/>
      <c r="D4" s="39"/>
      <c r="E4" s="60"/>
      <c r="F4" s="60"/>
      <c r="G4" s="168"/>
      <c r="H4" s="60"/>
      <c r="I4" s="39"/>
      <c r="J4" s="39"/>
      <c r="K4" s="60"/>
      <c r="L4" s="60"/>
      <c r="M4" s="168"/>
      <c r="N4" s="11" t="str">
        <f>VALVAL</f>
        <v>млрд. одиниць</v>
      </c>
    </row>
    <row r="5" spans="1:19" s="173" customFormat="1" x14ac:dyDescent="0.2">
      <c r="A5" s="169"/>
      <c r="B5" s="278">
        <v>43100</v>
      </c>
      <c r="C5" s="279"/>
      <c r="D5" s="279"/>
      <c r="E5" s="279"/>
      <c r="F5" s="279"/>
      <c r="G5" s="280"/>
      <c r="H5" s="278">
        <v>43131</v>
      </c>
      <c r="I5" s="279"/>
      <c r="J5" s="279"/>
      <c r="K5" s="279"/>
      <c r="L5" s="279"/>
      <c r="M5" s="280"/>
      <c r="N5" s="15"/>
    </row>
    <row r="6" spans="1:19" s="55" customFormat="1" x14ac:dyDescent="0.2">
      <c r="A6" s="223"/>
      <c r="B6" s="200" t="s">
        <v>63</v>
      </c>
      <c r="C6" s="231" t="s">
        <v>111</v>
      </c>
      <c r="D6" s="231" t="s">
        <v>44</v>
      </c>
      <c r="E6" s="200" t="s">
        <v>180</v>
      </c>
      <c r="F6" s="200" t="s">
        <v>7</v>
      </c>
      <c r="G6" s="93" t="s">
        <v>66</v>
      </c>
      <c r="H6" s="200" t="s">
        <v>63</v>
      </c>
      <c r="I6" s="231" t="s">
        <v>111</v>
      </c>
      <c r="J6" s="231" t="s">
        <v>44</v>
      </c>
      <c r="K6" s="200" t="s">
        <v>180</v>
      </c>
      <c r="L6" s="200" t="s">
        <v>7</v>
      </c>
      <c r="M6" s="93" t="s">
        <v>66</v>
      </c>
      <c r="N6" s="200" t="s">
        <v>152</v>
      </c>
    </row>
    <row r="7" spans="1:19" s="10" customFormat="1" ht="15" x14ac:dyDescent="0.2">
      <c r="A7" s="88" t="s">
        <v>179</v>
      </c>
      <c r="B7" s="239"/>
      <c r="C7" s="219"/>
      <c r="D7" s="219"/>
      <c r="E7" s="239">
        <f t="shared" ref="E7:G7" si="0">SUM(E8:E23)</f>
        <v>76.305177725149989</v>
      </c>
      <c r="F7" s="239">
        <f t="shared" si="0"/>
        <v>2141.6744392656597</v>
      </c>
      <c r="G7" s="130">
        <f t="shared" si="0"/>
        <v>1.0000009999999999</v>
      </c>
      <c r="H7" s="239"/>
      <c r="I7" s="219"/>
      <c r="J7" s="219"/>
      <c r="K7" s="239">
        <f t="shared" ref="K7:N7" si="1">SUM(K8:K23)</f>
        <v>76.113584884319991</v>
      </c>
      <c r="L7" s="239">
        <f t="shared" si="1"/>
        <v>2131.8494912910405</v>
      </c>
      <c r="M7" s="130">
        <f t="shared" si="1"/>
        <v>1</v>
      </c>
      <c r="N7" s="239">
        <f t="shared" si="1"/>
        <v>0</v>
      </c>
    </row>
    <row r="8" spans="1:19" s="100" customFormat="1" x14ac:dyDescent="0.2">
      <c r="A8" s="126" t="s">
        <v>35</v>
      </c>
      <c r="B8" s="103">
        <v>32.592573977859999</v>
      </c>
      <c r="C8" s="76">
        <v>1</v>
      </c>
      <c r="D8" s="76">
        <v>28.067222999999998</v>
      </c>
      <c r="E8" s="103">
        <v>32.592573977859999</v>
      </c>
      <c r="F8" s="103">
        <v>914.78304198059004</v>
      </c>
      <c r="G8" s="204">
        <v>0.42713499999999999</v>
      </c>
      <c r="H8" s="103">
        <v>31.70141119977</v>
      </c>
      <c r="I8" s="76">
        <v>1</v>
      </c>
      <c r="J8" s="76">
        <v>28.008790999999999</v>
      </c>
      <c r="K8" s="103">
        <v>31.70141119977</v>
      </c>
      <c r="L8" s="103">
        <v>887.91820069945004</v>
      </c>
      <c r="M8" s="204">
        <v>0.41650100000000001</v>
      </c>
      <c r="N8" s="103">
        <v>-1.0633E-2</v>
      </c>
    </row>
    <row r="9" spans="1:19" x14ac:dyDescent="0.2">
      <c r="A9" s="79" t="s">
        <v>148</v>
      </c>
      <c r="B9" s="50">
        <v>4.9456537886199996</v>
      </c>
      <c r="C9" s="30">
        <v>1.1934</v>
      </c>
      <c r="D9" s="30">
        <v>33.495424</v>
      </c>
      <c r="E9" s="50">
        <v>5.9021432439900003</v>
      </c>
      <c r="F9" s="50">
        <v>165.65677060701</v>
      </c>
      <c r="G9" s="154">
        <v>7.7349000000000001E-2</v>
      </c>
      <c r="H9" s="50">
        <v>4.87830679166</v>
      </c>
      <c r="I9" s="30">
        <v>1.2421</v>
      </c>
      <c r="J9" s="30">
        <v>34.789718999999998</v>
      </c>
      <c r="K9" s="50">
        <v>6.0593448134500001</v>
      </c>
      <c r="L9" s="50">
        <v>169.71492247763999</v>
      </c>
      <c r="M9" s="154">
        <v>7.9608999999999999E-2</v>
      </c>
      <c r="N9" s="50">
        <v>2.2599999999999999E-3</v>
      </c>
      <c r="O9" s="250"/>
      <c r="P9" s="250"/>
      <c r="Q9" s="250"/>
    </row>
    <row r="10" spans="1:19" x14ac:dyDescent="0.2">
      <c r="A10" s="79" t="s">
        <v>92</v>
      </c>
      <c r="B10" s="50">
        <v>0.4</v>
      </c>
      <c r="C10" s="30">
        <v>0.79300999999999999</v>
      </c>
      <c r="D10" s="30">
        <v>22.257574999999999</v>
      </c>
      <c r="E10" s="50">
        <v>0.31720380743999999</v>
      </c>
      <c r="F10" s="50">
        <v>8.9030299999999993</v>
      </c>
      <c r="G10" s="154">
        <v>4.1570000000000001E-3</v>
      </c>
      <c r="H10" s="50">
        <v>0.4</v>
      </c>
      <c r="I10" s="30">
        <v>0.81161799999999995</v>
      </c>
      <c r="J10" s="30">
        <v>22.732436</v>
      </c>
      <c r="K10" s="50">
        <v>0.3246471581</v>
      </c>
      <c r="L10" s="50">
        <v>9.0929743999999992</v>
      </c>
      <c r="M10" s="154">
        <v>4.2649999999999997E-3</v>
      </c>
      <c r="N10" s="50">
        <v>1.08E-4</v>
      </c>
      <c r="O10" s="250"/>
      <c r="P10" s="250"/>
      <c r="Q10" s="250"/>
    </row>
    <row r="11" spans="1:19" x14ac:dyDescent="0.2">
      <c r="A11" s="79" t="s">
        <v>61</v>
      </c>
      <c r="B11" s="50">
        <v>9.8315396570000004</v>
      </c>
      <c r="C11" s="30">
        <v>1.424134</v>
      </c>
      <c r="D11" s="30">
        <v>39.971493000000002</v>
      </c>
      <c r="E11" s="50">
        <v>14.00143215376</v>
      </c>
      <c r="F11" s="50">
        <v>392.981318579</v>
      </c>
      <c r="G11" s="154">
        <v>0.18349299999999999</v>
      </c>
      <c r="H11" s="50">
        <v>9.8315396570000004</v>
      </c>
      <c r="I11" s="30">
        <v>1.4571229999999999</v>
      </c>
      <c r="J11" s="30">
        <v>40.812244999999997</v>
      </c>
      <c r="K11" s="50">
        <v>14.325759552019999</v>
      </c>
      <c r="L11" s="50">
        <v>401.2472052087</v>
      </c>
      <c r="M11" s="154">
        <v>0.18821599999999999</v>
      </c>
      <c r="N11" s="50">
        <v>4.7229999999999998E-3</v>
      </c>
      <c r="O11" s="250"/>
      <c r="P11" s="250"/>
      <c r="Q11" s="250"/>
    </row>
    <row r="12" spans="1:19" x14ac:dyDescent="0.2">
      <c r="A12" s="79" t="s">
        <v>159</v>
      </c>
      <c r="B12" s="50">
        <v>643.62253731026999</v>
      </c>
      <c r="C12" s="30">
        <v>3.5629000000000001E-2</v>
      </c>
      <c r="D12" s="30">
        <v>1</v>
      </c>
      <c r="E12" s="50">
        <v>22.931464837509999</v>
      </c>
      <c r="F12" s="50">
        <v>643.62253731026999</v>
      </c>
      <c r="G12" s="154">
        <v>0.30052299999999998</v>
      </c>
      <c r="H12" s="50">
        <v>647.56975684646</v>
      </c>
      <c r="I12" s="30">
        <v>3.5702999999999999E-2</v>
      </c>
      <c r="J12" s="30">
        <v>1</v>
      </c>
      <c r="K12" s="50">
        <v>23.120232388529999</v>
      </c>
      <c r="L12" s="50">
        <v>647.56975684646</v>
      </c>
      <c r="M12" s="154">
        <v>0.30375999999999997</v>
      </c>
      <c r="N12" s="50">
        <v>3.2369999999999999E-3</v>
      </c>
      <c r="O12" s="250"/>
      <c r="P12" s="250"/>
      <c r="Q12" s="250"/>
    </row>
    <row r="13" spans="1:19" x14ac:dyDescent="0.2">
      <c r="A13" s="79" t="s">
        <v>129</v>
      </c>
      <c r="B13" s="50">
        <v>63.267029999999998</v>
      </c>
      <c r="C13" s="30">
        <v>8.8570000000000003E-3</v>
      </c>
      <c r="D13" s="30">
        <v>0.24859300000000001</v>
      </c>
      <c r="E13" s="50">
        <v>0.56035970458999995</v>
      </c>
      <c r="F13" s="50">
        <v>15.727740788789999</v>
      </c>
      <c r="G13" s="154">
        <v>7.3439999999999998E-3</v>
      </c>
      <c r="H13" s="50">
        <v>63.267029999999998</v>
      </c>
      <c r="I13" s="30">
        <v>9.2020000000000001E-3</v>
      </c>
      <c r="J13" s="30">
        <v>0.25774000000000002</v>
      </c>
      <c r="K13" s="50">
        <v>0.58218977245000003</v>
      </c>
      <c r="L13" s="50">
        <v>16.30643165879</v>
      </c>
      <c r="M13" s="154">
        <v>7.6490000000000004E-3</v>
      </c>
      <c r="N13" s="50">
        <v>3.0499999999999999E-4</v>
      </c>
      <c r="O13" s="250"/>
      <c r="P13" s="250"/>
      <c r="Q13" s="250"/>
    </row>
    <row r="14" spans="1:19" x14ac:dyDescent="0.2">
      <c r="B14" s="53"/>
      <c r="C14" s="32"/>
      <c r="D14" s="32"/>
      <c r="E14" s="53"/>
      <c r="F14" s="53"/>
      <c r="G14" s="157"/>
      <c r="H14" s="53"/>
      <c r="I14" s="32"/>
      <c r="J14" s="32"/>
      <c r="K14" s="53"/>
      <c r="L14" s="53"/>
      <c r="M14" s="157"/>
      <c r="N14" s="53"/>
      <c r="O14" s="250"/>
      <c r="P14" s="250"/>
      <c r="Q14" s="250"/>
    </row>
    <row r="15" spans="1:19" x14ac:dyDescent="0.2">
      <c r="B15" s="53"/>
      <c r="C15" s="32"/>
      <c r="D15" s="32"/>
      <c r="E15" s="53"/>
      <c r="F15" s="53"/>
      <c r="G15" s="157"/>
      <c r="H15" s="53"/>
      <c r="I15" s="32"/>
      <c r="J15" s="32"/>
      <c r="K15" s="53"/>
      <c r="L15" s="53"/>
      <c r="M15" s="157"/>
      <c r="N15" s="53"/>
      <c r="O15" s="250"/>
      <c r="P15" s="250"/>
      <c r="Q15" s="250"/>
    </row>
    <row r="16" spans="1:19" x14ac:dyDescent="0.2">
      <c r="B16" s="53"/>
      <c r="C16" s="32"/>
      <c r="D16" s="32"/>
      <c r="E16" s="53"/>
      <c r="F16" s="53"/>
      <c r="G16" s="157"/>
      <c r="H16" s="53"/>
      <c r="I16" s="32"/>
      <c r="J16" s="32"/>
      <c r="K16" s="53"/>
      <c r="L16" s="53"/>
      <c r="M16" s="157"/>
      <c r="N16" s="53"/>
      <c r="O16" s="250"/>
      <c r="P16" s="250"/>
      <c r="Q16" s="250"/>
    </row>
    <row r="17" spans="2:17" x14ac:dyDescent="0.2">
      <c r="B17" s="53"/>
      <c r="C17" s="32"/>
      <c r="D17" s="32"/>
      <c r="E17" s="53"/>
      <c r="F17" s="53"/>
      <c r="G17" s="157"/>
      <c r="H17" s="53"/>
      <c r="I17" s="32"/>
      <c r="J17" s="32"/>
      <c r="K17" s="53"/>
      <c r="L17" s="53"/>
      <c r="M17" s="157"/>
      <c r="N17" s="53"/>
      <c r="O17" s="250"/>
      <c r="P17" s="250"/>
      <c r="Q17" s="250"/>
    </row>
    <row r="18" spans="2:17" x14ac:dyDescent="0.2">
      <c r="B18" s="53"/>
      <c r="C18" s="32"/>
      <c r="D18" s="32"/>
      <c r="E18" s="53"/>
      <c r="F18" s="53"/>
      <c r="G18" s="157"/>
      <c r="H18" s="53"/>
      <c r="I18" s="32"/>
      <c r="J18" s="32"/>
      <c r="K18" s="53"/>
      <c r="L18" s="53"/>
      <c r="M18" s="157"/>
      <c r="N18" s="53"/>
      <c r="O18" s="250"/>
      <c r="P18" s="250"/>
      <c r="Q18" s="250"/>
    </row>
    <row r="19" spans="2:17" x14ac:dyDescent="0.2">
      <c r="B19" s="53"/>
      <c r="C19" s="32"/>
      <c r="D19" s="32"/>
      <c r="E19" s="53"/>
      <c r="F19" s="53"/>
      <c r="G19" s="157"/>
      <c r="H19" s="53"/>
      <c r="I19" s="32"/>
      <c r="J19" s="32"/>
      <c r="K19" s="53"/>
      <c r="L19" s="53"/>
      <c r="M19" s="157"/>
      <c r="N19" s="53"/>
      <c r="O19" s="250"/>
      <c r="P19" s="250"/>
      <c r="Q19" s="250"/>
    </row>
    <row r="20" spans="2:17" x14ac:dyDescent="0.2">
      <c r="B20" s="53"/>
      <c r="C20" s="32"/>
      <c r="D20" s="32"/>
      <c r="E20" s="53"/>
      <c r="F20" s="53"/>
      <c r="G20" s="157"/>
      <c r="H20" s="53"/>
      <c r="I20" s="32"/>
      <c r="J20" s="32"/>
      <c r="K20" s="53"/>
      <c r="L20" s="53"/>
      <c r="M20" s="157"/>
      <c r="N20" s="53"/>
      <c r="O20" s="250"/>
      <c r="P20" s="250"/>
      <c r="Q20" s="250"/>
    </row>
    <row r="21" spans="2:17" x14ac:dyDescent="0.2">
      <c r="B21" s="53"/>
      <c r="C21" s="32"/>
      <c r="D21" s="32"/>
      <c r="E21" s="53"/>
      <c r="F21" s="53"/>
      <c r="G21" s="157"/>
      <c r="H21" s="53"/>
      <c r="I21" s="32"/>
      <c r="J21" s="32"/>
      <c r="K21" s="53"/>
      <c r="L21" s="53"/>
      <c r="M21" s="157"/>
      <c r="N21" s="53"/>
      <c r="O21" s="250"/>
      <c r="P21" s="250"/>
      <c r="Q21" s="250"/>
    </row>
    <row r="22" spans="2:17" x14ac:dyDescent="0.2">
      <c r="B22" s="53"/>
      <c r="C22" s="32"/>
      <c r="D22" s="32"/>
      <c r="E22" s="53"/>
      <c r="F22" s="53"/>
      <c r="G22" s="157"/>
      <c r="H22" s="53"/>
      <c r="I22" s="32"/>
      <c r="J22" s="32"/>
      <c r="K22" s="53"/>
      <c r="L22" s="53"/>
      <c r="M22" s="157"/>
      <c r="N22" s="53"/>
      <c r="O22" s="250"/>
      <c r="P22" s="250"/>
      <c r="Q22" s="250"/>
    </row>
    <row r="23" spans="2:17" x14ac:dyDescent="0.2">
      <c r="B23" s="53"/>
      <c r="C23" s="32"/>
      <c r="D23" s="32"/>
      <c r="E23" s="53"/>
      <c r="F23" s="53"/>
      <c r="G23" s="157"/>
      <c r="H23" s="53"/>
      <c r="I23" s="32"/>
      <c r="J23" s="32"/>
      <c r="K23" s="53"/>
      <c r="L23" s="53"/>
      <c r="M23" s="157"/>
      <c r="N23" s="53"/>
      <c r="O23" s="250"/>
      <c r="P23" s="250"/>
      <c r="Q23" s="250"/>
    </row>
    <row r="24" spans="2:17" x14ac:dyDescent="0.2">
      <c r="B24" s="53"/>
      <c r="C24" s="32"/>
      <c r="D24" s="32"/>
      <c r="E24" s="53"/>
      <c r="F24" s="53"/>
      <c r="G24" s="157"/>
      <c r="H24" s="53"/>
      <c r="I24" s="32"/>
      <c r="J24" s="32"/>
      <c r="K24" s="53"/>
      <c r="L24" s="53"/>
      <c r="M24" s="157"/>
      <c r="N24" s="53"/>
      <c r="O24" s="250"/>
      <c r="P24" s="250"/>
      <c r="Q24" s="250"/>
    </row>
    <row r="25" spans="2:17" x14ac:dyDescent="0.2">
      <c r="B25" s="53"/>
      <c r="C25" s="32"/>
      <c r="D25" s="32"/>
      <c r="E25" s="53"/>
      <c r="F25" s="53"/>
      <c r="G25" s="157"/>
      <c r="H25" s="53"/>
      <c r="I25" s="32"/>
      <c r="J25" s="32"/>
      <c r="K25" s="53"/>
      <c r="L25" s="53"/>
      <c r="M25" s="157"/>
      <c r="N25" s="53"/>
      <c r="O25" s="250"/>
      <c r="P25" s="250"/>
      <c r="Q25" s="250"/>
    </row>
    <row r="26" spans="2:17" x14ac:dyDescent="0.2">
      <c r="B26" s="53"/>
      <c r="C26" s="32"/>
      <c r="D26" s="32"/>
      <c r="E26" s="53"/>
      <c r="F26" s="53"/>
      <c r="G26" s="157"/>
      <c r="H26" s="53"/>
      <c r="I26" s="32"/>
      <c r="J26" s="32"/>
      <c r="K26" s="53"/>
      <c r="L26" s="53"/>
      <c r="M26" s="157"/>
      <c r="N26" s="53"/>
      <c r="O26" s="250"/>
      <c r="P26" s="250"/>
      <c r="Q26" s="250"/>
    </row>
    <row r="27" spans="2:17" x14ac:dyDescent="0.2">
      <c r="B27" s="53"/>
      <c r="C27" s="32"/>
      <c r="D27" s="32"/>
      <c r="E27" s="53"/>
      <c r="F27" s="53"/>
      <c r="G27" s="157"/>
      <c r="H27" s="53"/>
      <c r="I27" s="32"/>
      <c r="J27" s="32"/>
      <c r="K27" s="53"/>
      <c r="L27" s="53"/>
      <c r="M27" s="157"/>
      <c r="N27" s="53"/>
      <c r="O27" s="250"/>
      <c r="P27" s="250"/>
      <c r="Q27" s="250"/>
    </row>
    <row r="28" spans="2:17" x14ac:dyDescent="0.2">
      <c r="B28" s="53"/>
      <c r="C28" s="32"/>
      <c r="D28" s="32"/>
      <c r="E28" s="53"/>
      <c r="F28" s="53"/>
      <c r="G28" s="157"/>
      <c r="H28" s="53"/>
      <c r="I28" s="32"/>
      <c r="J28" s="32"/>
      <c r="K28" s="53"/>
      <c r="L28" s="53"/>
      <c r="M28" s="157"/>
      <c r="N28" s="53"/>
      <c r="O28" s="250"/>
      <c r="P28" s="250"/>
      <c r="Q28" s="250"/>
    </row>
    <row r="29" spans="2:17" x14ac:dyDescent="0.2">
      <c r="B29" s="53"/>
      <c r="C29" s="32"/>
      <c r="D29" s="32"/>
      <c r="E29" s="53"/>
      <c r="F29" s="53"/>
      <c r="G29" s="157"/>
      <c r="H29" s="53"/>
      <c r="I29" s="32"/>
      <c r="J29" s="32"/>
      <c r="K29" s="53"/>
      <c r="L29" s="53"/>
      <c r="M29" s="157"/>
      <c r="N29" s="53"/>
      <c r="O29" s="250"/>
      <c r="P29" s="250"/>
      <c r="Q29" s="250"/>
    </row>
    <row r="30" spans="2:17" x14ac:dyDescent="0.2">
      <c r="B30" s="53"/>
      <c r="C30" s="32"/>
      <c r="D30" s="32"/>
      <c r="E30" s="53"/>
      <c r="F30" s="53"/>
      <c r="G30" s="157"/>
      <c r="H30" s="53"/>
      <c r="I30" s="32"/>
      <c r="J30" s="32"/>
      <c r="K30" s="53"/>
      <c r="L30" s="53"/>
      <c r="M30" s="157"/>
      <c r="N30" s="53"/>
      <c r="O30" s="250"/>
      <c r="P30" s="250"/>
      <c r="Q30" s="250"/>
    </row>
    <row r="31" spans="2:17" x14ac:dyDescent="0.2">
      <c r="B31" s="53"/>
      <c r="C31" s="32"/>
      <c r="D31" s="32"/>
      <c r="E31" s="53"/>
      <c r="F31" s="53"/>
      <c r="G31" s="157"/>
      <c r="H31" s="53"/>
      <c r="I31" s="32"/>
      <c r="J31" s="32"/>
      <c r="K31" s="53"/>
      <c r="L31" s="53"/>
      <c r="M31" s="157"/>
      <c r="N31" s="53"/>
      <c r="O31" s="250"/>
      <c r="P31" s="250"/>
      <c r="Q31" s="250"/>
    </row>
    <row r="32" spans="2:17" x14ac:dyDescent="0.2">
      <c r="B32" s="53"/>
      <c r="C32" s="32"/>
      <c r="D32" s="32"/>
      <c r="E32" s="53"/>
      <c r="F32" s="53"/>
      <c r="G32" s="157"/>
      <c r="H32" s="53"/>
      <c r="I32" s="32"/>
      <c r="J32" s="32"/>
      <c r="K32" s="53"/>
      <c r="L32" s="53"/>
      <c r="M32" s="157"/>
      <c r="N32" s="53"/>
      <c r="O32" s="250"/>
      <c r="P32" s="250"/>
      <c r="Q32" s="250"/>
    </row>
    <row r="33" spans="2:17" x14ac:dyDescent="0.2">
      <c r="B33" s="53"/>
      <c r="C33" s="32"/>
      <c r="D33" s="32"/>
      <c r="E33" s="53"/>
      <c r="F33" s="53"/>
      <c r="G33" s="157"/>
      <c r="H33" s="53"/>
      <c r="I33" s="32"/>
      <c r="J33" s="32"/>
      <c r="K33" s="53"/>
      <c r="L33" s="53"/>
      <c r="M33" s="157"/>
      <c r="N33" s="53"/>
      <c r="O33" s="250"/>
      <c r="P33" s="250"/>
      <c r="Q33" s="250"/>
    </row>
    <row r="34" spans="2:17" x14ac:dyDescent="0.2">
      <c r="B34" s="53"/>
      <c r="C34" s="32"/>
      <c r="D34" s="32"/>
      <c r="E34" s="53"/>
      <c r="F34" s="53"/>
      <c r="G34" s="157"/>
      <c r="H34" s="53"/>
      <c r="I34" s="32"/>
      <c r="J34" s="32"/>
      <c r="K34" s="53"/>
      <c r="L34" s="53"/>
      <c r="M34" s="157"/>
      <c r="N34" s="53"/>
      <c r="O34" s="250"/>
      <c r="P34" s="250"/>
      <c r="Q34" s="250"/>
    </row>
    <row r="35" spans="2:17" x14ac:dyDescent="0.2">
      <c r="B35" s="53"/>
      <c r="C35" s="32"/>
      <c r="D35" s="32"/>
      <c r="E35" s="53"/>
      <c r="F35" s="53"/>
      <c r="G35" s="157"/>
      <c r="H35" s="53"/>
      <c r="I35" s="32"/>
      <c r="J35" s="32"/>
      <c r="K35" s="53"/>
      <c r="L35" s="53"/>
      <c r="M35" s="157"/>
      <c r="N35" s="53"/>
      <c r="O35" s="250"/>
      <c r="P35" s="250"/>
      <c r="Q35" s="250"/>
    </row>
    <row r="36" spans="2:17" x14ac:dyDescent="0.2">
      <c r="B36" s="53"/>
      <c r="C36" s="32"/>
      <c r="D36" s="32"/>
      <c r="E36" s="53"/>
      <c r="F36" s="53"/>
      <c r="G36" s="157"/>
      <c r="H36" s="53"/>
      <c r="I36" s="32"/>
      <c r="J36" s="32"/>
      <c r="K36" s="53"/>
      <c r="L36" s="53"/>
      <c r="M36" s="157"/>
      <c r="N36" s="53"/>
      <c r="O36" s="250"/>
      <c r="P36" s="250"/>
      <c r="Q36" s="250"/>
    </row>
    <row r="37" spans="2:17" x14ac:dyDescent="0.2">
      <c r="B37" s="53"/>
      <c r="C37" s="32"/>
      <c r="D37" s="32"/>
      <c r="E37" s="53"/>
      <c r="F37" s="53"/>
      <c r="G37" s="157"/>
      <c r="H37" s="53"/>
      <c r="I37" s="32"/>
      <c r="J37" s="32"/>
      <c r="K37" s="53"/>
      <c r="L37" s="53"/>
      <c r="M37" s="157"/>
      <c r="N37" s="53"/>
      <c r="O37" s="250"/>
      <c r="P37" s="250"/>
      <c r="Q37" s="250"/>
    </row>
    <row r="38" spans="2:17" x14ac:dyDescent="0.2">
      <c r="B38" s="53"/>
      <c r="C38" s="32"/>
      <c r="D38" s="32"/>
      <c r="E38" s="53"/>
      <c r="F38" s="53"/>
      <c r="G38" s="157"/>
      <c r="H38" s="53"/>
      <c r="I38" s="32"/>
      <c r="J38" s="32"/>
      <c r="K38" s="53"/>
      <c r="L38" s="53"/>
      <c r="M38" s="157"/>
      <c r="N38" s="53"/>
      <c r="O38" s="250"/>
      <c r="P38" s="250"/>
      <c r="Q38" s="250"/>
    </row>
    <row r="39" spans="2:17" x14ac:dyDescent="0.2">
      <c r="B39" s="53"/>
      <c r="C39" s="32"/>
      <c r="D39" s="32"/>
      <c r="E39" s="53"/>
      <c r="F39" s="53"/>
      <c r="G39" s="157"/>
      <c r="H39" s="53"/>
      <c r="I39" s="32"/>
      <c r="J39" s="32"/>
      <c r="K39" s="53"/>
      <c r="L39" s="53"/>
      <c r="M39" s="157"/>
      <c r="N39" s="53"/>
      <c r="O39" s="250"/>
      <c r="P39" s="250"/>
      <c r="Q39" s="250"/>
    </row>
    <row r="40" spans="2:17" x14ac:dyDescent="0.2">
      <c r="B40" s="53"/>
      <c r="C40" s="32"/>
      <c r="D40" s="32"/>
      <c r="E40" s="53"/>
      <c r="F40" s="53"/>
      <c r="G40" s="157"/>
      <c r="H40" s="53"/>
      <c r="I40" s="32"/>
      <c r="J40" s="32"/>
      <c r="K40" s="53"/>
      <c r="L40" s="53"/>
      <c r="M40" s="157"/>
      <c r="N40" s="53"/>
      <c r="O40" s="250"/>
      <c r="P40" s="250"/>
      <c r="Q40" s="250"/>
    </row>
    <row r="41" spans="2:17" x14ac:dyDescent="0.2">
      <c r="B41" s="53"/>
      <c r="C41" s="32"/>
      <c r="D41" s="32"/>
      <c r="E41" s="53"/>
      <c r="F41" s="53"/>
      <c r="G41" s="157"/>
      <c r="H41" s="53"/>
      <c r="I41" s="32"/>
      <c r="J41" s="32"/>
      <c r="K41" s="53"/>
      <c r="L41" s="53"/>
      <c r="M41" s="157"/>
      <c r="N41" s="53"/>
      <c r="O41" s="250"/>
      <c r="P41" s="250"/>
      <c r="Q41" s="250"/>
    </row>
    <row r="42" spans="2:17" x14ac:dyDescent="0.2">
      <c r="B42" s="53"/>
      <c r="C42" s="32"/>
      <c r="D42" s="32"/>
      <c r="E42" s="53"/>
      <c r="F42" s="53"/>
      <c r="G42" s="157"/>
      <c r="H42" s="53"/>
      <c r="I42" s="32"/>
      <c r="J42" s="32"/>
      <c r="K42" s="53"/>
      <c r="L42" s="53"/>
      <c r="M42" s="157"/>
      <c r="N42" s="53"/>
      <c r="O42" s="250"/>
      <c r="P42" s="250"/>
      <c r="Q42" s="250"/>
    </row>
    <row r="43" spans="2:17" x14ac:dyDescent="0.2">
      <c r="B43" s="53"/>
      <c r="C43" s="32"/>
      <c r="D43" s="32"/>
      <c r="E43" s="53"/>
      <c r="F43" s="53"/>
      <c r="G43" s="157"/>
      <c r="H43" s="53"/>
      <c r="I43" s="32"/>
      <c r="J43" s="32"/>
      <c r="K43" s="53"/>
      <c r="L43" s="53"/>
      <c r="M43" s="157"/>
      <c r="N43" s="53"/>
      <c r="O43" s="250"/>
      <c r="P43" s="250"/>
      <c r="Q43" s="250"/>
    </row>
    <row r="44" spans="2:17" x14ac:dyDescent="0.2">
      <c r="B44" s="53"/>
      <c r="C44" s="32"/>
      <c r="D44" s="32"/>
      <c r="E44" s="53"/>
      <c r="F44" s="53"/>
      <c r="G44" s="157"/>
      <c r="H44" s="53"/>
      <c r="I44" s="32"/>
      <c r="J44" s="32"/>
      <c r="K44" s="53"/>
      <c r="L44" s="53"/>
      <c r="M44" s="157"/>
      <c r="N44" s="53"/>
      <c r="O44" s="250"/>
      <c r="P44" s="250"/>
      <c r="Q44" s="250"/>
    </row>
    <row r="45" spans="2:17" x14ac:dyDescent="0.2">
      <c r="B45" s="53"/>
      <c r="C45" s="32"/>
      <c r="D45" s="32"/>
      <c r="E45" s="53"/>
      <c r="F45" s="53"/>
      <c r="G45" s="157"/>
      <c r="H45" s="53"/>
      <c r="I45" s="32"/>
      <c r="J45" s="32"/>
      <c r="K45" s="53"/>
      <c r="L45" s="53"/>
      <c r="M45" s="157"/>
      <c r="N45" s="53"/>
      <c r="O45" s="250"/>
      <c r="P45" s="250"/>
      <c r="Q45" s="250"/>
    </row>
    <row r="46" spans="2:17" x14ac:dyDescent="0.2">
      <c r="B46" s="53"/>
      <c r="C46" s="32"/>
      <c r="D46" s="32"/>
      <c r="E46" s="53"/>
      <c r="F46" s="53"/>
      <c r="G46" s="157"/>
      <c r="H46" s="53"/>
      <c r="I46" s="32"/>
      <c r="J46" s="32"/>
      <c r="K46" s="53"/>
      <c r="L46" s="53"/>
      <c r="M46" s="157"/>
      <c r="N46" s="53"/>
      <c r="O46" s="250"/>
      <c r="P46" s="250"/>
      <c r="Q46" s="250"/>
    </row>
    <row r="47" spans="2:17" x14ac:dyDescent="0.2">
      <c r="B47" s="53"/>
      <c r="C47" s="32"/>
      <c r="D47" s="32"/>
      <c r="E47" s="53"/>
      <c r="F47" s="53"/>
      <c r="G47" s="157"/>
      <c r="H47" s="53"/>
      <c r="I47" s="32"/>
      <c r="J47" s="32"/>
      <c r="K47" s="53"/>
      <c r="L47" s="53"/>
      <c r="M47" s="157"/>
      <c r="N47" s="53"/>
      <c r="O47" s="250"/>
      <c r="P47" s="250"/>
      <c r="Q47" s="250"/>
    </row>
    <row r="48" spans="2:17" x14ac:dyDescent="0.2">
      <c r="B48" s="53"/>
      <c r="C48" s="32"/>
      <c r="D48" s="32"/>
      <c r="E48" s="53"/>
      <c r="F48" s="53"/>
      <c r="G48" s="157"/>
      <c r="H48" s="53"/>
      <c r="I48" s="32"/>
      <c r="J48" s="32"/>
      <c r="K48" s="53"/>
      <c r="L48" s="53"/>
      <c r="M48" s="157"/>
      <c r="N48" s="53"/>
      <c r="O48" s="250"/>
      <c r="P48" s="250"/>
      <c r="Q48" s="250"/>
    </row>
    <row r="49" spans="2:17" x14ac:dyDescent="0.2">
      <c r="B49" s="53"/>
      <c r="C49" s="32"/>
      <c r="D49" s="32"/>
      <c r="E49" s="53"/>
      <c r="F49" s="53"/>
      <c r="G49" s="157"/>
      <c r="H49" s="53"/>
      <c r="I49" s="32"/>
      <c r="J49" s="32"/>
      <c r="K49" s="53"/>
      <c r="L49" s="53"/>
      <c r="M49" s="157"/>
      <c r="N49" s="53"/>
      <c r="O49" s="250"/>
      <c r="P49" s="250"/>
      <c r="Q49" s="250"/>
    </row>
    <row r="50" spans="2:17" x14ac:dyDescent="0.2">
      <c r="B50" s="53"/>
      <c r="C50" s="32"/>
      <c r="D50" s="32"/>
      <c r="E50" s="53"/>
      <c r="F50" s="53"/>
      <c r="G50" s="157"/>
      <c r="H50" s="53"/>
      <c r="I50" s="32"/>
      <c r="J50" s="32"/>
      <c r="K50" s="53"/>
      <c r="L50" s="53"/>
      <c r="M50" s="157"/>
      <c r="N50" s="53"/>
      <c r="O50" s="250"/>
      <c r="P50" s="250"/>
      <c r="Q50" s="250"/>
    </row>
    <row r="51" spans="2:17" x14ac:dyDescent="0.2">
      <c r="B51" s="53"/>
      <c r="C51" s="32"/>
      <c r="D51" s="32"/>
      <c r="E51" s="53"/>
      <c r="F51" s="53"/>
      <c r="G51" s="157"/>
      <c r="H51" s="53"/>
      <c r="I51" s="32"/>
      <c r="J51" s="32"/>
      <c r="K51" s="53"/>
      <c r="L51" s="53"/>
      <c r="M51" s="157"/>
      <c r="N51" s="53"/>
      <c r="O51" s="250"/>
      <c r="P51" s="250"/>
      <c r="Q51" s="250"/>
    </row>
    <row r="52" spans="2:17" x14ac:dyDescent="0.2">
      <c r="B52" s="53"/>
      <c r="C52" s="32"/>
      <c r="D52" s="32"/>
      <c r="E52" s="53"/>
      <c r="F52" s="53"/>
      <c r="G52" s="157"/>
      <c r="H52" s="53"/>
      <c r="I52" s="32"/>
      <c r="J52" s="32"/>
      <c r="K52" s="53"/>
      <c r="L52" s="53"/>
      <c r="M52" s="157"/>
      <c r="N52" s="53"/>
      <c r="O52" s="250"/>
      <c r="P52" s="250"/>
      <c r="Q52" s="250"/>
    </row>
    <row r="53" spans="2:17" x14ac:dyDescent="0.2">
      <c r="B53" s="53"/>
      <c r="C53" s="32"/>
      <c r="D53" s="32"/>
      <c r="E53" s="53"/>
      <c r="F53" s="53"/>
      <c r="G53" s="157"/>
      <c r="H53" s="53"/>
      <c r="I53" s="32"/>
      <c r="J53" s="32"/>
      <c r="K53" s="53"/>
      <c r="L53" s="53"/>
      <c r="M53" s="157"/>
      <c r="N53" s="53"/>
      <c r="O53" s="250"/>
      <c r="P53" s="250"/>
      <c r="Q53" s="250"/>
    </row>
    <row r="54" spans="2:17" x14ac:dyDescent="0.2">
      <c r="B54" s="53"/>
      <c r="C54" s="32"/>
      <c r="D54" s="32"/>
      <c r="E54" s="53"/>
      <c r="F54" s="53"/>
      <c r="G54" s="157"/>
      <c r="H54" s="53"/>
      <c r="I54" s="32"/>
      <c r="J54" s="32"/>
      <c r="K54" s="53"/>
      <c r="L54" s="53"/>
      <c r="M54" s="157"/>
      <c r="N54" s="53"/>
      <c r="O54" s="250"/>
      <c r="P54" s="250"/>
      <c r="Q54" s="250"/>
    </row>
    <row r="55" spans="2:17" x14ac:dyDescent="0.2">
      <c r="B55" s="53"/>
      <c r="C55" s="32"/>
      <c r="D55" s="32"/>
      <c r="E55" s="53"/>
      <c r="F55" s="53"/>
      <c r="G55" s="157"/>
      <c r="H55" s="53"/>
      <c r="I55" s="32"/>
      <c r="J55" s="32"/>
      <c r="K55" s="53"/>
      <c r="L55" s="53"/>
      <c r="M55" s="157"/>
      <c r="N55" s="53"/>
      <c r="O55" s="250"/>
      <c r="P55" s="250"/>
      <c r="Q55" s="250"/>
    </row>
    <row r="56" spans="2:17" x14ac:dyDescent="0.2">
      <c r="B56" s="53"/>
      <c r="C56" s="32"/>
      <c r="D56" s="32"/>
      <c r="E56" s="53"/>
      <c r="F56" s="53"/>
      <c r="G56" s="157"/>
      <c r="H56" s="53"/>
      <c r="I56" s="32"/>
      <c r="J56" s="32"/>
      <c r="K56" s="53"/>
      <c r="L56" s="53"/>
      <c r="M56" s="157"/>
      <c r="N56" s="53"/>
      <c r="O56" s="250"/>
      <c r="P56" s="250"/>
      <c r="Q56" s="250"/>
    </row>
    <row r="57" spans="2:17" x14ac:dyDescent="0.2">
      <c r="B57" s="53"/>
      <c r="C57" s="32"/>
      <c r="D57" s="32"/>
      <c r="E57" s="53"/>
      <c r="F57" s="53"/>
      <c r="G57" s="157"/>
      <c r="H57" s="53"/>
      <c r="I57" s="32"/>
      <c r="J57" s="32"/>
      <c r="K57" s="53"/>
      <c r="L57" s="53"/>
      <c r="M57" s="157"/>
      <c r="N57" s="53"/>
      <c r="O57" s="250"/>
      <c r="P57" s="250"/>
      <c r="Q57" s="250"/>
    </row>
    <row r="58" spans="2:17" x14ac:dyDescent="0.2">
      <c r="B58" s="53"/>
      <c r="C58" s="32"/>
      <c r="D58" s="32"/>
      <c r="E58" s="53"/>
      <c r="F58" s="53"/>
      <c r="G58" s="157"/>
      <c r="H58" s="53"/>
      <c r="I58" s="32"/>
      <c r="J58" s="32"/>
      <c r="K58" s="53"/>
      <c r="L58" s="53"/>
      <c r="M58" s="157"/>
      <c r="N58" s="53"/>
      <c r="O58" s="250"/>
      <c r="P58" s="250"/>
      <c r="Q58" s="250"/>
    </row>
    <row r="59" spans="2:17" x14ac:dyDescent="0.2">
      <c r="B59" s="53"/>
      <c r="C59" s="32"/>
      <c r="D59" s="32"/>
      <c r="E59" s="53"/>
      <c r="F59" s="53"/>
      <c r="G59" s="157"/>
      <c r="H59" s="53"/>
      <c r="I59" s="32"/>
      <c r="J59" s="32"/>
      <c r="K59" s="53"/>
      <c r="L59" s="53"/>
      <c r="M59" s="157"/>
      <c r="N59" s="53"/>
      <c r="O59" s="250"/>
      <c r="P59" s="250"/>
      <c r="Q59" s="250"/>
    </row>
    <row r="60" spans="2:17" x14ac:dyDescent="0.2">
      <c r="B60" s="53"/>
      <c r="C60" s="32"/>
      <c r="D60" s="32"/>
      <c r="E60" s="53"/>
      <c r="F60" s="53"/>
      <c r="G60" s="157"/>
      <c r="H60" s="53"/>
      <c r="I60" s="32"/>
      <c r="J60" s="32"/>
      <c r="K60" s="53"/>
      <c r="L60" s="53"/>
      <c r="M60" s="157"/>
      <c r="N60" s="53"/>
      <c r="O60" s="250"/>
      <c r="P60" s="250"/>
      <c r="Q60" s="250"/>
    </row>
    <row r="61" spans="2:17" x14ac:dyDescent="0.2">
      <c r="B61" s="53"/>
      <c r="C61" s="32"/>
      <c r="D61" s="32"/>
      <c r="E61" s="53"/>
      <c r="F61" s="53"/>
      <c r="G61" s="157"/>
      <c r="H61" s="53"/>
      <c r="I61" s="32"/>
      <c r="J61" s="32"/>
      <c r="K61" s="53"/>
      <c r="L61" s="53"/>
      <c r="M61" s="157"/>
      <c r="N61" s="53"/>
      <c r="O61" s="250"/>
      <c r="P61" s="250"/>
      <c r="Q61" s="250"/>
    </row>
    <row r="62" spans="2:17" x14ac:dyDescent="0.2">
      <c r="B62" s="53"/>
      <c r="C62" s="32"/>
      <c r="D62" s="32"/>
      <c r="E62" s="53"/>
      <c r="F62" s="53"/>
      <c r="G62" s="157"/>
      <c r="H62" s="53"/>
      <c r="I62" s="32"/>
      <c r="J62" s="32"/>
      <c r="K62" s="53"/>
      <c r="L62" s="53"/>
      <c r="M62" s="157"/>
      <c r="N62" s="53"/>
      <c r="O62" s="250"/>
      <c r="P62" s="250"/>
      <c r="Q62" s="250"/>
    </row>
    <row r="63" spans="2:17" x14ac:dyDescent="0.2">
      <c r="B63" s="53"/>
      <c r="C63" s="32"/>
      <c r="D63" s="32"/>
      <c r="E63" s="53"/>
      <c r="F63" s="53"/>
      <c r="G63" s="157"/>
      <c r="H63" s="53"/>
      <c r="I63" s="32"/>
      <c r="J63" s="32"/>
      <c r="K63" s="53"/>
      <c r="L63" s="53"/>
      <c r="M63" s="157"/>
      <c r="N63" s="53"/>
      <c r="O63" s="250"/>
      <c r="P63" s="250"/>
      <c r="Q63" s="250"/>
    </row>
    <row r="64" spans="2:17" x14ac:dyDescent="0.2">
      <c r="B64" s="53"/>
      <c r="C64" s="32"/>
      <c r="D64" s="32"/>
      <c r="E64" s="53"/>
      <c r="F64" s="53"/>
      <c r="G64" s="157"/>
      <c r="H64" s="53"/>
      <c r="I64" s="32"/>
      <c r="J64" s="32"/>
      <c r="K64" s="53"/>
      <c r="L64" s="53"/>
      <c r="M64" s="157"/>
      <c r="N64" s="53"/>
      <c r="O64" s="250"/>
      <c r="P64" s="250"/>
      <c r="Q64" s="250"/>
    </row>
    <row r="65" spans="2:17" x14ac:dyDescent="0.2">
      <c r="B65" s="53"/>
      <c r="C65" s="32"/>
      <c r="D65" s="32"/>
      <c r="E65" s="53"/>
      <c r="F65" s="53"/>
      <c r="G65" s="157"/>
      <c r="H65" s="53"/>
      <c r="I65" s="32"/>
      <c r="J65" s="32"/>
      <c r="K65" s="53"/>
      <c r="L65" s="53"/>
      <c r="M65" s="157"/>
      <c r="N65" s="53"/>
      <c r="O65" s="250"/>
      <c r="P65" s="250"/>
      <c r="Q65" s="250"/>
    </row>
    <row r="66" spans="2:17" x14ac:dyDescent="0.2">
      <c r="B66" s="53"/>
      <c r="C66" s="32"/>
      <c r="D66" s="32"/>
      <c r="E66" s="53"/>
      <c r="F66" s="53"/>
      <c r="G66" s="157"/>
      <c r="H66" s="53"/>
      <c r="I66" s="32"/>
      <c r="J66" s="32"/>
      <c r="K66" s="53"/>
      <c r="L66" s="53"/>
      <c r="M66" s="157"/>
      <c r="N66" s="53"/>
      <c r="O66" s="250"/>
      <c r="P66" s="250"/>
      <c r="Q66" s="250"/>
    </row>
    <row r="67" spans="2:17" x14ac:dyDescent="0.2">
      <c r="B67" s="53"/>
      <c r="C67" s="32"/>
      <c r="D67" s="32"/>
      <c r="E67" s="53"/>
      <c r="F67" s="53"/>
      <c r="G67" s="157"/>
      <c r="H67" s="53"/>
      <c r="I67" s="32"/>
      <c r="J67" s="32"/>
      <c r="K67" s="53"/>
      <c r="L67" s="53"/>
      <c r="M67" s="157"/>
      <c r="N67" s="53"/>
      <c r="O67" s="250"/>
      <c r="P67" s="250"/>
      <c r="Q67" s="250"/>
    </row>
    <row r="68" spans="2:17" x14ac:dyDescent="0.2">
      <c r="B68" s="53"/>
      <c r="C68" s="32"/>
      <c r="D68" s="32"/>
      <c r="E68" s="53"/>
      <c r="F68" s="53"/>
      <c r="G68" s="157"/>
      <c r="H68" s="53"/>
      <c r="I68" s="32"/>
      <c r="J68" s="32"/>
      <c r="K68" s="53"/>
      <c r="L68" s="53"/>
      <c r="M68" s="157"/>
      <c r="N68" s="53"/>
      <c r="O68" s="250"/>
      <c r="P68" s="250"/>
      <c r="Q68" s="250"/>
    </row>
    <row r="69" spans="2:17" x14ac:dyDescent="0.2">
      <c r="B69" s="53"/>
      <c r="C69" s="32"/>
      <c r="D69" s="32"/>
      <c r="E69" s="53"/>
      <c r="F69" s="53"/>
      <c r="G69" s="157"/>
      <c r="H69" s="53"/>
      <c r="I69" s="32"/>
      <c r="J69" s="32"/>
      <c r="K69" s="53"/>
      <c r="L69" s="53"/>
      <c r="M69" s="157"/>
      <c r="N69" s="53"/>
      <c r="O69" s="250"/>
      <c r="P69" s="250"/>
      <c r="Q69" s="250"/>
    </row>
    <row r="70" spans="2:17" x14ac:dyDescent="0.2">
      <c r="B70" s="53"/>
      <c r="C70" s="32"/>
      <c r="D70" s="32"/>
      <c r="E70" s="53"/>
      <c r="F70" s="53"/>
      <c r="G70" s="157"/>
      <c r="H70" s="53"/>
      <c r="I70" s="32"/>
      <c r="J70" s="32"/>
      <c r="K70" s="53"/>
      <c r="L70" s="53"/>
      <c r="M70" s="157"/>
      <c r="N70" s="53"/>
      <c r="O70" s="250"/>
      <c r="P70" s="250"/>
      <c r="Q70" s="250"/>
    </row>
    <row r="71" spans="2:17" x14ac:dyDescent="0.2">
      <c r="B71" s="53"/>
      <c r="C71" s="32"/>
      <c r="D71" s="32"/>
      <c r="E71" s="53"/>
      <c r="F71" s="53"/>
      <c r="G71" s="157"/>
      <c r="H71" s="53"/>
      <c r="I71" s="32"/>
      <c r="J71" s="32"/>
      <c r="K71" s="53"/>
      <c r="L71" s="53"/>
      <c r="M71" s="157"/>
      <c r="N71" s="53"/>
      <c r="O71" s="250"/>
      <c r="P71" s="250"/>
      <c r="Q71" s="250"/>
    </row>
    <row r="72" spans="2:17" x14ac:dyDescent="0.2">
      <c r="B72" s="53"/>
      <c r="C72" s="32"/>
      <c r="D72" s="32"/>
      <c r="E72" s="53"/>
      <c r="F72" s="53"/>
      <c r="G72" s="157"/>
      <c r="H72" s="53"/>
      <c r="I72" s="32"/>
      <c r="J72" s="32"/>
      <c r="K72" s="53"/>
      <c r="L72" s="53"/>
      <c r="M72" s="157"/>
      <c r="N72" s="53"/>
      <c r="O72" s="250"/>
      <c r="P72" s="250"/>
      <c r="Q72" s="250"/>
    </row>
    <row r="73" spans="2:17" x14ac:dyDescent="0.2">
      <c r="B73" s="53"/>
      <c r="C73" s="32"/>
      <c r="D73" s="32"/>
      <c r="E73" s="53"/>
      <c r="F73" s="53"/>
      <c r="G73" s="157"/>
      <c r="H73" s="53"/>
      <c r="I73" s="32"/>
      <c r="J73" s="32"/>
      <c r="K73" s="53"/>
      <c r="L73" s="53"/>
      <c r="M73" s="157"/>
      <c r="N73" s="53"/>
      <c r="O73" s="250"/>
      <c r="P73" s="250"/>
      <c r="Q73" s="250"/>
    </row>
    <row r="74" spans="2:17" x14ac:dyDescent="0.2">
      <c r="B74" s="53"/>
      <c r="C74" s="32"/>
      <c r="D74" s="32"/>
      <c r="E74" s="53"/>
      <c r="F74" s="53"/>
      <c r="G74" s="157"/>
      <c r="H74" s="53"/>
      <c r="I74" s="32"/>
      <c r="J74" s="32"/>
      <c r="K74" s="53"/>
      <c r="L74" s="53"/>
      <c r="M74" s="157"/>
      <c r="N74" s="53"/>
      <c r="O74" s="250"/>
      <c r="P74" s="250"/>
      <c r="Q74" s="250"/>
    </row>
    <row r="75" spans="2:17" x14ac:dyDescent="0.2">
      <c r="B75" s="53"/>
      <c r="C75" s="32"/>
      <c r="D75" s="32"/>
      <c r="E75" s="53"/>
      <c r="F75" s="53"/>
      <c r="G75" s="157"/>
      <c r="H75" s="53"/>
      <c r="I75" s="32"/>
      <c r="J75" s="32"/>
      <c r="K75" s="53"/>
      <c r="L75" s="53"/>
      <c r="M75" s="157"/>
      <c r="N75" s="53"/>
      <c r="O75" s="250"/>
      <c r="P75" s="250"/>
      <c r="Q75" s="250"/>
    </row>
    <row r="76" spans="2:17" x14ac:dyDescent="0.2">
      <c r="B76" s="53"/>
      <c r="C76" s="32"/>
      <c r="D76" s="32"/>
      <c r="E76" s="53"/>
      <c r="F76" s="53"/>
      <c r="G76" s="157"/>
      <c r="H76" s="53"/>
      <c r="I76" s="32"/>
      <c r="J76" s="32"/>
      <c r="K76" s="53"/>
      <c r="L76" s="53"/>
      <c r="M76" s="157"/>
      <c r="N76" s="53"/>
      <c r="O76" s="250"/>
      <c r="P76" s="250"/>
      <c r="Q76" s="250"/>
    </row>
    <row r="77" spans="2:17" x14ac:dyDescent="0.2">
      <c r="B77" s="53"/>
      <c r="C77" s="32"/>
      <c r="D77" s="32"/>
      <c r="E77" s="53"/>
      <c r="F77" s="53"/>
      <c r="G77" s="157"/>
      <c r="H77" s="53"/>
      <c r="I77" s="32"/>
      <c r="J77" s="32"/>
      <c r="K77" s="53"/>
      <c r="L77" s="53"/>
      <c r="M77" s="157"/>
      <c r="N77" s="53"/>
      <c r="O77" s="250"/>
      <c r="P77" s="250"/>
      <c r="Q77" s="250"/>
    </row>
    <row r="78" spans="2:17" x14ac:dyDescent="0.2">
      <c r="B78" s="53"/>
      <c r="C78" s="32"/>
      <c r="D78" s="32"/>
      <c r="E78" s="53"/>
      <c r="F78" s="53"/>
      <c r="G78" s="157"/>
      <c r="H78" s="53"/>
      <c r="I78" s="32"/>
      <c r="J78" s="32"/>
      <c r="K78" s="53"/>
      <c r="L78" s="53"/>
      <c r="M78" s="157"/>
      <c r="N78" s="53"/>
      <c r="O78" s="250"/>
      <c r="P78" s="250"/>
      <c r="Q78" s="250"/>
    </row>
    <row r="79" spans="2:17" x14ac:dyDescent="0.2">
      <c r="B79" s="53"/>
      <c r="C79" s="32"/>
      <c r="D79" s="32"/>
      <c r="E79" s="53"/>
      <c r="F79" s="53"/>
      <c r="G79" s="157"/>
      <c r="H79" s="53"/>
      <c r="I79" s="32"/>
      <c r="J79" s="32"/>
      <c r="K79" s="53"/>
      <c r="L79" s="53"/>
      <c r="M79" s="157"/>
      <c r="N79" s="53"/>
      <c r="O79" s="250"/>
      <c r="P79" s="250"/>
      <c r="Q79" s="250"/>
    </row>
    <row r="80" spans="2:17" x14ac:dyDescent="0.2">
      <c r="B80" s="53"/>
      <c r="C80" s="32"/>
      <c r="D80" s="32"/>
      <c r="E80" s="53"/>
      <c r="F80" s="53"/>
      <c r="G80" s="157"/>
      <c r="H80" s="53"/>
      <c r="I80" s="32"/>
      <c r="J80" s="32"/>
      <c r="K80" s="53"/>
      <c r="L80" s="53"/>
      <c r="M80" s="157"/>
      <c r="N80" s="53"/>
      <c r="O80" s="250"/>
      <c r="P80" s="250"/>
      <c r="Q80" s="250"/>
    </row>
    <row r="81" spans="2:17" x14ac:dyDescent="0.2">
      <c r="B81" s="53"/>
      <c r="C81" s="32"/>
      <c r="D81" s="32"/>
      <c r="E81" s="53"/>
      <c r="F81" s="53"/>
      <c r="G81" s="157"/>
      <c r="H81" s="53"/>
      <c r="I81" s="32"/>
      <c r="J81" s="32"/>
      <c r="K81" s="53"/>
      <c r="L81" s="53"/>
      <c r="M81" s="157"/>
      <c r="N81" s="53"/>
      <c r="O81" s="250"/>
      <c r="P81" s="250"/>
      <c r="Q81" s="250"/>
    </row>
    <row r="82" spans="2:17" x14ac:dyDescent="0.2">
      <c r="B82" s="53"/>
      <c r="C82" s="32"/>
      <c r="D82" s="32"/>
      <c r="E82" s="53"/>
      <c r="F82" s="53"/>
      <c r="G82" s="157"/>
      <c r="H82" s="53"/>
      <c r="I82" s="32"/>
      <c r="J82" s="32"/>
      <c r="K82" s="53"/>
      <c r="L82" s="53"/>
      <c r="M82" s="157"/>
      <c r="N82" s="53"/>
      <c r="O82" s="250"/>
      <c r="P82" s="250"/>
      <c r="Q82" s="250"/>
    </row>
    <row r="83" spans="2:17" x14ac:dyDescent="0.2">
      <c r="B83" s="53"/>
      <c r="C83" s="32"/>
      <c r="D83" s="32"/>
      <c r="E83" s="53"/>
      <c r="F83" s="53"/>
      <c r="G83" s="157"/>
      <c r="H83" s="53"/>
      <c r="I83" s="32"/>
      <c r="J83" s="32"/>
      <c r="K83" s="53"/>
      <c r="L83" s="53"/>
      <c r="M83" s="157"/>
      <c r="N83" s="53"/>
      <c r="O83" s="250"/>
      <c r="P83" s="250"/>
      <c r="Q83" s="250"/>
    </row>
    <row r="84" spans="2:17" x14ac:dyDescent="0.2">
      <c r="B84" s="53"/>
      <c r="C84" s="32"/>
      <c r="D84" s="32"/>
      <c r="E84" s="53"/>
      <c r="F84" s="53"/>
      <c r="G84" s="157"/>
      <c r="H84" s="53"/>
      <c r="I84" s="32"/>
      <c r="J84" s="32"/>
      <c r="K84" s="53"/>
      <c r="L84" s="53"/>
      <c r="M84" s="157"/>
      <c r="N84" s="53"/>
      <c r="O84" s="250"/>
      <c r="P84" s="250"/>
      <c r="Q84" s="250"/>
    </row>
    <row r="85" spans="2:17" x14ac:dyDescent="0.2">
      <c r="B85" s="53"/>
      <c r="C85" s="32"/>
      <c r="D85" s="32"/>
      <c r="E85" s="53"/>
      <c r="F85" s="53"/>
      <c r="G85" s="157"/>
      <c r="H85" s="53"/>
      <c r="I85" s="32"/>
      <c r="J85" s="32"/>
      <c r="K85" s="53"/>
      <c r="L85" s="53"/>
      <c r="M85" s="157"/>
      <c r="N85" s="53"/>
      <c r="O85" s="250"/>
      <c r="P85" s="250"/>
      <c r="Q85" s="250"/>
    </row>
    <row r="86" spans="2:17" x14ac:dyDescent="0.2">
      <c r="B86" s="53"/>
      <c r="C86" s="32"/>
      <c r="D86" s="32"/>
      <c r="E86" s="53"/>
      <c r="F86" s="53"/>
      <c r="G86" s="157"/>
      <c r="H86" s="53"/>
      <c r="I86" s="32"/>
      <c r="J86" s="32"/>
      <c r="K86" s="53"/>
      <c r="L86" s="53"/>
      <c r="M86" s="157"/>
      <c r="N86" s="53"/>
      <c r="O86" s="250"/>
      <c r="P86" s="250"/>
      <c r="Q86" s="250"/>
    </row>
    <row r="87" spans="2:17" x14ac:dyDescent="0.2">
      <c r="B87" s="53"/>
      <c r="C87" s="32"/>
      <c r="D87" s="32"/>
      <c r="E87" s="53"/>
      <c r="F87" s="53"/>
      <c r="G87" s="157"/>
      <c r="H87" s="53"/>
      <c r="I87" s="32"/>
      <c r="J87" s="32"/>
      <c r="K87" s="53"/>
      <c r="L87" s="53"/>
      <c r="M87" s="157"/>
      <c r="N87" s="53"/>
      <c r="O87" s="250"/>
      <c r="P87" s="250"/>
      <c r="Q87" s="250"/>
    </row>
    <row r="88" spans="2:17" x14ac:dyDescent="0.2">
      <c r="B88" s="53"/>
      <c r="C88" s="32"/>
      <c r="D88" s="32"/>
      <c r="E88" s="53"/>
      <c r="F88" s="53"/>
      <c r="G88" s="157"/>
      <c r="H88" s="53"/>
      <c r="I88" s="32"/>
      <c r="J88" s="32"/>
      <c r="K88" s="53"/>
      <c r="L88" s="53"/>
      <c r="M88" s="157"/>
      <c r="N88" s="53"/>
      <c r="O88" s="250"/>
      <c r="P88" s="250"/>
      <c r="Q88" s="250"/>
    </row>
    <row r="89" spans="2:17" x14ac:dyDescent="0.2">
      <c r="B89" s="53"/>
      <c r="C89" s="32"/>
      <c r="D89" s="32"/>
      <c r="E89" s="53"/>
      <c r="F89" s="53"/>
      <c r="G89" s="157"/>
      <c r="H89" s="53"/>
      <c r="I89" s="32"/>
      <c r="J89" s="32"/>
      <c r="K89" s="53"/>
      <c r="L89" s="53"/>
      <c r="M89" s="157"/>
      <c r="N89" s="53"/>
      <c r="O89" s="250"/>
      <c r="P89" s="250"/>
      <c r="Q89" s="250"/>
    </row>
    <row r="90" spans="2:17" x14ac:dyDescent="0.2">
      <c r="B90" s="53"/>
      <c r="C90" s="32"/>
      <c r="D90" s="32"/>
      <c r="E90" s="53"/>
      <c r="F90" s="53"/>
      <c r="G90" s="157"/>
      <c r="H90" s="53"/>
      <c r="I90" s="32"/>
      <c r="J90" s="32"/>
      <c r="K90" s="53"/>
      <c r="L90" s="53"/>
      <c r="M90" s="157"/>
      <c r="N90" s="53"/>
      <c r="O90" s="250"/>
      <c r="P90" s="250"/>
      <c r="Q90" s="250"/>
    </row>
    <row r="91" spans="2:17" x14ac:dyDescent="0.2">
      <c r="B91" s="53"/>
      <c r="C91" s="32"/>
      <c r="D91" s="32"/>
      <c r="E91" s="53"/>
      <c r="F91" s="53"/>
      <c r="G91" s="157"/>
      <c r="H91" s="53"/>
      <c r="I91" s="32"/>
      <c r="J91" s="32"/>
      <c r="K91" s="53"/>
      <c r="L91" s="53"/>
      <c r="M91" s="157"/>
      <c r="N91" s="53"/>
      <c r="O91" s="250"/>
      <c r="P91" s="250"/>
      <c r="Q91" s="250"/>
    </row>
    <row r="92" spans="2:17" x14ac:dyDescent="0.2">
      <c r="B92" s="53"/>
      <c r="C92" s="32"/>
      <c r="D92" s="32"/>
      <c r="E92" s="53"/>
      <c r="F92" s="53"/>
      <c r="G92" s="157"/>
      <c r="H92" s="53"/>
      <c r="I92" s="32"/>
      <c r="J92" s="32"/>
      <c r="K92" s="53"/>
      <c r="L92" s="53"/>
      <c r="M92" s="157"/>
      <c r="N92" s="53"/>
      <c r="O92" s="250"/>
      <c r="P92" s="250"/>
      <c r="Q92" s="250"/>
    </row>
    <row r="93" spans="2:17" x14ac:dyDescent="0.2">
      <c r="B93" s="53"/>
      <c r="C93" s="32"/>
      <c r="D93" s="32"/>
      <c r="E93" s="53"/>
      <c r="F93" s="53"/>
      <c r="G93" s="157"/>
      <c r="H93" s="53"/>
      <c r="I93" s="32"/>
      <c r="J93" s="32"/>
      <c r="K93" s="53"/>
      <c r="L93" s="53"/>
      <c r="M93" s="157"/>
      <c r="N93" s="53"/>
      <c r="O93" s="250"/>
      <c r="P93" s="250"/>
      <c r="Q93" s="250"/>
    </row>
    <row r="94" spans="2:17" x14ac:dyDescent="0.2">
      <c r="B94" s="53"/>
      <c r="C94" s="32"/>
      <c r="D94" s="32"/>
      <c r="E94" s="53"/>
      <c r="F94" s="53"/>
      <c r="G94" s="157"/>
      <c r="H94" s="53"/>
      <c r="I94" s="32"/>
      <c r="J94" s="32"/>
      <c r="K94" s="53"/>
      <c r="L94" s="53"/>
      <c r="M94" s="157"/>
      <c r="N94" s="53"/>
      <c r="O94" s="250"/>
      <c r="P94" s="250"/>
      <c r="Q94" s="250"/>
    </row>
    <row r="95" spans="2:17" x14ac:dyDescent="0.2">
      <c r="B95" s="53"/>
      <c r="C95" s="32"/>
      <c r="D95" s="32"/>
      <c r="E95" s="53"/>
      <c r="F95" s="53"/>
      <c r="G95" s="157"/>
      <c r="H95" s="53"/>
      <c r="I95" s="32"/>
      <c r="J95" s="32"/>
      <c r="K95" s="53"/>
      <c r="L95" s="53"/>
      <c r="M95" s="157"/>
      <c r="N95" s="53"/>
      <c r="O95" s="250"/>
      <c r="P95" s="250"/>
      <c r="Q95" s="250"/>
    </row>
    <row r="96" spans="2:17" x14ac:dyDescent="0.2">
      <c r="B96" s="53"/>
      <c r="C96" s="32"/>
      <c r="D96" s="32"/>
      <c r="E96" s="53"/>
      <c r="F96" s="53"/>
      <c r="G96" s="157"/>
      <c r="H96" s="53"/>
      <c r="I96" s="32"/>
      <c r="J96" s="32"/>
      <c r="K96" s="53"/>
      <c r="L96" s="53"/>
      <c r="M96" s="157"/>
      <c r="N96" s="53"/>
      <c r="O96" s="250"/>
      <c r="P96" s="250"/>
      <c r="Q96" s="250"/>
    </row>
    <row r="97" spans="2:17" x14ac:dyDescent="0.2">
      <c r="B97" s="53"/>
      <c r="C97" s="32"/>
      <c r="D97" s="32"/>
      <c r="E97" s="53"/>
      <c r="F97" s="53"/>
      <c r="G97" s="157"/>
      <c r="H97" s="53"/>
      <c r="I97" s="32"/>
      <c r="J97" s="32"/>
      <c r="K97" s="53"/>
      <c r="L97" s="53"/>
      <c r="M97" s="157"/>
      <c r="N97" s="53"/>
      <c r="O97" s="250"/>
      <c r="P97" s="250"/>
      <c r="Q97" s="250"/>
    </row>
    <row r="98" spans="2:17" x14ac:dyDescent="0.2">
      <c r="B98" s="53"/>
      <c r="C98" s="32"/>
      <c r="D98" s="32"/>
      <c r="E98" s="53"/>
      <c r="F98" s="53"/>
      <c r="G98" s="157"/>
      <c r="H98" s="53"/>
      <c r="I98" s="32"/>
      <c r="J98" s="32"/>
      <c r="K98" s="53"/>
      <c r="L98" s="53"/>
      <c r="M98" s="157"/>
      <c r="N98" s="53"/>
      <c r="O98" s="250"/>
      <c r="P98" s="250"/>
      <c r="Q98" s="250"/>
    </row>
    <row r="99" spans="2:17" x14ac:dyDescent="0.2">
      <c r="B99" s="53"/>
      <c r="C99" s="32"/>
      <c r="D99" s="32"/>
      <c r="E99" s="53"/>
      <c r="F99" s="53"/>
      <c r="G99" s="157"/>
      <c r="H99" s="53"/>
      <c r="I99" s="32"/>
      <c r="J99" s="32"/>
      <c r="K99" s="53"/>
      <c r="L99" s="53"/>
      <c r="M99" s="157"/>
      <c r="N99" s="53"/>
      <c r="O99" s="250"/>
      <c r="P99" s="250"/>
      <c r="Q99" s="250"/>
    </row>
    <row r="100" spans="2:17" x14ac:dyDescent="0.2">
      <c r="B100" s="53"/>
      <c r="C100" s="32"/>
      <c r="D100" s="32"/>
      <c r="E100" s="53"/>
      <c r="F100" s="53"/>
      <c r="G100" s="157"/>
      <c r="H100" s="53"/>
      <c r="I100" s="32"/>
      <c r="J100" s="32"/>
      <c r="K100" s="53"/>
      <c r="L100" s="53"/>
      <c r="M100" s="157"/>
      <c r="N100" s="53"/>
      <c r="O100" s="250"/>
      <c r="P100" s="250"/>
      <c r="Q100" s="250"/>
    </row>
    <row r="101" spans="2:17" x14ac:dyDescent="0.2">
      <c r="B101" s="53"/>
      <c r="C101" s="32"/>
      <c r="D101" s="32"/>
      <c r="E101" s="53"/>
      <c r="F101" s="53"/>
      <c r="G101" s="157"/>
      <c r="H101" s="53"/>
      <c r="I101" s="32"/>
      <c r="J101" s="32"/>
      <c r="K101" s="53"/>
      <c r="L101" s="53"/>
      <c r="M101" s="157"/>
      <c r="N101" s="53"/>
      <c r="O101" s="250"/>
      <c r="P101" s="250"/>
      <c r="Q101" s="250"/>
    </row>
    <row r="102" spans="2:17" x14ac:dyDescent="0.2">
      <c r="B102" s="53"/>
      <c r="C102" s="32"/>
      <c r="D102" s="32"/>
      <c r="E102" s="53"/>
      <c r="F102" s="53"/>
      <c r="G102" s="157"/>
      <c r="H102" s="53"/>
      <c r="I102" s="32"/>
      <c r="J102" s="32"/>
      <c r="K102" s="53"/>
      <c r="L102" s="53"/>
      <c r="M102" s="157"/>
      <c r="N102" s="53"/>
      <c r="O102" s="250"/>
      <c r="P102" s="250"/>
      <c r="Q102" s="250"/>
    </row>
    <row r="103" spans="2:17" x14ac:dyDescent="0.2">
      <c r="B103" s="53"/>
      <c r="C103" s="32"/>
      <c r="D103" s="32"/>
      <c r="E103" s="53"/>
      <c r="F103" s="53"/>
      <c r="G103" s="157"/>
      <c r="H103" s="53"/>
      <c r="I103" s="32"/>
      <c r="J103" s="32"/>
      <c r="K103" s="53"/>
      <c r="L103" s="53"/>
      <c r="M103" s="157"/>
      <c r="N103" s="53"/>
      <c r="O103" s="250"/>
      <c r="P103" s="250"/>
      <c r="Q103" s="250"/>
    </row>
    <row r="104" spans="2:17" x14ac:dyDescent="0.2">
      <c r="B104" s="53"/>
      <c r="C104" s="32"/>
      <c r="D104" s="32"/>
      <c r="E104" s="53"/>
      <c r="F104" s="53"/>
      <c r="G104" s="157"/>
      <c r="H104" s="53"/>
      <c r="I104" s="32"/>
      <c r="J104" s="32"/>
      <c r="K104" s="53"/>
      <c r="L104" s="53"/>
      <c r="M104" s="157"/>
      <c r="N104" s="53"/>
      <c r="O104" s="250"/>
      <c r="P104" s="250"/>
      <c r="Q104" s="250"/>
    </row>
    <row r="105" spans="2:17" x14ac:dyDescent="0.2">
      <c r="B105" s="53"/>
      <c r="C105" s="32"/>
      <c r="D105" s="32"/>
      <c r="E105" s="53"/>
      <c r="F105" s="53"/>
      <c r="G105" s="157"/>
      <c r="H105" s="53"/>
      <c r="I105" s="32"/>
      <c r="J105" s="32"/>
      <c r="K105" s="53"/>
      <c r="L105" s="53"/>
      <c r="M105" s="157"/>
      <c r="N105" s="53"/>
      <c r="O105" s="250"/>
      <c r="P105" s="250"/>
      <c r="Q105" s="250"/>
    </row>
    <row r="106" spans="2:17" x14ac:dyDescent="0.2">
      <c r="B106" s="53"/>
      <c r="C106" s="32"/>
      <c r="D106" s="32"/>
      <c r="E106" s="53"/>
      <c r="F106" s="53"/>
      <c r="G106" s="157"/>
      <c r="H106" s="53"/>
      <c r="I106" s="32"/>
      <c r="J106" s="32"/>
      <c r="K106" s="53"/>
      <c r="L106" s="53"/>
      <c r="M106" s="157"/>
      <c r="N106" s="53"/>
      <c r="O106" s="250"/>
      <c r="P106" s="250"/>
      <c r="Q106" s="250"/>
    </row>
    <row r="107" spans="2:17" x14ac:dyDescent="0.2">
      <c r="B107" s="53"/>
      <c r="C107" s="32"/>
      <c r="D107" s="32"/>
      <c r="E107" s="53"/>
      <c r="F107" s="53"/>
      <c r="G107" s="157"/>
      <c r="H107" s="53"/>
      <c r="I107" s="32"/>
      <c r="J107" s="32"/>
      <c r="K107" s="53"/>
      <c r="L107" s="53"/>
      <c r="M107" s="157"/>
      <c r="N107" s="53"/>
      <c r="O107" s="250"/>
      <c r="P107" s="250"/>
      <c r="Q107" s="250"/>
    </row>
    <row r="108" spans="2:17" x14ac:dyDescent="0.2">
      <c r="B108" s="53"/>
      <c r="C108" s="32"/>
      <c r="D108" s="32"/>
      <c r="E108" s="53"/>
      <c r="F108" s="53"/>
      <c r="G108" s="157"/>
      <c r="H108" s="53"/>
      <c r="I108" s="32"/>
      <c r="J108" s="32"/>
      <c r="K108" s="53"/>
      <c r="L108" s="53"/>
      <c r="M108" s="157"/>
      <c r="N108" s="53"/>
      <c r="O108" s="250"/>
      <c r="P108" s="250"/>
      <c r="Q108" s="250"/>
    </row>
    <row r="109" spans="2:17" x14ac:dyDescent="0.2">
      <c r="B109" s="53"/>
      <c r="C109" s="32"/>
      <c r="D109" s="32"/>
      <c r="E109" s="53"/>
      <c r="F109" s="53"/>
      <c r="G109" s="157"/>
      <c r="H109" s="53"/>
      <c r="I109" s="32"/>
      <c r="J109" s="32"/>
      <c r="K109" s="53"/>
      <c r="L109" s="53"/>
      <c r="M109" s="157"/>
      <c r="N109" s="53"/>
      <c r="O109" s="250"/>
      <c r="P109" s="250"/>
      <c r="Q109" s="250"/>
    </row>
    <row r="110" spans="2:17" x14ac:dyDescent="0.2">
      <c r="B110" s="53"/>
      <c r="C110" s="32"/>
      <c r="D110" s="32"/>
      <c r="E110" s="53"/>
      <c r="F110" s="53"/>
      <c r="G110" s="157"/>
      <c r="H110" s="53"/>
      <c r="I110" s="32"/>
      <c r="J110" s="32"/>
      <c r="K110" s="53"/>
      <c r="L110" s="53"/>
      <c r="M110" s="157"/>
      <c r="N110" s="53"/>
      <c r="O110" s="250"/>
      <c r="P110" s="250"/>
      <c r="Q110" s="250"/>
    </row>
    <row r="111" spans="2:17" x14ac:dyDescent="0.2">
      <c r="B111" s="53"/>
      <c r="C111" s="32"/>
      <c r="D111" s="32"/>
      <c r="E111" s="53"/>
      <c r="F111" s="53"/>
      <c r="G111" s="157"/>
      <c r="H111" s="53"/>
      <c r="I111" s="32"/>
      <c r="J111" s="32"/>
      <c r="K111" s="53"/>
      <c r="L111" s="53"/>
      <c r="M111" s="157"/>
      <c r="N111" s="53"/>
      <c r="O111" s="250"/>
      <c r="P111" s="250"/>
      <c r="Q111" s="250"/>
    </row>
    <row r="112" spans="2:17" x14ac:dyDescent="0.2">
      <c r="B112" s="53"/>
      <c r="C112" s="32"/>
      <c r="D112" s="32"/>
      <c r="E112" s="53"/>
      <c r="F112" s="53"/>
      <c r="G112" s="157"/>
      <c r="H112" s="53"/>
      <c r="I112" s="32"/>
      <c r="J112" s="32"/>
      <c r="K112" s="53"/>
      <c r="L112" s="53"/>
      <c r="M112" s="157"/>
      <c r="N112" s="53"/>
      <c r="O112" s="250"/>
      <c r="P112" s="250"/>
      <c r="Q112" s="250"/>
    </row>
    <row r="113" spans="2:17" x14ac:dyDescent="0.2">
      <c r="B113" s="53"/>
      <c r="C113" s="32"/>
      <c r="D113" s="32"/>
      <c r="E113" s="53"/>
      <c r="F113" s="53"/>
      <c r="G113" s="157"/>
      <c r="H113" s="53"/>
      <c r="I113" s="32"/>
      <c r="J113" s="32"/>
      <c r="K113" s="53"/>
      <c r="L113" s="53"/>
      <c r="M113" s="157"/>
      <c r="N113" s="53"/>
      <c r="O113" s="250"/>
      <c r="P113" s="250"/>
      <c r="Q113" s="250"/>
    </row>
    <row r="114" spans="2:17" x14ac:dyDescent="0.2">
      <c r="B114" s="53"/>
      <c r="C114" s="32"/>
      <c r="D114" s="32"/>
      <c r="E114" s="53"/>
      <c r="F114" s="53"/>
      <c r="G114" s="157"/>
      <c r="H114" s="53"/>
      <c r="I114" s="32"/>
      <c r="J114" s="32"/>
      <c r="K114" s="53"/>
      <c r="L114" s="53"/>
      <c r="M114" s="157"/>
      <c r="N114" s="53"/>
      <c r="O114" s="250"/>
      <c r="P114" s="250"/>
      <c r="Q114" s="250"/>
    </row>
    <row r="115" spans="2:17" x14ac:dyDescent="0.2">
      <c r="B115" s="53"/>
      <c r="C115" s="32"/>
      <c r="D115" s="32"/>
      <c r="E115" s="53"/>
      <c r="F115" s="53"/>
      <c r="G115" s="157"/>
      <c r="H115" s="53"/>
      <c r="I115" s="32"/>
      <c r="J115" s="32"/>
      <c r="K115" s="53"/>
      <c r="L115" s="53"/>
      <c r="M115" s="157"/>
      <c r="N115" s="53"/>
      <c r="O115" s="250"/>
      <c r="P115" s="250"/>
      <c r="Q115" s="250"/>
    </row>
    <row r="116" spans="2:17" x14ac:dyDescent="0.2">
      <c r="B116" s="53"/>
      <c r="C116" s="32"/>
      <c r="D116" s="32"/>
      <c r="E116" s="53"/>
      <c r="F116" s="53"/>
      <c r="G116" s="157"/>
      <c r="H116" s="53"/>
      <c r="I116" s="32"/>
      <c r="J116" s="32"/>
      <c r="K116" s="53"/>
      <c r="L116" s="53"/>
      <c r="M116" s="157"/>
      <c r="N116" s="53"/>
      <c r="O116" s="250"/>
      <c r="P116" s="250"/>
      <c r="Q116" s="250"/>
    </row>
    <row r="117" spans="2:17" x14ac:dyDescent="0.2">
      <c r="B117" s="53"/>
      <c r="C117" s="32"/>
      <c r="D117" s="32"/>
      <c r="E117" s="53"/>
      <c r="F117" s="53"/>
      <c r="G117" s="157"/>
      <c r="H117" s="53"/>
      <c r="I117" s="32"/>
      <c r="J117" s="32"/>
      <c r="K117" s="53"/>
      <c r="L117" s="53"/>
      <c r="M117" s="157"/>
      <c r="N117" s="53"/>
      <c r="O117" s="250"/>
      <c r="P117" s="250"/>
      <c r="Q117" s="250"/>
    </row>
    <row r="118" spans="2:17" x14ac:dyDescent="0.2">
      <c r="B118" s="53"/>
      <c r="C118" s="32"/>
      <c r="D118" s="32"/>
      <c r="E118" s="53"/>
      <c r="F118" s="53"/>
      <c r="G118" s="157"/>
      <c r="H118" s="53"/>
      <c r="I118" s="32"/>
      <c r="J118" s="32"/>
      <c r="K118" s="53"/>
      <c r="L118" s="53"/>
      <c r="M118" s="157"/>
      <c r="N118" s="53"/>
      <c r="O118" s="250"/>
      <c r="P118" s="250"/>
      <c r="Q118" s="250"/>
    </row>
    <row r="119" spans="2:17" x14ac:dyDescent="0.2">
      <c r="B119" s="53"/>
      <c r="C119" s="32"/>
      <c r="D119" s="32"/>
      <c r="E119" s="53"/>
      <c r="F119" s="53"/>
      <c r="G119" s="157"/>
      <c r="H119" s="53"/>
      <c r="I119" s="32"/>
      <c r="J119" s="32"/>
      <c r="K119" s="53"/>
      <c r="L119" s="53"/>
      <c r="M119" s="157"/>
      <c r="N119" s="53"/>
      <c r="O119" s="250"/>
      <c r="P119" s="250"/>
      <c r="Q119" s="250"/>
    </row>
    <row r="120" spans="2:17" x14ac:dyDescent="0.2">
      <c r="B120" s="53"/>
      <c r="C120" s="32"/>
      <c r="D120" s="32"/>
      <c r="E120" s="53"/>
      <c r="F120" s="53"/>
      <c r="G120" s="157"/>
      <c r="H120" s="53"/>
      <c r="I120" s="32"/>
      <c r="J120" s="32"/>
      <c r="K120" s="53"/>
      <c r="L120" s="53"/>
      <c r="M120" s="157"/>
      <c r="N120" s="53"/>
      <c r="O120" s="250"/>
      <c r="P120" s="250"/>
      <c r="Q120" s="250"/>
    </row>
    <row r="121" spans="2:17" x14ac:dyDescent="0.2">
      <c r="B121" s="53"/>
      <c r="C121" s="32"/>
      <c r="D121" s="32"/>
      <c r="E121" s="53"/>
      <c r="F121" s="53"/>
      <c r="G121" s="157"/>
      <c r="H121" s="53"/>
      <c r="I121" s="32"/>
      <c r="J121" s="32"/>
      <c r="K121" s="53"/>
      <c r="L121" s="53"/>
      <c r="M121" s="157"/>
      <c r="N121" s="53"/>
      <c r="O121" s="250"/>
      <c r="P121" s="250"/>
      <c r="Q121" s="250"/>
    </row>
    <row r="122" spans="2:17" x14ac:dyDescent="0.2">
      <c r="B122" s="53"/>
      <c r="C122" s="32"/>
      <c r="D122" s="32"/>
      <c r="E122" s="53"/>
      <c r="F122" s="53"/>
      <c r="G122" s="157"/>
      <c r="H122" s="53"/>
      <c r="I122" s="32"/>
      <c r="J122" s="32"/>
      <c r="K122" s="53"/>
      <c r="L122" s="53"/>
      <c r="M122" s="157"/>
      <c r="N122" s="53"/>
      <c r="O122" s="250"/>
      <c r="P122" s="250"/>
      <c r="Q122" s="250"/>
    </row>
    <row r="123" spans="2:17" x14ac:dyDescent="0.2">
      <c r="B123" s="53"/>
      <c r="C123" s="32"/>
      <c r="D123" s="32"/>
      <c r="E123" s="53"/>
      <c r="F123" s="53"/>
      <c r="G123" s="157"/>
      <c r="H123" s="53"/>
      <c r="I123" s="32"/>
      <c r="J123" s="32"/>
      <c r="K123" s="53"/>
      <c r="L123" s="53"/>
      <c r="M123" s="157"/>
      <c r="N123" s="53"/>
      <c r="O123" s="250"/>
      <c r="P123" s="250"/>
      <c r="Q123" s="250"/>
    </row>
    <row r="124" spans="2:17" x14ac:dyDescent="0.2">
      <c r="B124" s="53"/>
      <c r="C124" s="32"/>
      <c r="D124" s="32"/>
      <c r="E124" s="53"/>
      <c r="F124" s="53"/>
      <c r="G124" s="157"/>
      <c r="H124" s="53"/>
      <c r="I124" s="32"/>
      <c r="J124" s="32"/>
      <c r="K124" s="53"/>
      <c r="L124" s="53"/>
      <c r="M124" s="157"/>
      <c r="N124" s="53"/>
      <c r="O124" s="250"/>
      <c r="P124" s="250"/>
      <c r="Q124" s="250"/>
    </row>
    <row r="125" spans="2:17" x14ac:dyDescent="0.2">
      <c r="B125" s="53"/>
      <c r="C125" s="32"/>
      <c r="D125" s="32"/>
      <c r="E125" s="53"/>
      <c r="F125" s="53"/>
      <c r="G125" s="157"/>
      <c r="H125" s="53"/>
      <c r="I125" s="32"/>
      <c r="J125" s="32"/>
      <c r="K125" s="53"/>
      <c r="L125" s="53"/>
      <c r="M125" s="157"/>
      <c r="N125" s="53"/>
      <c r="O125" s="250"/>
      <c r="P125" s="250"/>
      <c r="Q125" s="250"/>
    </row>
    <row r="126" spans="2:17" x14ac:dyDescent="0.2">
      <c r="B126" s="53"/>
      <c r="C126" s="32"/>
      <c r="D126" s="32"/>
      <c r="E126" s="53"/>
      <c r="F126" s="53"/>
      <c r="G126" s="157"/>
      <c r="H126" s="53"/>
      <c r="I126" s="32"/>
      <c r="J126" s="32"/>
      <c r="K126" s="53"/>
      <c r="L126" s="53"/>
      <c r="M126" s="157"/>
      <c r="N126" s="53"/>
      <c r="O126" s="250"/>
      <c r="P126" s="250"/>
      <c r="Q126" s="250"/>
    </row>
    <row r="127" spans="2:17" x14ac:dyDescent="0.2">
      <c r="B127" s="53"/>
      <c r="C127" s="32"/>
      <c r="D127" s="32"/>
      <c r="E127" s="53"/>
      <c r="F127" s="53"/>
      <c r="G127" s="157"/>
      <c r="H127" s="53"/>
      <c r="I127" s="32"/>
      <c r="J127" s="32"/>
      <c r="K127" s="53"/>
      <c r="L127" s="53"/>
      <c r="M127" s="157"/>
      <c r="N127" s="53"/>
      <c r="O127" s="250"/>
      <c r="P127" s="250"/>
      <c r="Q127" s="250"/>
    </row>
    <row r="128" spans="2:17" x14ac:dyDescent="0.2">
      <c r="B128" s="53"/>
      <c r="C128" s="32"/>
      <c r="D128" s="32"/>
      <c r="E128" s="53"/>
      <c r="F128" s="53"/>
      <c r="G128" s="157"/>
      <c r="H128" s="53"/>
      <c r="I128" s="32"/>
      <c r="J128" s="32"/>
      <c r="K128" s="53"/>
      <c r="L128" s="53"/>
      <c r="M128" s="157"/>
      <c r="N128" s="53"/>
      <c r="O128" s="250"/>
      <c r="P128" s="250"/>
      <c r="Q128" s="250"/>
    </row>
    <row r="129" spans="2:17" x14ac:dyDescent="0.2">
      <c r="B129" s="53"/>
      <c r="C129" s="32"/>
      <c r="D129" s="32"/>
      <c r="E129" s="53"/>
      <c r="F129" s="53"/>
      <c r="G129" s="157"/>
      <c r="H129" s="53"/>
      <c r="I129" s="32"/>
      <c r="J129" s="32"/>
      <c r="K129" s="53"/>
      <c r="L129" s="53"/>
      <c r="M129" s="157"/>
      <c r="N129" s="53"/>
      <c r="O129" s="250"/>
      <c r="P129" s="250"/>
      <c r="Q129" s="250"/>
    </row>
    <row r="130" spans="2:17" x14ac:dyDescent="0.2">
      <c r="B130" s="53"/>
      <c r="C130" s="32"/>
      <c r="D130" s="32"/>
      <c r="E130" s="53"/>
      <c r="F130" s="53"/>
      <c r="G130" s="157"/>
      <c r="H130" s="53"/>
      <c r="I130" s="32"/>
      <c r="J130" s="32"/>
      <c r="K130" s="53"/>
      <c r="L130" s="53"/>
      <c r="M130" s="157"/>
      <c r="N130" s="53"/>
      <c r="O130" s="250"/>
      <c r="P130" s="250"/>
      <c r="Q130" s="250"/>
    </row>
    <row r="131" spans="2:17" x14ac:dyDescent="0.2">
      <c r="B131" s="53"/>
      <c r="C131" s="32"/>
      <c r="D131" s="32"/>
      <c r="E131" s="53"/>
      <c r="F131" s="53"/>
      <c r="G131" s="157"/>
      <c r="H131" s="53"/>
      <c r="I131" s="32"/>
      <c r="J131" s="32"/>
      <c r="K131" s="53"/>
      <c r="L131" s="53"/>
      <c r="M131" s="157"/>
      <c r="N131" s="53"/>
      <c r="O131" s="250"/>
      <c r="P131" s="250"/>
      <c r="Q131" s="250"/>
    </row>
    <row r="132" spans="2:17" x14ac:dyDescent="0.2">
      <c r="B132" s="53"/>
      <c r="C132" s="32"/>
      <c r="D132" s="32"/>
      <c r="E132" s="53"/>
      <c r="F132" s="53"/>
      <c r="G132" s="157"/>
      <c r="H132" s="53"/>
      <c r="I132" s="32"/>
      <c r="J132" s="32"/>
      <c r="K132" s="53"/>
      <c r="L132" s="53"/>
      <c r="M132" s="157"/>
      <c r="N132" s="53"/>
      <c r="O132" s="250"/>
      <c r="P132" s="250"/>
      <c r="Q132" s="250"/>
    </row>
    <row r="133" spans="2:17" x14ac:dyDescent="0.2">
      <c r="B133" s="53"/>
      <c r="C133" s="32"/>
      <c r="D133" s="32"/>
      <c r="E133" s="53"/>
      <c r="F133" s="53"/>
      <c r="G133" s="157"/>
      <c r="H133" s="53"/>
      <c r="I133" s="32"/>
      <c r="J133" s="32"/>
      <c r="K133" s="53"/>
      <c r="L133" s="53"/>
      <c r="M133" s="157"/>
      <c r="N133" s="53"/>
      <c r="O133" s="250"/>
      <c r="P133" s="250"/>
      <c r="Q133" s="250"/>
    </row>
    <row r="134" spans="2:17" x14ac:dyDescent="0.2">
      <c r="B134" s="53"/>
      <c r="C134" s="32"/>
      <c r="D134" s="32"/>
      <c r="E134" s="53"/>
      <c r="F134" s="53"/>
      <c r="G134" s="157"/>
      <c r="H134" s="53"/>
      <c r="I134" s="32"/>
      <c r="J134" s="32"/>
      <c r="K134" s="53"/>
      <c r="L134" s="53"/>
      <c r="M134" s="157"/>
      <c r="N134" s="53"/>
      <c r="O134" s="250"/>
      <c r="P134" s="250"/>
      <c r="Q134" s="250"/>
    </row>
    <row r="135" spans="2:17" x14ac:dyDescent="0.2">
      <c r="B135" s="53"/>
      <c r="C135" s="32"/>
      <c r="D135" s="32"/>
      <c r="E135" s="53"/>
      <c r="F135" s="53"/>
      <c r="G135" s="157"/>
      <c r="H135" s="53"/>
      <c r="I135" s="32"/>
      <c r="J135" s="32"/>
      <c r="K135" s="53"/>
      <c r="L135" s="53"/>
      <c r="M135" s="157"/>
      <c r="N135" s="53"/>
      <c r="O135" s="250"/>
      <c r="P135" s="250"/>
      <c r="Q135" s="250"/>
    </row>
    <row r="136" spans="2:17" x14ac:dyDescent="0.2">
      <c r="B136" s="53"/>
      <c r="C136" s="32"/>
      <c r="D136" s="32"/>
      <c r="E136" s="53"/>
      <c r="F136" s="53"/>
      <c r="G136" s="157"/>
      <c r="H136" s="53"/>
      <c r="I136" s="32"/>
      <c r="J136" s="32"/>
      <c r="K136" s="53"/>
      <c r="L136" s="53"/>
      <c r="M136" s="157"/>
      <c r="N136" s="53"/>
      <c r="O136" s="250"/>
      <c r="P136" s="250"/>
      <c r="Q136" s="250"/>
    </row>
    <row r="137" spans="2:17" x14ac:dyDescent="0.2">
      <c r="B137" s="53"/>
      <c r="C137" s="32"/>
      <c r="D137" s="32"/>
      <c r="E137" s="53"/>
      <c r="F137" s="53"/>
      <c r="G137" s="157"/>
      <c r="H137" s="53"/>
      <c r="I137" s="32"/>
      <c r="J137" s="32"/>
      <c r="K137" s="53"/>
      <c r="L137" s="53"/>
      <c r="M137" s="157"/>
      <c r="N137" s="53"/>
      <c r="O137" s="250"/>
      <c r="P137" s="250"/>
      <c r="Q137" s="250"/>
    </row>
    <row r="138" spans="2:17" x14ac:dyDescent="0.2">
      <c r="B138" s="53"/>
      <c r="C138" s="32"/>
      <c r="D138" s="32"/>
      <c r="E138" s="53"/>
      <c r="F138" s="53"/>
      <c r="G138" s="157"/>
      <c r="H138" s="53"/>
      <c r="I138" s="32"/>
      <c r="J138" s="32"/>
      <c r="K138" s="53"/>
      <c r="L138" s="53"/>
      <c r="M138" s="157"/>
      <c r="N138" s="53"/>
      <c r="O138" s="250"/>
      <c r="P138" s="250"/>
      <c r="Q138" s="250"/>
    </row>
    <row r="139" spans="2:17" x14ac:dyDescent="0.2">
      <c r="B139" s="53"/>
      <c r="C139" s="32"/>
      <c r="D139" s="32"/>
      <c r="E139" s="53"/>
      <c r="F139" s="53"/>
      <c r="G139" s="157"/>
      <c r="H139" s="53"/>
      <c r="I139" s="32"/>
      <c r="J139" s="32"/>
      <c r="K139" s="53"/>
      <c r="L139" s="53"/>
      <c r="M139" s="157"/>
      <c r="N139" s="53"/>
      <c r="O139" s="250"/>
      <c r="P139" s="250"/>
      <c r="Q139" s="250"/>
    </row>
    <row r="140" spans="2:17" x14ac:dyDescent="0.2">
      <c r="B140" s="53"/>
      <c r="C140" s="32"/>
      <c r="D140" s="32"/>
      <c r="E140" s="53"/>
      <c r="F140" s="53"/>
      <c r="G140" s="157"/>
      <c r="H140" s="53"/>
      <c r="I140" s="32"/>
      <c r="J140" s="32"/>
      <c r="K140" s="53"/>
      <c r="L140" s="53"/>
      <c r="M140" s="157"/>
      <c r="N140" s="53"/>
      <c r="O140" s="250"/>
      <c r="P140" s="250"/>
      <c r="Q140" s="250"/>
    </row>
    <row r="141" spans="2:17" x14ac:dyDescent="0.2">
      <c r="B141" s="53"/>
      <c r="C141" s="32"/>
      <c r="D141" s="32"/>
      <c r="E141" s="53"/>
      <c r="F141" s="53"/>
      <c r="G141" s="157"/>
      <c r="H141" s="53"/>
      <c r="I141" s="32"/>
      <c r="J141" s="32"/>
      <c r="K141" s="53"/>
      <c r="L141" s="53"/>
      <c r="M141" s="157"/>
      <c r="N141" s="53"/>
      <c r="O141" s="250"/>
      <c r="P141" s="250"/>
      <c r="Q141" s="250"/>
    </row>
    <row r="142" spans="2:17" x14ac:dyDescent="0.2">
      <c r="B142" s="53"/>
      <c r="C142" s="32"/>
      <c r="D142" s="32"/>
      <c r="E142" s="53"/>
      <c r="F142" s="53"/>
      <c r="G142" s="157"/>
      <c r="H142" s="53"/>
      <c r="I142" s="32"/>
      <c r="J142" s="32"/>
      <c r="K142" s="53"/>
      <c r="L142" s="53"/>
      <c r="M142" s="157"/>
      <c r="N142" s="53"/>
      <c r="O142" s="250"/>
      <c r="P142" s="250"/>
      <c r="Q142" s="250"/>
    </row>
    <row r="143" spans="2:17" x14ac:dyDescent="0.2">
      <c r="B143" s="53"/>
      <c r="C143" s="32"/>
      <c r="D143" s="32"/>
      <c r="E143" s="53"/>
      <c r="F143" s="53"/>
      <c r="G143" s="157"/>
      <c r="H143" s="53"/>
      <c r="I143" s="32"/>
      <c r="J143" s="32"/>
      <c r="K143" s="53"/>
      <c r="L143" s="53"/>
      <c r="M143" s="157"/>
      <c r="N143" s="53"/>
      <c r="O143" s="250"/>
      <c r="P143" s="250"/>
      <c r="Q143" s="250"/>
    </row>
    <row r="144" spans="2:17" x14ac:dyDescent="0.2">
      <c r="B144" s="53"/>
      <c r="C144" s="32"/>
      <c r="D144" s="32"/>
      <c r="E144" s="53"/>
      <c r="F144" s="53"/>
      <c r="G144" s="157"/>
      <c r="H144" s="53"/>
      <c r="I144" s="32"/>
      <c r="J144" s="32"/>
      <c r="K144" s="53"/>
      <c r="L144" s="53"/>
      <c r="M144" s="157"/>
      <c r="N144" s="53"/>
      <c r="O144" s="250"/>
      <c r="P144" s="250"/>
      <c r="Q144" s="250"/>
    </row>
    <row r="145" spans="2:17" x14ac:dyDescent="0.2">
      <c r="B145" s="53"/>
      <c r="C145" s="32"/>
      <c r="D145" s="32"/>
      <c r="E145" s="53"/>
      <c r="F145" s="53"/>
      <c r="G145" s="157"/>
      <c r="H145" s="53"/>
      <c r="I145" s="32"/>
      <c r="J145" s="32"/>
      <c r="K145" s="53"/>
      <c r="L145" s="53"/>
      <c r="M145" s="157"/>
      <c r="N145" s="53"/>
      <c r="O145" s="250"/>
      <c r="P145" s="250"/>
      <c r="Q145" s="250"/>
    </row>
    <row r="146" spans="2:17" x14ac:dyDescent="0.2">
      <c r="B146" s="53"/>
      <c r="C146" s="32"/>
      <c r="D146" s="32"/>
      <c r="E146" s="53"/>
      <c r="F146" s="53"/>
      <c r="G146" s="157"/>
      <c r="H146" s="53"/>
      <c r="I146" s="32"/>
      <c r="J146" s="32"/>
      <c r="K146" s="53"/>
      <c r="L146" s="53"/>
      <c r="M146" s="157"/>
      <c r="N146" s="53"/>
      <c r="O146" s="250"/>
      <c r="P146" s="250"/>
      <c r="Q146" s="250"/>
    </row>
    <row r="147" spans="2:17" x14ac:dyDescent="0.2">
      <c r="B147" s="53"/>
      <c r="C147" s="32"/>
      <c r="D147" s="32"/>
      <c r="E147" s="53"/>
      <c r="F147" s="53"/>
      <c r="G147" s="157"/>
      <c r="H147" s="53"/>
      <c r="I147" s="32"/>
      <c r="J147" s="32"/>
      <c r="K147" s="53"/>
      <c r="L147" s="53"/>
      <c r="M147" s="157"/>
      <c r="N147" s="53"/>
      <c r="O147" s="250"/>
      <c r="P147" s="250"/>
      <c r="Q147" s="250"/>
    </row>
    <row r="148" spans="2:17" x14ac:dyDescent="0.2">
      <c r="B148" s="53"/>
      <c r="C148" s="32"/>
      <c r="D148" s="32"/>
      <c r="E148" s="53"/>
      <c r="F148" s="53"/>
      <c r="G148" s="157"/>
      <c r="H148" s="53"/>
      <c r="I148" s="32"/>
      <c r="J148" s="32"/>
      <c r="K148" s="53"/>
      <c r="L148" s="53"/>
      <c r="M148" s="157"/>
      <c r="N148" s="53"/>
      <c r="O148" s="250"/>
      <c r="P148" s="250"/>
      <c r="Q148" s="250"/>
    </row>
    <row r="149" spans="2:17" x14ac:dyDescent="0.2">
      <c r="B149" s="53"/>
      <c r="C149" s="32"/>
      <c r="D149" s="32"/>
      <c r="E149" s="53"/>
      <c r="F149" s="53"/>
      <c r="G149" s="157"/>
      <c r="H149" s="53"/>
      <c r="I149" s="32"/>
      <c r="J149" s="32"/>
      <c r="K149" s="53"/>
      <c r="L149" s="53"/>
      <c r="M149" s="157"/>
      <c r="N149" s="53"/>
      <c r="O149" s="250"/>
      <c r="P149" s="250"/>
      <c r="Q149" s="250"/>
    </row>
    <row r="150" spans="2:17" x14ac:dyDescent="0.2">
      <c r="B150" s="53"/>
      <c r="C150" s="32"/>
      <c r="D150" s="32"/>
      <c r="E150" s="53"/>
      <c r="F150" s="53"/>
      <c r="G150" s="157"/>
      <c r="H150" s="53"/>
      <c r="I150" s="32"/>
      <c r="J150" s="32"/>
      <c r="K150" s="53"/>
      <c r="L150" s="53"/>
      <c r="M150" s="157"/>
      <c r="N150" s="53"/>
      <c r="O150" s="250"/>
      <c r="P150" s="250"/>
      <c r="Q150" s="250"/>
    </row>
    <row r="151" spans="2:17" x14ac:dyDescent="0.2">
      <c r="B151" s="53"/>
      <c r="C151" s="32"/>
      <c r="D151" s="32"/>
      <c r="E151" s="53"/>
      <c r="F151" s="53"/>
      <c r="G151" s="157"/>
      <c r="H151" s="53"/>
      <c r="I151" s="32"/>
      <c r="J151" s="32"/>
      <c r="K151" s="53"/>
      <c r="L151" s="53"/>
      <c r="M151" s="157"/>
      <c r="N151" s="53"/>
      <c r="O151" s="250"/>
      <c r="P151" s="250"/>
      <c r="Q151" s="250"/>
    </row>
    <row r="152" spans="2:17" x14ac:dyDescent="0.2">
      <c r="B152" s="53"/>
      <c r="C152" s="32"/>
      <c r="D152" s="32"/>
      <c r="E152" s="53"/>
      <c r="F152" s="53"/>
      <c r="G152" s="157"/>
      <c r="H152" s="53"/>
      <c r="I152" s="32"/>
      <c r="J152" s="32"/>
      <c r="K152" s="53"/>
      <c r="L152" s="53"/>
      <c r="M152" s="157"/>
      <c r="N152" s="53"/>
      <c r="O152" s="250"/>
      <c r="P152" s="250"/>
      <c r="Q152" s="250"/>
    </row>
    <row r="153" spans="2:17" x14ac:dyDescent="0.2">
      <c r="B153" s="53"/>
      <c r="C153" s="32"/>
      <c r="D153" s="32"/>
      <c r="E153" s="53"/>
      <c r="F153" s="53"/>
      <c r="G153" s="157"/>
      <c r="H153" s="53"/>
      <c r="I153" s="32"/>
      <c r="J153" s="32"/>
      <c r="K153" s="53"/>
      <c r="L153" s="53"/>
      <c r="M153" s="157"/>
      <c r="N153" s="53"/>
      <c r="O153" s="250"/>
      <c r="P153" s="250"/>
      <c r="Q153" s="250"/>
    </row>
    <row r="154" spans="2:17" x14ac:dyDescent="0.2">
      <c r="B154" s="53"/>
      <c r="C154" s="32"/>
      <c r="D154" s="32"/>
      <c r="E154" s="53"/>
      <c r="F154" s="53"/>
      <c r="G154" s="157"/>
      <c r="H154" s="53"/>
      <c r="I154" s="32"/>
      <c r="J154" s="32"/>
      <c r="K154" s="53"/>
      <c r="L154" s="53"/>
      <c r="M154" s="157"/>
      <c r="N154" s="53"/>
      <c r="O154" s="250"/>
      <c r="P154" s="250"/>
      <c r="Q154" s="250"/>
    </row>
    <row r="155" spans="2:17" x14ac:dyDescent="0.2">
      <c r="B155" s="53"/>
      <c r="C155" s="32"/>
      <c r="D155" s="32"/>
      <c r="E155" s="53"/>
      <c r="F155" s="53"/>
      <c r="G155" s="157"/>
      <c r="H155" s="53"/>
      <c r="I155" s="32"/>
      <c r="J155" s="32"/>
      <c r="K155" s="53"/>
      <c r="L155" s="53"/>
      <c r="M155" s="157"/>
      <c r="N155" s="53"/>
      <c r="O155" s="250"/>
      <c r="P155" s="250"/>
      <c r="Q155" s="250"/>
    </row>
    <row r="156" spans="2:17" x14ac:dyDescent="0.2">
      <c r="B156" s="53"/>
      <c r="C156" s="32"/>
      <c r="D156" s="32"/>
      <c r="E156" s="53"/>
      <c r="F156" s="53"/>
      <c r="G156" s="157"/>
      <c r="H156" s="53"/>
      <c r="I156" s="32"/>
      <c r="J156" s="32"/>
      <c r="K156" s="53"/>
      <c r="L156" s="53"/>
      <c r="M156" s="157"/>
      <c r="N156" s="53"/>
      <c r="O156" s="250"/>
      <c r="P156" s="250"/>
      <c r="Q156" s="250"/>
    </row>
    <row r="157" spans="2:17" x14ac:dyDescent="0.2">
      <c r="B157" s="53"/>
      <c r="C157" s="32"/>
      <c r="D157" s="32"/>
      <c r="E157" s="53"/>
      <c r="F157" s="53"/>
      <c r="G157" s="157"/>
      <c r="H157" s="53"/>
      <c r="I157" s="32"/>
      <c r="J157" s="32"/>
      <c r="K157" s="53"/>
      <c r="L157" s="53"/>
      <c r="M157" s="157"/>
      <c r="N157" s="53"/>
      <c r="O157" s="250"/>
      <c r="P157" s="250"/>
      <c r="Q157" s="250"/>
    </row>
    <row r="158" spans="2:17" x14ac:dyDescent="0.2">
      <c r="B158" s="53"/>
      <c r="C158" s="32"/>
      <c r="D158" s="32"/>
      <c r="E158" s="53"/>
      <c r="F158" s="53"/>
      <c r="G158" s="157"/>
      <c r="H158" s="53"/>
      <c r="I158" s="32"/>
      <c r="J158" s="32"/>
      <c r="K158" s="53"/>
      <c r="L158" s="53"/>
      <c r="M158" s="157"/>
      <c r="N158" s="53"/>
      <c r="O158" s="250"/>
      <c r="P158" s="250"/>
      <c r="Q158" s="250"/>
    </row>
    <row r="159" spans="2:17" x14ac:dyDescent="0.2">
      <c r="B159" s="53"/>
      <c r="C159" s="32"/>
      <c r="D159" s="32"/>
      <c r="E159" s="53"/>
      <c r="F159" s="53"/>
      <c r="G159" s="157"/>
      <c r="H159" s="53"/>
      <c r="I159" s="32"/>
      <c r="J159" s="32"/>
      <c r="K159" s="53"/>
      <c r="L159" s="53"/>
      <c r="M159" s="157"/>
      <c r="N159" s="53"/>
      <c r="O159" s="250"/>
      <c r="P159" s="250"/>
      <c r="Q159" s="250"/>
    </row>
    <row r="160" spans="2:17" x14ac:dyDescent="0.2">
      <c r="B160" s="53"/>
      <c r="C160" s="32"/>
      <c r="D160" s="32"/>
      <c r="E160" s="53"/>
      <c r="F160" s="53"/>
      <c r="G160" s="157"/>
      <c r="H160" s="53"/>
      <c r="I160" s="32"/>
      <c r="J160" s="32"/>
      <c r="K160" s="53"/>
      <c r="L160" s="53"/>
      <c r="M160" s="157"/>
      <c r="N160" s="53"/>
      <c r="O160" s="250"/>
      <c r="P160" s="250"/>
      <c r="Q160" s="250"/>
    </row>
    <row r="161" spans="2:17" x14ac:dyDescent="0.2">
      <c r="B161" s="53"/>
      <c r="C161" s="32"/>
      <c r="D161" s="32"/>
      <c r="E161" s="53"/>
      <c r="F161" s="53"/>
      <c r="G161" s="157"/>
      <c r="H161" s="53"/>
      <c r="I161" s="32"/>
      <c r="J161" s="32"/>
      <c r="K161" s="53"/>
      <c r="L161" s="53"/>
      <c r="M161" s="157"/>
      <c r="N161" s="53"/>
      <c r="O161" s="250"/>
      <c r="P161" s="250"/>
      <c r="Q161" s="250"/>
    </row>
    <row r="162" spans="2:17" x14ac:dyDescent="0.2">
      <c r="B162" s="53"/>
      <c r="C162" s="32"/>
      <c r="D162" s="32"/>
      <c r="E162" s="53"/>
      <c r="F162" s="53"/>
      <c r="G162" s="157"/>
      <c r="H162" s="53"/>
      <c r="I162" s="32"/>
      <c r="J162" s="32"/>
      <c r="K162" s="53"/>
      <c r="L162" s="53"/>
      <c r="M162" s="157"/>
      <c r="N162" s="53"/>
      <c r="O162" s="250"/>
      <c r="P162" s="250"/>
      <c r="Q162" s="250"/>
    </row>
    <row r="163" spans="2:17" x14ac:dyDescent="0.2">
      <c r="B163" s="53"/>
      <c r="C163" s="32"/>
      <c r="D163" s="32"/>
      <c r="E163" s="53"/>
      <c r="F163" s="53"/>
      <c r="G163" s="157"/>
      <c r="H163" s="53"/>
      <c r="I163" s="32"/>
      <c r="J163" s="32"/>
      <c r="K163" s="53"/>
      <c r="L163" s="53"/>
      <c r="M163" s="157"/>
      <c r="N163" s="53"/>
      <c r="O163" s="250"/>
      <c r="P163" s="250"/>
      <c r="Q163" s="250"/>
    </row>
    <row r="164" spans="2:17" x14ac:dyDescent="0.2">
      <c r="B164" s="53"/>
      <c r="C164" s="32"/>
      <c r="D164" s="32"/>
      <c r="E164" s="53"/>
      <c r="F164" s="53"/>
      <c r="G164" s="157"/>
      <c r="H164" s="53"/>
      <c r="I164" s="32"/>
      <c r="J164" s="32"/>
      <c r="K164" s="53"/>
      <c r="L164" s="53"/>
      <c r="M164" s="157"/>
      <c r="N164" s="53"/>
      <c r="O164" s="250"/>
      <c r="P164" s="250"/>
      <c r="Q164" s="250"/>
    </row>
    <row r="165" spans="2:17" x14ac:dyDescent="0.2">
      <c r="B165" s="53"/>
      <c r="C165" s="32"/>
      <c r="D165" s="32"/>
      <c r="E165" s="53"/>
      <c r="F165" s="53"/>
      <c r="G165" s="157"/>
      <c r="H165" s="53"/>
      <c r="I165" s="32"/>
      <c r="J165" s="32"/>
      <c r="K165" s="53"/>
      <c r="L165" s="53"/>
      <c r="M165" s="157"/>
      <c r="N165" s="53"/>
      <c r="O165" s="250"/>
      <c r="P165" s="250"/>
      <c r="Q165" s="250"/>
    </row>
    <row r="166" spans="2:17" x14ac:dyDescent="0.2">
      <c r="B166" s="53"/>
      <c r="C166" s="32"/>
      <c r="D166" s="32"/>
      <c r="E166" s="53"/>
      <c r="F166" s="53"/>
      <c r="G166" s="157"/>
      <c r="H166" s="53"/>
      <c r="I166" s="32"/>
      <c r="J166" s="32"/>
      <c r="K166" s="53"/>
      <c r="L166" s="53"/>
      <c r="M166" s="157"/>
      <c r="N166" s="53"/>
      <c r="O166" s="250"/>
      <c r="P166" s="250"/>
      <c r="Q166" s="250"/>
    </row>
    <row r="167" spans="2:17" x14ac:dyDescent="0.2">
      <c r="B167" s="53"/>
      <c r="C167" s="32"/>
      <c r="D167" s="32"/>
      <c r="E167" s="53"/>
      <c r="F167" s="53"/>
      <c r="G167" s="157"/>
      <c r="H167" s="53"/>
      <c r="I167" s="32"/>
      <c r="J167" s="32"/>
      <c r="K167" s="53"/>
      <c r="L167" s="53"/>
      <c r="M167" s="157"/>
      <c r="N167" s="53"/>
      <c r="O167" s="250"/>
      <c r="P167" s="250"/>
      <c r="Q167" s="250"/>
    </row>
    <row r="168" spans="2:17" x14ac:dyDescent="0.2">
      <c r="B168" s="53"/>
      <c r="C168" s="32"/>
      <c r="D168" s="32"/>
      <c r="E168" s="53"/>
      <c r="F168" s="53"/>
      <c r="G168" s="157"/>
      <c r="H168" s="53"/>
      <c r="I168" s="32"/>
      <c r="J168" s="32"/>
      <c r="K168" s="53"/>
      <c r="L168" s="53"/>
      <c r="M168" s="157"/>
      <c r="N168" s="53"/>
      <c r="O168" s="250"/>
      <c r="P168" s="250"/>
      <c r="Q168" s="250"/>
    </row>
    <row r="169" spans="2:17" x14ac:dyDescent="0.2">
      <c r="B169" s="53"/>
      <c r="C169" s="32"/>
      <c r="D169" s="32"/>
      <c r="E169" s="53"/>
      <c r="F169" s="53"/>
      <c r="G169" s="157"/>
      <c r="H169" s="53"/>
      <c r="I169" s="32"/>
      <c r="J169" s="32"/>
      <c r="K169" s="53"/>
      <c r="L169" s="53"/>
      <c r="M169" s="157"/>
      <c r="N169" s="53"/>
      <c r="O169" s="250"/>
      <c r="P169" s="250"/>
      <c r="Q169" s="250"/>
    </row>
    <row r="170" spans="2:17" x14ac:dyDescent="0.2">
      <c r="B170" s="53"/>
      <c r="C170" s="32"/>
      <c r="D170" s="32"/>
      <c r="E170" s="53"/>
      <c r="F170" s="53"/>
      <c r="G170" s="157"/>
      <c r="H170" s="53"/>
      <c r="I170" s="32"/>
      <c r="J170" s="32"/>
      <c r="K170" s="53"/>
      <c r="L170" s="53"/>
      <c r="M170" s="157"/>
      <c r="N170" s="53"/>
      <c r="O170" s="250"/>
      <c r="P170" s="250"/>
      <c r="Q170" s="250"/>
    </row>
    <row r="171" spans="2:17" x14ac:dyDescent="0.2">
      <c r="B171" s="53"/>
      <c r="C171" s="32"/>
      <c r="D171" s="32"/>
      <c r="E171" s="53"/>
      <c r="F171" s="53"/>
      <c r="G171" s="157"/>
      <c r="H171" s="53"/>
      <c r="I171" s="32"/>
      <c r="J171" s="32"/>
      <c r="K171" s="53"/>
      <c r="L171" s="53"/>
      <c r="M171" s="157"/>
      <c r="N171" s="53"/>
      <c r="O171" s="250"/>
      <c r="P171" s="250"/>
      <c r="Q171" s="250"/>
    </row>
    <row r="172" spans="2:17" x14ac:dyDescent="0.2">
      <c r="B172" s="53"/>
      <c r="C172" s="32"/>
      <c r="D172" s="32"/>
      <c r="E172" s="53"/>
      <c r="F172" s="53"/>
      <c r="G172" s="157"/>
      <c r="H172" s="53"/>
      <c r="I172" s="32"/>
      <c r="J172" s="32"/>
      <c r="K172" s="53"/>
      <c r="L172" s="53"/>
      <c r="M172" s="157"/>
      <c r="N172" s="53"/>
      <c r="O172" s="250"/>
      <c r="P172" s="250"/>
      <c r="Q172" s="250"/>
    </row>
    <row r="173" spans="2:17" x14ac:dyDescent="0.2">
      <c r="B173" s="53"/>
      <c r="C173" s="32"/>
      <c r="D173" s="32"/>
      <c r="E173" s="53"/>
      <c r="F173" s="53"/>
      <c r="G173" s="157"/>
      <c r="H173" s="53"/>
      <c r="I173" s="32"/>
      <c r="J173" s="32"/>
      <c r="K173" s="53"/>
      <c r="L173" s="53"/>
      <c r="M173" s="157"/>
      <c r="N173" s="53"/>
      <c r="O173" s="250"/>
      <c r="P173" s="250"/>
      <c r="Q173" s="250"/>
    </row>
    <row r="174" spans="2:17" x14ac:dyDescent="0.2">
      <c r="B174" s="53"/>
      <c r="C174" s="32"/>
      <c r="D174" s="32"/>
      <c r="E174" s="53"/>
      <c r="F174" s="53"/>
      <c r="G174" s="157"/>
      <c r="H174" s="53"/>
      <c r="I174" s="32"/>
      <c r="J174" s="32"/>
      <c r="K174" s="53"/>
      <c r="L174" s="53"/>
      <c r="M174" s="157"/>
      <c r="N174" s="53"/>
      <c r="O174" s="250"/>
      <c r="P174" s="250"/>
      <c r="Q174" s="250"/>
    </row>
    <row r="175" spans="2:17" x14ac:dyDescent="0.2">
      <c r="B175" s="53"/>
      <c r="C175" s="32"/>
      <c r="D175" s="32"/>
      <c r="E175" s="53"/>
      <c r="F175" s="53"/>
      <c r="G175" s="157"/>
      <c r="H175" s="53"/>
      <c r="I175" s="32"/>
      <c r="J175" s="32"/>
      <c r="K175" s="53"/>
      <c r="L175" s="53"/>
      <c r="M175" s="157"/>
      <c r="N175" s="53"/>
      <c r="O175" s="250"/>
      <c r="P175" s="250"/>
      <c r="Q175" s="250"/>
    </row>
    <row r="176" spans="2:17" x14ac:dyDescent="0.2">
      <c r="B176" s="53"/>
      <c r="C176" s="32"/>
      <c r="D176" s="32"/>
      <c r="E176" s="53"/>
      <c r="F176" s="53"/>
      <c r="G176" s="157"/>
      <c r="H176" s="53"/>
      <c r="I176" s="32"/>
      <c r="J176" s="32"/>
      <c r="K176" s="53"/>
      <c r="L176" s="53"/>
      <c r="M176" s="157"/>
      <c r="N176" s="53"/>
      <c r="O176" s="250"/>
      <c r="P176" s="250"/>
      <c r="Q176" s="250"/>
    </row>
    <row r="177" spans="2:17" x14ac:dyDescent="0.2">
      <c r="B177" s="53"/>
      <c r="C177" s="32"/>
      <c r="D177" s="32"/>
      <c r="E177" s="53"/>
      <c r="F177" s="53"/>
      <c r="G177" s="157"/>
      <c r="H177" s="53"/>
      <c r="I177" s="32"/>
      <c r="J177" s="32"/>
      <c r="K177" s="53"/>
      <c r="L177" s="53"/>
      <c r="M177" s="157"/>
      <c r="N177" s="53"/>
      <c r="O177" s="250"/>
      <c r="P177" s="250"/>
      <c r="Q177" s="250"/>
    </row>
    <row r="178" spans="2:17" x14ac:dyDescent="0.2">
      <c r="B178" s="53"/>
      <c r="C178" s="32"/>
      <c r="D178" s="32"/>
      <c r="E178" s="53"/>
      <c r="F178" s="53"/>
      <c r="G178" s="157"/>
      <c r="H178" s="53"/>
      <c r="I178" s="32"/>
      <c r="J178" s="32"/>
      <c r="K178" s="53"/>
      <c r="L178" s="53"/>
      <c r="M178" s="157"/>
      <c r="N178" s="53"/>
      <c r="O178" s="250"/>
      <c r="P178" s="250"/>
      <c r="Q178" s="250"/>
    </row>
    <row r="179" spans="2:17" x14ac:dyDescent="0.2">
      <c r="B179" s="53"/>
      <c r="C179" s="32"/>
      <c r="D179" s="32"/>
      <c r="E179" s="53"/>
      <c r="F179" s="53"/>
      <c r="G179" s="157"/>
      <c r="H179" s="53"/>
      <c r="I179" s="32"/>
      <c r="J179" s="32"/>
      <c r="K179" s="53"/>
      <c r="L179" s="53"/>
      <c r="M179" s="157"/>
      <c r="N179" s="53"/>
      <c r="O179" s="250"/>
      <c r="P179" s="250"/>
      <c r="Q179" s="250"/>
    </row>
    <row r="180" spans="2:17" x14ac:dyDescent="0.2">
      <c r="B180" s="53"/>
      <c r="C180" s="32"/>
      <c r="D180" s="32"/>
      <c r="E180" s="53"/>
      <c r="F180" s="53"/>
      <c r="G180" s="157"/>
      <c r="H180" s="53"/>
      <c r="I180" s="32"/>
      <c r="J180" s="32"/>
      <c r="K180" s="53"/>
      <c r="L180" s="53"/>
      <c r="M180" s="157"/>
      <c r="N180" s="53"/>
      <c r="O180" s="250"/>
      <c r="P180" s="250"/>
      <c r="Q180" s="250"/>
    </row>
    <row r="181" spans="2:17" x14ac:dyDescent="0.2">
      <c r="B181" s="53"/>
      <c r="C181" s="32"/>
      <c r="D181" s="32"/>
      <c r="E181" s="53"/>
      <c r="F181" s="53"/>
      <c r="G181" s="157"/>
      <c r="H181" s="53"/>
      <c r="I181" s="32"/>
      <c r="J181" s="32"/>
      <c r="K181" s="53"/>
      <c r="L181" s="53"/>
      <c r="M181" s="157"/>
      <c r="N181" s="53"/>
      <c r="O181" s="250"/>
      <c r="P181" s="250"/>
      <c r="Q181" s="250"/>
    </row>
    <row r="182" spans="2:17" x14ac:dyDescent="0.2">
      <c r="B182" s="53"/>
      <c r="C182" s="32"/>
      <c r="D182" s="32"/>
      <c r="E182" s="53"/>
      <c r="F182" s="53"/>
      <c r="G182" s="157"/>
      <c r="H182" s="53"/>
      <c r="I182" s="32"/>
      <c r="J182" s="32"/>
      <c r="K182" s="53"/>
      <c r="L182" s="53"/>
      <c r="M182" s="157"/>
      <c r="N182" s="53"/>
      <c r="O182" s="250"/>
      <c r="P182" s="250"/>
      <c r="Q182" s="250"/>
    </row>
    <row r="183" spans="2:17" x14ac:dyDescent="0.2">
      <c r="B183" s="53"/>
      <c r="C183" s="32"/>
      <c r="D183" s="32"/>
      <c r="E183" s="53"/>
      <c r="F183" s="53"/>
      <c r="G183" s="157"/>
      <c r="H183" s="53"/>
      <c r="I183" s="32"/>
      <c r="J183" s="32"/>
      <c r="K183" s="53"/>
      <c r="L183" s="53"/>
      <c r="M183" s="157"/>
      <c r="N183" s="53"/>
      <c r="O183" s="250"/>
      <c r="P183" s="250"/>
      <c r="Q183" s="250"/>
    </row>
    <row r="184" spans="2:17" x14ac:dyDescent="0.2">
      <c r="B184" s="53"/>
      <c r="C184" s="32"/>
      <c r="D184" s="32"/>
      <c r="E184" s="53"/>
      <c r="F184" s="53"/>
      <c r="G184" s="157"/>
      <c r="H184" s="53"/>
      <c r="I184" s="32"/>
      <c r="J184" s="32"/>
      <c r="K184" s="53"/>
      <c r="L184" s="53"/>
      <c r="M184" s="157"/>
      <c r="N184" s="53"/>
      <c r="O184" s="250"/>
      <c r="P184" s="250"/>
      <c r="Q184" s="250"/>
    </row>
    <row r="185" spans="2:17" x14ac:dyDescent="0.2">
      <c r="B185" s="53"/>
      <c r="C185" s="32"/>
      <c r="D185" s="32"/>
      <c r="E185" s="53"/>
      <c r="F185" s="53"/>
      <c r="G185" s="157"/>
      <c r="H185" s="53"/>
      <c r="I185" s="32"/>
      <c r="J185" s="32"/>
      <c r="K185" s="53"/>
      <c r="L185" s="53"/>
      <c r="M185" s="157"/>
      <c r="N185" s="53"/>
      <c r="O185" s="250"/>
      <c r="P185" s="250"/>
      <c r="Q185" s="250"/>
    </row>
    <row r="186" spans="2:17" x14ac:dyDescent="0.2">
      <c r="B186" s="53"/>
      <c r="C186" s="32"/>
      <c r="D186" s="32"/>
      <c r="E186" s="53"/>
      <c r="F186" s="53"/>
      <c r="G186" s="157"/>
      <c r="H186" s="53"/>
      <c r="I186" s="32"/>
      <c r="J186" s="32"/>
      <c r="K186" s="53"/>
      <c r="L186" s="53"/>
      <c r="M186" s="157"/>
      <c r="N186" s="53"/>
      <c r="O186" s="250"/>
      <c r="P186" s="250"/>
      <c r="Q186" s="250"/>
    </row>
    <row r="187" spans="2:17" x14ac:dyDescent="0.2">
      <c r="B187" s="53"/>
      <c r="C187" s="32"/>
      <c r="D187" s="32"/>
      <c r="E187" s="53"/>
      <c r="F187" s="53"/>
      <c r="G187" s="157"/>
      <c r="H187" s="53"/>
      <c r="I187" s="32"/>
      <c r="J187" s="32"/>
      <c r="K187" s="53"/>
      <c r="L187" s="53"/>
      <c r="M187" s="157"/>
      <c r="N187" s="53"/>
      <c r="O187" s="250"/>
      <c r="P187" s="250"/>
      <c r="Q187" s="250"/>
    </row>
    <row r="188" spans="2:17" x14ac:dyDescent="0.2">
      <c r="B188" s="53"/>
      <c r="C188" s="32"/>
      <c r="D188" s="32"/>
      <c r="E188" s="53"/>
      <c r="F188" s="53"/>
      <c r="G188" s="157"/>
      <c r="H188" s="53"/>
      <c r="I188" s="32"/>
      <c r="J188" s="32"/>
      <c r="K188" s="53"/>
      <c r="L188" s="53"/>
      <c r="M188" s="157"/>
      <c r="N188" s="53"/>
      <c r="O188" s="250"/>
      <c r="P188" s="250"/>
      <c r="Q188" s="250"/>
    </row>
    <row r="189" spans="2:17" x14ac:dyDescent="0.2">
      <c r="B189" s="53"/>
      <c r="C189" s="32"/>
      <c r="D189" s="32"/>
      <c r="E189" s="53"/>
      <c r="F189" s="53"/>
      <c r="G189" s="157"/>
      <c r="H189" s="53"/>
      <c r="I189" s="32"/>
      <c r="J189" s="32"/>
      <c r="K189" s="53"/>
      <c r="L189" s="53"/>
      <c r="M189" s="157"/>
      <c r="N189" s="53"/>
      <c r="O189" s="250"/>
      <c r="P189" s="250"/>
      <c r="Q189" s="250"/>
    </row>
    <row r="190" spans="2:17" x14ac:dyDescent="0.2">
      <c r="B190" s="53"/>
      <c r="C190" s="32"/>
      <c r="D190" s="32"/>
      <c r="E190" s="53"/>
      <c r="F190" s="53"/>
      <c r="G190" s="157"/>
      <c r="H190" s="53"/>
      <c r="I190" s="32"/>
      <c r="J190" s="32"/>
      <c r="K190" s="53"/>
      <c r="L190" s="53"/>
      <c r="M190" s="157"/>
      <c r="N190" s="53"/>
      <c r="O190" s="250"/>
      <c r="P190" s="250"/>
      <c r="Q190" s="250"/>
    </row>
    <row r="191" spans="2:17" x14ac:dyDescent="0.2">
      <c r="B191" s="53"/>
      <c r="C191" s="32"/>
      <c r="D191" s="32"/>
      <c r="E191" s="53"/>
      <c r="F191" s="53"/>
      <c r="G191" s="157"/>
      <c r="H191" s="53"/>
      <c r="I191" s="32"/>
      <c r="J191" s="32"/>
      <c r="K191" s="53"/>
      <c r="L191" s="53"/>
      <c r="M191" s="157"/>
      <c r="N191" s="53"/>
      <c r="O191" s="250"/>
      <c r="P191" s="250"/>
      <c r="Q191" s="250"/>
    </row>
    <row r="192" spans="2:17" x14ac:dyDescent="0.2">
      <c r="B192" s="53"/>
      <c r="C192" s="32"/>
      <c r="D192" s="32"/>
      <c r="E192" s="53"/>
      <c r="F192" s="53"/>
      <c r="G192" s="157"/>
      <c r="H192" s="53"/>
      <c r="I192" s="32"/>
      <c r="J192" s="32"/>
      <c r="K192" s="53"/>
      <c r="L192" s="53"/>
      <c r="M192" s="157"/>
      <c r="N192" s="53"/>
      <c r="O192" s="250"/>
      <c r="P192" s="250"/>
      <c r="Q192" s="250"/>
    </row>
    <row r="193" spans="2:17" x14ac:dyDescent="0.2">
      <c r="B193" s="53"/>
      <c r="C193" s="32"/>
      <c r="D193" s="32"/>
      <c r="E193" s="53"/>
      <c r="F193" s="53"/>
      <c r="G193" s="157"/>
      <c r="H193" s="53"/>
      <c r="I193" s="32"/>
      <c r="J193" s="32"/>
      <c r="K193" s="53"/>
      <c r="L193" s="53"/>
      <c r="M193" s="157"/>
      <c r="N193" s="53"/>
      <c r="O193" s="250"/>
      <c r="P193" s="250"/>
      <c r="Q193" s="250"/>
    </row>
    <row r="194" spans="2:17" x14ac:dyDescent="0.2">
      <c r="B194" s="53"/>
      <c r="C194" s="32"/>
      <c r="D194" s="32"/>
      <c r="E194" s="53"/>
      <c r="F194" s="53"/>
      <c r="G194" s="157"/>
      <c r="H194" s="53"/>
      <c r="I194" s="32"/>
      <c r="J194" s="32"/>
      <c r="K194" s="53"/>
      <c r="L194" s="53"/>
      <c r="M194" s="157"/>
      <c r="N194" s="53"/>
      <c r="O194" s="250"/>
      <c r="P194" s="250"/>
      <c r="Q194" s="250"/>
    </row>
    <row r="195" spans="2:17" x14ac:dyDescent="0.2">
      <c r="B195" s="53"/>
      <c r="C195" s="32"/>
      <c r="D195" s="32"/>
      <c r="E195" s="53"/>
      <c r="F195" s="53"/>
      <c r="G195" s="157"/>
      <c r="H195" s="53"/>
      <c r="I195" s="32"/>
      <c r="J195" s="32"/>
      <c r="K195" s="53"/>
      <c r="L195" s="53"/>
      <c r="M195" s="157"/>
      <c r="N195" s="53"/>
      <c r="O195" s="250"/>
      <c r="P195" s="250"/>
      <c r="Q195" s="250"/>
    </row>
    <row r="196" spans="2:17" x14ac:dyDescent="0.2">
      <c r="B196" s="53"/>
      <c r="C196" s="32"/>
      <c r="D196" s="32"/>
      <c r="E196" s="53"/>
      <c r="F196" s="53"/>
      <c r="G196" s="157"/>
      <c r="H196" s="53"/>
      <c r="I196" s="32"/>
      <c r="J196" s="32"/>
      <c r="K196" s="53"/>
      <c r="L196" s="53"/>
      <c r="M196" s="157"/>
      <c r="N196" s="53"/>
      <c r="O196" s="250"/>
      <c r="P196" s="250"/>
      <c r="Q196" s="250"/>
    </row>
    <row r="197" spans="2:17" x14ac:dyDescent="0.2">
      <c r="B197" s="53"/>
      <c r="C197" s="32"/>
      <c r="D197" s="32"/>
      <c r="E197" s="53"/>
      <c r="F197" s="53"/>
      <c r="G197" s="157"/>
      <c r="H197" s="53"/>
      <c r="I197" s="32"/>
      <c r="J197" s="32"/>
      <c r="K197" s="53"/>
      <c r="L197" s="53"/>
      <c r="M197" s="157"/>
      <c r="N197" s="53"/>
      <c r="O197" s="250"/>
      <c r="P197" s="250"/>
      <c r="Q197" s="250"/>
    </row>
    <row r="198" spans="2:17" x14ac:dyDescent="0.2">
      <c r="B198" s="53"/>
      <c r="C198" s="32"/>
      <c r="D198" s="32"/>
      <c r="E198" s="53"/>
      <c r="F198" s="53"/>
      <c r="G198" s="157"/>
      <c r="H198" s="53"/>
      <c r="I198" s="32"/>
      <c r="J198" s="32"/>
      <c r="K198" s="53"/>
      <c r="L198" s="53"/>
      <c r="M198" s="157"/>
      <c r="N198" s="53"/>
      <c r="O198" s="250"/>
      <c r="P198" s="250"/>
      <c r="Q198" s="250"/>
    </row>
    <row r="199" spans="2:17" x14ac:dyDescent="0.2">
      <c r="B199" s="53"/>
      <c r="C199" s="32"/>
      <c r="D199" s="32"/>
      <c r="E199" s="53"/>
      <c r="F199" s="53"/>
      <c r="G199" s="157"/>
      <c r="H199" s="53"/>
      <c r="I199" s="32"/>
      <c r="J199" s="32"/>
      <c r="K199" s="53"/>
      <c r="L199" s="53"/>
      <c r="M199" s="157"/>
      <c r="N199" s="53"/>
      <c r="O199" s="250"/>
      <c r="P199" s="250"/>
      <c r="Q199" s="250"/>
    </row>
    <row r="200" spans="2:17" x14ac:dyDescent="0.2">
      <c r="B200" s="53"/>
      <c r="C200" s="32"/>
      <c r="D200" s="32"/>
      <c r="E200" s="53"/>
      <c r="F200" s="53"/>
      <c r="G200" s="157"/>
      <c r="H200" s="53"/>
      <c r="I200" s="32"/>
      <c r="J200" s="32"/>
      <c r="K200" s="53"/>
      <c r="L200" s="53"/>
      <c r="M200" s="157"/>
      <c r="N200" s="53"/>
      <c r="O200" s="250"/>
      <c r="P200" s="250"/>
      <c r="Q200" s="250"/>
    </row>
    <row r="201" spans="2:17" x14ac:dyDescent="0.2">
      <c r="B201" s="53"/>
      <c r="C201" s="32"/>
      <c r="D201" s="32"/>
      <c r="E201" s="53"/>
      <c r="F201" s="53"/>
      <c r="G201" s="157"/>
      <c r="H201" s="53"/>
      <c r="I201" s="32"/>
      <c r="J201" s="32"/>
      <c r="K201" s="53"/>
      <c r="L201" s="53"/>
      <c r="M201" s="157"/>
      <c r="N201" s="53"/>
      <c r="O201" s="250"/>
      <c r="P201" s="250"/>
      <c r="Q201" s="250"/>
    </row>
    <row r="202" spans="2:17" x14ac:dyDescent="0.2">
      <c r="B202" s="53"/>
      <c r="C202" s="32"/>
      <c r="D202" s="32"/>
      <c r="E202" s="53"/>
      <c r="F202" s="53"/>
      <c r="G202" s="157"/>
      <c r="H202" s="53"/>
      <c r="I202" s="32"/>
      <c r="J202" s="32"/>
      <c r="K202" s="53"/>
      <c r="L202" s="53"/>
      <c r="M202" s="157"/>
      <c r="N202" s="53"/>
      <c r="O202" s="250"/>
      <c r="P202" s="250"/>
      <c r="Q202" s="250"/>
    </row>
    <row r="203" spans="2:17" x14ac:dyDescent="0.2">
      <c r="B203" s="53"/>
      <c r="C203" s="32"/>
      <c r="D203" s="32"/>
      <c r="E203" s="53"/>
      <c r="F203" s="53"/>
      <c r="G203" s="157"/>
      <c r="H203" s="53"/>
      <c r="I203" s="32"/>
      <c r="J203" s="32"/>
      <c r="K203" s="53"/>
      <c r="L203" s="53"/>
      <c r="M203" s="157"/>
      <c r="N203" s="53"/>
      <c r="O203" s="250"/>
      <c r="P203" s="250"/>
      <c r="Q203" s="250"/>
    </row>
    <row r="204" spans="2:17" x14ac:dyDescent="0.2">
      <c r="B204" s="53"/>
      <c r="C204" s="32"/>
      <c r="D204" s="32"/>
      <c r="E204" s="53"/>
      <c r="F204" s="53"/>
      <c r="G204" s="157"/>
      <c r="H204" s="53"/>
      <c r="I204" s="32"/>
      <c r="J204" s="32"/>
      <c r="K204" s="53"/>
      <c r="L204" s="53"/>
      <c r="M204" s="157"/>
      <c r="N204" s="53"/>
      <c r="O204" s="250"/>
      <c r="P204" s="250"/>
      <c r="Q204" s="250"/>
    </row>
    <row r="205" spans="2:17" x14ac:dyDescent="0.2">
      <c r="B205" s="53"/>
      <c r="C205" s="32"/>
      <c r="D205" s="32"/>
      <c r="E205" s="53"/>
      <c r="F205" s="53"/>
      <c r="G205" s="157"/>
      <c r="H205" s="53"/>
      <c r="I205" s="32"/>
      <c r="J205" s="32"/>
      <c r="K205" s="53"/>
      <c r="L205" s="53"/>
      <c r="M205" s="157"/>
      <c r="N205" s="53"/>
      <c r="O205" s="250"/>
      <c r="P205" s="250"/>
      <c r="Q205" s="250"/>
    </row>
    <row r="206" spans="2:17" x14ac:dyDescent="0.2">
      <c r="B206" s="53"/>
      <c r="C206" s="32"/>
      <c r="D206" s="32"/>
      <c r="E206" s="53"/>
      <c r="F206" s="53"/>
      <c r="G206" s="157"/>
      <c r="H206" s="53"/>
      <c r="I206" s="32"/>
      <c r="J206" s="32"/>
      <c r="K206" s="53"/>
      <c r="L206" s="53"/>
      <c r="M206" s="157"/>
      <c r="N206" s="53"/>
      <c r="O206" s="250"/>
      <c r="P206" s="250"/>
      <c r="Q206" s="250"/>
    </row>
    <row r="207" spans="2:17" x14ac:dyDescent="0.2">
      <c r="B207" s="53"/>
      <c r="C207" s="32"/>
      <c r="D207" s="32"/>
      <c r="E207" s="53"/>
      <c r="F207" s="53"/>
      <c r="G207" s="157"/>
      <c r="H207" s="53"/>
      <c r="I207" s="32"/>
      <c r="J207" s="32"/>
      <c r="K207" s="53"/>
      <c r="L207" s="53"/>
      <c r="M207" s="157"/>
      <c r="N207" s="53"/>
      <c r="O207" s="250"/>
      <c r="P207" s="250"/>
      <c r="Q207" s="250"/>
    </row>
    <row r="208" spans="2:17" x14ac:dyDescent="0.2">
      <c r="B208" s="53"/>
      <c r="C208" s="32"/>
      <c r="D208" s="32"/>
      <c r="E208" s="53"/>
      <c r="F208" s="53"/>
      <c r="G208" s="157"/>
      <c r="H208" s="53"/>
      <c r="I208" s="32"/>
      <c r="J208" s="32"/>
      <c r="K208" s="53"/>
      <c r="L208" s="53"/>
      <c r="M208" s="157"/>
      <c r="N208" s="53"/>
      <c r="O208" s="250"/>
      <c r="P208" s="250"/>
      <c r="Q208" s="250"/>
    </row>
    <row r="209" spans="2:17" x14ac:dyDescent="0.2">
      <c r="B209" s="53"/>
      <c r="C209" s="32"/>
      <c r="D209" s="32"/>
      <c r="E209" s="53"/>
      <c r="F209" s="53"/>
      <c r="G209" s="157"/>
      <c r="H209" s="53"/>
      <c r="I209" s="32"/>
      <c r="J209" s="32"/>
      <c r="K209" s="53"/>
      <c r="L209" s="53"/>
      <c r="M209" s="157"/>
      <c r="N209" s="53"/>
      <c r="O209" s="250"/>
      <c r="P209" s="250"/>
      <c r="Q209" s="250"/>
    </row>
    <row r="210" spans="2:17" x14ac:dyDescent="0.2">
      <c r="B210" s="53"/>
      <c r="C210" s="32"/>
      <c r="D210" s="32"/>
      <c r="E210" s="53"/>
      <c r="F210" s="53"/>
      <c r="G210" s="157"/>
      <c r="H210" s="53"/>
      <c r="I210" s="32"/>
      <c r="J210" s="32"/>
      <c r="K210" s="53"/>
      <c r="L210" s="53"/>
      <c r="M210" s="157"/>
      <c r="N210" s="53"/>
      <c r="O210" s="250"/>
      <c r="P210" s="250"/>
      <c r="Q210" s="250"/>
    </row>
    <row r="211" spans="2:17" x14ac:dyDescent="0.2">
      <c r="B211" s="53"/>
      <c r="C211" s="32"/>
      <c r="D211" s="32"/>
      <c r="E211" s="53"/>
      <c r="F211" s="53"/>
      <c r="G211" s="157"/>
      <c r="H211" s="53"/>
      <c r="I211" s="32"/>
      <c r="J211" s="32"/>
      <c r="K211" s="53"/>
      <c r="L211" s="53"/>
      <c r="M211" s="157"/>
      <c r="N211" s="53"/>
      <c r="O211" s="250"/>
      <c r="P211" s="250"/>
      <c r="Q211" s="250"/>
    </row>
    <row r="212" spans="2:17" x14ac:dyDescent="0.2">
      <c r="B212" s="53"/>
      <c r="C212" s="32"/>
      <c r="D212" s="32"/>
      <c r="E212" s="53"/>
      <c r="F212" s="53"/>
      <c r="G212" s="157"/>
      <c r="H212" s="53"/>
      <c r="I212" s="32"/>
      <c r="J212" s="32"/>
      <c r="K212" s="53"/>
      <c r="L212" s="53"/>
      <c r="M212" s="157"/>
      <c r="N212" s="53"/>
      <c r="O212" s="250"/>
      <c r="P212" s="250"/>
      <c r="Q212" s="250"/>
    </row>
    <row r="213" spans="2:17" x14ac:dyDescent="0.2">
      <c r="B213" s="53"/>
      <c r="C213" s="32"/>
      <c r="D213" s="32"/>
      <c r="E213" s="53"/>
      <c r="F213" s="53"/>
      <c r="G213" s="157"/>
      <c r="H213" s="53"/>
      <c r="I213" s="32"/>
      <c r="J213" s="32"/>
      <c r="K213" s="53"/>
      <c r="L213" s="53"/>
      <c r="M213" s="157"/>
      <c r="N213" s="53"/>
      <c r="O213" s="250"/>
      <c r="P213" s="250"/>
      <c r="Q213" s="250"/>
    </row>
    <row r="214" spans="2:17" x14ac:dyDescent="0.2">
      <c r="B214" s="53"/>
      <c r="C214" s="32"/>
      <c r="D214" s="32"/>
      <c r="E214" s="53"/>
      <c r="F214" s="53"/>
      <c r="G214" s="157"/>
      <c r="H214" s="53"/>
      <c r="I214" s="32"/>
      <c r="J214" s="32"/>
      <c r="K214" s="53"/>
      <c r="L214" s="53"/>
      <c r="M214" s="157"/>
      <c r="N214" s="53"/>
      <c r="O214" s="250"/>
      <c r="P214" s="250"/>
      <c r="Q214" s="250"/>
    </row>
    <row r="215" spans="2:17" x14ac:dyDescent="0.2">
      <c r="B215" s="53"/>
      <c r="C215" s="32"/>
      <c r="D215" s="32"/>
      <c r="E215" s="53"/>
      <c r="F215" s="53"/>
      <c r="G215" s="157"/>
      <c r="H215" s="53"/>
      <c r="I215" s="32"/>
      <c r="J215" s="32"/>
      <c r="K215" s="53"/>
      <c r="L215" s="53"/>
      <c r="M215" s="157"/>
      <c r="N215" s="53"/>
      <c r="O215" s="250"/>
      <c r="P215" s="250"/>
      <c r="Q215" s="250"/>
    </row>
    <row r="216" spans="2:17" x14ac:dyDescent="0.2">
      <c r="B216" s="53"/>
      <c r="C216" s="32"/>
      <c r="D216" s="32"/>
      <c r="E216" s="53"/>
      <c r="F216" s="53"/>
      <c r="G216" s="157"/>
      <c r="H216" s="53"/>
      <c r="I216" s="32"/>
      <c r="J216" s="32"/>
      <c r="K216" s="53"/>
      <c r="L216" s="53"/>
      <c r="M216" s="157"/>
      <c r="N216" s="53"/>
      <c r="O216" s="250"/>
      <c r="P216" s="250"/>
      <c r="Q216" s="250"/>
    </row>
    <row r="217" spans="2:17" x14ac:dyDescent="0.2">
      <c r="B217" s="53"/>
      <c r="C217" s="32"/>
      <c r="D217" s="32"/>
      <c r="E217" s="53"/>
      <c r="F217" s="53"/>
      <c r="G217" s="157"/>
      <c r="H217" s="53"/>
      <c r="I217" s="32"/>
      <c r="J217" s="32"/>
      <c r="K217" s="53"/>
      <c r="L217" s="53"/>
      <c r="M217" s="157"/>
      <c r="N217" s="53"/>
      <c r="O217" s="250"/>
      <c r="P217" s="250"/>
      <c r="Q217" s="250"/>
    </row>
    <row r="218" spans="2:17" x14ac:dyDescent="0.2">
      <c r="B218" s="53"/>
      <c r="C218" s="32"/>
      <c r="D218" s="32"/>
      <c r="E218" s="53"/>
      <c r="F218" s="53"/>
      <c r="G218" s="157"/>
      <c r="H218" s="53"/>
      <c r="I218" s="32"/>
      <c r="J218" s="32"/>
      <c r="K218" s="53"/>
      <c r="L218" s="53"/>
      <c r="M218" s="157"/>
      <c r="N218" s="53"/>
      <c r="O218" s="250"/>
      <c r="P218" s="250"/>
      <c r="Q218" s="250"/>
    </row>
    <row r="219" spans="2:17" x14ac:dyDescent="0.2">
      <c r="B219" s="53"/>
      <c r="C219" s="32"/>
      <c r="D219" s="32"/>
      <c r="E219" s="53"/>
      <c r="F219" s="53"/>
      <c r="G219" s="157"/>
      <c r="H219" s="53"/>
      <c r="I219" s="32"/>
      <c r="J219" s="32"/>
      <c r="K219" s="53"/>
      <c r="L219" s="53"/>
      <c r="M219" s="157"/>
      <c r="N219" s="53"/>
      <c r="O219" s="250"/>
      <c r="P219" s="250"/>
      <c r="Q219" s="250"/>
    </row>
    <row r="220" spans="2:17" x14ac:dyDescent="0.2">
      <c r="B220" s="53"/>
      <c r="C220" s="32"/>
      <c r="D220" s="32"/>
      <c r="E220" s="53"/>
      <c r="F220" s="53"/>
      <c r="G220" s="157"/>
      <c r="H220" s="53"/>
      <c r="I220" s="32"/>
      <c r="J220" s="32"/>
      <c r="K220" s="53"/>
      <c r="L220" s="53"/>
      <c r="M220" s="157"/>
      <c r="N220" s="53"/>
      <c r="O220" s="250"/>
      <c r="P220" s="250"/>
      <c r="Q220" s="250"/>
    </row>
    <row r="221" spans="2:17" x14ac:dyDescent="0.2">
      <c r="B221" s="53"/>
      <c r="C221" s="32"/>
      <c r="D221" s="32"/>
      <c r="E221" s="53"/>
      <c r="F221" s="53"/>
      <c r="G221" s="157"/>
      <c r="H221" s="53"/>
      <c r="I221" s="32"/>
      <c r="J221" s="32"/>
      <c r="K221" s="53"/>
      <c r="L221" s="53"/>
      <c r="M221" s="157"/>
      <c r="N221" s="53"/>
      <c r="O221" s="250"/>
      <c r="P221" s="250"/>
      <c r="Q221" s="250"/>
    </row>
    <row r="222" spans="2:17" x14ac:dyDescent="0.2">
      <c r="B222" s="53"/>
      <c r="C222" s="32"/>
      <c r="D222" s="32"/>
      <c r="E222" s="53"/>
      <c r="F222" s="53"/>
      <c r="G222" s="157"/>
      <c r="H222" s="53"/>
      <c r="I222" s="32"/>
      <c r="J222" s="32"/>
      <c r="K222" s="53"/>
      <c r="L222" s="53"/>
      <c r="M222" s="157"/>
      <c r="N222" s="53"/>
      <c r="O222" s="250"/>
      <c r="P222" s="250"/>
      <c r="Q222" s="250"/>
    </row>
    <row r="223" spans="2:17" x14ac:dyDescent="0.2">
      <c r="B223" s="53"/>
      <c r="C223" s="32"/>
      <c r="D223" s="32"/>
      <c r="E223" s="53"/>
      <c r="F223" s="53"/>
      <c r="G223" s="157"/>
      <c r="H223" s="53"/>
      <c r="I223" s="32"/>
      <c r="J223" s="32"/>
      <c r="K223" s="53"/>
      <c r="L223" s="53"/>
      <c r="M223" s="157"/>
      <c r="N223" s="53"/>
      <c r="O223" s="250"/>
      <c r="P223" s="250"/>
      <c r="Q223" s="250"/>
    </row>
    <row r="224" spans="2:17" x14ac:dyDescent="0.2">
      <c r="B224" s="53"/>
      <c r="C224" s="32"/>
      <c r="D224" s="32"/>
      <c r="E224" s="53"/>
      <c r="F224" s="53"/>
      <c r="G224" s="157"/>
      <c r="H224" s="53"/>
      <c r="I224" s="32"/>
      <c r="J224" s="32"/>
      <c r="K224" s="53"/>
      <c r="L224" s="53"/>
      <c r="M224" s="157"/>
      <c r="N224" s="53"/>
      <c r="O224" s="250"/>
      <c r="P224" s="250"/>
      <c r="Q224" s="250"/>
    </row>
    <row r="225" spans="2:17" x14ac:dyDescent="0.2">
      <c r="B225" s="53"/>
      <c r="C225" s="32"/>
      <c r="D225" s="32"/>
      <c r="E225" s="53"/>
      <c r="F225" s="53"/>
      <c r="G225" s="157"/>
      <c r="H225" s="53"/>
      <c r="I225" s="32"/>
      <c r="J225" s="32"/>
      <c r="K225" s="53"/>
      <c r="L225" s="53"/>
      <c r="M225" s="157"/>
      <c r="N225" s="53"/>
      <c r="O225" s="250"/>
      <c r="P225" s="250"/>
      <c r="Q225" s="250"/>
    </row>
    <row r="226" spans="2:17" x14ac:dyDescent="0.2">
      <c r="B226" s="53"/>
      <c r="C226" s="32"/>
      <c r="D226" s="32"/>
      <c r="E226" s="53"/>
      <c r="F226" s="53"/>
      <c r="G226" s="157"/>
      <c r="H226" s="53"/>
      <c r="I226" s="32"/>
      <c r="J226" s="32"/>
      <c r="K226" s="53"/>
      <c r="L226" s="53"/>
      <c r="M226" s="157"/>
      <c r="N226" s="53"/>
      <c r="O226" s="250"/>
      <c r="P226" s="250"/>
      <c r="Q226" s="250"/>
    </row>
    <row r="227" spans="2:17" x14ac:dyDescent="0.2">
      <c r="B227" s="53"/>
      <c r="C227" s="32"/>
      <c r="D227" s="32"/>
      <c r="E227" s="53"/>
      <c r="F227" s="53"/>
      <c r="G227" s="157"/>
      <c r="H227" s="53"/>
      <c r="I227" s="32"/>
      <c r="J227" s="32"/>
      <c r="K227" s="53"/>
      <c r="L227" s="53"/>
      <c r="M227" s="157"/>
      <c r="N227" s="53"/>
      <c r="O227" s="250"/>
      <c r="P227" s="250"/>
      <c r="Q227" s="250"/>
    </row>
    <row r="228" spans="2:17" x14ac:dyDescent="0.2">
      <c r="B228" s="53"/>
      <c r="C228" s="32"/>
      <c r="D228" s="32"/>
      <c r="E228" s="53"/>
      <c r="F228" s="53"/>
      <c r="G228" s="157"/>
      <c r="H228" s="53"/>
      <c r="I228" s="32"/>
      <c r="J228" s="32"/>
      <c r="K228" s="53"/>
      <c r="L228" s="53"/>
      <c r="M228" s="157"/>
      <c r="N228" s="53"/>
      <c r="O228" s="250"/>
      <c r="P228" s="250"/>
      <c r="Q228" s="250"/>
    </row>
    <row r="229" spans="2:17" x14ac:dyDescent="0.2">
      <c r="B229" s="53"/>
      <c r="C229" s="32"/>
      <c r="D229" s="32"/>
      <c r="E229" s="53"/>
      <c r="F229" s="53"/>
      <c r="G229" s="157"/>
      <c r="H229" s="53"/>
      <c r="I229" s="32"/>
      <c r="J229" s="32"/>
      <c r="K229" s="53"/>
      <c r="L229" s="53"/>
      <c r="M229" s="157"/>
      <c r="N229" s="53"/>
      <c r="O229" s="250"/>
      <c r="P229" s="250"/>
      <c r="Q229" s="250"/>
    </row>
    <row r="230" spans="2:17" x14ac:dyDescent="0.2">
      <c r="B230" s="53"/>
      <c r="C230" s="32"/>
      <c r="D230" s="32"/>
      <c r="E230" s="53"/>
      <c r="F230" s="53"/>
      <c r="G230" s="157"/>
      <c r="H230" s="53"/>
      <c r="I230" s="32"/>
      <c r="J230" s="32"/>
      <c r="K230" s="53"/>
      <c r="L230" s="53"/>
      <c r="M230" s="157"/>
      <c r="N230" s="53"/>
      <c r="O230" s="250"/>
      <c r="P230" s="250"/>
      <c r="Q230" s="250"/>
    </row>
    <row r="231" spans="2:17" x14ac:dyDescent="0.2">
      <c r="B231" s="53"/>
      <c r="C231" s="32"/>
      <c r="D231" s="32"/>
      <c r="E231" s="53"/>
      <c r="F231" s="53"/>
      <c r="G231" s="157"/>
      <c r="H231" s="53"/>
      <c r="I231" s="32"/>
      <c r="J231" s="32"/>
      <c r="K231" s="53"/>
      <c r="L231" s="53"/>
      <c r="M231" s="157"/>
      <c r="N231" s="53"/>
      <c r="O231" s="250"/>
      <c r="P231" s="250"/>
      <c r="Q231" s="250"/>
    </row>
    <row r="232" spans="2:17" x14ac:dyDescent="0.2">
      <c r="B232" s="53"/>
      <c r="C232" s="32"/>
      <c r="D232" s="32"/>
      <c r="E232" s="53"/>
      <c r="F232" s="53"/>
      <c r="G232" s="157"/>
      <c r="H232" s="53"/>
      <c r="I232" s="32"/>
      <c r="J232" s="32"/>
      <c r="K232" s="53"/>
      <c r="L232" s="53"/>
      <c r="M232" s="157"/>
      <c r="N232" s="53"/>
      <c r="O232" s="250"/>
      <c r="P232" s="250"/>
      <c r="Q232" s="250"/>
    </row>
    <row r="233" spans="2:17" x14ac:dyDescent="0.2">
      <c r="B233" s="53"/>
      <c r="C233" s="32"/>
      <c r="D233" s="32"/>
      <c r="E233" s="53"/>
      <c r="F233" s="53"/>
      <c r="G233" s="157"/>
      <c r="H233" s="53"/>
      <c r="I233" s="32"/>
      <c r="J233" s="32"/>
      <c r="K233" s="53"/>
      <c r="L233" s="53"/>
      <c r="M233" s="157"/>
      <c r="N233" s="53"/>
      <c r="O233" s="250"/>
      <c r="P233" s="250"/>
      <c r="Q233" s="250"/>
    </row>
    <row r="234" spans="2:17" x14ac:dyDescent="0.2">
      <c r="B234" s="53"/>
      <c r="C234" s="32"/>
      <c r="D234" s="32"/>
      <c r="E234" s="53"/>
      <c r="F234" s="53"/>
      <c r="G234" s="157"/>
      <c r="H234" s="53"/>
      <c r="I234" s="32"/>
      <c r="J234" s="32"/>
      <c r="K234" s="53"/>
      <c r="L234" s="53"/>
      <c r="M234" s="157"/>
      <c r="N234" s="53"/>
      <c r="O234" s="250"/>
      <c r="P234" s="250"/>
      <c r="Q234" s="250"/>
    </row>
    <row r="235" spans="2:17" x14ac:dyDescent="0.2">
      <c r="B235" s="53"/>
      <c r="C235" s="32"/>
      <c r="D235" s="32"/>
      <c r="E235" s="53"/>
      <c r="F235" s="53"/>
      <c r="G235" s="157"/>
      <c r="H235" s="53"/>
      <c r="I235" s="32"/>
      <c r="J235" s="32"/>
      <c r="K235" s="53"/>
      <c r="L235" s="53"/>
      <c r="M235" s="157"/>
      <c r="N235" s="53"/>
      <c r="O235" s="250"/>
      <c r="P235" s="250"/>
      <c r="Q235" s="250"/>
    </row>
    <row r="236" spans="2:17" x14ac:dyDescent="0.2">
      <c r="B236" s="53"/>
      <c r="C236" s="32"/>
      <c r="D236" s="32"/>
      <c r="E236" s="53"/>
      <c r="F236" s="53"/>
      <c r="G236" s="157"/>
      <c r="H236" s="53"/>
      <c r="I236" s="32"/>
      <c r="J236" s="32"/>
      <c r="K236" s="53"/>
      <c r="L236" s="53"/>
      <c r="M236" s="157"/>
      <c r="N236" s="53"/>
      <c r="O236" s="250"/>
      <c r="P236" s="250"/>
      <c r="Q236" s="250"/>
    </row>
    <row r="237" spans="2:17" x14ac:dyDescent="0.2">
      <c r="B237" s="53"/>
      <c r="C237" s="32"/>
      <c r="D237" s="32"/>
      <c r="E237" s="53"/>
      <c r="F237" s="53"/>
      <c r="G237" s="157"/>
      <c r="H237" s="53"/>
      <c r="I237" s="32"/>
      <c r="J237" s="32"/>
      <c r="K237" s="53"/>
      <c r="L237" s="53"/>
      <c r="M237" s="157"/>
      <c r="N237" s="53"/>
      <c r="O237" s="250"/>
      <c r="P237" s="250"/>
      <c r="Q237" s="250"/>
    </row>
    <row r="238" spans="2:17" x14ac:dyDescent="0.2">
      <c r="B238" s="53"/>
      <c r="C238" s="32"/>
      <c r="D238" s="32"/>
      <c r="E238" s="53"/>
      <c r="F238" s="53"/>
      <c r="G238" s="157"/>
      <c r="H238" s="53"/>
      <c r="I238" s="32"/>
      <c r="J238" s="32"/>
      <c r="K238" s="53"/>
      <c r="L238" s="53"/>
      <c r="M238" s="157"/>
      <c r="N238" s="53"/>
      <c r="O238" s="250"/>
      <c r="P238" s="250"/>
      <c r="Q238" s="250"/>
    </row>
    <row r="239" spans="2:17" x14ac:dyDescent="0.2">
      <c r="B239" s="53"/>
      <c r="C239" s="32"/>
      <c r="D239" s="32"/>
      <c r="E239" s="53"/>
      <c r="F239" s="53"/>
      <c r="G239" s="157"/>
      <c r="H239" s="53"/>
      <c r="I239" s="32"/>
      <c r="J239" s="32"/>
      <c r="K239" s="53"/>
      <c r="L239" s="53"/>
      <c r="M239" s="157"/>
      <c r="N239" s="53"/>
      <c r="O239" s="250"/>
      <c r="P239" s="250"/>
      <c r="Q239" s="250"/>
    </row>
    <row r="240" spans="2:17" x14ac:dyDescent="0.2">
      <c r="B240" s="53"/>
      <c r="C240" s="32"/>
      <c r="D240" s="32"/>
      <c r="E240" s="53"/>
      <c r="F240" s="53"/>
      <c r="G240" s="157"/>
      <c r="H240" s="53"/>
      <c r="I240" s="32"/>
      <c r="J240" s="32"/>
      <c r="K240" s="53"/>
      <c r="L240" s="53"/>
      <c r="M240" s="157"/>
      <c r="N240" s="53"/>
      <c r="O240" s="250"/>
      <c r="P240" s="250"/>
      <c r="Q240" s="250"/>
    </row>
    <row r="241" spans="2:17" x14ac:dyDescent="0.2">
      <c r="B241" s="53"/>
      <c r="C241" s="32"/>
      <c r="D241" s="32"/>
      <c r="E241" s="53"/>
      <c r="F241" s="53"/>
      <c r="G241" s="157"/>
      <c r="H241" s="53"/>
      <c r="I241" s="32"/>
      <c r="J241" s="32"/>
      <c r="K241" s="53"/>
      <c r="L241" s="53"/>
      <c r="M241" s="157"/>
      <c r="N241" s="53"/>
      <c r="O241" s="250"/>
      <c r="P241" s="250"/>
      <c r="Q241" s="250"/>
    </row>
    <row r="242" spans="2:17" x14ac:dyDescent="0.2">
      <c r="B242" s="53"/>
      <c r="C242" s="32"/>
      <c r="D242" s="32"/>
      <c r="E242" s="53"/>
      <c r="F242" s="53"/>
      <c r="G242" s="157"/>
      <c r="H242" s="53"/>
      <c r="I242" s="32"/>
      <c r="J242" s="32"/>
      <c r="K242" s="53"/>
      <c r="L242" s="53"/>
      <c r="M242" s="157"/>
      <c r="N242" s="53"/>
      <c r="O242" s="250"/>
      <c r="P242" s="250"/>
      <c r="Q242" s="250"/>
    </row>
    <row r="243" spans="2:17" x14ac:dyDescent="0.2">
      <c r="B243" s="53"/>
      <c r="C243" s="32"/>
      <c r="D243" s="32"/>
      <c r="E243" s="53"/>
      <c r="F243" s="53"/>
      <c r="G243" s="157"/>
      <c r="H243" s="53"/>
      <c r="I243" s="32"/>
      <c r="J243" s="32"/>
      <c r="K243" s="53"/>
      <c r="L243" s="53"/>
      <c r="M243" s="157"/>
      <c r="N243" s="53"/>
      <c r="O243" s="250"/>
      <c r="P243" s="250"/>
      <c r="Q243" s="250"/>
    </row>
  </sheetData>
  <mergeCells count="3">
    <mergeCell ref="B5:G5"/>
    <mergeCell ref="H5:M5"/>
    <mergeCell ref="A2:N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>
    <tabColor indexed="52"/>
    <outlinePr applyStyles="1" summaryBelow="0"/>
    <pageSetUpPr fitToPage="1"/>
  </sheetPr>
  <dimension ref="A2:S247"/>
  <sheetViews>
    <sheetView workbookViewId="0">
      <selection activeCell="N23" sqref="N23"/>
    </sheetView>
  </sheetViews>
  <sheetFormatPr defaultRowHeight="12.75" outlineLevelRow="1" x14ac:dyDescent="0.2"/>
  <cols>
    <col min="1" max="1" width="63.28515625" style="238" bestFit="1" customWidth="1"/>
    <col min="2" max="2" width="12.7109375" style="33" bestFit="1" customWidth="1"/>
    <col min="3" max="4" width="12.42578125" style="21" bestFit="1" customWidth="1"/>
    <col min="5" max="5" width="13.42578125" style="33" bestFit="1" customWidth="1"/>
    <col min="6" max="6" width="14.42578125" style="33" bestFit="1" customWidth="1"/>
    <col min="7" max="7" width="10.7109375" style="146" bestFit="1" customWidth="1"/>
    <col min="8" max="8" width="12.7109375" style="33" bestFit="1" customWidth="1"/>
    <col min="9" max="10" width="12.42578125" style="21" bestFit="1" customWidth="1"/>
    <col min="11" max="12" width="14.42578125" style="33" bestFit="1" customWidth="1"/>
    <col min="13" max="13" width="10.7109375" style="146" bestFit="1" customWidth="1"/>
    <col min="14" max="14" width="16.140625" style="33" bestFit="1" customWidth="1"/>
    <col min="15" max="16384" width="9.140625" style="238"/>
  </cols>
  <sheetData>
    <row r="2" spans="1:19" ht="18.75" x14ac:dyDescent="0.3">
      <c r="A2" s="5" t="s">
        <v>52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250"/>
      <c r="P2" s="250"/>
      <c r="Q2" s="250"/>
      <c r="R2" s="250"/>
      <c r="S2" s="250"/>
    </row>
    <row r="3" spans="1:19" x14ac:dyDescent="0.2">
      <c r="A3" s="222"/>
    </row>
    <row r="4" spans="1:19" s="11" customFormat="1" x14ac:dyDescent="0.2">
      <c r="B4" s="60"/>
      <c r="C4" s="39"/>
      <c r="D4" s="39"/>
      <c r="E4" s="60"/>
      <c r="F4" s="60"/>
      <c r="G4" s="168"/>
      <c r="H4" s="60"/>
      <c r="I4" s="39"/>
      <c r="J4" s="39"/>
      <c r="K4" s="60"/>
      <c r="L4" s="60"/>
      <c r="M4" s="168"/>
      <c r="N4" s="11" t="str">
        <f>VALVAL</f>
        <v>млрд. одиниць</v>
      </c>
    </row>
    <row r="5" spans="1:19" s="173" customFormat="1" x14ac:dyDescent="0.2">
      <c r="A5" s="169"/>
      <c r="B5" s="281">
        <v>43100</v>
      </c>
      <c r="C5" s="282"/>
      <c r="D5" s="282"/>
      <c r="E5" s="282"/>
      <c r="F5" s="282"/>
      <c r="G5" s="283"/>
      <c r="H5" s="281">
        <v>43131</v>
      </c>
      <c r="I5" s="282"/>
      <c r="J5" s="282"/>
      <c r="K5" s="282"/>
      <c r="L5" s="282"/>
      <c r="M5" s="283"/>
      <c r="N5" s="15"/>
    </row>
    <row r="6" spans="1:19" s="55" customFormat="1" x14ac:dyDescent="0.2">
      <c r="A6" s="223"/>
      <c r="B6" s="200" t="s">
        <v>63</v>
      </c>
      <c r="C6" s="231" t="s">
        <v>111</v>
      </c>
      <c r="D6" s="231" t="s">
        <v>44</v>
      </c>
      <c r="E6" s="200" t="s">
        <v>180</v>
      </c>
      <c r="F6" s="200" t="s">
        <v>7</v>
      </c>
      <c r="G6" s="93" t="s">
        <v>66</v>
      </c>
      <c r="H6" s="200" t="s">
        <v>63</v>
      </c>
      <c r="I6" s="231" t="s">
        <v>111</v>
      </c>
      <c r="J6" s="231" t="s">
        <v>44</v>
      </c>
      <c r="K6" s="200" t="s">
        <v>180</v>
      </c>
      <c r="L6" s="200" t="s">
        <v>7</v>
      </c>
      <c r="M6" s="93" t="s">
        <v>66</v>
      </c>
      <c r="N6" s="200" t="s">
        <v>152</v>
      </c>
    </row>
    <row r="7" spans="1:19" s="10" customFormat="1" ht="15" x14ac:dyDescent="0.2">
      <c r="A7" s="88" t="s">
        <v>179</v>
      </c>
      <c r="B7" s="239"/>
      <c r="C7" s="219"/>
      <c r="D7" s="219"/>
      <c r="E7" s="239">
        <f t="shared" ref="E7:G7" si="0">SUM(E8:E24)</f>
        <v>76.305177725149989</v>
      </c>
      <c r="F7" s="239">
        <f t="shared" si="0"/>
        <v>2141.6744392656597</v>
      </c>
      <c r="G7" s="130">
        <f t="shared" si="0"/>
        <v>1.0000009999999999</v>
      </c>
      <c r="H7" s="239"/>
      <c r="I7" s="219"/>
      <c r="J7" s="219"/>
      <c r="K7" s="239">
        <f t="shared" ref="K7:N7" si="1">SUM(K8:K24)</f>
        <v>76.113584884319991</v>
      </c>
      <c r="L7" s="239">
        <f t="shared" si="1"/>
        <v>2131.8494912910405</v>
      </c>
      <c r="M7" s="130">
        <f t="shared" si="1"/>
        <v>1</v>
      </c>
      <c r="N7" s="239">
        <f t="shared" si="1"/>
        <v>0</v>
      </c>
    </row>
    <row r="8" spans="1:19" s="100" customFormat="1" x14ac:dyDescent="0.2">
      <c r="A8" s="126" t="s">
        <v>35</v>
      </c>
      <c r="B8" s="103">
        <v>32.592573977859999</v>
      </c>
      <c r="C8" s="76">
        <v>1</v>
      </c>
      <c r="D8" s="76">
        <v>28.067222999999998</v>
      </c>
      <c r="E8" s="103">
        <v>32.592573977859999</v>
      </c>
      <c r="F8" s="103">
        <v>914.78304198059004</v>
      </c>
      <c r="G8" s="204">
        <v>0.42713499999999999</v>
      </c>
      <c r="H8" s="103">
        <v>31.70141119977</v>
      </c>
      <c r="I8" s="76">
        <v>1</v>
      </c>
      <c r="J8" s="76">
        <v>28.008790999999999</v>
      </c>
      <c r="K8" s="103">
        <v>31.70141119977</v>
      </c>
      <c r="L8" s="103">
        <v>887.91820069945004</v>
      </c>
      <c r="M8" s="204">
        <v>0.41650100000000001</v>
      </c>
      <c r="N8" s="103">
        <v>-1.0633E-2</v>
      </c>
    </row>
    <row r="9" spans="1:19" x14ac:dyDescent="0.2">
      <c r="A9" s="79" t="s">
        <v>148</v>
      </c>
      <c r="B9" s="50">
        <v>4.9456537886199996</v>
      </c>
      <c r="C9" s="30">
        <v>1.1934</v>
      </c>
      <c r="D9" s="30">
        <v>33.495424</v>
      </c>
      <c r="E9" s="50">
        <v>5.9021432439900003</v>
      </c>
      <c r="F9" s="50">
        <v>165.65677060701</v>
      </c>
      <c r="G9" s="154">
        <v>7.7349000000000001E-2</v>
      </c>
      <c r="H9" s="50">
        <v>4.87830679166</v>
      </c>
      <c r="I9" s="30">
        <v>1.2421</v>
      </c>
      <c r="J9" s="30">
        <v>34.789718999999998</v>
      </c>
      <c r="K9" s="50">
        <v>6.0593448134500001</v>
      </c>
      <c r="L9" s="50">
        <v>169.71492247763999</v>
      </c>
      <c r="M9" s="154">
        <v>7.9608999999999999E-2</v>
      </c>
      <c r="N9" s="50">
        <v>2.2599999999999999E-3</v>
      </c>
      <c r="O9" s="250"/>
      <c r="P9" s="250"/>
      <c r="Q9" s="250"/>
    </row>
    <row r="10" spans="1:19" x14ac:dyDescent="0.2">
      <c r="A10" s="79" t="s">
        <v>92</v>
      </c>
      <c r="B10" s="50">
        <v>0.4</v>
      </c>
      <c r="C10" s="30">
        <v>0.79300999999999999</v>
      </c>
      <c r="D10" s="30">
        <v>22.257574999999999</v>
      </c>
      <c r="E10" s="50">
        <v>0.31720380743999999</v>
      </c>
      <c r="F10" s="50">
        <v>8.9030299999999993</v>
      </c>
      <c r="G10" s="154">
        <v>4.1570000000000001E-3</v>
      </c>
      <c r="H10" s="50">
        <v>0.4</v>
      </c>
      <c r="I10" s="30">
        <v>0.81161799999999995</v>
      </c>
      <c r="J10" s="30">
        <v>22.732436</v>
      </c>
      <c r="K10" s="50">
        <v>0.3246471581</v>
      </c>
      <c r="L10" s="50">
        <v>9.0929743999999992</v>
      </c>
      <c r="M10" s="154">
        <v>4.2649999999999997E-3</v>
      </c>
      <c r="N10" s="50">
        <v>1.08E-4</v>
      </c>
      <c r="O10" s="250"/>
      <c r="P10" s="250"/>
      <c r="Q10" s="250"/>
    </row>
    <row r="11" spans="1:19" x14ac:dyDescent="0.2">
      <c r="A11" s="79" t="s">
        <v>61</v>
      </c>
      <c r="B11" s="50">
        <v>9.8315396570000004</v>
      </c>
      <c r="C11" s="30">
        <v>1.424134</v>
      </c>
      <c r="D11" s="30">
        <v>39.971493000000002</v>
      </c>
      <c r="E11" s="50">
        <v>14.00143215376</v>
      </c>
      <c r="F11" s="50">
        <v>392.981318579</v>
      </c>
      <c r="G11" s="154">
        <v>0.18349299999999999</v>
      </c>
      <c r="H11" s="50">
        <v>9.8315396570000004</v>
      </c>
      <c r="I11" s="30">
        <v>1.4571229999999999</v>
      </c>
      <c r="J11" s="30">
        <v>40.812244999999997</v>
      </c>
      <c r="K11" s="50">
        <v>14.325759552019999</v>
      </c>
      <c r="L11" s="50">
        <v>401.2472052087</v>
      </c>
      <c r="M11" s="154">
        <v>0.18821599999999999</v>
      </c>
      <c r="N11" s="50">
        <v>4.7229999999999998E-3</v>
      </c>
      <c r="O11" s="250"/>
      <c r="P11" s="250"/>
      <c r="Q11" s="250"/>
    </row>
    <row r="12" spans="1:19" x14ac:dyDescent="0.2">
      <c r="A12" s="79" t="s">
        <v>159</v>
      </c>
      <c r="B12" s="50">
        <v>643.62253731026999</v>
      </c>
      <c r="C12" s="30">
        <v>3.5629000000000001E-2</v>
      </c>
      <c r="D12" s="30">
        <v>1</v>
      </c>
      <c r="E12" s="50">
        <v>22.931464837509999</v>
      </c>
      <c r="F12" s="50">
        <v>643.62253731026999</v>
      </c>
      <c r="G12" s="154">
        <v>0.30052299999999998</v>
      </c>
      <c r="H12" s="50">
        <v>647.56975684646</v>
      </c>
      <c r="I12" s="30">
        <v>3.5702999999999999E-2</v>
      </c>
      <c r="J12" s="30">
        <v>1</v>
      </c>
      <c r="K12" s="50">
        <v>23.120232388529999</v>
      </c>
      <c r="L12" s="50">
        <v>647.56975684646</v>
      </c>
      <c r="M12" s="154">
        <v>0.30375999999999997</v>
      </c>
      <c r="N12" s="50">
        <v>3.2369999999999999E-3</v>
      </c>
      <c r="O12" s="250"/>
      <c r="P12" s="250"/>
      <c r="Q12" s="250"/>
    </row>
    <row r="13" spans="1:19" x14ac:dyDescent="0.2">
      <c r="A13" s="79" t="s">
        <v>129</v>
      </c>
      <c r="B13" s="50">
        <v>63.267029999999998</v>
      </c>
      <c r="C13" s="30">
        <v>8.8570000000000003E-3</v>
      </c>
      <c r="D13" s="30">
        <v>0.24859300000000001</v>
      </c>
      <c r="E13" s="50">
        <v>0.56035970458999995</v>
      </c>
      <c r="F13" s="50">
        <v>15.727740788789999</v>
      </c>
      <c r="G13" s="154">
        <v>7.3439999999999998E-3</v>
      </c>
      <c r="H13" s="50">
        <v>63.267029999999998</v>
      </c>
      <c r="I13" s="30">
        <v>9.2020000000000001E-3</v>
      </c>
      <c r="J13" s="30">
        <v>0.25774000000000002</v>
      </c>
      <c r="K13" s="50">
        <v>0.58218977245000003</v>
      </c>
      <c r="L13" s="50">
        <v>16.30643165879</v>
      </c>
      <c r="M13" s="154">
        <v>7.6490000000000004E-3</v>
      </c>
      <c r="N13" s="50">
        <v>3.0499999999999999E-4</v>
      </c>
      <c r="O13" s="250"/>
      <c r="P13" s="250"/>
      <c r="Q13" s="250"/>
    </row>
    <row r="14" spans="1:19" x14ac:dyDescent="0.2">
      <c r="B14" s="53"/>
      <c r="C14" s="32"/>
      <c r="D14" s="32"/>
      <c r="E14" s="53"/>
      <c r="F14" s="53"/>
      <c r="G14" s="157"/>
      <c r="H14" s="53"/>
      <c r="I14" s="32"/>
      <c r="J14" s="32"/>
      <c r="K14" s="53"/>
      <c r="L14" s="53"/>
      <c r="M14" s="157"/>
      <c r="N14" s="53"/>
      <c r="O14" s="250"/>
      <c r="P14" s="250"/>
      <c r="Q14" s="250"/>
    </row>
    <row r="15" spans="1:19" x14ac:dyDescent="0.2">
      <c r="B15" s="53"/>
      <c r="C15" s="32"/>
      <c r="D15" s="32"/>
      <c r="E15" s="53"/>
      <c r="F15" s="53"/>
      <c r="G15" s="157"/>
      <c r="H15" s="53"/>
      <c r="I15" s="32"/>
      <c r="J15" s="32"/>
      <c r="K15" s="53"/>
      <c r="L15" s="53"/>
      <c r="M15" s="157"/>
      <c r="N15" s="53"/>
      <c r="O15" s="250"/>
      <c r="P15" s="250"/>
      <c r="Q15" s="250"/>
    </row>
    <row r="16" spans="1:19" x14ac:dyDescent="0.2">
      <c r="B16" s="53"/>
      <c r="C16" s="32"/>
      <c r="D16" s="32"/>
      <c r="E16" s="53"/>
      <c r="F16" s="53"/>
      <c r="G16" s="157"/>
      <c r="H16" s="53"/>
      <c r="I16" s="32"/>
      <c r="J16" s="32"/>
      <c r="K16" s="53"/>
      <c r="L16" s="53"/>
      <c r="M16" s="157"/>
      <c r="N16" s="53"/>
      <c r="O16" s="250"/>
      <c r="P16" s="250"/>
      <c r="Q16" s="250"/>
    </row>
    <row r="17" spans="1:19" x14ac:dyDescent="0.2">
      <c r="B17" s="53"/>
      <c r="C17" s="32"/>
      <c r="D17" s="32"/>
      <c r="E17" s="53"/>
      <c r="F17" s="53"/>
      <c r="G17" s="157"/>
      <c r="H17" s="53"/>
      <c r="I17" s="32"/>
      <c r="J17" s="32"/>
      <c r="K17" s="53"/>
      <c r="L17" s="53"/>
      <c r="M17" s="157"/>
      <c r="N17" s="53"/>
      <c r="O17" s="250"/>
      <c r="P17" s="250"/>
      <c r="Q17" s="250"/>
    </row>
    <row r="18" spans="1:19" x14ac:dyDescent="0.2">
      <c r="B18" s="53"/>
      <c r="C18" s="32"/>
      <c r="D18" s="32"/>
      <c r="E18" s="53"/>
      <c r="F18" s="53"/>
      <c r="G18" s="157"/>
      <c r="H18" s="53"/>
      <c r="I18" s="32"/>
      <c r="J18" s="32"/>
      <c r="K18" s="53"/>
      <c r="L18" s="53"/>
      <c r="M18" s="157"/>
      <c r="N18" s="53"/>
      <c r="O18" s="250"/>
      <c r="P18" s="250"/>
      <c r="Q18" s="250"/>
    </row>
    <row r="19" spans="1:19" x14ac:dyDescent="0.2">
      <c r="B19" s="53"/>
      <c r="C19" s="32"/>
      <c r="D19" s="32"/>
      <c r="E19" s="53"/>
      <c r="F19" s="53"/>
      <c r="G19" s="157"/>
      <c r="H19" s="53"/>
      <c r="I19" s="32"/>
      <c r="J19" s="32"/>
      <c r="K19" s="53"/>
      <c r="L19" s="53"/>
      <c r="M19" s="157"/>
      <c r="N19" s="53"/>
      <c r="O19" s="250"/>
      <c r="P19" s="250"/>
      <c r="Q19" s="250"/>
    </row>
    <row r="20" spans="1:19" x14ac:dyDescent="0.2">
      <c r="B20" s="53"/>
      <c r="C20" s="32"/>
      <c r="D20" s="32"/>
      <c r="E20" s="53"/>
      <c r="F20" s="53"/>
      <c r="G20" s="157"/>
      <c r="H20" s="53"/>
      <c r="I20" s="32"/>
      <c r="J20" s="32"/>
      <c r="K20" s="53"/>
      <c r="L20" s="53"/>
      <c r="M20" s="157"/>
      <c r="N20" s="53"/>
      <c r="O20" s="250"/>
      <c r="P20" s="250"/>
      <c r="Q20" s="250"/>
    </row>
    <row r="21" spans="1:19" x14ac:dyDescent="0.2">
      <c r="B21" s="53"/>
      <c r="C21" s="32"/>
      <c r="D21" s="32"/>
      <c r="E21" s="53"/>
      <c r="F21" s="53"/>
      <c r="G21" s="157"/>
      <c r="H21" s="53"/>
      <c r="I21" s="32"/>
      <c r="J21" s="32"/>
      <c r="K21" s="53"/>
      <c r="L21" s="53"/>
      <c r="M21" s="157"/>
      <c r="N21" s="53"/>
      <c r="O21" s="250"/>
      <c r="P21" s="250"/>
      <c r="Q21" s="250"/>
    </row>
    <row r="22" spans="1:19" x14ac:dyDescent="0.2">
      <c r="B22" s="53"/>
      <c r="C22" s="32"/>
      <c r="D22" s="32"/>
      <c r="E22" s="53"/>
      <c r="F22" s="53"/>
      <c r="G22" s="157"/>
      <c r="H22" s="53"/>
      <c r="I22" s="32"/>
      <c r="J22" s="32"/>
      <c r="K22" s="53"/>
      <c r="L22" s="53"/>
      <c r="M22" s="157"/>
      <c r="N22" s="53"/>
      <c r="O22" s="250"/>
      <c r="P22" s="250"/>
      <c r="Q22" s="250"/>
    </row>
    <row r="23" spans="1:19" x14ac:dyDescent="0.2">
      <c r="B23" s="53"/>
      <c r="C23" s="32"/>
      <c r="D23" s="32"/>
      <c r="E23" s="53"/>
      <c r="F23" s="53"/>
      <c r="G23" s="157"/>
      <c r="H23" s="53"/>
      <c r="I23" s="32"/>
      <c r="J23" s="32"/>
      <c r="K23" s="53"/>
      <c r="L23" s="53"/>
      <c r="M23" s="157"/>
      <c r="N23" s="11" t="str">
        <f>VALVAL</f>
        <v>млрд. одиниць</v>
      </c>
      <c r="O23" s="250"/>
      <c r="P23" s="250"/>
      <c r="Q23" s="250"/>
    </row>
    <row r="24" spans="1:19" x14ac:dyDescent="0.2">
      <c r="A24" s="169"/>
      <c r="B24" s="278">
        <v>43100</v>
      </c>
      <c r="C24" s="279"/>
      <c r="D24" s="279"/>
      <c r="E24" s="279"/>
      <c r="F24" s="279"/>
      <c r="G24" s="280"/>
      <c r="H24" s="278">
        <v>43131</v>
      </c>
      <c r="I24" s="279"/>
      <c r="J24" s="279"/>
      <c r="K24" s="279"/>
      <c r="L24" s="279"/>
      <c r="M24" s="280"/>
      <c r="N24" s="15"/>
      <c r="O24" s="173"/>
      <c r="P24" s="173"/>
      <c r="Q24" s="173"/>
      <c r="R24" s="173"/>
      <c r="S24" s="173"/>
    </row>
    <row r="25" spans="1:19" s="124" customFormat="1" x14ac:dyDescent="0.2">
      <c r="A25" s="91"/>
      <c r="B25" s="67" t="s">
        <v>63</v>
      </c>
      <c r="C25" s="46" t="s">
        <v>111</v>
      </c>
      <c r="D25" s="46" t="s">
        <v>44</v>
      </c>
      <c r="E25" s="67" t="s">
        <v>180</v>
      </c>
      <c r="F25" s="67" t="s">
        <v>7</v>
      </c>
      <c r="G25" s="176" t="s">
        <v>66</v>
      </c>
      <c r="H25" s="67" t="s">
        <v>63</v>
      </c>
      <c r="I25" s="46" t="s">
        <v>111</v>
      </c>
      <c r="J25" s="46" t="s">
        <v>44</v>
      </c>
      <c r="K25" s="67" t="s">
        <v>180</v>
      </c>
      <c r="L25" s="67" t="s">
        <v>7</v>
      </c>
      <c r="M25" s="176" t="s">
        <v>66</v>
      </c>
      <c r="N25" s="67" t="s">
        <v>152</v>
      </c>
      <c r="O25" s="144"/>
      <c r="P25" s="144"/>
      <c r="Q25" s="144"/>
    </row>
    <row r="26" spans="1:19" s="61" customFormat="1" ht="15" x14ac:dyDescent="0.25">
      <c r="A26" s="16" t="s">
        <v>179</v>
      </c>
      <c r="B26" s="153">
        <f t="shared" ref="B26:M26" si="2">B$27+B$34</f>
        <v>754.65933473375003</v>
      </c>
      <c r="C26" s="135">
        <f t="shared" si="2"/>
        <v>8.108193</v>
      </c>
      <c r="D26" s="135">
        <f t="shared" si="2"/>
        <v>227.57444800000002</v>
      </c>
      <c r="E26" s="153">
        <f t="shared" si="2"/>
        <v>76.305177725150003</v>
      </c>
      <c r="F26" s="153">
        <f t="shared" si="2"/>
        <v>2141.6744392656601</v>
      </c>
      <c r="G26" s="7">
        <f t="shared" si="2"/>
        <v>1.0000009999999999</v>
      </c>
      <c r="H26" s="153">
        <f t="shared" si="2"/>
        <v>757.64804449488997</v>
      </c>
      <c r="I26" s="135">
        <f t="shared" si="2"/>
        <v>8.2906720000000007</v>
      </c>
      <c r="J26" s="135">
        <f t="shared" si="2"/>
        <v>232.21168599999999</v>
      </c>
      <c r="K26" s="153">
        <f t="shared" si="2"/>
        <v>76.113584884319991</v>
      </c>
      <c r="L26" s="153">
        <f t="shared" si="2"/>
        <v>2131.8494912910401</v>
      </c>
      <c r="M26" s="7">
        <f t="shared" si="2"/>
        <v>1.0000020000000001</v>
      </c>
      <c r="N26" s="153">
        <v>-9.9999999999999995E-7</v>
      </c>
      <c r="O26" s="82"/>
      <c r="P26" s="82"/>
      <c r="Q26" s="82"/>
    </row>
    <row r="27" spans="1:19" s="152" customFormat="1" ht="15" x14ac:dyDescent="0.25">
      <c r="A27" s="252" t="s">
        <v>73</v>
      </c>
      <c r="B27" s="183">
        <f t="shared" ref="B27:M27" si="3">SUM(B$28:B$33)</f>
        <v>733.16674764451</v>
      </c>
      <c r="C27" s="211">
        <f t="shared" si="3"/>
        <v>4.4550299999999998</v>
      </c>
      <c r="D27" s="211">
        <f t="shared" si="3"/>
        <v>125.04030800000001</v>
      </c>
      <c r="E27" s="183">
        <f t="shared" si="3"/>
        <v>65.33278567664</v>
      </c>
      <c r="F27" s="183">
        <f t="shared" si="3"/>
        <v>1833.7098647964799</v>
      </c>
      <c r="G27" s="68">
        <f t="shared" si="3"/>
        <v>0.85620399999999997</v>
      </c>
      <c r="H27" s="183">
        <f t="shared" si="3"/>
        <v>736.62435049654994</v>
      </c>
      <c r="I27" s="211">
        <f t="shared" si="3"/>
        <v>4.5557460000000001</v>
      </c>
      <c r="J27" s="211">
        <f t="shared" si="3"/>
        <v>127.60093099999999</v>
      </c>
      <c r="K27" s="183">
        <f t="shared" si="3"/>
        <v>65.442080114529986</v>
      </c>
      <c r="L27" s="183">
        <f t="shared" si="3"/>
        <v>1832.95354453705</v>
      </c>
      <c r="M27" s="68">
        <f t="shared" si="3"/>
        <v>0.859796</v>
      </c>
      <c r="N27" s="183">
        <v>3.5899999999999999E-3</v>
      </c>
      <c r="O27" s="171"/>
      <c r="P27" s="171"/>
      <c r="Q27" s="171"/>
    </row>
    <row r="28" spans="1:19" s="159" customFormat="1" outlineLevel="1" x14ac:dyDescent="0.2">
      <c r="A28" s="14" t="s">
        <v>35</v>
      </c>
      <c r="B28" s="233">
        <v>30.053743072220001</v>
      </c>
      <c r="C28" s="210">
        <v>1</v>
      </c>
      <c r="D28" s="210">
        <v>28.067222999999998</v>
      </c>
      <c r="E28" s="233">
        <v>30.053743072220001</v>
      </c>
      <c r="F28" s="233">
        <v>843.52510879270994</v>
      </c>
      <c r="G28" s="123">
        <v>0.39386199999999999</v>
      </c>
      <c r="H28" s="233">
        <v>29.574980731219998</v>
      </c>
      <c r="I28" s="210">
        <v>1</v>
      </c>
      <c r="J28" s="210">
        <v>28.008790999999999</v>
      </c>
      <c r="K28" s="233">
        <v>29.574980731219998</v>
      </c>
      <c r="L28" s="233">
        <v>828.35945412980004</v>
      </c>
      <c r="M28" s="123">
        <v>0.38856400000000002</v>
      </c>
      <c r="N28" s="233">
        <v>-5.2989999999999999E-3</v>
      </c>
      <c r="O28" s="182"/>
      <c r="P28" s="182"/>
      <c r="Q28" s="182"/>
    </row>
    <row r="29" spans="1:19" outlineLevel="1" x14ac:dyDescent="0.2">
      <c r="A29" s="37" t="s">
        <v>148</v>
      </c>
      <c r="B29" s="50">
        <v>4.4238517671500004</v>
      </c>
      <c r="C29" s="30">
        <v>1.1934</v>
      </c>
      <c r="D29" s="30">
        <v>33.495424</v>
      </c>
      <c r="E29" s="50">
        <v>5.2794247102299998</v>
      </c>
      <c r="F29" s="50">
        <v>148.17879065381999</v>
      </c>
      <c r="G29" s="154">
        <v>6.9188E-2</v>
      </c>
      <c r="H29" s="50">
        <v>4.4251707601900003</v>
      </c>
      <c r="I29" s="30">
        <v>1.2421</v>
      </c>
      <c r="J29" s="30">
        <v>34.789718999999998</v>
      </c>
      <c r="K29" s="50">
        <v>5.4965045536500003</v>
      </c>
      <c r="L29" s="50">
        <v>153.95044727402001</v>
      </c>
      <c r="M29" s="154">
        <v>7.2215000000000001E-2</v>
      </c>
      <c r="N29" s="50">
        <v>3.026E-3</v>
      </c>
      <c r="O29" s="250"/>
      <c r="P29" s="250"/>
      <c r="Q29" s="250"/>
    </row>
    <row r="30" spans="1:19" outlineLevel="1" x14ac:dyDescent="0.2">
      <c r="A30" s="37" t="s">
        <v>92</v>
      </c>
      <c r="B30" s="50">
        <v>0.4</v>
      </c>
      <c r="C30" s="30">
        <v>0.79300999999999999</v>
      </c>
      <c r="D30" s="30">
        <v>22.257574999999999</v>
      </c>
      <c r="E30" s="50">
        <v>0.31720380743999999</v>
      </c>
      <c r="F30" s="50">
        <v>8.9030299999999993</v>
      </c>
      <c r="G30" s="154">
        <v>4.1570000000000001E-3</v>
      </c>
      <c r="H30" s="50">
        <v>0.4</v>
      </c>
      <c r="I30" s="30">
        <v>0.81161799999999995</v>
      </c>
      <c r="J30" s="30">
        <v>22.732436</v>
      </c>
      <c r="K30" s="50">
        <v>0.3246471581</v>
      </c>
      <c r="L30" s="50">
        <v>9.0929743999999992</v>
      </c>
      <c r="M30" s="154">
        <v>4.2649999999999997E-3</v>
      </c>
      <c r="N30" s="50">
        <v>1.08E-4</v>
      </c>
      <c r="O30" s="250"/>
      <c r="P30" s="250"/>
      <c r="Q30" s="250"/>
    </row>
    <row r="31" spans="1:19" outlineLevel="1" x14ac:dyDescent="0.2">
      <c r="A31" s="37" t="s">
        <v>61</v>
      </c>
      <c r="B31" s="50">
        <v>4.6791400000000003</v>
      </c>
      <c r="C31" s="30">
        <v>1.424134</v>
      </c>
      <c r="D31" s="30">
        <v>39.971493000000002</v>
      </c>
      <c r="E31" s="50">
        <v>6.6637234384099999</v>
      </c>
      <c r="F31" s="50">
        <v>187.03221175601999</v>
      </c>
      <c r="G31" s="154">
        <v>8.7330000000000005E-2</v>
      </c>
      <c r="H31" s="50">
        <v>4.6791400000000003</v>
      </c>
      <c r="I31" s="30">
        <v>1.4571229999999999</v>
      </c>
      <c r="J31" s="30">
        <v>40.812244999999997</v>
      </c>
      <c r="K31" s="50">
        <v>6.81808108281</v>
      </c>
      <c r="L31" s="50">
        <v>190.9662080693</v>
      </c>
      <c r="M31" s="154">
        <v>8.9578000000000005E-2</v>
      </c>
      <c r="N31" s="50">
        <v>2.248E-3</v>
      </c>
      <c r="O31" s="250"/>
      <c r="P31" s="250"/>
      <c r="Q31" s="250"/>
    </row>
    <row r="32" spans="1:19" outlineLevel="1" x14ac:dyDescent="0.2">
      <c r="A32" s="37" t="s">
        <v>159</v>
      </c>
      <c r="B32" s="50">
        <v>630.34298280513997</v>
      </c>
      <c r="C32" s="30">
        <v>3.5629000000000001E-2</v>
      </c>
      <c r="D32" s="30">
        <v>1</v>
      </c>
      <c r="E32" s="50">
        <v>22.458330943749999</v>
      </c>
      <c r="F32" s="50">
        <v>630.34298280513997</v>
      </c>
      <c r="G32" s="154">
        <v>0.294323</v>
      </c>
      <c r="H32" s="50">
        <v>634.27802900513996</v>
      </c>
      <c r="I32" s="30">
        <v>3.5702999999999999E-2</v>
      </c>
      <c r="J32" s="30">
        <v>1</v>
      </c>
      <c r="K32" s="50">
        <v>22.6456768163</v>
      </c>
      <c r="L32" s="50">
        <v>634.27802900513996</v>
      </c>
      <c r="M32" s="154">
        <v>0.29752499999999998</v>
      </c>
      <c r="N32" s="50">
        <v>3.202E-3</v>
      </c>
      <c r="O32" s="250"/>
      <c r="P32" s="250"/>
      <c r="Q32" s="250"/>
    </row>
    <row r="33" spans="1:17" outlineLevel="1" x14ac:dyDescent="0.2">
      <c r="A33" s="37" t="s">
        <v>129</v>
      </c>
      <c r="B33" s="50">
        <v>63.267029999999998</v>
      </c>
      <c r="C33" s="30">
        <v>8.8570000000000003E-3</v>
      </c>
      <c r="D33" s="30">
        <v>0.24859300000000001</v>
      </c>
      <c r="E33" s="50">
        <v>0.56035970458999995</v>
      </c>
      <c r="F33" s="50">
        <v>15.727740788789999</v>
      </c>
      <c r="G33" s="154">
        <v>7.3439999999999998E-3</v>
      </c>
      <c r="H33" s="50">
        <v>63.267029999999998</v>
      </c>
      <c r="I33" s="30">
        <v>9.2020000000000001E-3</v>
      </c>
      <c r="J33" s="30">
        <v>0.25774000000000002</v>
      </c>
      <c r="K33" s="50">
        <v>0.58218977245000003</v>
      </c>
      <c r="L33" s="50">
        <v>16.30643165879</v>
      </c>
      <c r="M33" s="154">
        <v>7.6490000000000004E-3</v>
      </c>
      <c r="N33" s="50">
        <v>3.0499999999999999E-4</v>
      </c>
      <c r="O33" s="250"/>
      <c r="P33" s="250"/>
      <c r="Q33" s="250"/>
    </row>
    <row r="34" spans="1:17" ht="15" x14ac:dyDescent="0.25">
      <c r="A34" s="125" t="s">
        <v>114</v>
      </c>
      <c r="B34" s="98">
        <f t="shared" ref="B34:M34" si="4">SUM(B$35:B$38)</f>
        <v>21.492587089239997</v>
      </c>
      <c r="C34" s="70">
        <f t="shared" si="4"/>
        <v>3.6531630000000002</v>
      </c>
      <c r="D34" s="70">
        <f t="shared" si="4"/>
        <v>102.53414000000001</v>
      </c>
      <c r="E34" s="98">
        <f t="shared" si="4"/>
        <v>10.972392048509999</v>
      </c>
      <c r="F34" s="98">
        <f t="shared" si="4"/>
        <v>307.96457446918004</v>
      </c>
      <c r="G34" s="201">
        <f t="shared" si="4"/>
        <v>0.14379700000000001</v>
      </c>
      <c r="H34" s="98">
        <f t="shared" si="4"/>
        <v>21.023693998340001</v>
      </c>
      <c r="I34" s="70">
        <f t="shared" si="4"/>
        <v>3.7349259999999997</v>
      </c>
      <c r="J34" s="70">
        <f t="shared" si="4"/>
        <v>104.61075499999998</v>
      </c>
      <c r="K34" s="98">
        <f t="shared" si="4"/>
        <v>10.671504769790001</v>
      </c>
      <c r="L34" s="98">
        <f t="shared" si="4"/>
        <v>298.89594675398996</v>
      </c>
      <c r="M34" s="201">
        <f t="shared" si="4"/>
        <v>0.140206</v>
      </c>
      <c r="N34" s="98">
        <v>-3.591E-3</v>
      </c>
      <c r="O34" s="250"/>
      <c r="P34" s="250"/>
      <c r="Q34" s="250"/>
    </row>
    <row r="35" spans="1:17" outlineLevel="1" x14ac:dyDescent="0.2">
      <c r="A35" s="37" t="s">
        <v>35</v>
      </c>
      <c r="B35" s="50">
        <v>2.5388309056399998</v>
      </c>
      <c r="C35" s="30">
        <v>1</v>
      </c>
      <c r="D35" s="30">
        <v>28.067222999999998</v>
      </c>
      <c r="E35" s="50">
        <v>2.5388309056399998</v>
      </c>
      <c r="F35" s="50">
        <v>71.257933187879999</v>
      </c>
      <c r="G35" s="154">
        <v>3.3272000000000003E-2</v>
      </c>
      <c r="H35" s="50">
        <v>2.1264304685500002</v>
      </c>
      <c r="I35" s="30">
        <v>1</v>
      </c>
      <c r="J35" s="30">
        <v>28.008790999999999</v>
      </c>
      <c r="K35" s="50">
        <v>2.1264304685500002</v>
      </c>
      <c r="L35" s="50">
        <v>59.558746569649998</v>
      </c>
      <c r="M35" s="154">
        <v>2.7938000000000001E-2</v>
      </c>
      <c r="N35" s="50">
        <v>-5.3340000000000002E-3</v>
      </c>
      <c r="O35" s="250"/>
      <c r="P35" s="250"/>
      <c r="Q35" s="250"/>
    </row>
    <row r="36" spans="1:17" outlineLevel="1" x14ac:dyDescent="0.2">
      <c r="A36" s="37" t="s">
        <v>148</v>
      </c>
      <c r="B36" s="50">
        <v>0.52180202146999999</v>
      </c>
      <c r="C36" s="30">
        <v>1.1934</v>
      </c>
      <c r="D36" s="30">
        <v>33.495424</v>
      </c>
      <c r="E36" s="50">
        <v>0.62271853375999997</v>
      </c>
      <c r="F36" s="50">
        <v>17.477979953190001</v>
      </c>
      <c r="G36" s="154">
        <v>8.1609999999999999E-3</v>
      </c>
      <c r="H36" s="50">
        <v>0.45313603146999998</v>
      </c>
      <c r="I36" s="30">
        <v>1.2421</v>
      </c>
      <c r="J36" s="30">
        <v>34.789718999999998</v>
      </c>
      <c r="K36" s="50">
        <v>0.56284025979999996</v>
      </c>
      <c r="L36" s="50">
        <v>15.76447520362</v>
      </c>
      <c r="M36" s="154">
        <v>7.3949999999999997E-3</v>
      </c>
      <c r="N36" s="50">
        <v>-7.6599999999999997E-4</v>
      </c>
      <c r="O36" s="250"/>
      <c r="P36" s="250"/>
      <c r="Q36" s="250"/>
    </row>
    <row r="37" spans="1:17" outlineLevel="1" x14ac:dyDescent="0.2">
      <c r="A37" s="37" t="s">
        <v>61</v>
      </c>
      <c r="B37" s="50">
        <v>5.1523996570000001</v>
      </c>
      <c r="C37" s="30">
        <v>1.424134</v>
      </c>
      <c r="D37" s="30">
        <v>39.971493000000002</v>
      </c>
      <c r="E37" s="50">
        <v>7.3377087153499998</v>
      </c>
      <c r="F37" s="50">
        <v>205.94910682298001</v>
      </c>
      <c r="G37" s="154">
        <v>9.6162999999999998E-2</v>
      </c>
      <c r="H37" s="50">
        <v>5.1523996570000001</v>
      </c>
      <c r="I37" s="30">
        <v>1.4571229999999999</v>
      </c>
      <c r="J37" s="30">
        <v>40.812244999999997</v>
      </c>
      <c r="K37" s="50">
        <v>7.50767846921</v>
      </c>
      <c r="L37" s="50">
        <v>210.2809971394</v>
      </c>
      <c r="M37" s="154">
        <v>9.8638000000000003E-2</v>
      </c>
      <c r="N37" s="50">
        <v>2.4750000000000002E-3</v>
      </c>
      <c r="O37" s="250"/>
      <c r="P37" s="250"/>
      <c r="Q37" s="250"/>
    </row>
    <row r="38" spans="1:17" outlineLevel="1" x14ac:dyDescent="0.2">
      <c r="A38" s="37" t="s">
        <v>159</v>
      </c>
      <c r="B38" s="50">
        <v>13.279554505129999</v>
      </c>
      <c r="C38" s="30">
        <v>3.5629000000000001E-2</v>
      </c>
      <c r="D38" s="30">
        <v>1</v>
      </c>
      <c r="E38" s="50">
        <v>0.47313389375999998</v>
      </c>
      <c r="F38" s="50">
        <v>13.279554505129999</v>
      </c>
      <c r="G38" s="154">
        <v>6.2009999999999999E-3</v>
      </c>
      <c r="H38" s="50">
        <v>13.29172784132</v>
      </c>
      <c r="I38" s="30">
        <v>3.5702999999999999E-2</v>
      </c>
      <c r="J38" s="30">
        <v>1</v>
      </c>
      <c r="K38" s="50">
        <v>0.47455557223</v>
      </c>
      <c r="L38" s="50">
        <v>13.29172784132</v>
      </c>
      <c r="M38" s="154">
        <v>6.2350000000000001E-3</v>
      </c>
      <c r="N38" s="50">
        <v>3.4E-5</v>
      </c>
      <c r="O38" s="250"/>
      <c r="P38" s="250"/>
      <c r="Q38" s="250"/>
    </row>
    <row r="39" spans="1:17" x14ac:dyDescent="0.2">
      <c r="B39" s="53"/>
      <c r="C39" s="32"/>
      <c r="D39" s="32"/>
      <c r="E39" s="53"/>
      <c r="F39" s="53"/>
      <c r="G39" s="157"/>
      <c r="H39" s="53"/>
      <c r="I39" s="32"/>
      <c r="J39" s="32"/>
      <c r="K39" s="53"/>
      <c r="L39" s="53"/>
      <c r="M39" s="157"/>
      <c r="N39" s="53"/>
      <c r="O39" s="250"/>
      <c r="P39" s="250"/>
      <c r="Q39" s="250"/>
    </row>
    <row r="40" spans="1:17" x14ac:dyDescent="0.2">
      <c r="B40" s="53"/>
      <c r="C40" s="32"/>
      <c r="D40" s="32"/>
      <c r="E40" s="53"/>
      <c r="F40" s="53"/>
      <c r="G40" s="157"/>
      <c r="H40" s="53"/>
      <c r="I40" s="32"/>
      <c r="J40" s="32"/>
      <c r="K40" s="53"/>
      <c r="L40" s="53"/>
      <c r="M40" s="157"/>
      <c r="N40" s="53"/>
      <c r="O40" s="250"/>
      <c r="P40" s="250"/>
      <c r="Q40" s="250"/>
    </row>
    <row r="41" spans="1:17" x14ac:dyDescent="0.2">
      <c r="B41" s="53"/>
      <c r="C41" s="32"/>
      <c r="D41" s="32"/>
      <c r="E41" s="53"/>
      <c r="F41" s="53"/>
      <c r="G41" s="157"/>
      <c r="H41" s="53"/>
      <c r="I41" s="32"/>
      <c r="J41" s="32"/>
      <c r="K41" s="53"/>
      <c r="L41" s="53"/>
      <c r="M41" s="157"/>
      <c r="N41" s="53"/>
      <c r="O41" s="250"/>
      <c r="P41" s="250"/>
      <c r="Q41" s="250"/>
    </row>
    <row r="42" spans="1:17" x14ac:dyDescent="0.2">
      <c r="B42" s="53"/>
      <c r="C42" s="32"/>
      <c r="D42" s="32"/>
      <c r="E42" s="53"/>
      <c r="F42" s="53"/>
      <c r="G42" s="157"/>
      <c r="H42" s="53"/>
      <c r="I42" s="32"/>
      <c r="J42" s="32"/>
      <c r="K42" s="53"/>
      <c r="L42" s="53"/>
      <c r="M42" s="157"/>
      <c r="N42" s="53"/>
      <c r="O42" s="250"/>
      <c r="P42" s="250"/>
      <c r="Q42" s="250"/>
    </row>
    <row r="43" spans="1:17" x14ac:dyDescent="0.2">
      <c r="B43" s="53"/>
      <c r="C43" s="32"/>
      <c r="D43" s="32"/>
      <c r="E43" s="53"/>
      <c r="F43" s="53"/>
      <c r="G43" s="157"/>
      <c r="H43" s="53"/>
      <c r="I43" s="32"/>
      <c r="J43" s="32"/>
      <c r="K43" s="53"/>
      <c r="L43" s="53"/>
      <c r="M43" s="157"/>
      <c r="N43" s="53"/>
      <c r="O43" s="250"/>
      <c r="P43" s="250"/>
      <c r="Q43" s="250"/>
    </row>
    <row r="44" spans="1:17" x14ac:dyDescent="0.2">
      <c r="B44" s="53"/>
      <c r="C44" s="32"/>
      <c r="D44" s="32"/>
      <c r="E44" s="53"/>
      <c r="F44" s="53"/>
      <c r="G44" s="157"/>
      <c r="H44" s="53"/>
      <c r="I44" s="32"/>
      <c r="J44" s="32"/>
      <c r="K44" s="53"/>
      <c r="L44" s="53"/>
      <c r="M44" s="157"/>
      <c r="N44" s="53"/>
      <c r="O44" s="250"/>
      <c r="P44" s="250"/>
      <c r="Q44" s="250"/>
    </row>
    <row r="45" spans="1:17" x14ac:dyDescent="0.2">
      <c r="B45" s="53"/>
      <c r="C45" s="32"/>
      <c r="D45" s="32"/>
      <c r="E45" s="53"/>
      <c r="F45" s="53"/>
      <c r="G45" s="157"/>
      <c r="H45" s="53"/>
      <c r="I45" s="32"/>
      <c r="J45" s="32"/>
      <c r="K45" s="53"/>
      <c r="L45" s="53"/>
      <c r="M45" s="157"/>
      <c r="N45" s="53"/>
      <c r="O45" s="250"/>
      <c r="P45" s="250"/>
      <c r="Q45" s="250"/>
    </row>
    <row r="46" spans="1:17" x14ac:dyDescent="0.2">
      <c r="B46" s="53"/>
      <c r="C46" s="32"/>
      <c r="D46" s="32"/>
      <c r="E46" s="53"/>
      <c r="F46" s="53"/>
      <c r="G46" s="157"/>
      <c r="H46" s="53"/>
      <c r="I46" s="32"/>
      <c r="J46" s="32"/>
      <c r="K46" s="53"/>
      <c r="L46" s="53"/>
      <c r="M46" s="157"/>
      <c r="N46" s="53"/>
      <c r="O46" s="250"/>
      <c r="P46" s="250"/>
      <c r="Q46" s="250"/>
    </row>
    <row r="47" spans="1:17" x14ac:dyDescent="0.2">
      <c r="B47" s="53"/>
      <c r="C47" s="32"/>
      <c r="D47" s="32"/>
      <c r="E47" s="53"/>
      <c r="F47" s="53"/>
      <c r="G47" s="157"/>
      <c r="H47" s="53"/>
      <c r="I47" s="32"/>
      <c r="J47" s="32"/>
      <c r="K47" s="53"/>
      <c r="L47" s="53"/>
      <c r="M47" s="157"/>
      <c r="N47" s="53"/>
      <c r="O47" s="250"/>
      <c r="P47" s="250"/>
      <c r="Q47" s="250"/>
    </row>
    <row r="48" spans="1:17" x14ac:dyDescent="0.2">
      <c r="B48" s="53"/>
      <c r="C48" s="32"/>
      <c r="D48" s="32"/>
      <c r="E48" s="53"/>
      <c r="F48" s="53"/>
      <c r="G48" s="157"/>
      <c r="H48" s="53"/>
      <c r="I48" s="32"/>
      <c r="J48" s="32"/>
      <c r="K48" s="53"/>
      <c r="L48" s="53"/>
      <c r="M48" s="157"/>
      <c r="N48" s="53"/>
      <c r="O48" s="250"/>
      <c r="P48" s="250"/>
      <c r="Q48" s="250"/>
    </row>
    <row r="49" spans="2:17" x14ac:dyDescent="0.2">
      <c r="B49" s="53"/>
      <c r="C49" s="32"/>
      <c r="D49" s="32"/>
      <c r="E49" s="53"/>
      <c r="F49" s="53"/>
      <c r="G49" s="157"/>
      <c r="H49" s="53"/>
      <c r="I49" s="32"/>
      <c r="J49" s="32"/>
      <c r="K49" s="53"/>
      <c r="L49" s="53"/>
      <c r="M49" s="157"/>
      <c r="N49" s="53"/>
      <c r="O49" s="250"/>
      <c r="P49" s="250"/>
      <c r="Q49" s="250"/>
    </row>
    <row r="50" spans="2:17" x14ac:dyDescent="0.2">
      <c r="B50" s="53"/>
      <c r="C50" s="32"/>
      <c r="D50" s="32"/>
      <c r="E50" s="53"/>
      <c r="F50" s="53"/>
      <c r="G50" s="157"/>
      <c r="H50" s="53"/>
      <c r="I50" s="32"/>
      <c r="J50" s="32"/>
      <c r="K50" s="53"/>
      <c r="L50" s="53"/>
      <c r="M50" s="157"/>
      <c r="N50" s="53"/>
      <c r="O50" s="250"/>
      <c r="P50" s="250"/>
      <c r="Q50" s="250"/>
    </row>
    <row r="51" spans="2:17" x14ac:dyDescent="0.2">
      <c r="B51" s="53"/>
      <c r="C51" s="32"/>
      <c r="D51" s="32"/>
      <c r="E51" s="53"/>
      <c r="F51" s="53"/>
      <c r="G51" s="157"/>
      <c r="H51" s="53"/>
      <c r="I51" s="32"/>
      <c r="J51" s="32"/>
      <c r="K51" s="53"/>
      <c r="L51" s="53"/>
      <c r="M51" s="157"/>
      <c r="N51" s="53"/>
      <c r="O51" s="250"/>
      <c r="P51" s="250"/>
      <c r="Q51" s="250"/>
    </row>
    <row r="52" spans="2:17" x14ac:dyDescent="0.2">
      <c r="B52" s="53"/>
      <c r="C52" s="32"/>
      <c r="D52" s="32"/>
      <c r="E52" s="53"/>
      <c r="F52" s="53"/>
      <c r="G52" s="157"/>
      <c r="H52" s="53"/>
      <c r="I52" s="32"/>
      <c r="J52" s="32"/>
      <c r="K52" s="53"/>
      <c r="L52" s="53"/>
      <c r="M52" s="157"/>
      <c r="N52" s="53"/>
      <c r="O52" s="250"/>
      <c r="P52" s="250"/>
      <c r="Q52" s="250"/>
    </row>
    <row r="53" spans="2:17" x14ac:dyDescent="0.2">
      <c r="B53" s="53"/>
      <c r="C53" s="32"/>
      <c r="D53" s="32"/>
      <c r="E53" s="53"/>
      <c r="F53" s="53"/>
      <c r="G53" s="157"/>
      <c r="H53" s="53"/>
      <c r="I53" s="32"/>
      <c r="J53" s="32"/>
      <c r="K53" s="53"/>
      <c r="L53" s="53"/>
      <c r="M53" s="157"/>
      <c r="N53" s="53"/>
      <c r="O53" s="250"/>
      <c r="P53" s="250"/>
      <c r="Q53" s="250"/>
    </row>
    <row r="54" spans="2:17" x14ac:dyDescent="0.2">
      <c r="B54" s="53"/>
      <c r="C54" s="32"/>
      <c r="D54" s="32"/>
      <c r="E54" s="53"/>
      <c r="F54" s="53"/>
      <c r="G54" s="157"/>
      <c r="H54" s="53"/>
      <c r="I54" s="32"/>
      <c r="J54" s="32"/>
      <c r="K54" s="53"/>
      <c r="L54" s="53"/>
      <c r="M54" s="157"/>
      <c r="N54" s="53"/>
      <c r="O54" s="250"/>
      <c r="P54" s="250"/>
      <c r="Q54" s="250"/>
    </row>
    <row r="55" spans="2:17" x14ac:dyDescent="0.2">
      <c r="B55" s="53"/>
      <c r="C55" s="32"/>
      <c r="D55" s="32"/>
      <c r="E55" s="53"/>
      <c r="F55" s="53"/>
      <c r="G55" s="157"/>
      <c r="H55" s="53"/>
      <c r="I55" s="32"/>
      <c r="J55" s="32"/>
      <c r="K55" s="53"/>
      <c r="L55" s="53"/>
      <c r="M55" s="157"/>
      <c r="N55" s="53"/>
      <c r="O55" s="250"/>
      <c r="P55" s="250"/>
      <c r="Q55" s="250"/>
    </row>
    <row r="56" spans="2:17" x14ac:dyDescent="0.2">
      <c r="B56" s="53"/>
      <c r="C56" s="32"/>
      <c r="D56" s="32"/>
      <c r="E56" s="53"/>
      <c r="F56" s="53"/>
      <c r="G56" s="157"/>
      <c r="H56" s="53"/>
      <c r="I56" s="32"/>
      <c r="J56" s="32"/>
      <c r="K56" s="53"/>
      <c r="L56" s="53"/>
      <c r="M56" s="157"/>
      <c r="N56" s="53"/>
      <c r="O56" s="250"/>
      <c r="P56" s="250"/>
      <c r="Q56" s="250"/>
    </row>
    <row r="57" spans="2:17" x14ac:dyDescent="0.2">
      <c r="B57" s="53"/>
      <c r="C57" s="32"/>
      <c r="D57" s="32"/>
      <c r="E57" s="53"/>
      <c r="F57" s="53"/>
      <c r="G57" s="157"/>
      <c r="H57" s="53"/>
      <c r="I57" s="32"/>
      <c r="J57" s="32"/>
      <c r="K57" s="53"/>
      <c r="L57" s="53"/>
      <c r="M57" s="157"/>
      <c r="N57" s="53"/>
      <c r="O57" s="250"/>
      <c r="P57" s="250"/>
      <c r="Q57" s="250"/>
    </row>
    <row r="58" spans="2:17" x14ac:dyDescent="0.2">
      <c r="B58" s="53"/>
      <c r="C58" s="32"/>
      <c r="D58" s="32"/>
      <c r="E58" s="53"/>
      <c r="F58" s="53"/>
      <c r="G58" s="157"/>
      <c r="H58" s="53"/>
      <c r="I58" s="32"/>
      <c r="J58" s="32"/>
      <c r="K58" s="53"/>
      <c r="L58" s="53"/>
      <c r="M58" s="157"/>
      <c r="N58" s="53"/>
      <c r="O58" s="250"/>
      <c r="P58" s="250"/>
      <c r="Q58" s="250"/>
    </row>
    <row r="59" spans="2:17" x14ac:dyDescent="0.2">
      <c r="B59" s="53"/>
      <c r="C59" s="32"/>
      <c r="D59" s="32"/>
      <c r="E59" s="53"/>
      <c r="F59" s="53"/>
      <c r="G59" s="157"/>
      <c r="H59" s="53"/>
      <c r="I59" s="32"/>
      <c r="J59" s="32"/>
      <c r="K59" s="53"/>
      <c r="L59" s="53"/>
      <c r="M59" s="157"/>
      <c r="N59" s="53"/>
      <c r="O59" s="250"/>
      <c r="P59" s="250"/>
      <c r="Q59" s="250"/>
    </row>
    <row r="60" spans="2:17" x14ac:dyDescent="0.2">
      <c r="B60" s="53"/>
      <c r="C60" s="32"/>
      <c r="D60" s="32"/>
      <c r="E60" s="53"/>
      <c r="F60" s="53"/>
      <c r="G60" s="157"/>
      <c r="H60" s="53"/>
      <c r="I60" s="32"/>
      <c r="J60" s="32"/>
      <c r="K60" s="53"/>
      <c r="L60" s="53"/>
      <c r="M60" s="157"/>
      <c r="N60" s="53"/>
      <c r="O60" s="250"/>
      <c r="P60" s="250"/>
      <c r="Q60" s="250"/>
    </row>
    <row r="61" spans="2:17" x14ac:dyDescent="0.2">
      <c r="B61" s="53"/>
      <c r="C61" s="32"/>
      <c r="D61" s="32"/>
      <c r="E61" s="53"/>
      <c r="F61" s="53"/>
      <c r="G61" s="157"/>
      <c r="H61" s="53"/>
      <c r="I61" s="32"/>
      <c r="J61" s="32"/>
      <c r="K61" s="53"/>
      <c r="L61" s="53"/>
      <c r="M61" s="157"/>
      <c r="N61" s="53"/>
      <c r="O61" s="250"/>
      <c r="P61" s="250"/>
      <c r="Q61" s="250"/>
    </row>
    <row r="62" spans="2:17" x14ac:dyDescent="0.2">
      <c r="B62" s="53"/>
      <c r="C62" s="32"/>
      <c r="D62" s="32"/>
      <c r="E62" s="53"/>
      <c r="F62" s="53"/>
      <c r="G62" s="157"/>
      <c r="H62" s="53"/>
      <c r="I62" s="32"/>
      <c r="J62" s="32"/>
      <c r="K62" s="53"/>
      <c r="L62" s="53"/>
      <c r="M62" s="157"/>
      <c r="N62" s="53"/>
      <c r="O62" s="250"/>
      <c r="P62" s="250"/>
      <c r="Q62" s="250"/>
    </row>
    <row r="63" spans="2:17" x14ac:dyDescent="0.2">
      <c r="B63" s="53"/>
      <c r="C63" s="32"/>
      <c r="D63" s="32"/>
      <c r="E63" s="53"/>
      <c r="F63" s="53"/>
      <c r="G63" s="157"/>
      <c r="H63" s="53"/>
      <c r="I63" s="32"/>
      <c r="J63" s="32"/>
      <c r="K63" s="53"/>
      <c r="L63" s="53"/>
      <c r="M63" s="157"/>
      <c r="N63" s="53"/>
      <c r="O63" s="250"/>
      <c r="P63" s="250"/>
      <c r="Q63" s="250"/>
    </row>
    <row r="64" spans="2:17" x14ac:dyDescent="0.2">
      <c r="B64" s="53"/>
      <c r="C64" s="32"/>
      <c r="D64" s="32"/>
      <c r="E64" s="53"/>
      <c r="F64" s="53"/>
      <c r="G64" s="157"/>
      <c r="H64" s="53"/>
      <c r="I64" s="32"/>
      <c r="J64" s="32"/>
      <c r="K64" s="53"/>
      <c r="L64" s="53"/>
      <c r="M64" s="157"/>
      <c r="N64" s="53"/>
      <c r="O64" s="250"/>
      <c r="P64" s="250"/>
      <c r="Q64" s="250"/>
    </row>
    <row r="65" spans="2:17" x14ac:dyDescent="0.2">
      <c r="B65" s="53"/>
      <c r="C65" s="32"/>
      <c r="D65" s="32"/>
      <c r="E65" s="53"/>
      <c r="F65" s="53"/>
      <c r="G65" s="157"/>
      <c r="H65" s="53"/>
      <c r="I65" s="32"/>
      <c r="J65" s="32"/>
      <c r="K65" s="53"/>
      <c r="L65" s="53"/>
      <c r="M65" s="157"/>
      <c r="N65" s="53"/>
      <c r="O65" s="250"/>
      <c r="P65" s="250"/>
      <c r="Q65" s="250"/>
    </row>
    <row r="66" spans="2:17" x14ac:dyDescent="0.2">
      <c r="B66" s="53"/>
      <c r="C66" s="32"/>
      <c r="D66" s="32"/>
      <c r="E66" s="53"/>
      <c r="F66" s="53"/>
      <c r="G66" s="157"/>
      <c r="H66" s="53"/>
      <c r="I66" s="32"/>
      <c r="J66" s="32"/>
      <c r="K66" s="53"/>
      <c r="L66" s="53"/>
      <c r="M66" s="157"/>
      <c r="N66" s="53"/>
      <c r="O66" s="250"/>
      <c r="P66" s="250"/>
      <c r="Q66" s="250"/>
    </row>
    <row r="67" spans="2:17" x14ac:dyDescent="0.2">
      <c r="B67" s="53"/>
      <c r="C67" s="32"/>
      <c r="D67" s="32"/>
      <c r="E67" s="53"/>
      <c r="F67" s="53"/>
      <c r="G67" s="157"/>
      <c r="H67" s="53"/>
      <c r="I67" s="32"/>
      <c r="J67" s="32"/>
      <c r="K67" s="53"/>
      <c r="L67" s="53"/>
      <c r="M67" s="157"/>
      <c r="N67" s="53"/>
      <c r="O67" s="250"/>
      <c r="P67" s="250"/>
      <c r="Q67" s="250"/>
    </row>
    <row r="68" spans="2:17" x14ac:dyDescent="0.2">
      <c r="B68" s="53"/>
      <c r="C68" s="32"/>
      <c r="D68" s="32"/>
      <c r="E68" s="53"/>
      <c r="F68" s="53"/>
      <c r="G68" s="157"/>
      <c r="H68" s="53"/>
      <c r="I68" s="32"/>
      <c r="J68" s="32"/>
      <c r="K68" s="53"/>
      <c r="L68" s="53"/>
      <c r="M68" s="157"/>
      <c r="N68" s="53"/>
      <c r="O68" s="250"/>
      <c r="P68" s="250"/>
      <c r="Q68" s="250"/>
    </row>
    <row r="69" spans="2:17" x14ac:dyDescent="0.2">
      <c r="B69" s="53"/>
      <c r="C69" s="32"/>
      <c r="D69" s="32"/>
      <c r="E69" s="53"/>
      <c r="F69" s="53"/>
      <c r="G69" s="157"/>
      <c r="H69" s="53"/>
      <c r="I69" s="32"/>
      <c r="J69" s="32"/>
      <c r="K69" s="53"/>
      <c r="L69" s="53"/>
      <c r="M69" s="157"/>
      <c r="N69" s="53"/>
      <c r="O69" s="250"/>
      <c r="P69" s="250"/>
      <c r="Q69" s="250"/>
    </row>
    <row r="70" spans="2:17" x14ac:dyDescent="0.2">
      <c r="B70" s="53"/>
      <c r="C70" s="32"/>
      <c r="D70" s="32"/>
      <c r="E70" s="53"/>
      <c r="F70" s="53"/>
      <c r="G70" s="157"/>
      <c r="H70" s="53"/>
      <c r="I70" s="32"/>
      <c r="J70" s="32"/>
      <c r="K70" s="53"/>
      <c r="L70" s="53"/>
      <c r="M70" s="157"/>
      <c r="N70" s="53"/>
      <c r="O70" s="250"/>
      <c r="P70" s="250"/>
      <c r="Q70" s="250"/>
    </row>
    <row r="71" spans="2:17" x14ac:dyDescent="0.2">
      <c r="B71" s="53"/>
      <c r="C71" s="32"/>
      <c r="D71" s="32"/>
      <c r="E71" s="53"/>
      <c r="F71" s="53"/>
      <c r="G71" s="157"/>
      <c r="H71" s="53"/>
      <c r="I71" s="32"/>
      <c r="J71" s="32"/>
      <c r="K71" s="53"/>
      <c r="L71" s="53"/>
      <c r="M71" s="157"/>
      <c r="N71" s="53"/>
      <c r="O71" s="250"/>
      <c r="P71" s="250"/>
      <c r="Q71" s="250"/>
    </row>
    <row r="72" spans="2:17" x14ac:dyDescent="0.2">
      <c r="B72" s="53"/>
      <c r="C72" s="32"/>
      <c r="D72" s="32"/>
      <c r="E72" s="53"/>
      <c r="F72" s="53"/>
      <c r="G72" s="157"/>
      <c r="H72" s="53"/>
      <c r="I72" s="32"/>
      <c r="J72" s="32"/>
      <c r="K72" s="53"/>
      <c r="L72" s="53"/>
      <c r="M72" s="157"/>
      <c r="N72" s="53"/>
      <c r="O72" s="250"/>
      <c r="P72" s="250"/>
      <c r="Q72" s="250"/>
    </row>
    <row r="73" spans="2:17" x14ac:dyDescent="0.2">
      <c r="B73" s="53"/>
      <c r="C73" s="32"/>
      <c r="D73" s="32"/>
      <c r="E73" s="53"/>
      <c r="F73" s="53"/>
      <c r="G73" s="157"/>
      <c r="H73" s="53"/>
      <c r="I73" s="32"/>
      <c r="J73" s="32"/>
      <c r="K73" s="53"/>
      <c r="L73" s="53"/>
      <c r="M73" s="157"/>
      <c r="N73" s="53"/>
      <c r="O73" s="250"/>
      <c r="P73" s="250"/>
      <c r="Q73" s="250"/>
    </row>
    <row r="74" spans="2:17" x14ac:dyDescent="0.2">
      <c r="B74" s="53"/>
      <c r="C74" s="32"/>
      <c r="D74" s="32"/>
      <c r="E74" s="53"/>
      <c r="F74" s="53"/>
      <c r="G74" s="157"/>
      <c r="H74" s="53"/>
      <c r="I74" s="32"/>
      <c r="J74" s="32"/>
      <c r="K74" s="53"/>
      <c r="L74" s="53"/>
      <c r="M74" s="157"/>
      <c r="N74" s="53"/>
      <c r="O74" s="250"/>
      <c r="P74" s="250"/>
      <c r="Q74" s="250"/>
    </row>
    <row r="75" spans="2:17" x14ac:dyDescent="0.2">
      <c r="B75" s="53"/>
      <c r="C75" s="32"/>
      <c r="D75" s="32"/>
      <c r="E75" s="53"/>
      <c r="F75" s="53"/>
      <c r="G75" s="157"/>
      <c r="H75" s="53"/>
      <c r="I75" s="32"/>
      <c r="J75" s="32"/>
      <c r="K75" s="53"/>
      <c r="L75" s="53"/>
      <c r="M75" s="157"/>
      <c r="N75" s="53"/>
      <c r="O75" s="250"/>
      <c r="P75" s="250"/>
      <c r="Q75" s="250"/>
    </row>
    <row r="76" spans="2:17" x14ac:dyDescent="0.2">
      <c r="B76" s="53"/>
      <c r="C76" s="32"/>
      <c r="D76" s="32"/>
      <c r="E76" s="53"/>
      <c r="F76" s="53"/>
      <c r="G76" s="157"/>
      <c r="H76" s="53"/>
      <c r="I76" s="32"/>
      <c r="J76" s="32"/>
      <c r="K76" s="53"/>
      <c r="L76" s="53"/>
      <c r="M76" s="157"/>
      <c r="N76" s="53"/>
      <c r="O76" s="250"/>
      <c r="P76" s="250"/>
      <c r="Q76" s="250"/>
    </row>
    <row r="77" spans="2:17" x14ac:dyDescent="0.2">
      <c r="B77" s="53"/>
      <c r="C77" s="32"/>
      <c r="D77" s="32"/>
      <c r="E77" s="53"/>
      <c r="F77" s="53"/>
      <c r="G77" s="157"/>
      <c r="H77" s="53"/>
      <c r="I77" s="32"/>
      <c r="J77" s="32"/>
      <c r="K77" s="53"/>
      <c r="L77" s="53"/>
      <c r="M77" s="157"/>
      <c r="N77" s="53"/>
      <c r="O77" s="250"/>
      <c r="P77" s="250"/>
      <c r="Q77" s="250"/>
    </row>
    <row r="78" spans="2:17" x14ac:dyDescent="0.2">
      <c r="B78" s="53"/>
      <c r="C78" s="32"/>
      <c r="D78" s="32"/>
      <c r="E78" s="53"/>
      <c r="F78" s="53"/>
      <c r="G78" s="157"/>
      <c r="H78" s="53"/>
      <c r="I78" s="32"/>
      <c r="J78" s="32"/>
      <c r="K78" s="53"/>
      <c r="L78" s="53"/>
      <c r="M78" s="157"/>
      <c r="N78" s="53"/>
      <c r="O78" s="250"/>
      <c r="P78" s="250"/>
      <c r="Q78" s="250"/>
    </row>
    <row r="79" spans="2:17" x14ac:dyDescent="0.2">
      <c r="B79" s="53"/>
      <c r="C79" s="32"/>
      <c r="D79" s="32"/>
      <c r="E79" s="53"/>
      <c r="F79" s="53"/>
      <c r="G79" s="157"/>
      <c r="H79" s="53"/>
      <c r="I79" s="32"/>
      <c r="J79" s="32"/>
      <c r="K79" s="53"/>
      <c r="L79" s="53"/>
      <c r="M79" s="157"/>
      <c r="N79" s="53"/>
      <c r="O79" s="250"/>
      <c r="P79" s="250"/>
      <c r="Q79" s="250"/>
    </row>
    <row r="80" spans="2:17" x14ac:dyDescent="0.2">
      <c r="B80" s="53"/>
      <c r="C80" s="32"/>
      <c r="D80" s="32"/>
      <c r="E80" s="53"/>
      <c r="F80" s="53"/>
      <c r="G80" s="157"/>
      <c r="H80" s="53"/>
      <c r="I80" s="32"/>
      <c r="J80" s="32"/>
      <c r="K80" s="53"/>
      <c r="L80" s="53"/>
      <c r="M80" s="157"/>
      <c r="N80" s="53"/>
      <c r="O80" s="250"/>
      <c r="P80" s="250"/>
      <c r="Q80" s="250"/>
    </row>
    <row r="81" spans="2:17" x14ac:dyDescent="0.2">
      <c r="B81" s="53"/>
      <c r="C81" s="32"/>
      <c r="D81" s="32"/>
      <c r="E81" s="53"/>
      <c r="F81" s="53"/>
      <c r="G81" s="157"/>
      <c r="H81" s="53"/>
      <c r="I81" s="32"/>
      <c r="J81" s="32"/>
      <c r="K81" s="53"/>
      <c r="L81" s="53"/>
      <c r="M81" s="157"/>
      <c r="N81" s="53"/>
      <c r="O81" s="250"/>
      <c r="P81" s="250"/>
      <c r="Q81" s="250"/>
    </row>
    <row r="82" spans="2:17" x14ac:dyDescent="0.2">
      <c r="B82" s="53"/>
      <c r="C82" s="32"/>
      <c r="D82" s="32"/>
      <c r="E82" s="53"/>
      <c r="F82" s="53"/>
      <c r="G82" s="157"/>
      <c r="H82" s="53"/>
      <c r="I82" s="32"/>
      <c r="J82" s="32"/>
      <c r="K82" s="53"/>
      <c r="L82" s="53"/>
      <c r="M82" s="157"/>
      <c r="N82" s="53"/>
      <c r="O82" s="250"/>
      <c r="P82" s="250"/>
      <c r="Q82" s="250"/>
    </row>
    <row r="83" spans="2:17" x14ac:dyDescent="0.2">
      <c r="B83" s="53"/>
      <c r="C83" s="32"/>
      <c r="D83" s="32"/>
      <c r="E83" s="53"/>
      <c r="F83" s="53"/>
      <c r="G83" s="157"/>
      <c r="H83" s="53"/>
      <c r="I83" s="32"/>
      <c r="J83" s="32"/>
      <c r="K83" s="53"/>
      <c r="L83" s="53"/>
      <c r="M83" s="157"/>
      <c r="N83" s="53"/>
      <c r="O83" s="250"/>
      <c r="P83" s="250"/>
      <c r="Q83" s="250"/>
    </row>
    <row r="84" spans="2:17" x14ac:dyDescent="0.2">
      <c r="B84" s="53"/>
      <c r="C84" s="32"/>
      <c r="D84" s="32"/>
      <c r="E84" s="53"/>
      <c r="F84" s="53"/>
      <c r="G84" s="157"/>
      <c r="H84" s="53"/>
      <c r="I84" s="32"/>
      <c r="J84" s="32"/>
      <c r="K84" s="53"/>
      <c r="L84" s="53"/>
      <c r="M84" s="157"/>
      <c r="N84" s="53"/>
      <c r="O84" s="250"/>
      <c r="P84" s="250"/>
      <c r="Q84" s="250"/>
    </row>
    <row r="85" spans="2:17" x14ac:dyDescent="0.2">
      <c r="B85" s="53"/>
      <c r="C85" s="32"/>
      <c r="D85" s="32"/>
      <c r="E85" s="53"/>
      <c r="F85" s="53"/>
      <c r="G85" s="157"/>
      <c r="H85" s="53"/>
      <c r="I85" s="32"/>
      <c r="J85" s="32"/>
      <c r="K85" s="53"/>
      <c r="L85" s="53"/>
      <c r="M85" s="157"/>
      <c r="N85" s="53"/>
      <c r="O85" s="250"/>
      <c r="P85" s="250"/>
      <c r="Q85" s="250"/>
    </row>
    <row r="86" spans="2:17" x14ac:dyDescent="0.2">
      <c r="B86" s="53"/>
      <c r="C86" s="32"/>
      <c r="D86" s="32"/>
      <c r="E86" s="53"/>
      <c r="F86" s="53"/>
      <c r="G86" s="157"/>
      <c r="H86" s="53"/>
      <c r="I86" s="32"/>
      <c r="J86" s="32"/>
      <c r="K86" s="53"/>
      <c r="L86" s="53"/>
      <c r="M86" s="157"/>
      <c r="N86" s="53"/>
      <c r="O86" s="250"/>
      <c r="P86" s="250"/>
      <c r="Q86" s="250"/>
    </row>
    <row r="87" spans="2:17" x14ac:dyDescent="0.2">
      <c r="B87" s="53"/>
      <c r="C87" s="32"/>
      <c r="D87" s="32"/>
      <c r="E87" s="53"/>
      <c r="F87" s="53"/>
      <c r="G87" s="157"/>
      <c r="H87" s="53"/>
      <c r="I87" s="32"/>
      <c r="J87" s="32"/>
      <c r="K87" s="53"/>
      <c r="L87" s="53"/>
      <c r="M87" s="157"/>
      <c r="N87" s="53"/>
      <c r="O87" s="250"/>
      <c r="P87" s="250"/>
      <c r="Q87" s="250"/>
    </row>
    <row r="88" spans="2:17" x14ac:dyDescent="0.2">
      <c r="B88" s="53"/>
      <c r="C88" s="32"/>
      <c r="D88" s="32"/>
      <c r="E88" s="53"/>
      <c r="F88" s="53"/>
      <c r="G88" s="157"/>
      <c r="H88" s="53"/>
      <c r="I88" s="32"/>
      <c r="J88" s="32"/>
      <c r="K88" s="53"/>
      <c r="L88" s="53"/>
      <c r="M88" s="157"/>
      <c r="N88" s="53"/>
      <c r="O88" s="250"/>
      <c r="P88" s="250"/>
      <c r="Q88" s="250"/>
    </row>
    <row r="89" spans="2:17" x14ac:dyDescent="0.2">
      <c r="B89" s="53"/>
      <c r="C89" s="32"/>
      <c r="D89" s="32"/>
      <c r="E89" s="53"/>
      <c r="F89" s="53"/>
      <c r="G89" s="157"/>
      <c r="H89" s="53"/>
      <c r="I89" s="32"/>
      <c r="J89" s="32"/>
      <c r="K89" s="53"/>
      <c r="L89" s="53"/>
      <c r="M89" s="157"/>
      <c r="N89" s="53"/>
      <c r="O89" s="250"/>
      <c r="P89" s="250"/>
      <c r="Q89" s="250"/>
    </row>
    <row r="90" spans="2:17" x14ac:dyDescent="0.2">
      <c r="B90" s="53"/>
      <c r="C90" s="32"/>
      <c r="D90" s="32"/>
      <c r="E90" s="53"/>
      <c r="F90" s="53"/>
      <c r="G90" s="157"/>
      <c r="H90" s="53"/>
      <c r="I90" s="32"/>
      <c r="J90" s="32"/>
      <c r="K90" s="53"/>
      <c r="L90" s="53"/>
      <c r="M90" s="157"/>
      <c r="N90" s="53"/>
      <c r="O90" s="250"/>
      <c r="P90" s="250"/>
      <c r="Q90" s="250"/>
    </row>
    <row r="91" spans="2:17" x14ac:dyDescent="0.2">
      <c r="B91" s="53"/>
      <c r="C91" s="32"/>
      <c r="D91" s="32"/>
      <c r="E91" s="53"/>
      <c r="F91" s="53"/>
      <c r="G91" s="157"/>
      <c r="H91" s="53"/>
      <c r="I91" s="32"/>
      <c r="J91" s="32"/>
      <c r="K91" s="53"/>
      <c r="L91" s="53"/>
      <c r="M91" s="157"/>
      <c r="N91" s="53"/>
      <c r="O91" s="250"/>
      <c r="P91" s="250"/>
      <c r="Q91" s="250"/>
    </row>
    <row r="92" spans="2:17" x14ac:dyDescent="0.2">
      <c r="B92" s="53"/>
      <c r="C92" s="32"/>
      <c r="D92" s="32"/>
      <c r="E92" s="53"/>
      <c r="F92" s="53"/>
      <c r="G92" s="157"/>
      <c r="H92" s="53"/>
      <c r="I92" s="32"/>
      <c r="J92" s="32"/>
      <c r="K92" s="53"/>
      <c r="L92" s="53"/>
      <c r="M92" s="157"/>
      <c r="N92" s="53"/>
      <c r="O92" s="250"/>
      <c r="P92" s="250"/>
      <c r="Q92" s="250"/>
    </row>
    <row r="93" spans="2:17" x14ac:dyDescent="0.2">
      <c r="B93" s="53"/>
      <c r="C93" s="32"/>
      <c r="D93" s="32"/>
      <c r="E93" s="53"/>
      <c r="F93" s="53"/>
      <c r="G93" s="157"/>
      <c r="H93" s="53"/>
      <c r="I93" s="32"/>
      <c r="J93" s="32"/>
      <c r="K93" s="53"/>
      <c r="L93" s="53"/>
      <c r="M93" s="157"/>
      <c r="N93" s="53"/>
      <c r="O93" s="250"/>
      <c r="P93" s="250"/>
      <c r="Q93" s="250"/>
    </row>
    <row r="94" spans="2:17" x14ac:dyDescent="0.2">
      <c r="B94" s="53"/>
      <c r="C94" s="32"/>
      <c r="D94" s="32"/>
      <c r="E94" s="53"/>
      <c r="F94" s="53"/>
      <c r="G94" s="157"/>
      <c r="H94" s="53"/>
      <c r="I94" s="32"/>
      <c r="J94" s="32"/>
      <c r="K94" s="53"/>
      <c r="L94" s="53"/>
      <c r="M94" s="157"/>
      <c r="N94" s="53"/>
      <c r="O94" s="250"/>
      <c r="P94" s="250"/>
      <c r="Q94" s="250"/>
    </row>
    <row r="95" spans="2:17" x14ac:dyDescent="0.2">
      <c r="B95" s="53"/>
      <c r="C95" s="32"/>
      <c r="D95" s="32"/>
      <c r="E95" s="53"/>
      <c r="F95" s="53"/>
      <c r="G95" s="157"/>
      <c r="H95" s="53"/>
      <c r="I95" s="32"/>
      <c r="J95" s="32"/>
      <c r="K95" s="53"/>
      <c r="L95" s="53"/>
      <c r="M95" s="157"/>
      <c r="N95" s="53"/>
      <c r="O95" s="250"/>
      <c r="P95" s="250"/>
      <c r="Q95" s="250"/>
    </row>
    <row r="96" spans="2:17" x14ac:dyDescent="0.2">
      <c r="B96" s="53"/>
      <c r="C96" s="32"/>
      <c r="D96" s="32"/>
      <c r="E96" s="53"/>
      <c r="F96" s="53"/>
      <c r="G96" s="157"/>
      <c r="H96" s="53"/>
      <c r="I96" s="32"/>
      <c r="J96" s="32"/>
      <c r="K96" s="53"/>
      <c r="L96" s="53"/>
      <c r="M96" s="157"/>
      <c r="N96" s="53"/>
      <c r="O96" s="250"/>
      <c r="P96" s="250"/>
      <c r="Q96" s="250"/>
    </row>
    <row r="97" spans="2:17" x14ac:dyDescent="0.2">
      <c r="B97" s="53"/>
      <c r="C97" s="32"/>
      <c r="D97" s="32"/>
      <c r="E97" s="53"/>
      <c r="F97" s="53"/>
      <c r="G97" s="157"/>
      <c r="H97" s="53"/>
      <c r="I97" s="32"/>
      <c r="J97" s="32"/>
      <c r="K97" s="53"/>
      <c r="L97" s="53"/>
      <c r="M97" s="157"/>
      <c r="N97" s="53"/>
      <c r="O97" s="250"/>
      <c r="P97" s="250"/>
      <c r="Q97" s="250"/>
    </row>
    <row r="98" spans="2:17" x14ac:dyDescent="0.2">
      <c r="B98" s="53"/>
      <c r="C98" s="32"/>
      <c r="D98" s="32"/>
      <c r="E98" s="53"/>
      <c r="F98" s="53"/>
      <c r="G98" s="157"/>
      <c r="H98" s="53"/>
      <c r="I98" s="32"/>
      <c r="J98" s="32"/>
      <c r="K98" s="53"/>
      <c r="L98" s="53"/>
      <c r="M98" s="157"/>
      <c r="N98" s="53"/>
      <c r="O98" s="250"/>
      <c r="P98" s="250"/>
      <c r="Q98" s="250"/>
    </row>
    <row r="99" spans="2:17" x14ac:dyDescent="0.2">
      <c r="B99" s="53"/>
      <c r="C99" s="32"/>
      <c r="D99" s="32"/>
      <c r="E99" s="53"/>
      <c r="F99" s="53"/>
      <c r="G99" s="157"/>
      <c r="H99" s="53"/>
      <c r="I99" s="32"/>
      <c r="J99" s="32"/>
      <c r="K99" s="53"/>
      <c r="L99" s="53"/>
      <c r="M99" s="157"/>
      <c r="N99" s="53"/>
      <c r="O99" s="250"/>
      <c r="P99" s="250"/>
      <c r="Q99" s="250"/>
    </row>
    <row r="100" spans="2:17" x14ac:dyDescent="0.2">
      <c r="B100" s="53"/>
      <c r="C100" s="32"/>
      <c r="D100" s="32"/>
      <c r="E100" s="53"/>
      <c r="F100" s="53"/>
      <c r="G100" s="157"/>
      <c r="H100" s="53"/>
      <c r="I100" s="32"/>
      <c r="J100" s="32"/>
      <c r="K100" s="53"/>
      <c r="L100" s="53"/>
      <c r="M100" s="157"/>
      <c r="N100" s="53"/>
      <c r="O100" s="250"/>
      <c r="P100" s="250"/>
      <c r="Q100" s="250"/>
    </row>
    <row r="101" spans="2:17" x14ac:dyDescent="0.2">
      <c r="B101" s="53"/>
      <c r="C101" s="32"/>
      <c r="D101" s="32"/>
      <c r="E101" s="53"/>
      <c r="F101" s="53"/>
      <c r="G101" s="157"/>
      <c r="H101" s="53"/>
      <c r="I101" s="32"/>
      <c r="J101" s="32"/>
      <c r="K101" s="53"/>
      <c r="L101" s="53"/>
      <c r="M101" s="157"/>
      <c r="N101" s="53"/>
      <c r="O101" s="250"/>
      <c r="P101" s="250"/>
      <c r="Q101" s="250"/>
    </row>
    <row r="102" spans="2:17" x14ac:dyDescent="0.2">
      <c r="B102" s="53"/>
      <c r="C102" s="32"/>
      <c r="D102" s="32"/>
      <c r="E102" s="53"/>
      <c r="F102" s="53"/>
      <c r="G102" s="157"/>
      <c r="H102" s="53"/>
      <c r="I102" s="32"/>
      <c r="J102" s="32"/>
      <c r="K102" s="53"/>
      <c r="L102" s="53"/>
      <c r="M102" s="157"/>
      <c r="N102" s="53"/>
      <c r="O102" s="250"/>
      <c r="P102" s="250"/>
      <c r="Q102" s="250"/>
    </row>
    <row r="103" spans="2:17" x14ac:dyDescent="0.2">
      <c r="B103" s="53"/>
      <c r="C103" s="32"/>
      <c r="D103" s="32"/>
      <c r="E103" s="53"/>
      <c r="F103" s="53"/>
      <c r="G103" s="157"/>
      <c r="H103" s="53"/>
      <c r="I103" s="32"/>
      <c r="J103" s="32"/>
      <c r="K103" s="53"/>
      <c r="L103" s="53"/>
      <c r="M103" s="157"/>
      <c r="N103" s="53"/>
      <c r="O103" s="250"/>
      <c r="P103" s="250"/>
      <c r="Q103" s="250"/>
    </row>
    <row r="104" spans="2:17" x14ac:dyDescent="0.2">
      <c r="B104" s="53"/>
      <c r="C104" s="32"/>
      <c r="D104" s="32"/>
      <c r="E104" s="53"/>
      <c r="F104" s="53"/>
      <c r="G104" s="157"/>
      <c r="H104" s="53"/>
      <c r="I104" s="32"/>
      <c r="J104" s="32"/>
      <c r="K104" s="53"/>
      <c r="L104" s="53"/>
      <c r="M104" s="157"/>
      <c r="N104" s="53"/>
      <c r="O104" s="250"/>
      <c r="P104" s="250"/>
      <c r="Q104" s="250"/>
    </row>
    <row r="105" spans="2:17" x14ac:dyDescent="0.2">
      <c r="B105" s="53"/>
      <c r="C105" s="32"/>
      <c r="D105" s="32"/>
      <c r="E105" s="53"/>
      <c r="F105" s="53"/>
      <c r="G105" s="157"/>
      <c r="H105" s="53"/>
      <c r="I105" s="32"/>
      <c r="J105" s="32"/>
      <c r="K105" s="53"/>
      <c r="L105" s="53"/>
      <c r="M105" s="157"/>
      <c r="N105" s="53"/>
      <c r="O105" s="250"/>
      <c r="P105" s="250"/>
      <c r="Q105" s="250"/>
    </row>
    <row r="106" spans="2:17" x14ac:dyDescent="0.2">
      <c r="B106" s="53"/>
      <c r="C106" s="32"/>
      <c r="D106" s="32"/>
      <c r="E106" s="53"/>
      <c r="F106" s="53"/>
      <c r="G106" s="157"/>
      <c r="H106" s="53"/>
      <c r="I106" s="32"/>
      <c r="J106" s="32"/>
      <c r="K106" s="53"/>
      <c r="L106" s="53"/>
      <c r="M106" s="157"/>
      <c r="N106" s="53"/>
      <c r="O106" s="250"/>
      <c r="P106" s="250"/>
      <c r="Q106" s="250"/>
    </row>
    <row r="107" spans="2:17" x14ac:dyDescent="0.2">
      <c r="B107" s="53"/>
      <c r="C107" s="32"/>
      <c r="D107" s="32"/>
      <c r="E107" s="53"/>
      <c r="F107" s="53"/>
      <c r="G107" s="157"/>
      <c r="H107" s="53"/>
      <c r="I107" s="32"/>
      <c r="J107" s="32"/>
      <c r="K107" s="53"/>
      <c r="L107" s="53"/>
      <c r="M107" s="157"/>
      <c r="N107" s="53"/>
      <c r="O107" s="250"/>
      <c r="P107" s="250"/>
      <c r="Q107" s="250"/>
    </row>
    <row r="108" spans="2:17" x14ac:dyDescent="0.2">
      <c r="B108" s="53"/>
      <c r="C108" s="32"/>
      <c r="D108" s="32"/>
      <c r="E108" s="53"/>
      <c r="F108" s="53"/>
      <c r="G108" s="157"/>
      <c r="H108" s="53"/>
      <c r="I108" s="32"/>
      <c r="J108" s="32"/>
      <c r="K108" s="53"/>
      <c r="L108" s="53"/>
      <c r="M108" s="157"/>
      <c r="N108" s="53"/>
      <c r="O108" s="250"/>
      <c r="P108" s="250"/>
      <c r="Q108" s="250"/>
    </row>
    <row r="109" spans="2:17" x14ac:dyDescent="0.2">
      <c r="B109" s="53"/>
      <c r="C109" s="32"/>
      <c r="D109" s="32"/>
      <c r="E109" s="53"/>
      <c r="F109" s="53"/>
      <c r="G109" s="157"/>
      <c r="H109" s="53"/>
      <c r="I109" s="32"/>
      <c r="J109" s="32"/>
      <c r="K109" s="53"/>
      <c r="L109" s="53"/>
      <c r="M109" s="157"/>
      <c r="N109" s="53"/>
      <c r="O109" s="250"/>
      <c r="P109" s="250"/>
      <c r="Q109" s="250"/>
    </row>
    <row r="110" spans="2:17" x14ac:dyDescent="0.2">
      <c r="B110" s="53"/>
      <c r="C110" s="32"/>
      <c r="D110" s="32"/>
      <c r="E110" s="53"/>
      <c r="F110" s="53"/>
      <c r="G110" s="157"/>
      <c r="H110" s="53"/>
      <c r="I110" s="32"/>
      <c r="J110" s="32"/>
      <c r="K110" s="53"/>
      <c r="L110" s="53"/>
      <c r="M110" s="157"/>
      <c r="N110" s="53"/>
      <c r="O110" s="250"/>
      <c r="P110" s="250"/>
      <c r="Q110" s="250"/>
    </row>
    <row r="111" spans="2:17" x14ac:dyDescent="0.2">
      <c r="B111" s="53"/>
      <c r="C111" s="32"/>
      <c r="D111" s="32"/>
      <c r="E111" s="53"/>
      <c r="F111" s="53"/>
      <c r="G111" s="157"/>
      <c r="H111" s="53"/>
      <c r="I111" s="32"/>
      <c r="J111" s="32"/>
      <c r="K111" s="53"/>
      <c r="L111" s="53"/>
      <c r="M111" s="157"/>
      <c r="N111" s="53"/>
      <c r="O111" s="250"/>
      <c r="P111" s="250"/>
      <c r="Q111" s="250"/>
    </row>
    <row r="112" spans="2:17" x14ac:dyDescent="0.2">
      <c r="B112" s="53"/>
      <c r="C112" s="32"/>
      <c r="D112" s="32"/>
      <c r="E112" s="53"/>
      <c r="F112" s="53"/>
      <c r="G112" s="157"/>
      <c r="H112" s="53"/>
      <c r="I112" s="32"/>
      <c r="J112" s="32"/>
      <c r="K112" s="53"/>
      <c r="L112" s="53"/>
      <c r="M112" s="157"/>
      <c r="N112" s="53"/>
      <c r="O112" s="250"/>
      <c r="P112" s="250"/>
      <c r="Q112" s="250"/>
    </row>
    <row r="113" spans="2:17" x14ac:dyDescent="0.2">
      <c r="B113" s="53"/>
      <c r="C113" s="32"/>
      <c r="D113" s="32"/>
      <c r="E113" s="53"/>
      <c r="F113" s="53"/>
      <c r="G113" s="157"/>
      <c r="H113" s="53"/>
      <c r="I113" s="32"/>
      <c r="J113" s="32"/>
      <c r="K113" s="53"/>
      <c r="L113" s="53"/>
      <c r="M113" s="157"/>
      <c r="N113" s="53"/>
      <c r="O113" s="250"/>
      <c r="P113" s="250"/>
      <c r="Q113" s="250"/>
    </row>
    <row r="114" spans="2:17" x14ac:dyDescent="0.2">
      <c r="B114" s="53"/>
      <c r="C114" s="32"/>
      <c r="D114" s="32"/>
      <c r="E114" s="53"/>
      <c r="F114" s="53"/>
      <c r="G114" s="157"/>
      <c r="H114" s="53"/>
      <c r="I114" s="32"/>
      <c r="J114" s="32"/>
      <c r="K114" s="53"/>
      <c r="L114" s="53"/>
      <c r="M114" s="157"/>
      <c r="N114" s="53"/>
      <c r="O114" s="250"/>
      <c r="P114" s="250"/>
      <c r="Q114" s="250"/>
    </row>
    <row r="115" spans="2:17" x14ac:dyDescent="0.2">
      <c r="B115" s="53"/>
      <c r="C115" s="32"/>
      <c r="D115" s="32"/>
      <c r="E115" s="53"/>
      <c r="F115" s="53"/>
      <c r="G115" s="157"/>
      <c r="H115" s="53"/>
      <c r="I115" s="32"/>
      <c r="J115" s="32"/>
      <c r="K115" s="53"/>
      <c r="L115" s="53"/>
      <c r="M115" s="157"/>
      <c r="N115" s="53"/>
      <c r="O115" s="250"/>
      <c r="P115" s="250"/>
      <c r="Q115" s="250"/>
    </row>
    <row r="116" spans="2:17" x14ac:dyDescent="0.2">
      <c r="B116" s="53"/>
      <c r="C116" s="32"/>
      <c r="D116" s="32"/>
      <c r="E116" s="53"/>
      <c r="F116" s="53"/>
      <c r="G116" s="157"/>
      <c r="H116" s="53"/>
      <c r="I116" s="32"/>
      <c r="J116" s="32"/>
      <c r="K116" s="53"/>
      <c r="L116" s="53"/>
      <c r="M116" s="157"/>
      <c r="N116" s="53"/>
      <c r="O116" s="250"/>
      <c r="P116" s="250"/>
      <c r="Q116" s="250"/>
    </row>
    <row r="117" spans="2:17" x14ac:dyDescent="0.2">
      <c r="B117" s="53"/>
      <c r="C117" s="32"/>
      <c r="D117" s="32"/>
      <c r="E117" s="53"/>
      <c r="F117" s="53"/>
      <c r="G117" s="157"/>
      <c r="H117" s="53"/>
      <c r="I117" s="32"/>
      <c r="J117" s="32"/>
      <c r="K117" s="53"/>
      <c r="L117" s="53"/>
      <c r="M117" s="157"/>
      <c r="N117" s="53"/>
      <c r="O117" s="250"/>
      <c r="P117" s="250"/>
      <c r="Q117" s="250"/>
    </row>
    <row r="118" spans="2:17" x14ac:dyDescent="0.2">
      <c r="B118" s="53"/>
      <c r="C118" s="32"/>
      <c r="D118" s="32"/>
      <c r="E118" s="53"/>
      <c r="F118" s="53"/>
      <c r="G118" s="157"/>
      <c r="H118" s="53"/>
      <c r="I118" s="32"/>
      <c r="J118" s="32"/>
      <c r="K118" s="53"/>
      <c r="L118" s="53"/>
      <c r="M118" s="157"/>
      <c r="N118" s="53"/>
      <c r="O118" s="250"/>
      <c r="P118" s="250"/>
      <c r="Q118" s="250"/>
    </row>
    <row r="119" spans="2:17" x14ac:dyDescent="0.2">
      <c r="B119" s="53"/>
      <c r="C119" s="32"/>
      <c r="D119" s="32"/>
      <c r="E119" s="53"/>
      <c r="F119" s="53"/>
      <c r="G119" s="157"/>
      <c r="H119" s="53"/>
      <c r="I119" s="32"/>
      <c r="J119" s="32"/>
      <c r="K119" s="53"/>
      <c r="L119" s="53"/>
      <c r="M119" s="157"/>
      <c r="N119" s="53"/>
      <c r="O119" s="250"/>
      <c r="P119" s="250"/>
      <c r="Q119" s="250"/>
    </row>
    <row r="120" spans="2:17" x14ac:dyDescent="0.2">
      <c r="B120" s="53"/>
      <c r="C120" s="32"/>
      <c r="D120" s="32"/>
      <c r="E120" s="53"/>
      <c r="F120" s="53"/>
      <c r="G120" s="157"/>
      <c r="H120" s="53"/>
      <c r="I120" s="32"/>
      <c r="J120" s="32"/>
      <c r="K120" s="53"/>
      <c r="L120" s="53"/>
      <c r="M120" s="157"/>
      <c r="N120" s="53"/>
      <c r="O120" s="250"/>
      <c r="P120" s="250"/>
      <c r="Q120" s="250"/>
    </row>
    <row r="121" spans="2:17" x14ac:dyDescent="0.2">
      <c r="B121" s="53"/>
      <c r="C121" s="32"/>
      <c r="D121" s="32"/>
      <c r="E121" s="53"/>
      <c r="F121" s="53"/>
      <c r="G121" s="157"/>
      <c r="H121" s="53"/>
      <c r="I121" s="32"/>
      <c r="J121" s="32"/>
      <c r="K121" s="53"/>
      <c r="L121" s="53"/>
      <c r="M121" s="157"/>
      <c r="N121" s="53"/>
      <c r="O121" s="250"/>
      <c r="P121" s="250"/>
      <c r="Q121" s="250"/>
    </row>
    <row r="122" spans="2:17" x14ac:dyDescent="0.2">
      <c r="B122" s="53"/>
      <c r="C122" s="32"/>
      <c r="D122" s="32"/>
      <c r="E122" s="53"/>
      <c r="F122" s="53"/>
      <c r="G122" s="157"/>
      <c r="H122" s="53"/>
      <c r="I122" s="32"/>
      <c r="J122" s="32"/>
      <c r="K122" s="53"/>
      <c r="L122" s="53"/>
      <c r="M122" s="157"/>
      <c r="N122" s="53"/>
      <c r="O122" s="250"/>
      <c r="P122" s="250"/>
      <c r="Q122" s="250"/>
    </row>
    <row r="123" spans="2:17" x14ac:dyDescent="0.2">
      <c r="B123" s="53"/>
      <c r="C123" s="32"/>
      <c r="D123" s="32"/>
      <c r="E123" s="53"/>
      <c r="F123" s="53"/>
      <c r="G123" s="157"/>
      <c r="H123" s="53"/>
      <c r="I123" s="32"/>
      <c r="J123" s="32"/>
      <c r="K123" s="53"/>
      <c r="L123" s="53"/>
      <c r="M123" s="157"/>
      <c r="N123" s="53"/>
      <c r="O123" s="250"/>
      <c r="P123" s="250"/>
      <c r="Q123" s="250"/>
    </row>
    <row r="124" spans="2:17" x14ac:dyDescent="0.2">
      <c r="B124" s="53"/>
      <c r="C124" s="32"/>
      <c r="D124" s="32"/>
      <c r="E124" s="53"/>
      <c r="F124" s="53"/>
      <c r="G124" s="157"/>
      <c r="H124" s="53"/>
      <c r="I124" s="32"/>
      <c r="J124" s="32"/>
      <c r="K124" s="53"/>
      <c r="L124" s="53"/>
      <c r="M124" s="157"/>
      <c r="N124" s="53"/>
      <c r="O124" s="250"/>
      <c r="P124" s="250"/>
      <c r="Q124" s="250"/>
    </row>
    <row r="125" spans="2:17" x14ac:dyDescent="0.2">
      <c r="B125" s="53"/>
      <c r="C125" s="32"/>
      <c r="D125" s="32"/>
      <c r="E125" s="53"/>
      <c r="F125" s="53"/>
      <c r="G125" s="157"/>
      <c r="H125" s="53"/>
      <c r="I125" s="32"/>
      <c r="J125" s="32"/>
      <c r="K125" s="53"/>
      <c r="L125" s="53"/>
      <c r="M125" s="157"/>
      <c r="N125" s="53"/>
      <c r="O125" s="250"/>
      <c r="P125" s="250"/>
      <c r="Q125" s="250"/>
    </row>
    <row r="126" spans="2:17" x14ac:dyDescent="0.2">
      <c r="B126" s="53"/>
      <c r="C126" s="32"/>
      <c r="D126" s="32"/>
      <c r="E126" s="53"/>
      <c r="F126" s="53"/>
      <c r="G126" s="157"/>
      <c r="H126" s="53"/>
      <c r="I126" s="32"/>
      <c r="J126" s="32"/>
      <c r="K126" s="53"/>
      <c r="L126" s="53"/>
      <c r="M126" s="157"/>
      <c r="N126" s="53"/>
      <c r="O126" s="250"/>
      <c r="P126" s="250"/>
      <c r="Q126" s="250"/>
    </row>
    <row r="127" spans="2:17" x14ac:dyDescent="0.2">
      <c r="B127" s="53"/>
      <c r="C127" s="32"/>
      <c r="D127" s="32"/>
      <c r="E127" s="53"/>
      <c r="F127" s="53"/>
      <c r="G127" s="157"/>
      <c r="H127" s="53"/>
      <c r="I127" s="32"/>
      <c r="J127" s="32"/>
      <c r="K127" s="53"/>
      <c r="L127" s="53"/>
      <c r="M127" s="157"/>
      <c r="N127" s="53"/>
      <c r="O127" s="250"/>
      <c r="P127" s="250"/>
      <c r="Q127" s="250"/>
    </row>
    <row r="128" spans="2:17" x14ac:dyDescent="0.2">
      <c r="B128" s="53"/>
      <c r="C128" s="32"/>
      <c r="D128" s="32"/>
      <c r="E128" s="53"/>
      <c r="F128" s="53"/>
      <c r="G128" s="157"/>
      <c r="H128" s="53"/>
      <c r="I128" s="32"/>
      <c r="J128" s="32"/>
      <c r="K128" s="53"/>
      <c r="L128" s="53"/>
      <c r="M128" s="157"/>
      <c r="N128" s="53"/>
      <c r="O128" s="250"/>
      <c r="P128" s="250"/>
      <c r="Q128" s="250"/>
    </row>
    <row r="129" spans="2:17" x14ac:dyDescent="0.2">
      <c r="B129" s="53"/>
      <c r="C129" s="32"/>
      <c r="D129" s="32"/>
      <c r="E129" s="53"/>
      <c r="F129" s="53"/>
      <c r="G129" s="157"/>
      <c r="H129" s="53"/>
      <c r="I129" s="32"/>
      <c r="J129" s="32"/>
      <c r="K129" s="53"/>
      <c r="L129" s="53"/>
      <c r="M129" s="157"/>
      <c r="N129" s="53"/>
      <c r="O129" s="250"/>
      <c r="P129" s="250"/>
      <c r="Q129" s="250"/>
    </row>
    <row r="130" spans="2:17" x14ac:dyDescent="0.2">
      <c r="B130" s="53"/>
      <c r="C130" s="32"/>
      <c r="D130" s="32"/>
      <c r="E130" s="53"/>
      <c r="F130" s="53"/>
      <c r="G130" s="157"/>
      <c r="H130" s="53"/>
      <c r="I130" s="32"/>
      <c r="J130" s="32"/>
      <c r="K130" s="53"/>
      <c r="L130" s="53"/>
      <c r="M130" s="157"/>
      <c r="N130" s="53"/>
      <c r="O130" s="250"/>
      <c r="P130" s="250"/>
      <c r="Q130" s="250"/>
    </row>
    <row r="131" spans="2:17" x14ac:dyDescent="0.2">
      <c r="B131" s="53"/>
      <c r="C131" s="32"/>
      <c r="D131" s="32"/>
      <c r="E131" s="53"/>
      <c r="F131" s="53"/>
      <c r="G131" s="157"/>
      <c r="H131" s="53"/>
      <c r="I131" s="32"/>
      <c r="J131" s="32"/>
      <c r="K131" s="53"/>
      <c r="L131" s="53"/>
      <c r="M131" s="157"/>
      <c r="N131" s="53"/>
      <c r="O131" s="250"/>
      <c r="P131" s="250"/>
      <c r="Q131" s="250"/>
    </row>
    <row r="132" spans="2:17" x14ac:dyDescent="0.2">
      <c r="B132" s="53"/>
      <c r="C132" s="32"/>
      <c r="D132" s="32"/>
      <c r="E132" s="53"/>
      <c r="F132" s="53"/>
      <c r="G132" s="157"/>
      <c r="H132" s="53"/>
      <c r="I132" s="32"/>
      <c r="J132" s="32"/>
      <c r="K132" s="53"/>
      <c r="L132" s="53"/>
      <c r="M132" s="157"/>
      <c r="N132" s="53"/>
      <c r="O132" s="250"/>
      <c r="P132" s="250"/>
      <c r="Q132" s="250"/>
    </row>
    <row r="133" spans="2:17" x14ac:dyDescent="0.2">
      <c r="B133" s="53"/>
      <c r="C133" s="32"/>
      <c r="D133" s="32"/>
      <c r="E133" s="53"/>
      <c r="F133" s="53"/>
      <c r="G133" s="157"/>
      <c r="H133" s="53"/>
      <c r="I133" s="32"/>
      <c r="J133" s="32"/>
      <c r="K133" s="53"/>
      <c r="L133" s="53"/>
      <c r="M133" s="157"/>
      <c r="N133" s="53"/>
      <c r="O133" s="250"/>
      <c r="P133" s="250"/>
      <c r="Q133" s="250"/>
    </row>
    <row r="134" spans="2:17" x14ac:dyDescent="0.2">
      <c r="B134" s="53"/>
      <c r="C134" s="32"/>
      <c r="D134" s="32"/>
      <c r="E134" s="53"/>
      <c r="F134" s="53"/>
      <c r="G134" s="157"/>
      <c r="H134" s="53"/>
      <c r="I134" s="32"/>
      <c r="J134" s="32"/>
      <c r="K134" s="53"/>
      <c r="L134" s="53"/>
      <c r="M134" s="157"/>
      <c r="N134" s="53"/>
      <c r="O134" s="250"/>
      <c r="P134" s="250"/>
      <c r="Q134" s="250"/>
    </row>
    <row r="135" spans="2:17" x14ac:dyDescent="0.2">
      <c r="B135" s="53"/>
      <c r="C135" s="32"/>
      <c r="D135" s="32"/>
      <c r="E135" s="53"/>
      <c r="F135" s="53"/>
      <c r="G135" s="157"/>
      <c r="H135" s="53"/>
      <c r="I135" s="32"/>
      <c r="J135" s="32"/>
      <c r="K135" s="53"/>
      <c r="L135" s="53"/>
      <c r="M135" s="157"/>
      <c r="N135" s="53"/>
      <c r="O135" s="250"/>
      <c r="P135" s="250"/>
      <c r="Q135" s="250"/>
    </row>
    <row r="136" spans="2:17" x14ac:dyDescent="0.2">
      <c r="B136" s="53"/>
      <c r="C136" s="32"/>
      <c r="D136" s="32"/>
      <c r="E136" s="53"/>
      <c r="F136" s="53"/>
      <c r="G136" s="157"/>
      <c r="H136" s="53"/>
      <c r="I136" s="32"/>
      <c r="J136" s="32"/>
      <c r="K136" s="53"/>
      <c r="L136" s="53"/>
      <c r="M136" s="157"/>
      <c r="N136" s="53"/>
      <c r="O136" s="250"/>
      <c r="P136" s="250"/>
      <c r="Q136" s="250"/>
    </row>
    <row r="137" spans="2:17" x14ac:dyDescent="0.2">
      <c r="B137" s="53"/>
      <c r="C137" s="32"/>
      <c r="D137" s="32"/>
      <c r="E137" s="53"/>
      <c r="F137" s="53"/>
      <c r="G137" s="157"/>
      <c r="H137" s="53"/>
      <c r="I137" s="32"/>
      <c r="J137" s="32"/>
      <c r="K137" s="53"/>
      <c r="L137" s="53"/>
      <c r="M137" s="157"/>
      <c r="N137" s="53"/>
      <c r="O137" s="250"/>
      <c r="P137" s="250"/>
      <c r="Q137" s="250"/>
    </row>
    <row r="138" spans="2:17" x14ac:dyDescent="0.2">
      <c r="B138" s="53"/>
      <c r="C138" s="32"/>
      <c r="D138" s="32"/>
      <c r="E138" s="53"/>
      <c r="F138" s="53"/>
      <c r="G138" s="157"/>
      <c r="H138" s="53"/>
      <c r="I138" s="32"/>
      <c r="J138" s="32"/>
      <c r="K138" s="53"/>
      <c r="L138" s="53"/>
      <c r="M138" s="157"/>
      <c r="N138" s="53"/>
      <c r="O138" s="250"/>
      <c r="P138" s="250"/>
      <c r="Q138" s="250"/>
    </row>
    <row r="139" spans="2:17" x14ac:dyDescent="0.2">
      <c r="B139" s="53"/>
      <c r="C139" s="32"/>
      <c r="D139" s="32"/>
      <c r="E139" s="53"/>
      <c r="F139" s="53"/>
      <c r="G139" s="157"/>
      <c r="H139" s="53"/>
      <c r="I139" s="32"/>
      <c r="J139" s="32"/>
      <c r="K139" s="53"/>
      <c r="L139" s="53"/>
      <c r="M139" s="157"/>
      <c r="N139" s="53"/>
      <c r="O139" s="250"/>
      <c r="P139" s="250"/>
      <c r="Q139" s="250"/>
    </row>
    <row r="140" spans="2:17" x14ac:dyDescent="0.2">
      <c r="B140" s="53"/>
      <c r="C140" s="32"/>
      <c r="D140" s="32"/>
      <c r="E140" s="53"/>
      <c r="F140" s="53"/>
      <c r="G140" s="157"/>
      <c r="H140" s="53"/>
      <c r="I140" s="32"/>
      <c r="J140" s="32"/>
      <c r="K140" s="53"/>
      <c r="L140" s="53"/>
      <c r="M140" s="157"/>
      <c r="N140" s="53"/>
      <c r="O140" s="250"/>
      <c r="P140" s="250"/>
      <c r="Q140" s="250"/>
    </row>
    <row r="141" spans="2:17" x14ac:dyDescent="0.2">
      <c r="B141" s="53"/>
      <c r="C141" s="32"/>
      <c r="D141" s="32"/>
      <c r="E141" s="53"/>
      <c r="F141" s="53"/>
      <c r="G141" s="157"/>
      <c r="H141" s="53"/>
      <c r="I141" s="32"/>
      <c r="J141" s="32"/>
      <c r="K141" s="53"/>
      <c r="L141" s="53"/>
      <c r="M141" s="157"/>
      <c r="N141" s="53"/>
      <c r="O141" s="250"/>
      <c r="P141" s="250"/>
      <c r="Q141" s="250"/>
    </row>
    <row r="142" spans="2:17" x14ac:dyDescent="0.2">
      <c r="B142" s="53"/>
      <c r="C142" s="32"/>
      <c r="D142" s="32"/>
      <c r="E142" s="53"/>
      <c r="F142" s="53"/>
      <c r="G142" s="157"/>
      <c r="H142" s="53"/>
      <c r="I142" s="32"/>
      <c r="J142" s="32"/>
      <c r="K142" s="53"/>
      <c r="L142" s="53"/>
      <c r="M142" s="157"/>
      <c r="N142" s="53"/>
      <c r="O142" s="250"/>
      <c r="P142" s="250"/>
      <c r="Q142" s="250"/>
    </row>
    <row r="143" spans="2:17" x14ac:dyDescent="0.2">
      <c r="B143" s="53"/>
      <c r="C143" s="32"/>
      <c r="D143" s="32"/>
      <c r="E143" s="53"/>
      <c r="F143" s="53"/>
      <c r="G143" s="157"/>
      <c r="H143" s="53"/>
      <c r="I143" s="32"/>
      <c r="J143" s="32"/>
      <c r="K143" s="53"/>
      <c r="L143" s="53"/>
      <c r="M143" s="157"/>
      <c r="N143" s="53"/>
      <c r="O143" s="250"/>
      <c r="P143" s="250"/>
      <c r="Q143" s="250"/>
    </row>
    <row r="144" spans="2:17" x14ac:dyDescent="0.2">
      <c r="B144" s="53"/>
      <c r="C144" s="32"/>
      <c r="D144" s="32"/>
      <c r="E144" s="53"/>
      <c r="F144" s="53"/>
      <c r="G144" s="157"/>
      <c r="H144" s="53"/>
      <c r="I144" s="32"/>
      <c r="J144" s="32"/>
      <c r="K144" s="53"/>
      <c r="L144" s="53"/>
      <c r="M144" s="157"/>
      <c r="N144" s="53"/>
      <c r="O144" s="250"/>
      <c r="P144" s="250"/>
      <c r="Q144" s="250"/>
    </row>
    <row r="145" spans="2:17" x14ac:dyDescent="0.2">
      <c r="B145" s="53"/>
      <c r="C145" s="32"/>
      <c r="D145" s="32"/>
      <c r="E145" s="53"/>
      <c r="F145" s="53"/>
      <c r="G145" s="157"/>
      <c r="H145" s="53"/>
      <c r="I145" s="32"/>
      <c r="J145" s="32"/>
      <c r="K145" s="53"/>
      <c r="L145" s="53"/>
      <c r="M145" s="157"/>
      <c r="N145" s="53"/>
      <c r="O145" s="250"/>
      <c r="P145" s="250"/>
      <c r="Q145" s="250"/>
    </row>
    <row r="146" spans="2:17" x14ac:dyDescent="0.2">
      <c r="B146" s="53"/>
      <c r="C146" s="32"/>
      <c r="D146" s="32"/>
      <c r="E146" s="53"/>
      <c r="F146" s="53"/>
      <c r="G146" s="157"/>
      <c r="H146" s="53"/>
      <c r="I146" s="32"/>
      <c r="J146" s="32"/>
      <c r="K146" s="53"/>
      <c r="L146" s="53"/>
      <c r="M146" s="157"/>
      <c r="N146" s="53"/>
      <c r="O146" s="250"/>
      <c r="P146" s="250"/>
      <c r="Q146" s="250"/>
    </row>
    <row r="147" spans="2:17" x14ac:dyDescent="0.2">
      <c r="B147" s="53"/>
      <c r="C147" s="32"/>
      <c r="D147" s="32"/>
      <c r="E147" s="53"/>
      <c r="F147" s="53"/>
      <c r="G147" s="157"/>
      <c r="H147" s="53"/>
      <c r="I147" s="32"/>
      <c r="J147" s="32"/>
      <c r="K147" s="53"/>
      <c r="L147" s="53"/>
      <c r="M147" s="157"/>
      <c r="N147" s="53"/>
      <c r="O147" s="250"/>
      <c r="P147" s="250"/>
      <c r="Q147" s="250"/>
    </row>
    <row r="148" spans="2:17" x14ac:dyDescent="0.2">
      <c r="B148" s="53"/>
      <c r="C148" s="32"/>
      <c r="D148" s="32"/>
      <c r="E148" s="53"/>
      <c r="F148" s="53"/>
      <c r="G148" s="157"/>
      <c r="H148" s="53"/>
      <c r="I148" s="32"/>
      <c r="J148" s="32"/>
      <c r="K148" s="53"/>
      <c r="L148" s="53"/>
      <c r="M148" s="157"/>
      <c r="N148" s="53"/>
      <c r="O148" s="250"/>
      <c r="P148" s="250"/>
      <c r="Q148" s="250"/>
    </row>
    <row r="149" spans="2:17" x14ac:dyDescent="0.2">
      <c r="B149" s="53"/>
      <c r="C149" s="32"/>
      <c r="D149" s="32"/>
      <c r="E149" s="53"/>
      <c r="F149" s="53"/>
      <c r="G149" s="157"/>
      <c r="H149" s="53"/>
      <c r="I149" s="32"/>
      <c r="J149" s="32"/>
      <c r="K149" s="53"/>
      <c r="L149" s="53"/>
      <c r="M149" s="157"/>
      <c r="N149" s="53"/>
      <c r="O149" s="250"/>
      <c r="P149" s="250"/>
      <c r="Q149" s="250"/>
    </row>
    <row r="150" spans="2:17" x14ac:dyDescent="0.2">
      <c r="B150" s="53"/>
      <c r="C150" s="32"/>
      <c r="D150" s="32"/>
      <c r="E150" s="53"/>
      <c r="F150" s="53"/>
      <c r="G150" s="157"/>
      <c r="H150" s="53"/>
      <c r="I150" s="32"/>
      <c r="J150" s="32"/>
      <c r="K150" s="53"/>
      <c r="L150" s="53"/>
      <c r="M150" s="157"/>
      <c r="N150" s="53"/>
      <c r="O150" s="250"/>
      <c r="P150" s="250"/>
      <c r="Q150" s="250"/>
    </row>
    <row r="151" spans="2:17" x14ac:dyDescent="0.2">
      <c r="B151" s="53"/>
      <c r="C151" s="32"/>
      <c r="D151" s="32"/>
      <c r="E151" s="53"/>
      <c r="F151" s="53"/>
      <c r="G151" s="157"/>
      <c r="H151" s="53"/>
      <c r="I151" s="32"/>
      <c r="J151" s="32"/>
      <c r="K151" s="53"/>
      <c r="L151" s="53"/>
      <c r="M151" s="157"/>
      <c r="N151" s="53"/>
      <c r="O151" s="250"/>
      <c r="P151" s="250"/>
      <c r="Q151" s="250"/>
    </row>
    <row r="152" spans="2:17" x14ac:dyDescent="0.2">
      <c r="B152" s="53"/>
      <c r="C152" s="32"/>
      <c r="D152" s="32"/>
      <c r="E152" s="53"/>
      <c r="F152" s="53"/>
      <c r="G152" s="157"/>
      <c r="H152" s="53"/>
      <c r="I152" s="32"/>
      <c r="J152" s="32"/>
      <c r="K152" s="53"/>
      <c r="L152" s="53"/>
      <c r="M152" s="157"/>
      <c r="N152" s="53"/>
      <c r="O152" s="250"/>
      <c r="P152" s="250"/>
      <c r="Q152" s="250"/>
    </row>
    <row r="153" spans="2:17" x14ac:dyDescent="0.2">
      <c r="B153" s="53"/>
      <c r="C153" s="32"/>
      <c r="D153" s="32"/>
      <c r="E153" s="53"/>
      <c r="F153" s="53"/>
      <c r="G153" s="157"/>
      <c r="H153" s="53"/>
      <c r="I153" s="32"/>
      <c r="J153" s="32"/>
      <c r="K153" s="53"/>
      <c r="L153" s="53"/>
      <c r="M153" s="157"/>
      <c r="N153" s="53"/>
      <c r="O153" s="250"/>
      <c r="P153" s="250"/>
      <c r="Q153" s="250"/>
    </row>
    <row r="154" spans="2:17" x14ac:dyDescent="0.2">
      <c r="B154" s="53"/>
      <c r="C154" s="32"/>
      <c r="D154" s="32"/>
      <c r="E154" s="53"/>
      <c r="F154" s="53"/>
      <c r="G154" s="157"/>
      <c r="H154" s="53"/>
      <c r="I154" s="32"/>
      <c r="J154" s="32"/>
      <c r="K154" s="53"/>
      <c r="L154" s="53"/>
      <c r="M154" s="157"/>
      <c r="N154" s="53"/>
      <c r="O154" s="250"/>
      <c r="P154" s="250"/>
      <c r="Q154" s="250"/>
    </row>
    <row r="155" spans="2:17" x14ac:dyDescent="0.2">
      <c r="B155" s="53"/>
      <c r="C155" s="32"/>
      <c r="D155" s="32"/>
      <c r="E155" s="53"/>
      <c r="F155" s="53"/>
      <c r="G155" s="157"/>
      <c r="H155" s="53"/>
      <c r="I155" s="32"/>
      <c r="J155" s="32"/>
      <c r="K155" s="53"/>
      <c r="L155" s="53"/>
      <c r="M155" s="157"/>
      <c r="N155" s="53"/>
      <c r="O155" s="250"/>
      <c r="P155" s="250"/>
      <c r="Q155" s="250"/>
    </row>
    <row r="156" spans="2:17" x14ac:dyDescent="0.2">
      <c r="B156" s="53"/>
      <c r="C156" s="32"/>
      <c r="D156" s="32"/>
      <c r="E156" s="53"/>
      <c r="F156" s="53"/>
      <c r="G156" s="157"/>
      <c r="H156" s="53"/>
      <c r="I156" s="32"/>
      <c r="J156" s="32"/>
      <c r="K156" s="53"/>
      <c r="L156" s="53"/>
      <c r="M156" s="157"/>
      <c r="N156" s="53"/>
      <c r="O156" s="250"/>
      <c r="P156" s="250"/>
      <c r="Q156" s="250"/>
    </row>
    <row r="157" spans="2:17" x14ac:dyDescent="0.2">
      <c r="B157" s="53"/>
      <c r="C157" s="32"/>
      <c r="D157" s="32"/>
      <c r="E157" s="53"/>
      <c r="F157" s="53"/>
      <c r="G157" s="157"/>
      <c r="H157" s="53"/>
      <c r="I157" s="32"/>
      <c r="J157" s="32"/>
      <c r="K157" s="53"/>
      <c r="L157" s="53"/>
      <c r="M157" s="157"/>
      <c r="N157" s="53"/>
      <c r="O157" s="250"/>
      <c r="P157" s="250"/>
      <c r="Q157" s="250"/>
    </row>
    <row r="158" spans="2:17" x14ac:dyDescent="0.2">
      <c r="B158" s="53"/>
      <c r="C158" s="32"/>
      <c r="D158" s="32"/>
      <c r="E158" s="53"/>
      <c r="F158" s="53"/>
      <c r="G158" s="157"/>
      <c r="H158" s="53"/>
      <c r="I158" s="32"/>
      <c r="J158" s="32"/>
      <c r="K158" s="53"/>
      <c r="L158" s="53"/>
      <c r="M158" s="157"/>
      <c r="N158" s="53"/>
      <c r="O158" s="250"/>
      <c r="P158" s="250"/>
      <c r="Q158" s="250"/>
    </row>
    <row r="159" spans="2:17" x14ac:dyDescent="0.2">
      <c r="B159" s="53"/>
      <c r="C159" s="32"/>
      <c r="D159" s="32"/>
      <c r="E159" s="53"/>
      <c r="F159" s="53"/>
      <c r="G159" s="157"/>
      <c r="H159" s="53"/>
      <c r="I159" s="32"/>
      <c r="J159" s="32"/>
      <c r="K159" s="53"/>
      <c r="L159" s="53"/>
      <c r="M159" s="157"/>
      <c r="N159" s="53"/>
      <c r="O159" s="250"/>
      <c r="P159" s="250"/>
      <c r="Q159" s="250"/>
    </row>
    <row r="160" spans="2:17" x14ac:dyDescent="0.2">
      <c r="B160" s="53"/>
      <c r="C160" s="32"/>
      <c r="D160" s="32"/>
      <c r="E160" s="53"/>
      <c r="F160" s="53"/>
      <c r="G160" s="157"/>
      <c r="H160" s="53"/>
      <c r="I160" s="32"/>
      <c r="J160" s="32"/>
      <c r="K160" s="53"/>
      <c r="L160" s="53"/>
      <c r="M160" s="157"/>
      <c r="N160" s="53"/>
      <c r="O160" s="250"/>
      <c r="P160" s="250"/>
      <c r="Q160" s="250"/>
    </row>
    <row r="161" spans="2:17" x14ac:dyDescent="0.2">
      <c r="B161" s="53"/>
      <c r="C161" s="32"/>
      <c r="D161" s="32"/>
      <c r="E161" s="53"/>
      <c r="F161" s="53"/>
      <c r="G161" s="157"/>
      <c r="H161" s="53"/>
      <c r="I161" s="32"/>
      <c r="J161" s="32"/>
      <c r="K161" s="53"/>
      <c r="L161" s="53"/>
      <c r="M161" s="157"/>
      <c r="N161" s="53"/>
      <c r="O161" s="250"/>
      <c r="P161" s="250"/>
      <c r="Q161" s="250"/>
    </row>
    <row r="162" spans="2:17" x14ac:dyDescent="0.2">
      <c r="B162" s="53"/>
      <c r="C162" s="32"/>
      <c r="D162" s="32"/>
      <c r="E162" s="53"/>
      <c r="F162" s="53"/>
      <c r="G162" s="157"/>
      <c r="H162" s="53"/>
      <c r="I162" s="32"/>
      <c r="J162" s="32"/>
      <c r="K162" s="53"/>
      <c r="L162" s="53"/>
      <c r="M162" s="157"/>
      <c r="N162" s="53"/>
      <c r="O162" s="250"/>
      <c r="P162" s="250"/>
      <c r="Q162" s="250"/>
    </row>
    <row r="163" spans="2:17" x14ac:dyDescent="0.2">
      <c r="B163" s="53"/>
      <c r="C163" s="32"/>
      <c r="D163" s="32"/>
      <c r="E163" s="53"/>
      <c r="F163" s="53"/>
      <c r="G163" s="157"/>
      <c r="H163" s="53"/>
      <c r="I163" s="32"/>
      <c r="J163" s="32"/>
      <c r="K163" s="53"/>
      <c r="L163" s="53"/>
      <c r="M163" s="157"/>
      <c r="N163" s="53"/>
      <c r="O163" s="250"/>
      <c r="P163" s="250"/>
      <c r="Q163" s="250"/>
    </row>
    <row r="164" spans="2:17" x14ac:dyDescent="0.2">
      <c r="B164" s="53"/>
      <c r="C164" s="32"/>
      <c r="D164" s="32"/>
      <c r="E164" s="53"/>
      <c r="F164" s="53"/>
      <c r="G164" s="157"/>
      <c r="H164" s="53"/>
      <c r="I164" s="32"/>
      <c r="J164" s="32"/>
      <c r="K164" s="53"/>
      <c r="L164" s="53"/>
      <c r="M164" s="157"/>
      <c r="N164" s="53"/>
      <c r="O164" s="250"/>
      <c r="P164" s="250"/>
      <c r="Q164" s="250"/>
    </row>
    <row r="165" spans="2:17" x14ac:dyDescent="0.2">
      <c r="B165" s="53"/>
      <c r="C165" s="32"/>
      <c r="D165" s="32"/>
      <c r="E165" s="53"/>
      <c r="F165" s="53"/>
      <c r="G165" s="157"/>
      <c r="H165" s="53"/>
      <c r="I165" s="32"/>
      <c r="J165" s="32"/>
      <c r="K165" s="53"/>
      <c r="L165" s="53"/>
      <c r="M165" s="157"/>
      <c r="N165" s="53"/>
      <c r="O165" s="250"/>
      <c r="P165" s="250"/>
      <c r="Q165" s="250"/>
    </row>
    <row r="166" spans="2:17" x14ac:dyDescent="0.2">
      <c r="B166" s="53"/>
      <c r="C166" s="32"/>
      <c r="D166" s="32"/>
      <c r="E166" s="53"/>
      <c r="F166" s="53"/>
      <c r="G166" s="157"/>
      <c r="H166" s="53"/>
      <c r="I166" s="32"/>
      <c r="J166" s="32"/>
      <c r="K166" s="53"/>
      <c r="L166" s="53"/>
      <c r="M166" s="157"/>
      <c r="N166" s="53"/>
      <c r="O166" s="250"/>
      <c r="P166" s="250"/>
      <c r="Q166" s="250"/>
    </row>
    <row r="167" spans="2:17" x14ac:dyDescent="0.2">
      <c r="B167" s="53"/>
      <c r="C167" s="32"/>
      <c r="D167" s="32"/>
      <c r="E167" s="53"/>
      <c r="F167" s="53"/>
      <c r="G167" s="157"/>
      <c r="H167" s="53"/>
      <c r="I167" s="32"/>
      <c r="J167" s="32"/>
      <c r="K167" s="53"/>
      <c r="L167" s="53"/>
      <c r="M167" s="157"/>
      <c r="N167" s="53"/>
      <c r="O167" s="250"/>
      <c r="P167" s="250"/>
      <c r="Q167" s="250"/>
    </row>
    <row r="168" spans="2:17" x14ac:dyDescent="0.2">
      <c r="B168" s="53"/>
      <c r="C168" s="32"/>
      <c r="D168" s="32"/>
      <c r="E168" s="53"/>
      <c r="F168" s="53"/>
      <c r="G168" s="157"/>
      <c r="H168" s="53"/>
      <c r="I168" s="32"/>
      <c r="J168" s="32"/>
      <c r="K168" s="53"/>
      <c r="L168" s="53"/>
      <c r="M168" s="157"/>
      <c r="N168" s="53"/>
      <c r="O168" s="250"/>
      <c r="P168" s="250"/>
      <c r="Q168" s="250"/>
    </row>
    <row r="169" spans="2:17" x14ac:dyDescent="0.2">
      <c r="B169" s="53"/>
      <c r="C169" s="32"/>
      <c r="D169" s="32"/>
      <c r="E169" s="53"/>
      <c r="F169" s="53"/>
      <c r="G169" s="157"/>
      <c r="H169" s="53"/>
      <c r="I169" s="32"/>
      <c r="J169" s="32"/>
      <c r="K169" s="53"/>
      <c r="L169" s="53"/>
      <c r="M169" s="157"/>
      <c r="N169" s="53"/>
      <c r="O169" s="250"/>
      <c r="P169" s="250"/>
      <c r="Q169" s="250"/>
    </row>
    <row r="170" spans="2:17" x14ac:dyDescent="0.2">
      <c r="B170" s="53"/>
      <c r="C170" s="32"/>
      <c r="D170" s="32"/>
      <c r="E170" s="53"/>
      <c r="F170" s="53"/>
      <c r="G170" s="157"/>
      <c r="H170" s="53"/>
      <c r="I170" s="32"/>
      <c r="J170" s="32"/>
      <c r="K170" s="53"/>
      <c r="L170" s="53"/>
      <c r="M170" s="157"/>
      <c r="N170" s="53"/>
      <c r="O170" s="250"/>
      <c r="P170" s="250"/>
      <c r="Q170" s="250"/>
    </row>
    <row r="171" spans="2:17" x14ac:dyDescent="0.2">
      <c r="B171" s="53"/>
      <c r="C171" s="32"/>
      <c r="D171" s="32"/>
      <c r="E171" s="53"/>
      <c r="F171" s="53"/>
      <c r="G171" s="157"/>
      <c r="H171" s="53"/>
      <c r="I171" s="32"/>
      <c r="J171" s="32"/>
      <c r="K171" s="53"/>
      <c r="L171" s="53"/>
      <c r="M171" s="157"/>
      <c r="N171" s="53"/>
      <c r="O171" s="250"/>
      <c r="P171" s="250"/>
      <c r="Q171" s="250"/>
    </row>
    <row r="172" spans="2:17" x14ac:dyDescent="0.2">
      <c r="B172" s="53"/>
      <c r="C172" s="32"/>
      <c r="D172" s="32"/>
      <c r="E172" s="53"/>
      <c r="F172" s="53"/>
      <c r="G172" s="157"/>
      <c r="H172" s="53"/>
      <c r="I172" s="32"/>
      <c r="J172" s="32"/>
      <c r="K172" s="53"/>
      <c r="L172" s="53"/>
      <c r="M172" s="157"/>
      <c r="N172" s="53"/>
      <c r="O172" s="250"/>
      <c r="P172" s="250"/>
      <c r="Q172" s="250"/>
    </row>
    <row r="173" spans="2:17" x14ac:dyDescent="0.2">
      <c r="B173" s="53"/>
      <c r="C173" s="32"/>
      <c r="D173" s="32"/>
      <c r="E173" s="53"/>
      <c r="F173" s="53"/>
      <c r="G173" s="157"/>
      <c r="H173" s="53"/>
      <c r="I173" s="32"/>
      <c r="J173" s="32"/>
      <c r="K173" s="53"/>
      <c r="L173" s="53"/>
      <c r="M173" s="157"/>
      <c r="N173" s="53"/>
      <c r="O173" s="250"/>
      <c r="P173" s="250"/>
      <c r="Q173" s="250"/>
    </row>
    <row r="174" spans="2:17" x14ac:dyDescent="0.2">
      <c r="B174" s="53"/>
      <c r="C174" s="32"/>
      <c r="D174" s="32"/>
      <c r="E174" s="53"/>
      <c r="F174" s="53"/>
      <c r="G174" s="157"/>
      <c r="H174" s="53"/>
      <c r="I174" s="32"/>
      <c r="J174" s="32"/>
      <c r="K174" s="53"/>
      <c r="L174" s="53"/>
      <c r="M174" s="157"/>
      <c r="N174" s="53"/>
      <c r="O174" s="250"/>
      <c r="P174" s="250"/>
      <c r="Q174" s="250"/>
    </row>
    <row r="175" spans="2:17" x14ac:dyDescent="0.2">
      <c r="B175" s="53"/>
      <c r="C175" s="32"/>
      <c r="D175" s="32"/>
      <c r="E175" s="53"/>
      <c r="F175" s="53"/>
      <c r="G175" s="157"/>
      <c r="H175" s="53"/>
      <c r="I175" s="32"/>
      <c r="J175" s="32"/>
      <c r="K175" s="53"/>
      <c r="L175" s="53"/>
      <c r="M175" s="157"/>
      <c r="N175" s="53"/>
      <c r="O175" s="250"/>
      <c r="P175" s="250"/>
      <c r="Q175" s="250"/>
    </row>
    <row r="176" spans="2:17" x14ac:dyDescent="0.2">
      <c r="B176" s="53"/>
      <c r="C176" s="32"/>
      <c r="D176" s="32"/>
      <c r="E176" s="53"/>
      <c r="F176" s="53"/>
      <c r="G176" s="157"/>
      <c r="H176" s="53"/>
      <c r="I176" s="32"/>
      <c r="J176" s="32"/>
      <c r="K176" s="53"/>
      <c r="L176" s="53"/>
      <c r="M176" s="157"/>
      <c r="N176" s="53"/>
      <c r="O176" s="250"/>
      <c r="P176" s="250"/>
      <c r="Q176" s="250"/>
    </row>
    <row r="177" spans="2:17" x14ac:dyDescent="0.2">
      <c r="B177" s="53"/>
      <c r="C177" s="32"/>
      <c r="D177" s="32"/>
      <c r="E177" s="53"/>
      <c r="F177" s="53"/>
      <c r="G177" s="157"/>
      <c r="H177" s="53"/>
      <c r="I177" s="32"/>
      <c r="J177" s="32"/>
      <c r="K177" s="53"/>
      <c r="L177" s="53"/>
      <c r="M177" s="157"/>
      <c r="N177" s="53"/>
      <c r="O177" s="250"/>
      <c r="P177" s="250"/>
      <c r="Q177" s="250"/>
    </row>
    <row r="178" spans="2:17" x14ac:dyDescent="0.2">
      <c r="B178" s="53"/>
      <c r="C178" s="32"/>
      <c r="D178" s="32"/>
      <c r="E178" s="53"/>
      <c r="F178" s="53"/>
      <c r="G178" s="157"/>
      <c r="H178" s="53"/>
      <c r="I178" s="32"/>
      <c r="J178" s="32"/>
      <c r="K178" s="53"/>
      <c r="L178" s="53"/>
      <c r="M178" s="157"/>
      <c r="N178" s="53"/>
      <c r="O178" s="250"/>
      <c r="P178" s="250"/>
      <c r="Q178" s="250"/>
    </row>
    <row r="179" spans="2:17" x14ac:dyDescent="0.2">
      <c r="B179" s="53"/>
      <c r="C179" s="32"/>
      <c r="D179" s="32"/>
      <c r="E179" s="53"/>
      <c r="F179" s="53"/>
      <c r="G179" s="157"/>
      <c r="H179" s="53"/>
      <c r="I179" s="32"/>
      <c r="J179" s="32"/>
      <c r="K179" s="53"/>
      <c r="L179" s="53"/>
      <c r="M179" s="157"/>
      <c r="N179" s="53"/>
      <c r="O179" s="250"/>
      <c r="P179" s="250"/>
      <c r="Q179" s="250"/>
    </row>
    <row r="180" spans="2:17" x14ac:dyDescent="0.2">
      <c r="B180" s="53"/>
      <c r="C180" s="32"/>
      <c r="D180" s="32"/>
      <c r="E180" s="53"/>
      <c r="F180" s="53"/>
      <c r="G180" s="157"/>
      <c r="H180" s="53"/>
      <c r="I180" s="32"/>
      <c r="J180" s="32"/>
      <c r="K180" s="53"/>
      <c r="L180" s="53"/>
      <c r="M180" s="157"/>
      <c r="N180" s="53"/>
      <c r="O180" s="250"/>
      <c r="P180" s="250"/>
      <c r="Q180" s="250"/>
    </row>
    <row r="181" spans="2:17" x14ac:dyDescent="0.2">
      <c r="B181" s="53"/>
      <c r="C181" s="32"/>
      <c r="D181" s="32"/>
      <c r="E181" s="53"/>
      <c r="F181" s="53"/>
      <c r="G181" s="157"/>
      <c r="H181" s="53"/>
      <c r="I181" s="32"/>
      <c r="J181" s="32"/>
      <c r="K181" s="53"/>
      <c r="L181" s="53"/>
      <c r="M181" s="157"/>
      <c r="N181" s="53"/>
      <c r="O181" s="250"/>
      <c r="P181" s="250"/>
      <c r="Q181" s="250"/>
    </row>
    <row r="182" spans="2:17" x14ac:dyDescent="0.2">
      <c r="B182" s="53"/>
      <c r="C182" s="32"/>
      <c r="D182" s="32"/>
      <c r="E182" s="53"/>
      <c r="F182" s="53"/>
      <c r="G182" s="157"/>
      <c r="H182" s="53"/>
      <c r="I182" s="32"/>
      <c r="J182" s="32"/>
      <c r="K182" s="53"/>
      <c r="L182" s="53"/>
      <c r="M182" s="157"/>
      <c r="N182" s="53"/>
      <c r="O182" s="250"/>
      <c r="P182" s="250"/>
      <c r="Q182" s="250"/>
    </row>
    <row r="183" spans="2:17" x14ac:dyDescent="0.2">
      <c r="B183" s="53"/>
      <c r="C183" s="32"/>
      <c r="D183" s="32"/>
      <c r="E183" s="53"/>
      <c r="F183" s="53"/>
      <c r="G183" s="157"/>
      <c r="H183" s="53"/>
      <c r="I183" s="32"/>
      <c r="J183" s="32"/>
      <c r="K183" s="53"/>
      <c r="L183" s="53"/>
      <c r="M183" s="157"/>
      <c r="N183" s="53"/>
      <c r="O183" s="250"/>
      <c r="P183" s="250"/>
      <c r="Q183" s="250"/>
    </row>
    <row r="184" spans="2:17" x14ac:dyDescent="0.2">
      <c r="B184" s="53"/>
      <c r="C184" s="32"/>
      <c r="D184" s="32"/>
      <c r="E184" s="53"/>
      <c r="F184" s="53"/>
      <c r="G184" s="157"/>
      <c r="H184" s="53"/>
      <c r="I184" s="32"/>
      <c r="J184" s="32"/>
      <c r="K184" s="53"/>
      <c r="L184" s="53"/>
      <c r="M184" s="157"/>
      <c r="N184" s="53"/>
      <c r="O184" s="250"/>
      <c r="P184" s="250"/>
      <c r="Q184" s="250"/>
    </row>
    <row r="185" spans="2:17" x14ac:dyDescent="0.2">
      <c r="B185" s="53"/>
      <c r="C185" s="32"/>
      <c r="D185" s="32"/>
      <c r="E185" s="53"/>
      <c r="F185" s="53"/>
      <c r="G185" s="157"/>
      <c r="H185" s="53"/>
      <c r="I185" s="32"/>
      <c r="J185" s="32"/>
      <c r="K185" s="53"/>
      <c r="L185" s="53"/>
      <c r="M185" s="157"/>
      <c r="N185" s="53"/>
      <c r="O185" s="250"/>
      <c r="P185" s="250"/>
      <c r="Q185" s="250"/>
    </row>
    <row r="186" spans="2:17" x14ac:dyDescent="0.2">
      <c r="B186" s="53"/>
      <c r="C186" s="32"/>
      <c r="D186" s="32"/>
      <c r="E186" s="53"/>
      <c r="F186" s="53"/>
      <c r="G186" s="157"/>
      <c r="H186" s="53"/>
      <c r="I186" s="32"/>
      <c r="J186" s="32"/>
      <c r="K186" s="53"/>
      <c r="L186" s="53"/>
      <c r="M186" s="157"/>
      <c r="N186" s="53"/>
      <c r="O186" s="250"/>
      <c r="P186" s="250"/>
      <c r="Q186" s="250"/>
    </row>
    <row r="187" spans="2:17" x14ac:dyDescent="0.2">
      <c r="B187" s="53"/>
      <c r="C187" s="32"/>
      <c r="D187" s="32"/>
      <c r="E187" s="53"/>
      <c r="F187" s="53"/>
      <c r="G187" s="157"/>
      <c r="H187" s="53"/>
      <c r="I187" s="32"/>
      <c r="J187" s="32"/>
      <c r="K187" s="53"/>
      <c r="L187" s="53"/>
      <c r="M187" s="157"/>
      <c r="N187" s="53"/>
      <c r="O187" s="250"/>
      <c r="P187" s="250"/>
      <c r="Q187" s="250"/>
    </row>
    <row r="188" spans="2:17" x14ac:dyDescent="0.2">
      <c r="B188" s="53"/>
      <c r="C188" s="32"/>
      <c r="D188" s="32"/>
      <c r="E188" s="53"/>
      <c r="F188" s="53"/>
      <c r="G188" s="157"/>
      <c r="H188" s="53"/>
      <c r="I188" s="32"/>
      <c r="J188" s="32"/>
      <c r="K188" s="53"/>
      <c r="L188" s="53"/>
      <c r="M188" s="157"/>
      <c r="N188" s="53"/>
      <c r="O188" s="250"/>
      <c r="P188" s="250"/>
      <c r="Q188" s="250"/>
    </row>
    <row r="189" spans="2:17" x14ac:dyDescent="0.2">
      <c r="B189" s="53"/>
      <c r="C189" s="32"/>
      <c r="D189" s="32"/>
      <c r="E189" s="53"/>
      <c r="F189" s="53"/>
      <c r="G189" s="157"/>
      <c r="H189" s="53"/>
      <c r="I189" s="32"/>
      <c r="J189" s="32"/>
      <c r="K189" s="53"/>
      <c r="L189" s="53"/>
      <c r="M189" s="157"/>
      <c r="N189" s="53"/>
      <c r="O189" s="250"/>
      <c r="P189" s="250"/>
      <c r="Q189" s="250"/>
    </row>
    <row r="190" spans="2:17" x14ac:dyDescent="0.2">
      <c r="B190" s="53"/>
      <c r="C190" s="32"/>
      <c r="D190" s="32"/>
      <c r="E190" s="53"/>
      <c r="F190" s="53"/>
      <c r="G190" s="157"/>
      <c r="H190" s="53"/>
      <c r="I190" s="32"/>
      <c r="J190" s="32"/>
      <c r="K190" s="53"/>
      <c r="L190" s="53"/>
      <c r="M190" s="157"/>
      <c r="N190" s="53"/>
      <c r="O190" s="250"/>
      <c r="P190" s="250"/>
      <c r="Q190" s="250"/>
    </row>
    <row r="191" spans="2:17" x14ac:dyDescent="0.2">
      <c r="B191" s="53"/>
      <c r="C191" s="32"/>
      <c r="D191" s="32"/>
      <c r="E191" s="53"/>
      <c r="F191" s="53"/>
      <c r="G191" s="157"/>
      <c r="H191" s="53"/>
      <c r="I191" s="32"/>
      <c r="J191" s="32"/>
      <c r="K191" s="53"/>
      <c r="L191" s="53"/>
      <c r="M191" s="157"/>
      <c r="N191" s="53"/>
      <c r="O191" s="250"/>
      <c r="P191" s="250"/>
      <c r="Q191" s="250"/>
    </row>
    <row r="192" spans="2:17" x14ac:dyDescent="0.2">
      <c r="B192" s="53"/>
      <c r="C192" s="32"/>
      <c r="D192" s="32"/>
      <c r="E192" s="53"/>
      <c r="F192" s="53"/>
      <c r="G192" s="157"/>
      <c r="H192" s="53"/>
      <c r="I192" s="32"/>
      <c r="J192" s="32"/>
      <c r="K192" s="53"/>
      <c r="L192" s="53"/>
      <c r="M192" s="157"/>
      <c r="N192" s="53"/>
      <c r="O192" s="250"/>
      <c r="P192" s="250"/>
      <c r="Q192" s="250"/>
    </row>
    <row r="193" spans="2:17" x14ac:dyDescent="0.2">
      <c r="B193" s="53"/>
      <c r="C193" s="32"/>
      <c r="D193" s="32"/>
      <c r="E193" s="53"/>
      <c r="F193" s="53"/>
      <c r="G193" s="157"/>
      <c r="H193" s="53"/>
      <c r="I193" s="32"/>
      <c r="J193" s="32"/>
      <c r="K193" s="53"/>
      <c r="L193" s="53"/>
      <c r="M193" s="157"/>
      <c r="N193" s="53"/>
      <c r="O193" s="250"/>
      <c r="P193" s="250"/>
      <c r="Q193" s="250"/>
    </row>
    <row r="194" spans="2:17" x14ac:dyDescent="0.2">
      <c r="B194" s="53"/>
      <c r="C194" s="32"/>
      <c r="D194" s="32"/>
      <c r="E194" s="53"/>
      <c r="F194" s="53"/>
      <c r="G194" s="157"/>
      <c r="H194" s="53"/>
      <c r="I194" s="32"/>
      <c r="J194" s="32"/>
      <c r="K194" s="53"/>
      <c r="L194" s="53"/>
      <c r="M194" s="157"/>
      <c r="N194" s="53"/>
      <c r="O194" s="250"/>
      <c r="P194" s="250"/>
      <c r="Q194" s="250"/>
    </row>
    <row r="195" spans="2:17" x14ac:dyDescent="0.2">
      <c r="B195" s="53"/>
      <c r="C195" s="32"/>
      <c r="D195" s="32"/>
      <c r="E195" s="53"/>
      <c r="F195" s="53"/>
      <c r="G195" s="157"/>
      <c r="H195" s="53"/>
      <c r="I195" s="32"/>
      <c r="J195" s="32"/>
      <c r="K195" s="53"/>
      <c r="L195" s="53"/>
      <c r="M195" s="157"/>
      <c r="N195" s="53"/>
      <c r="O195" s="250"/>
      <c r="P195" s="250"/>
      <c r="Q195" s="250"/>
    </row>
    <row r="196" spans="2:17" x14ac:dyDescent="0.2">
      <c r="B196" s="53"/>
      <c r="C196" s="32"/>
      <c r="D196" s="32"/>
      <c r="E196" s="53"/>
      <c r="F196" s="53"/>
      <c r="G196" s="157"/>
      <c r="H196" s="53"/>
      <c r="I196" s="32"/>
      <c r="J196" s="32"/>
      <c r="K196" s="53"/>
      <c r="L196" s="53"/>
      <c r="M196" s="157"/>
      <c r="N196" s="53"/>
      <c r="O196" s="250"/>
      <c r="P196" s="250"/>
      <c r="Q196" s="250"/>
    </row>
    <row r="197" spans="2:17" x14ac:dyDescent="0.2">
      <c r="B197" s="53"/>
      <c r="C197" s="32"/>
      <c r="D197" s="32"/>
      <c r="E197" s="53"/>
      <c r="F197" s="53"/>
      <c r="G197" s="157"/>
      <c r="H197" s="53"/>
      <c r="I197" s="32"/>
      <c r="J197" s="32"/>
      <c r="K197" s="53"/>
      <c r="L197" s="53"/>
      <c r="M197" s="157"/>
      <c r="N197" s="53"/>
      <c r="O197" s="250"/>
      <c r="P197" s="250"/>
      <c r="Q197" s="250"/>
    </row>
    <row r="198" spans="2:17" x14ac:dyDescent="0.2">
      <c r="B198" s="53"/>
      <c r="C198" s="32"/>
      <c r="D198" s="32"/>
      <c r="E198" s="53"/>
      <c r="F198" s="53"/>
      <c r="G198" s="157"/>
      <c r="H198" s="53"/>
      <c r="I198" s="32"/>
      <c r="J198" s="32"/>
      <c r="K198" s="53"/>
      <c r="L198" s="53"/>
      <c r="M198" s="157"/>
      <c r="N198" s="53"/>
      <c r="O198" s="250"/>
      <c r="P198" s="250"/>
      <c r="Q198" s="250"/>
    </row>
    <row r="199" spans="2:17" x14ac:dyDescent="0.2">
      <c r="B199" s="53"/>
      <c r="C199" s="32"/>
      <c r="D199" s="32"/>
      <c r="E199" s="53"/>
      <c r="F199" s="53"/>
      <c r="G199" s="157"/>
      <c r="H199" s="53"/>
      <c r="I199" s="32"/>
      <c r="J199" s="32"/>
      <c r="K199" s="53"/>
      <c r="L199" s="53"/>
      <c r="M199" s="157"/>
      <c r="N199" s="53"/>
      <c r="O199" s="250"/>
      <c r="P199" s="250"/>
      <c r="Q199" s="250"/>
    </row>
    <row r="200" spans="2:17" x14ac:dyDescent="0.2">
      <c r="B200" s="53"/>
      <c r="C200" s="32"/>
      <c r="D200" s="32"/>
      <c r="E200" s="53"/>
      <c r="F200" s="53"/>
      <c r="G200" s="157"/>
      <c r="H200" s="53"/>
      <c r="I200" s="32"/>
      <c r="J200" s="32"/>
      <c r="K200" s="53"/>
      <c r="L200" s="53"/>
      <c r="M200" s="157"/>
      <c r="N200" s="53"/>
      <c r="O200" s="250"/>
      <c r="P200" s="250"/>
      <c r="Q200" s="250"/>
    </row>
    <row r="201" spans="2:17" x14ac:dyDescent="0.2">
      <c r="B201" s="53"/>
      <c r="C201" s="32"/>
      <c r="D201" s="32"/>
      <c r="E201" s="53"/>
      <c r="F201" s="53"/>
      <c r="G201" s="157"/>
      <c r="H201" s="53"/>
      <c r="I201" s="32"/>
      <c r="J201" s="32"/>
      <c r="K201" s="53"/>
      <c r="L201" s="53"/>
      <c r="M201" s="157"/>
      <c r="N201" s="53"/>
      <c r="O201" s="250"/>
      <c r="P201" s="250"/>
      <c r="Q201" s="250"/>
    </row>
    <row r="202" spans="2:17" x14ac:dyDescent="0.2">
      <c r="B202" s="53"/>
      <c r="C202" s="32"/>
      <c r="D202" s="32"/>
      <c r="E202" s="53"/>
      <c r="F202" s="53"/>
      <c r="G202" s="157"/>
      <c r="H202" s="53"/>
      <c r="I202" s="32"/>
      <c r="J202" s="32"/>
      <c r="K202" s="53"/>
      <c r="L202" s="53"/>
      <c r="M202" s="157"/>
      <c r="N202" s="53"/>
      <c r="O202" s="250"/>
      <c r="P202" s="250"/>
      <c r="Q202" s="250"/>
    </row>
    <row r="203" spans="2:17" x14ac:dyDescent="0.2">
      <c r="B203" s="53"/>
      <c r="C203" s="32"/>
      <c r="D203" s="32"/>
      <c r="E203" s="53"/>
      <c r="F203" s="53"/>
      <c r="G203" s="157"/>
      <c r="H203" s="53"/>
      <c r="I203" s="32"/>
      <c r="J203" s="32"/>
      <c r="K203" s="53"/>
      <c r="L203" s="53"/>
      <c r="M203" s="157"/>
      <c r="N203" s="53"/>
      <c r="O203" s="250"/>
      <c r="P203" s="250"/>
      <c r="Q203" s="250"/>
    </row>
    <row r="204" spans="2:17" x14ac:dyDescent="0.2">
      <c r="B204" s="53"/>
      <c r="C204" s="32"/>
      <c r="D204" s="32"/>
      <c r="E204" s="53"/>
      <c r="F204" s="53"/>
      <c r="G204" s="157"/>
      <c r="H204" s="53"/>
      <c r="I204" s="32"/>
      <c r="J204" s="32"/>
      <c r="K204" s="53"/>
      <c r="L204" s="53"/>
      <c r="M204" s="157"/>
      <c r="N204" s="53"/>
      <c r="O204" s="250"/>
      <c r="P204" s="250"/>
      <c r="Q204" s="250"/>
    </row>
    <row r="205" spans="2:17" x14ac:dyDescent="0.2">
      <c r="B205" s="53"/>
      <c r="C205" s="32"/>
      <c r="D205" s="32"/>
      <c r="E205" s="53"/>
      <c r="F205" s="53"/>
      <c r="G205" s="157"/>
      <c r="H205" s="53"/>
      <c r="I205" s="32"/>
      <c r="J205" s="32"/>
      <c r="K205" s="53"/>
      <c r="L205" s="53"/>
      <c r="M205" s="157"/>
      <c r="N205" s="53"/>
      <c r="O205" s="250"/>
      <c r="P205" s="250"/>
      <c r="Q205" s="250"/>
    </row>
    <row r="206" spans="2:17" x14ac:dyDescent="0.2">
      <c r="B206" s="53"/>
      <c r="C206" s="32"/>
      <c r="D206" s="32"/>
      <c r="E206" s="53"/>
      <c r="F206" s="53"/>
      <c r="G206" s="157"/>
      <c r="H206" s="53"/>
      <c r="I206" s="32"/>
      <c r="J206" s="32"/>
      <c r="K206" s="53"/>
      <c r="L206" s="53"/>
      <c r="M206" s="157"/>
      <c r="N206" s="53"/>
      <c r="O206" s="250"/>
      <c r="P206" s="250"/>
      <c r="Q206" s="250"/>
    </row>
    <row r="207" spans="2:17" x14ac:dyDescent="0.2">
      <c r="B207" s="53"/>
      <c r="C207" s="32"/>
      <c r="D207" s="32"/>
      <c r="E207" s="53"/>
      <c r="F207" s="53"/>
      <c r="G207" s="157"/>
      <c r="H207" s="53"/>
      <c r="I207" s="32"/>
      <c r="J207" s="32"/>
      <c r="K207" s="53"/>
      <c r="L207" s="53"/>
      <c r="M207" s="157"/>
      <c r="N207" s="53"/>
      <c r="O207" s="250"/>
      <c r="P207" s="250"/>
      <c r="Q207" s="250"/>
    </row>
    <row r="208" spans="2:17" x14ac:dyDescent="0.2">
      <c r="B208" s="53"/>
      <c r="C208" s="32"/>
      <c r="D208" s="32"/>
      <c r="E208" s="53"/>
      <c r="F208" s="53"/>
      <c r="G208" s="157"/>
      <c r="H208" s="53"/>
      <c r="I208" s="32"/>
      <c r="J208" s="32"/>
      <c r="K208" s="53"/>
      <c r="L208" s="53"/>
      <c r="M208" s="157"/>
      <c r="N208" s="53"/>
      <c r="O208" s="250"/>
      <c r="P208" s="250"/>
      <c r="Q208" s="250"/>
    </row>
    <row r="209" spans="2:17" x14ac:dyDescent="0.2">
      <c r="B209" s="53"/>
      <c r="C209" s="32"/>
      <c r="D209" s="32"/>
      <c r="E209" s="53"/>
      <c r="F209" s="53"/>
      <c r="G209" s="157"/>
      <c r="H209" s="53"/>
      <c r="I209" s="32"/>
      <c r="J209" s="32"/>
      <c r="K209" s="53"/>
      <c r="L209" s="53"/>
      <c r="M209" s="157"/>
      <c r="N209" s="53"/>
      <c r="O209" s="250"/>
      <c r="P209" s="250"/>
      <c r="Q209" s="250"/>
    </row>
    <row r="210" spans="2:17" x14ac:dyDescent="0.2">
      <c r="B210" s="53"/>
      <c r="C210" s="32"/>
      <c r="D210" s="32"/>
      <c r="E210" s="53"/>
      <c r="F210" s="53"/>
      <c r="G210" s="157"/>
      <c r="H210" s="53"/>
      <c r="I210" s="32"/>
      <c r="J210" s="32"/>
      <c r="K210" s="53"/>
      <c r="L210" s="53"/>
      <c r="M210" s="157"/>
      <c r="N210" s="53"/>
      <c r="O210" s="250"/>
      <c r="P210" s="250"/>
      <c r="Q210" s="250"/>
    </row>
    <row r="211" spans="2:17" x14ac:dyDescent="0.2">
      <c r="B211" s="53"/>
      <c r="C211" s="32"/>
      <c r="D211" s="32"/>
      <c r="E211" s="53"/>
      <c r="F211" s="53"/>
      <c r="G211" s="157"/>
      <c r="H211" s="53"/>
      <c r="I211" s="32"/>
      <c r="J211" s="32"/>
      <c r="K211" s="53"/>
      <c r="L211" s="53"/>
      <c r="M211" s="157"/>
      <c r="N211" s="53"/>
      <c r="O211" s="250"/>
      <c r="P211" s="250"/>
      <c r="Q211" s="250"/>
    </row>
    <row r="212" spans="2:17" x14ac:dyDescent="0.2">
      <c r="B212" s="53"/>
      <c r="C212" s="32"/>
      <c r="D212" s="32"/>
      <c r="E212" s="53"/>
      <c r="F212" s="53"/>
      <c r="G212" s="157"/>
      <c r="H212" s="53"/>
      <c r="I212" s="32"/>
      <c r="J212" s="32"/>
      <c r="K212" s="53"/>
      <c r="L212" s="53"/>
      <c r="M212" s="157"/>
      <c r="N212" s="53"/>
      <c r="O212" s="250"/>
      <c r="P212" s="250"/>
      <c r="Q212" s="250"/>
    </row>
    <row r="213" spans="2:17" x14ac:dyDescent="0.2">
      <c r="B213" s="53"/>
      <c r="C213" s="32"/>
      <c r="D213" s="32"/>
      <c r="E213" s="53"/>
      <c r="F213" s="53"/>
      <c r="G213" s="157"/>
      <c r="H213" s="53"/>
      <c r="I213" s="32"/>
      <c r="J213" s="32"/>
      <c r="K213" s="53"/>
      <c r="L213" s="53"/>
      <c r="M213" s="157"/>
      <c r="N213" s="53"/>
      <c r="O213" s="250"/>
      <c r="P213" s="250"/>
      <c r="Q213" s="250"/>
    </row>
    <row r="214" spans="2:17" x14ac:dyDescent="0.2">
      <c r="B214" s="53"/>
      <c r="C214" s="32"/>
      <c r="D214" s="32"/>
      <c r="E214" s="53"/>
      <c r="F214" s="53"/>
      <c r="G214" s="157"/>
      <c r="H214" s="53"/>
      <c r="I214" s="32"/>
      <c r="J214" s="32"/>
      <c r="K214" s="53"/>
      <c r="L214" s="53"/>
      <c r="M214" s="157"/>
      <c r="N214" s="53"/>
      <c r="O214" s="250"/>
      <c r="P214" s="250"/>
      <c r="Q214" s="250"/>
    </row>
    <row r="215" spans="2:17" x14ac:dyDescent="0.2">
      <c r="B215" s="53"/>
      <c r="C215" s="32"/>
      <c r="D215" s="32"/>
      <c r="E215" s="53"/>
      <c r="F215" s="53"/>
      <c r="G215" s="157"/>
      <c r="H215" s="53"/>
      <c r="I215" s="32"/>
      <c r="J215" s="32"/>
      <c r="K215" s="53"/>
      <c r="L215" s="53"/>
      <c r="M215" s="157"/>
      <c r="N215" s="53"/>
      <c r="O215" s="250"/>
      <c r="P215" s="250"/>
      <c r="Q215" s="250"/>
    </row>
    <row r="216" spans="2:17" x14ac:dyDescent="0.2">
      <c r="B216" s="53"/>
      <c r="C216" s="32"/>
      <c r="D216" s="32"/>
      <c r="E216" s="53"/>
      <c r="F216" s="53"/>
      <c r="G216" s="157"/>
      <c r="H216" s="53"/>
      <c r="I216" s="32"/>
      <c r="J216" s="32"/>
      <c r="K216" s="53"/>
      <c r="L216" s="53"/>
      <c r="M216" s="157"/>
      <c r="N216" s="53"/>
      <c r="O216" s="250"/>
      <c r="P216" s="250"/>
      <c r="Q216" s="250"/>
    </row>
    <row r="217" spans="2:17" x14ac:dyDescent="0.2">
      <c r="B217" s="53"/>
      <c r="C217" s="32"/>
      <c r="D217" s="32"/>
      <c r="E217" s="53"/>
      <c r="F217" s="53"/>
      <c r="G217" s="157"/>
      <c r="H217" s="53"/>
      <c r="I217" s="32"/>
      <c r="J217" s="32"/>
      <c r="K217" s="53"/>
      <c r="L217" s="53"/>
      <c r="M217" s="157"/>
      <c r="N217" s="53"/>
      <c r="O217" s="250"/>
      <c r="P217" s="250"/>
      <c r="Q217" s="250"/>
    </row>
    <row r="218" spans="2:17" x14ac:dyDescent="0.2">
      <c r="B218" s="53"/>
      <c r="C218" s="32"/>
      <c r="D218" s="32"/>
      <c r="E218" s="53"/>
      <c r="F218" s="53"/>
      <c r="G218" s="157"/>
      <c r="H218" s="53"/>
      <c r="I218" s="32"/>
      <c r="J218" s="32"/>
      <c r="K218" s="53"/>
      <c r="L218" s="53"/>
      <c r="M218" s="157"/>
      <c r="N218" s="53"/>
      <c r="O218" s="250"/>
      <c r="P218" s="250"/>
      <c r="Q218" s="250"/>
    </row>
    <row r="219" spans="2:17" x14ac:dyDescent="0.2">
      <c r="B219" s="53"/>
      <c r="C219" s="32"/>
      <c r="D219" s="32"/>
      <c r="E219" s="53"/>
      <c r="F219" s="53"/>
      <c r="G219" s="157"/>
      <c r="H219" s="53"/>
      <c r="I219" s="32"/>
      <c r="J219" s="32"/>
      <c r="K219" s="53"/>
      <c r="L219" s="53"/>
      <c r="M219" s="157"/>
      <c r="N219" s="53"/>
      <c r="O219" s="250"/>
      <c r="P219" s="250"/>
      <c r="Q219" s="250"/>
    </row>
    <row r="220" spans="2:17" x14ac:dyDescent="0.2">
      <c r="B220" s="53"/>
      <c r="C220" s="32"/>
      <c r="D220" s="32"/>
      <c r="E220" s="53"/>
      <c r="F220" s="53"/>
      <c r="G220" s="157"/>
      <c r="H220" s="53"/>
      <c r="I220" s="32"/>
      <c r="J220" s="32"/>
      <c r="K220" s="53"/>
      <c r="L220" s="53"/>
      <c r="M220" s="157"/>
      <c r="N220" s="53"/>
      <c r="O220" s="250"/>
      <c r="P220" s="250"/>
      <c r="Q220" s="250"/>
    </row>
    <row r="221" spans="2:17" x14ac:dyDescent="0.2">
      <c r="B221" s="53"/>
      <c r="C221" s="32"/>
      <c r="D221" s="32"/>
      <c r="E221" s="53"/>
      <c r="F221" s="53"/>
      <c r="G221" s="157"/>
      <c r="H221" s="53"/>
      <c r="I221" s="32"/>
      <c r="J221" s="32"/>
      <c r="K221" s="53"/>
      <c r="L221" s="53"/>
      <c r="M221" s="157"/>
      <c r="N221" s="53"/>
      <c r="O221" s="250"/>
      <c r="P221" s="250"/>
      <c r="Q221" s="250"/>
    </row>
    <row r="222" spans="2:17" x14ac:dyDescent="0.2">
      <c r="B222" s="53"/>
      <c r="C222" s="32"/>
      <c r="D222" s="32"/>
      <c r="E222" s="53"/>
      <c r="F222" s="53"/>
      <c r="G222" s="157"/>
      <c r="H222" s="53"/>
      <c r="I222" s="32"/>
      <c r="J222" s="32"/>
      <c r="K222" s="53"/>
      <c r="L222" s="53"/>
      <c r="M222" s="157"/>
      <c r="N222" s="53"/>
      <c r="O222" s="250"/>
      <c r="P222" s="250"/>
      <c r="Q222" s="250"/>
    </row>
    <row r="223" spans="2:17" x14ac:dyDescent="0.2">
      <c r="B223" s="53"/>
      <c r="C223" s="32"/>
      <c r="D223" s="32"/>
      <c r="E223" s="53"/>
      <c r="F223" s="53"/>
      <c r="G223" s="157"/>
      <c r="H223" s="53"/>
      <c r="I223" s="32"/>
      <c r="J223" s="32"/>
      <c r="K223" s="53"/>
      <c r="L223" s="53"/>
      <c r="M223" s="157"/>
      <c r="N223" s="53"/>
      <c r="O223" s="250"/>
      <c r="P223" s="250"/>
      <c r="Q223" s="250"/>
    </row>
    <row r="224" spans="2:17" x14ac:dyDescent="0.2">
      <c r="B224" s="53"/>
      <c r="C224" s="32"/>
      <c r="D224" s="32"/>
      <c r="E224" s="53"/>
      <c r="F224" s="53"/>
      <c r="G224" s="157"/>
      <c r="H224" s="53"/>
      <c r="I224" s="32"/>
      <c r="J224" s="32"/>
      <c r="K224" s="53"/>
      <c r="L224" s="53"/>
      <c r="M224" s="157"/>
      <c r="N224" s="53"/>
      <c r="O224" s="250"/>
      <c r="P224" s="250"/>
      <c r="Q224" s="250"/>
    </row>
    <row r="225" spans="2:17" x14ac:dyDescent="0.2">
      <c r="B225" s="53"/>
      <c r="C225" s="32"/>
      <c r="D225" s="32"/>
      <c r="E225" s="53"/>
      <c r="F225" s="53"/>
      <c r="G225" s="157"/>
      <c r="H225" s="53"/>
      <c r="I225" s="32"/>
      <c r="J225" s="32"/>
      <c r="K225" s="53"/>
      <c r="L225" s="53"/>
      <c r="M225" s="157"/>
      <c r="N225" s="53"/>
      <c r="O225" s="250"/>
      <c r="P225" s="250"/>
      <c r="Q225" s="250"/>
    </row>
    <row r="226" spans="2:17" x14ac:dyDescent="0.2">
      <c r="B226" s="53"/>
      <c r="C226" s="32"/>
      <c r="D226" s="32"/>
      <c r="E226" s="53"/>
      <c r="F226" s="53"/>
      <c r="G226" s="157"/>
      <c r="H226" s="53"/>
      <c r="I226" s="32"/>
      <c r="J226" s="32"/>
      <c r="K226" s="53"/>
      <c r="L226" s="53"/>
      <c r="M226" s="157"/>
      <c r="N226" s="53"/>
      <c r="O226" s="250"/>
      <c r="P226" s="250"/>
      <c r="Q226" s="250"/>
    </row>
    <row r="227" spans="2:17" x14ac:dyDescent="0.2">
      <c r="B227" s="53"/>
      <c r="C227" s="32"/>
      <c r="D227" s="32"/>
      <c r="E227" s="53"/>
      <c r="F227" s="53"/>
      <c r="G227" s="157"/>
      <c r="H227" s="53"/>
      <c r="I227" s="32"/>
      <c r="J227" s="32"/>
      <c r="K227" s="53"/>
      <c r="L227" s="53"/>
      <c r="M227" s="157"/>
      <c r="N227" s="53"/>
      <c r="O227" s="250"/>
      <c r="P227" s="250"/>
      <c r="Q227" s="250"/>
    </row>
    <row r="228" spans="2:17" x14ac:dyDescent="0.2">
      <c r="B228" s="53"/>
      <c r="C228" s="32"/>
      <c r="D228" s="32"/>
      <c r="E228" s="53"/>
      <c r="F228" s="53"/>
      <c r="G228" s="157"/>
      <c r="H228" s="53"/>
      <c r="I228" s="32"/>
      <c r="J228" s="32"/>
      <c r="K228" s="53"/>
      <c r="L228" s="53"/>
      <c r="M228" s="157"/>
      <c r="N228" s="53"/>
      <c r="O228" s="250"/>
      <c r="P228" s="250"/>
      <c r="Q228" s="250"/>
    </row>
    <row r="229" spans="2:17" x14ac:dyDescent="0.2">
      <c r="B229" s="53"/>
      <c r="C229" s="32"/>
      <c r="D229" s="32"/>
      <c r="E229" s="53"/>
      <c r="F229" s="53"/>
      <c r="G229" s="157"/>
      <c r="H229" s="53"/>
      <c r="I229" s="32"/>
      <c r="J229" s="32"/>
      <c r="K229" s="53"/>
      <c r="L229" s="53"/>
      <c r="M229" s="157"/>
      <c r="N229" s="53"/>
      <c r="O229" s="250"/>
      <c r="P229" s="250"/>
      <c r="Q229" s="250"/>
    </row>
    <row r="230" spans="2:17" x14ac:dyDescent="0.2">
      <c r="B230" s="53"/>
      <c r="C230" s="32"/>
      <c r="D230" s="32"/>
      <c r="E230" s="53"/>
      <c r="F230" s="53"/>
      <c r="G230" s="157"/>
      <c r="H230" s="53"/>
      <c r="I230" s="32"/>
      <c r="J230" s="32"/>
      <c r="K230" s="53"/>
      <c r="L230" s="53"/>
      <c r="M230" s="157"/>
      <c r="N230" s="53"/>
      <c r="O230" s="250"/>
      <c r="P230" s="250"/>
      <c r="Q230" s="250"/>
    </row>
    <row r="231" spans="2:17" x14ac:dyDescent="0.2">
      <c r="B231" s="53"/>
      <c r="C231" s="32"/>
      <c r="D231" s="32"/>
      <c r="E231" s="53"/>
      <c r="F231" s="53"/>
      <c r="G231" s="157"/>
      <c r="H231" s="53"/>
      <c r="I231" s="32"/>
      <c r="J231" s="32"/>
      <c r="K231" s="53"/>
      <c r="L231" s="53"/>
      <c r="M231" s="157"/>
      <c r="N231" s="53"/>
      <c r="O231" s="250"/>
      <c r="P231" s="250"/>
      <c r="Q231" s="250"/>
    </row>
    <row r="232" spans="2:17" x14ac:dyDescent="0.2">
      <c r="B232" s="53"/>
      <c r="C232" s="32"/>
      <c r="D232" s="32"/>
      <c r="E232" s="53"/>
      <c r="F232" s="53"/>
      <c r="G232" s="157"/>
      <c r="H232" s="53"/>
      <c r="I232" s="32"/>
      <c r="J232" s="32"/>
      <c r="K232" s="53"/>
      <c r="L232" s="53"/>
      <c r="M232" s="157"/>
      <c r="N232" s="53"/>
      <c r="O232" s="250"/>
      <c r="P232" s="250"/>
      <c r="Q232" s="250"/>
    </row>
    <row r="233" spans="2:17" x14ac:dyDescent="0.2">
      <c r="B233" s="53"/>
      <c r="C233" s="32"/>
      <c r="D233" s="32"/>
      <c r="E233" s="53"/>
      <c r="F233" s="53"/>
      <c r="G233" s="157"/>
      <c r="H233" s="53"/>
      <c r="I233" s="32"/>
      <c r="J233" s="32"/>
      <c r="K233" s="53"/>
      <c r="L233" s="53"/>
      <c r="M233" s="157"/>
      <c r="N233" s="53"/>
      <c r="O233" s="250"/>
      <c r="P233" s="250"/>
      <c r="Q233" s="250"/>
    </row>
    <row r="234" spans="2:17" x14ac:dyDescent="0.2">
      <c r="B234" s="53"/>
      <c r="C234" s="32"/>
      <c r="D234" s="32"/>
      <c r="E234" s="53"/>
      <c r="F234" s="53"/>
      <c r="G234" s="157"/>
      <c r="H234" s="53"/>
      <c r="I234" s="32"/>
      <c r="J234" s="32"/>
      <c r="K234" s="53"/>
      <c r="L234" s="53"/>
      <c r="M234" s="157"/>
      <c r="N234" s="53"/>
      <c r="O234" s="250"/>
      <c r="P234" s="250"/>
      <c r="Q234" s="250"/>
    </row>
    <row r="235" spans="2:17" x14ac:dyDescent="0.2">
      <c r="B235" s="53"/>
      <c r="C235" s="32"/>
      <c r="D235" s="32"/>
      <c r="E235" s="53"/>
      <c r="F235" s="53"/>
      <c r="G235" s="157"/>
      <c r="H235" s="53"/>
      <c r="I235" s="32"/>
      <c r="J235" s="32"/>
      <c r="K235" s="53"/>
      <c r="L235" s="53"/>
      <c r="M235" s="157"/>
      <c r="N235" s="53"/>
      <c r="O235" s="250"/>
      <c r="P235" s="250"/>
      <c r="Q235" s="250"/>
    </row>
    <row r="236" spans="2:17" x14ac:dyDescent="0.2">
      <c r="B236" s="53"/>
      <c r="C236" s="32"/>
      <c r="D236" s="32"/>
      <c r="E236" s="53"/>
      <c r="F236" s="53"/>
      <c r="G236" s="157"/>
      <c r="H236" s="53"/>
      <c r="I236" s="32"/>
      <c r="J236" s="32"/>
      <c r="K236" s="53"/>
      <c r="L236" s="53"/>
      <c r="M236" s="157"/>
      <c r="N236" s="53"/>
      <c r="O236" s="250"/>
      <c r="P236" s="250"/>
      <c r="Q236" s="250"/>
    </row>
    <row r="237" spans="2:17" x14ac:dyDescent="0.2">
      <c r="B237" s="53"/>
      <c r="C237" s="32"/>
      <c r="D237" s="32"/>
      <c r="E237" s="53"/>
      <c r="F237" s="53"/>
      <c r="G237" s="157"/>
      <c r="H237" s="53"/>
      <c r="I237" s="32"/>
      <c r="J237" s="32"/>
      <c r="K237" s="53"/>
      <c r="L237" s="53"/>
      <c r="M237" s="157"/>
      <c r="N237" s="53"/>
      <c r="O237" s="250"/>
      <c r="P237" s="250"/>
      <c r="Q237" s="250"/>
    </row>
    <row r="238" spans="2:17" x14ac:dyDescent="0.2">
      <c r="B238" s="53"/>
      <c r="C238" s="32"/>
      <c r="D238" s="32"/>
      <c r="E238" s="53"/>
      <c r="F238" s="53"/>
      <c r="G238" s="157"/>
      <c r="H238" s="53"/>
      <c r="I238" s="32"/>
      <c r="J238" s="32"/>
      <c r="K238" s="53"/>
      <c r="L238" s="53"/>
      <c r="M238" s="157"/>
      <c r="N238" s="53"/>
      <c r="O238" s="250"/>
      <c r="P238" s="250"/>
      <c r="Q238" s="250"/>
    </row>
    <row r="239" spans="2:17" x14ac:dyDescent="0.2">
      <c r="B239" s="53"/>
      <c r="C239" s="32"/>
      <c r="D239" s="32"/>
      <c r="E239" s="53"/>
      <c r="F239" s="53"/>
      <c r="G239" s="157"/>
      <c r="H239" s="53"/>
      <c r="I239" s="32"/>
      <c r="J239" s="32"/>
      <c r="K239" s="53"/>
      <c r="L239" s="53"/>
      <c r="M239" s="157"/>
      <c r="N239" s="53"/>
      <c r="O239" s="250"/>
      <c r="P239" s="250"/>
      <c r="Q239" s="250"/>
    </row>
    <row r="240" spans="2:17" x14ac:dyDescent="0.2">
      <c r="B240" s="53"/>
      <c r="C240" s="32"/>
      <c r="D240" s="32"/>
      <c r="E240" s="53"/>
      <c r="F240" s="53"/>
      <c r="G240" s="157"/>
      <c r="H240" s="53"/>
      <c r="I240" s="32"/>
      <c r="J240" s="32"/>
      <c r="K240" s="53"/>
      <c r="L240" s="53"/>
      <c r="M240" s="157"/>
      <c r="N240" s="53"/>
      <c r="O240" s="250"/>
      <c r="P240" s="250"/>
      <c r="Q240" s="250"/>
    </row>
    <row r="241" spans="2:17" x14ac:dyDescent="0.2">
      <c r="B241" s="53"/>
      <c r="C241" s="32"/>
      <c r="D241" s="32"/>
      <c r="E241" s="53"/>
      <c r="F241" s="53"/>
      <c r="G241" s="157"/>
      <c r="H241" s="53"/>
      <c r="I241" s="32"/>
      <c r="J241" s="32"/>
      <c r="K241" s="53"/>
      <c r="L241" s="53"/>
      <c r="M241" s="157"/>
      <c r="N241" s="53"/>
      <c r="O241" s="250"/>
      <c r="P241" s="250"/>
      <c r="Q241" s="250"/>
    </row>
    <row r="242" spans="2:17" x14ac:dyDescent="0.2">
      <c r="B242" s="53"/>
      <c r="C242" s="32"/>
      <c r="D242" s="32"/>
      <c r="E242" s="53"/>
      <c r="F242" s="53"/>
      <c r="G242" s="157"/>
      <c r="H242" s="53"/>
      <c r="I242" s="32"/>
      <c r="J242" s="32"/>
      <c r="K242" s="53"/>
      <c r="L242" s="53"/>
      <c r="M242" s="157"/>
      <c r="N242" s="53"/>
      <c r="O242" s="250"/>
      <c r="P242" s="250"/>
      <c r="Q242" s="250"/>
    </row>
    <row r="243" spans="2:17" x14ac:dyDescent="0.2">
      <c r="B243" s="53"/>
      <c r="C243" s="32"/>
      <c r="D243" s="32"/>
      <c r="E243" s="53"/>
      <c r="F243" s="53"/>
      <c r="G243" s="157"/>
      <c r="H243" s="53"/>
      <c r="I243" s="32"/>
      <c r="J243" s="32"/>
      <c r="K243" s="53"/>
      <c r="L243" s="53"/>
      <c r="M243" s="157"/>
      <c r="N243" s="53"/>
      <c r="O243" s="250"/>
      <c r="P243" s="250"/>
      <c r="Q243" s="250"/>
    </row>
    <row r="244" spans="2:17" x14ac:dyDescent="0.2">
      <c r="B244" s="53"/>
      <c r="C244" s="32"/>
      <c r="D244" s="32"/>
      <c r="E244" s="53"/>
      <c r="F244" s="53"/>
      <c r="G244" s="157"/>
      <c r="H244" s="53"/>
      <c r="I244" s="32"/>
      <c r="J244" s="32"/>
      <c r="K244" s="53"/>
      <c r="L244" s="53"/>
      <c r="M244" s="157"/>
      <c r="N244" s="53"/>
      <c r="O244" s="250"/>
      <c r="P244" s="250"/>
      <c r="Q244" s="250"/>
    </row>
    <row r="245" spans="2:17" x14ac:dyDescent="0.2">
      <c r="B245" s="53"/>
      <c r="C245" s="32"/>
      <c r="D245" s="32"/>
      <c r="E245" s="53"/>
      <c r="F245" s="53"/>
      <c r="G245" s="157"/>
      <c r="H245" s="53"/>
      <c r="I245" s="32"/>
      <c r="J245" s="32"/>
      <c r="K245" s="53"/>
      <c r="L245" s="53"/>
      <c r="M245" s="157"/>
      <c r="N245" s="53"/>
      <c r="O245" s="250"/>
      <c r="P245" s="250"/>
      <c r="Q245" s="250"/>
    </row>
    <row r="246" spans="2:17" x14ac:dyDescent="0.2">
      <c r="B246" s="53"/>
      <c r="C246" s="32"/>
      <c r="D246" s="32"/>
      <c r="E246" s="53"/>
      <c r="F246" s="53"/>
      <c r="G246" s="157"/>
      <c r="H246" s="53"/>
      <c r="I246" s="32"/>
      <c r="J246" s="32"/>
      <c r="K246" s="53"/>
      <c r="L246" s="53"/>
      <c r="M246" s="157"/>
      <c r="N246" s="53"/>
      <c r="O246" s="250"/>
      <c r="P246" s="250"/>
      <c r="Q246" s="250"/>
    </row>
    <row r="247" spans="2:17" x14ac:dyDescent="0.2">
      <c r="B247" s="53"/>
      <c r="C247" s="32"/>
      <c r="D247" s="32"/>
      <c r="E247" s="53"/>
      <c r="F247" s="53"/>
      <c r="G247" s="157"/>
      <c r="H247" s="53"/>
      <c r="I247" s="32"/>
      <c r="J247" s="32"/>
      <c r="K247" s="53"/>
      <c r="L247" s="53"/>
      <c r="M247" s="157"/>
      <c r="N247" s="53"/>
      <c r="O247" s="250"/>
      <c r="P247" s="250"/>
      <c r="Q247" s="250"/>
    </row>
  </sheetData>
  <mergeCells count="5">
    <mergeCell ref="A2:N2"/>
    <mergeCell ref="B5:G5"/>
    <mergeCell ref="H5:M5"/>
    <mergeCell ref="B24:G24"/>
    <mergeCell ref="H24:M24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tabColor indexed="12"/>
    <outlinePr applyStyles="1" summaryBelow="0"/>
    <pageSetUpPr fitToPage="1"/>
  </sheetPr>
  <dimension ref="A2:T232"/>
  <sheetViews>
    <sheetView workbookViewId="0">
      <selection activeCell="D5" sqref="D5"/>
    </sheetView>
  </sheetViews>
  <sheetFormatPr defaultRowHeight="12.75" outlineLevelRow="2" x14ac:dyDescent="0.2"/>
  <cols>
    <col min="1" max="1" width="81.42578125" style="114" customWidth="1"/>
    <col min="2" max="2" width="14.28515625" style="33" customWidth="1"/>
    <col min="3" max="3" width="15.42578125" style="33" customWidth="1"/>
    <col min="4" max="4" width="10.28515625" style="146" customWidth="1"/>
    <col min="5" max="5" width="8.85546875" style="238" hidden="1" customWidth="1"/>
    <col min="6" max="16384" width="9.140625" style="238"/>
  </cols>
  <sheetData>
    <row r="2" spans="1:20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31.01.2018</v>
      </c>
      <c r="B2" s="3"/>
      <c r="C2" s="3"/>
      <c r="D2" s="3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</row>
    <row r="3" spans="1:20" ht="18.75" x14ac:dyDescent="0.3">
      <c r="A3" s="1" t="s">
        <v>183</v>
      </c>
      <c r="B3" s="1"/>
      <c r="C3" s="1"/>
      <c r="D3" s="1"/>
    </row>
    <row r="4" spans="1:20" x14ac:dyDescent="0.2">
      <c r="B4" s="53"/>
      <c r="C4" s="53"/>
      <c r="D4" s="157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</row>
    <row r="5" spans="1:20" s="11" customFormat="1" x14ac:dyDescent="0.2">
      <c r="B5" s="60"/>
      <c r="C5" s="60"/>
      <c r="D5" s="11" t="str">
        <f>VALVAL</f>
        <v>млрд. одиниць</v>
      </c>
    </row>
    <row r="6" spans="1:20" s="83" customFormat="1" x14ac:dyDescent="0.2">
      <c r="A6" s="223"/>
      <c r="B6" s="200" t="s">
        <v>180</v>
      </c>
      <c r="C6" s="200" t="s">
        <v>7</v>
      </c>
      <c r="D6" s="93" t="s">
        <v>66</v>
      </c>
      <c r="E6" s="102" t="s">
        <v>164</v>
      </c>
    </row>
    <row r="7" spans="1:20" s="10" customFormat="1" ht="15.75" x14ac:dyDescent="0.2">
      <c r="A7" s="134" t="s">
        <v>179</v>
      </c>
      <c r="B7" s="214">
        <f t="shared" ref="B7:C7" si="0">B$8+B$18</f>
        <v>76.113584884320005</v>
      </c>
      <c r="C7" s="214">
        <f t="shared" si="0"/>
        <v>2131.8494912910401</v>
      </c>
      <c r="D7" s="192">
        <v>0.99999899999999997</v>
      </c>
      <c r="E7" s="180" t="s">
        <v>10</v>
      </c>
    </row>
    <row r="8" spans="1:20" s="87" customFormat="1" ht="15" x14ac:dyDescent="0.2">
      <c r="A8" s="142" t="s">
        <v>73</v>
      </c>
      <c r="B8" s="6">
        <f t="shared" ref="B8:D8" si="1">B$9+B$12</f>
        <v>65.44208011453</v>
      </c>
      <c r="C8" s="6">
        <f t="shared" si="1"/>
        <v>1832.95354453705</v>
      </c>
      <c r="D8" s="143">
        <f t="shared" si="1"/>
        <v>0.85979499999999998</v>
      </c>
      <c r="E8" s="220" t="s">
        <v>10</v>
      </c>
    </row>
    <row r="9" spans="1:20" s="246" customFormat="1" ht="15" outlineLevel="1" x14ac:dyDescent="0.2">
      <c r="A9" s="25" t="s">
        <v>53</v>
      </c>
      <c r="B9" s="186">
        <f t="shared" ref="B9:C9" si="2">SUM(B$10:B$11)</f>
        <v>26.612179945339999</v>
      </c>
      <c r="C9" s="186">
        <f t="shared" si="2"/>
        <v>745.37498614740002</v>
      </c>
      <c r="D9" s="164">
        <v>0.349638</v>
      </c>
      <c r="E9" s="141" t="s">
        <v>165</v>
      </c>
    </row>
    <row r="10" spans="1:20" s="100" customFormat="1" ht="14.25" outlineLevel="2" x14ac:dyDescent="0.2">
      <c r="A10" s="194" t="s">
        <v>130</v>
      </c>
      <c r="B10" s="128">
        <v>26.527187151290001</v>
      </c>
      <c r="C10" s="128">
        <v>742.99444074226005</v>
      </c>
      <c r="D10" s="205">
        <v>0.34852100000000003</v>
      </c>
      <c r="E10" s="161" t="s">
        <v>131</v>
      </c>
    </row>
    <row r="11" spans="1:20" ht="14.25" outlineLevel="2" x14ac:dyDescent="0.2">
      <c r="A11" s="92" t="s">
        <v>11</v>
      </c>
      <c r="B11" s="69">
        <v>8.4992794050000001E-2</v>
      </c>
      <c r="C11" s="69">
        <v>2.3805454051399999</v>
      </c>
      <c r="D11" s="205">
        <v>1.1169999999999999E-3</v>
      </c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  <c r="R11" s="250"/>
    </row>
    <row r="12" spans="1:20" ht="15" outlineLevel="1" x14ac:dyDescent="0.25">
      <c r="A12" s="216" t="s">
        <v>80</v>
      </c>
      <c r="B12" s="52">
        <f t="shared" ref="B12:C12" si="3">SUM(B$13:B$17)</f>
        <v>38.829900169189997</v>
      </c>
      <c r="C12" s="52">
        <f t="shared" si="3"/>
        <v>1087.57855838965</v>
      </c>
      <c r="D12" s="208">
        <v>0.51015699999999997</v>
      </c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</row>
    <row r="13" spans="1:20" ht="14.25" outlineLevel="2" x14ac:dyDescent="0.25">
      <c r="A13" s="167" t="s">
        <v>146</v>
      </c>
      <c r="B13" s="94">
        <v>14.77669402734</v>
      </c>
      <c r="C13" s="94">
        <v>413.87733468284</v>
      </c>
      <c r="D13" s="198">
        <v>0.19414000000000001</v>
      </c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  <c r="R13" s="250"/>
    </row>
    <row r="14" spans="1:20" ht="28.5" outlineLevel="2" x14ac:dyDescent="0.25">
      <c r="A14" s="167" t="s">
        <v>8</v>
      </c>
      <c r="B14" s="94">
        <v>1.7965229659299999</v>
      </c>
      <c r="C14" s="94">
        <v>50.31843627936</v>
      </c>
      <c r="D14" s="198">
        <v>2.3602999999999999E-2</v>
      </c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  <c r="R14" s="250"/>
    </row>
    <row r="15" spans="1:20" ht="28.5" outlineLevel="2" x14ac:dyDescent="0.25">
      <c r="A15" s="167" t="s">
        <v>25</v>
      </c>
      <c r="B15" s="94">
        <v>6.350758E-5</v>
      </c>
      <c r="C15" s="94">
        <v>1.7787705E-3</v>
      </c>
      <c r="D15" s="198">
        <v>9.9999999999999995E-7</v>
      </c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</row>
    <row r="16" spans="1:20" ht="14.25" outlineLevel="2" x14ac:dyDescent="0.25">
      <c r="A16" s="167" t="s">
        <v>147</v>
      </c>
      <c r="B16" s="94">
        <v>20.467272999999999</v>
      </c>
      <c r="C16" s="94">
        <v>573.26357179695003</v>
      </c>
      <c r="D16" s="198">
        <v>0.26890399999999998</v>
      </c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  <c r="R16" s="250"/>
    </row>
    <row r="17" spans="1:18" ht="14.25" outlineLevel="2" x14ac:dyDescent="0.25">
      <c r="A17" s="167" t="s">
        <v>9</v>
      </c>
      <c r="B17" s="94">
        <v>1.7893466683399999</v>
      </c>
      <c r="C17" s="94">
        <v>50.117436859999998</v>
      </c>
      <c r="D17" s="198">
        <v>2.3508999999999999E-2</v>
      </c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</row>
    <row r="18" spans="1:18" ht="15" x14ac:dyDescent="0.25">
      <c r="A18" s="230" t="s">
        <v>114</v>
      </c>
      <c r="B18" s="27">
        <f t="shared" ref="B18:D18" si="4">B$19+B$23</f>
        <v>10.671504769790001</v>
      </c>
      <c r="C18" s="27">
        <f t="shared" si="4"/>
        <v>298.89594675398996</v>
      </c>
      <c r="D18" s="184">
        <f t="shared" si="4"/>
        <v>0.140204</v>
      </c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</row>
    <row r="19" spans="1:18" ht="15" outlineLevel="1" x14ac:dyDescent="0.25">
      <c r="A19" s="216" t="s">
        <v>53</v>
      </c>
      <c r="B19" s="52">
        <f t="shared" ref="B19:C19" si="5">SUM(B$20:B$22)</f>
        <v>0.47455557223</v>
      </c>
      <c r="C19" s="52">
        <f t="shared" si="5"/>
        <v>13.29172784132</v>
      </c>
      <c r="D19" s="208">
        <v>6.234E-3</v>
      </c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</row>
    <row r="20" spans="1:18" ht="14.25" outlineLevel="2" x14ac:dyDescent="0.25">
      <c r="A20" s="167" t="s">
        <v>130</v>
      </c>
      <c r="B20" s="94">
        <v>0.31954294634000002</v>
      </c>
      <c r="C20" s="94">
        <v>8.9500115999999998</v>
      </c>
      <c r="D20" s="198">
        <v>4.1980000000000003E-3</v>
      </c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  <c r="R20" s="250"/>
    </row>
    <row r="21" spans="1:18" ht="14.25" outlineLevel="2" x14ac:dyDescent="0.25">
      <c r="A21" s="167" t="s">
        <v>11</v>
      </c>
      <c r="B21" s="94">
        <v>0.15497854194999999</v>
      </c>
      <c r="C21" s="94">
        <v>4.3407615913199997</v>
      </c>
      <c r="D21" s="198">
        <v>2.036E-3</v>
      </c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</row>
    <row r="22" spans="1:18" ht="14.25" outlineLevel="2" x14ac:dyDescent="0.25">
      <c r="A22" s="167" t="s">
        <v>133</v>
      </c>
      <c r="B22" s="94">
        <v>3.4083939999999997E-5</v>
      </c>
      <c r="C22" s="94">
        <v>9.5465000000000003E-4</v>
      </c>
      <c r="D22" s="198">
        <v>0</v>
      </c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  <c r="R22" s="250"/>
    </row>
    <row r="23" spans="1:18" ht="15" outlineLevel="1" x14ac:dyDescent="0.25">
      <c r="A23" s="216" t="s">
        <v>80</v>
      </c>
      <c r="B23" s="52">
        <f t="shared" ref="B23:C23" si="6">SUM(B$24:B$27)</f>
        <v>10.19694919756</v>
      </c>
      <c r="C23" s="52">
        <f t="shared" si="6"/>
        <v>285.60421891266998</v>
      </c>
      <c r="D23" s="208">
        <v>0.13397000000000001</v>
      </c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</row>
    <row r="24" spans="1:18" ht="14.25" outlineLevel="2" x14ac:dyDescent="0.25">
      <c r="A24" s="167" t="s">
        <v>146</v>
      </c>
      <c r="B24" s="94">
        <v>8.0583779737800008</v>
      </c>
      <c r="C24" s="94">
        <v>225.70542446681</v>
      </c>
      <c r="D24" s="198">
        <v>0.10587299999999999</v>
      </c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</row>
    <row r="25" spans="1:18" ht="28.5" outlineLevel="2" x14ac:dyDescent="0.25">
      <c r="A25" s="167" t="s">
        <v>8</v>
      </c>
      <c r="B25" s="94">
        <v>7.3108389940000004E-2</v>
      </c>
      <c r="C25" s="94">
        <v>2.0476776141799999</v>
      </c>
      <c r="D25" s="198">
        <v>9.6100000000000005E-4</v>
      </c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  <c r="R25" s="250"/>
    </row>
    <row r="26" spans="1:18" ht="28.5" outlineLevel="2" x14ac:dyDescent="0.25">
      <c r="A26" s="167" t="s">
        <v>25</v>
      </c>
      <c r="B26" s="94">
        <v>1.9467897972199999</v>
      </c>
      <c r="C26" s="94">
        <v>54.52722855156</v>
      </c>
      <c r="D26" s="198">
        <v>2.5576999999999999E-2</v>
      </c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</row>
    <row r="27" spans="1:18" ht="14.25" outlineLevel="2" x14ac:dyDescent="0.25">
      <c r="A27" s="167" t="s">
        <v>9</v>
      </c>
      <c r="B27" s="94">
        <v>0.11867303662000001</v>
      </c>
      <c r="C27" s="94">
        <v>3.3238882801199998</v>
      </c>
      <c r="D27" s="198">
        <v>1.5590000000000001E-3</v>
      </c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</row>
    <row r="28" spans="1:18" x14ac:dyDescent="0.2">
      <c r="B28" s="53"/>
      <c r="C28" s="53"/>
      <c r="D28" s="157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</row>
    <row r="29" spans="1:18" x14ac:dyDescent="0.2">
      <c r="B29" s="53"/>
      <c r="C29" s="53"/>
      <c r="D29" s="157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R29" s="250"/>
    </row>
    <row r="30" spans="1:18" x14ac:dyDescent="0.2">
      <c r="B30" s="53"/>
      <c r="C30" s="53"/>
      <c r="D30" s="157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  <c r="R30" s="250"/>
    </row>
    <row r="31" spans="1:18" x14ac:dyDescent="0.2">
      <c r="B31" s="53"/>
      <c r="C31" s="53"/>
      <c r="D31" s="157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  <c r="R31" s="250"/>
    </row>
    <row r="32" spans="1:18" x14ac:dyDescent="0.2">
      <c r="B32" s="53"/>
      <c r="C32" s="53"/>
      <c r="D32" s="157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  <c r="R32" s="250"/>
    </row>
    <row r="33" spans="2:18" x14ac:dyDescent="0.2">
      <c r="B33" s="53"/>
      <c r="C33" s="53"/>
      <c r="D33" s="157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  <c r="R33" s="250"/>
    </row>
    <row r="34" spans="2:18" x14ac:dyDescent="0.2">
      <c r="B34" s="53"/>
      <c r="C34" s="53"/>
      <c r="D34" s="157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</row>
    <row r="35" spans="2:18" x14ac:dyDescent="0.2">
      <c r="B35" s="53"/>
      <c r="C35" s="53"/>
      <c r="D35" s="157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250"/>
    </row>
    <row r="36" spans="2:18" x14ac:dyDescent="0.2">
      <c r="B36" s="53"/>
      <c r="C36" s="53"/>
      <c r="D36" s="157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  <c r="R36" s="250"/>
    </row>
    <row r="37" spans="2:18" x14ac:dyDescent="0.2">
      <c r="B37" s="53"/>
      <c r="C37" s="53"/>
      <c r="D37" s="157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  <c r="R37" s="250"/>
    </row>
    <row r="38" spans="2:18" x14ac:dyDescent="0.2">
      <c r="B38" s="53"/>
      <c r="C38" s="53"/>
      <c r="D38" s="157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  <c r="R38" s="250"/>
    </row>
    <row r="39" spans="2:18" x14ac:dyDescent="0.2">
      <c r="B39" s="53"/>
      <c r="C39" s="53"/>
      <c r="D39" s="157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  <c r="R39" s="250"/>
    </row>
    <row r="40" spans="2:18" x14ac:dyDescent="0.2">
      <c r="B40" s="53"/>
      <c r="C40" s="53"/>
      <c r="D40" s="157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</row>
    <row r="41" spans="2:18" x14ac:dyDescent="0.2">
      <c r="B41" s="53"/>
      <c r="C41" s="53"/>
      <c r="D41" s="157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</row>
    <row r="42" spans="2:18" x14ac:dyDescent="0.2">
      <c r="B42" s="53"/>
      <c r="C42" s="53"/>
      <c r="D42" s="157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</row>
    <row r="43" spans="2:18" x14ac:dyDescent="0.2">
      <c r="B43" s="53"/>
      <c r="C43" s="53"/>
      <c r="D43" s="157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  <c r="R43" s="250"/>
    </row>
    <row r="44" spans="2:18" x14ac:dyDescent="0.2">
      <c r="B44" s="53"/>
      <c r="C44" s="53"/>
      <c r="D44" s="157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  <c r="R44" s="250"/>
    </row>
    <row r="45" spans="2:18" x14ac:dyDescent="0.2">
      <c r="B45" s="53"/>
      <c r="C45" s="53"/>
      <c r="D45" s="157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  <c r="R45" s="250"/>
    </row>
    <row r="46" spans="2:18" x14ac:dyDescent="0.2">
      <c r="B46" s="53"/>
      <c r="C46" s="53"/>
      <c r="D46" s="157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  <c r="R46" s="250"/>
    </row>
    <row r="47" spans="2:18" x14ac:dyDescent="0.2">
      <c r="B47" s="53"/>
      <c r="C47" s="53"/>
      <c r="D47" s="157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  <c r="R47" s="250"/>
    </row>
    <row r="48" spans="2:18" x14ac:dyDescent="0.2">
      <c r="B48" s="53"/>
      <c r="C48" s="53"/>
      <c r="D48" s="157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  <c r="R48" s="250"/>
    </row>
    <row r="49" spans="2:18" x14ac:dyDescent="0.2">
      <c r="B49" s="53"/>
      <c r="C49" s="53"/>
      <c r="D49" s="157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  <c r="R49" s="250"/>
    </row>
    <row r="50" spans="2:18" x14ac:dyDescent="0.2">
      <c r="B50" s="53"/>
      <c r="C50" s="53"/>
      <c r="D50" s="157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  <c r="R50" s="250"/>
    </row>
    <row r="51" spans="2:18" x14ac:dyDescent="0.2">
      <c r="B51" s="53"/>
      <c r="C51" s="53"/>
      <c r="D51" s="157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  <c r="R51" s="250"/>
    </row>
    <row r="52" spans="2:18" x14ac:dyDescent="0.2">
      <c r="B52" s="53"/>
      <c r="C52" s="53"/>
      <c r="D52" s="157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  <c r="R52" s="250"/>
    </row>
    <row r="53" spans="2:18" x14ac:dyDescent="0.2">
      <c r="B53" s="53"/>
      <c r="C53" s="53"/>
      <c r="D53" s="157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  <c r="R53" s="250"/>
    </row>
    <row r="54" spans="2:18" x14ac:dyDescent="0.2">
      <c r="B54" s="53"/>
      <c r="C54" s="53"/>
      <c r="D54" s="157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  <c r="R54" s="250"/>
    </row>
    <row r="55" spans="2:18" x14ac:dyDescent="0.2">
      <c r="B55" s="53"/>
      <c r="C55" s="53"/>
      <c r="D55" s="157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  <c r="R55" s="250"/>
    </row>
    <row r="56" spans="2:18" x14ac:dyDescent="0.2">
      <c r="B56" s="53"/>
      <c r="C56" s="53"/>
      <c r="D56" s="157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  <c r="R56" s="250"/>
    </row>
    <row r="57" spans="2:18" x14ac:dyDescent="0.2">
      <c r="B57" s="53"/>
      <c r="C57" s="53"/>
      <c r="D57" s="157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  <c r="R57" s="250"/>
    </row>
    <row r="58" spans="2:18" x14ac:dyDescent="0.2">
      <c r="B58" s="53"/>
      <c r="C58" s="53"/>
      <c r="D58" s="157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  <c r="R58" s="250"/>
    </row>
    <row r="59" spans="2:18" x14ac:dyDescent="0.2">
      <c r="B59" s="53"/>
      <c r="C59" s="53"/>
      <c r="D59" s="157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  <c r="R59" s="250"/>
    </row>
    <row r="60" spans="2:18" x14ac:dyDescent="0.2">
      <c r="B60" s="53"/>
      <c r="C60" s="53"/>
      <c r="D60" s="157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  <c r="R60" s="250"/>
    </row>
    <row r="61" spans="2:18" x14ac:dyDescent="0.2">
      <c r="B61" s="53"/>
      <c r="C61" s="53"/>
      <c r="D61" s="157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  <c r="R61" s="250"/>
    </row>
    <row r="62" spans="2:18" x14ac:dyDescent="0.2">
      <c r="B62" s="53"/>
      <c r="C62" s="53"/>
      <c r="D62" s="157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  <c r="R62" s="250"/>
    </row>
    <row r="63" spans="2:18" x14ac:dyDescent="0.2">
      <c r="B63" s="53"/>
      <c r="C63" s="53"/>
      <c r="D63" s="157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  <c r="R63" s="250"/>
    </row>
    <row r="64" spans="2:18" x14ac:dyDescent="0.2">
      <c r="B64" s="53"/>
      <c r="C64" s="53"/>
      <c r="D64" s="157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  <c r="R64" s="250"/>
    </row>
    <row r="65" spans="2:18" x14ac:dyDescent="0.2">
      <c r="B65" s="53"/>
      <c r="C65" s="53"/>
      <c r="D65" s="157"/>
      <c r="E65" s="250"/>
      <c r="F65" s="250"/>
      <c r="G65" s="250"/>
      <c r="H65" s="250"/>
      <c r="I65" s="250"/>
      <c r="J65" s="250"/>
      <c r="K65" s="250"/>
      <c r="L65" s="250"/>
      <c r="M65" s="250"/>
      <c r="N65" s="250"/>
      <c r="O65" s="250"/>
      <c r="P65" s="250"/>
      <c r="Q65" s="250"/>
      <c r="R65" s="250"/>
    </row>
    <row r="66" spans="2:18" x14ac:dyDescent="0.2">
      <c r="B66" s="53"/>
      <c r="C66" s="53"/>
      <c r="D66" s="157"/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  <c r="R66" s="250"/>
    </row>
    <row r="67" spans="2:18" x14ac:dyDescent="0.2">
      <c r="B67" s="53"/>
      <c r="C67" s="53"/>
      <c r="D67" s="157"/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  <c r="R67" s="250"/>
    </row>
    <row r="68" spans="2:18" x14ac:dyDescent="0.2">
      <c r="B68" s="53"/>
      <c r="C68" s="53"/>
      <c r="D68" s="157"/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  <c r="R68" s="250"/>
    </row>
    <row r="69" spans="2:18" x14ac:dyDescent="0.2">
      <c r="B69" s="53"/>
      <c r="C69" s="53"/>
      <c r="D69" s="157"/>
      <c r="E69" s="250"/>
      <c r="F69" s="250"/>
      <c r="G69" s="250"/>
      <c r="H69" s="250"/>
      <c r="I69" s="250"/>
      <c r="J69" s="250"/>
      <c r="K69" s="250"/>
      <c r="L69" s="250"/>
      <c r="M69" s="250"/>
      <c r="N69" s="250"/>
      <c r="O69" s="250"/>
      <c r="P69" s="250"/>
      <c r="Q69" s="250"/>
      <c r="R69" s="250"/>
    </row>
    <row r="70" spans="2:18" x14ac:dyDescent="0.2">
      <c r="B70" s="53"/>
      <c r="C70" s="53"/>
      <c r="D70" s="157"/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  <c r="R70" s="250"/>
    </row>
    <row r="71" spans="2:18" x14ac:dyDescent="0.2">
      <c r="B71" s="53"/>
      <c r="C71" s="53"/>
      <c r="D71" s="157"/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  <c r="R71" s="250"/>
    </row>
    <row r="72" spans="2:18" x14ac:dyDescent="0.2">
      <c r="B72" s="53"/>
      <c r="C72" s="53"/>
      <c r="D72" s="157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  <c r="R72" s="250"/>
    </row>
    <row r="73" spans="2:18" x14ac:dyDescent="0.2">
      <c r="B73" s="53"/>
      <c r="C73" s="53"/>
      <c r="D73" s="157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  <c r="R73" s="250"/>
    </row>
    <row r="74" spans="2:18" x14ac:dyDescent="0.2">
      <c r="B74" s="53"/>
      <c r="C74" s="53"/>
      <c r="D74" s="157"/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  <c r="R74" s="250"/>
    </row>
    <row r="75" spans="2:18" x14ac:dyDescent="0.2">
      <c r="B75" s="53"/>
      <c r="C75" s="53"/>
      <c r="D75" s="157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</row>
    <row r="76" spans="2:18" x14ac:dyDescent="0.2">
      <c r="B76" s="53"/>
      <c r="C76" s="53"/>
      <c r="D76" s="157"/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  <c r="R76" s="250"/>
    </row>
    <row r="77" spans="2:18" x14ac:dyDescent="0.2">
      <c r="B77" s="53"/>
      <c r="C77" s="53"/>
      <c r="D77" s="157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  <c r="R77" s="250"/>
    </row>
    <row r="78" spans="2:18" x14ac:dyDescent="0.2">
      <c r="B78" s="53"/>
      <c r="C78" s="53"/>
      <c r="D78" s="157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  <c r="R78" s="250"/>
    </row>
    <row r="79" spans="2:18" x14ac:dyDescent="0.2">
      <c r="B79" s="53"/>
      <c r="C79" s="53"/>
      <c r="D79" s="157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  <c r="R79" s="250"/>
    </row>
    <row r="80" spans="2:18" x14ac:dyDescent="0.2">
      <c r="B80" s="53"/>
      <c r="C80" s="53"/>
      <c r="D80" s="157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  <c r="R80" s="250"/>
    </row>
    <row r="81" spans="2:18" x14ac:dyDescent="0.2">
      <c r="B81" s="53"/>
      <c r="C81" s="53"/>
      <c r="D81" s="157"/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  <c r="R81" s="250"/>
    </row>
    <row r="82" spans="2:18" x14ac:dyDescent="0.2">
      <c r="B82" s="53"/>
      <c r="C82" s="53"/>
      <c r="D82" s="157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</row>
    <row r="83" spans="2:18" x14ac:dyDescent="0.2">
      <c r="B83" s="53"/>
      <c r="C83" s="53"/>
      <c r="D83" s="157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  <c r="R83" s="250"/>
    </row>
    <row r="84" spans="2:18" x14ac:dyDescent="0.2">
      <c r="B84" s="53"/>
      <c r="C84" s="53"/>
      <c r="D84" s="157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  <c r="R84" s="250"/>
    </row>
    <row r="85" spans="2:18" x14ac:dyDescent="0.2">
      <c r="B85" s="53"/>
      <c r="C85" s="53"/>
      <c r="D85" s="157"/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  <c r="R85" s="250"/>
    </row>
    <row r="86" spans="2:18" x14ac:dyDescent="0.2">
      <c r="B86" s="53"/>
      <c r="C86" s="53"/>
      <c r="D86" s="157"/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  <c r="R86" s="250"/>
    </row>
    <row r="87" spans="2:18" x14ac:dyDescent="0.2">
      <c r="B87" s="53"/>
      <c r="C87" s="53"/>
      <c r="D87" s="157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  <c r="R87" s="250"/>
    </row>
    <row r="88" spans="2:18" x14ac:dyDescent="0.2">
      <c r="B88" s="53"/>
      <c r="C88" s="53"/>
      <c r="D88" s="157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  <c r="R88" s="250"/>
    </row>
    <row r="89" spans="2:18" x14ac:dyDescent="0.2">
      <c r="B89" s="53"/>
      <c r="C89" s="53"/>
      <c r="D89" s="157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  <c r="R89" s="250"/>
    </row>
    <row r="90" spans="2:18" x14ac:dyDescent="0.2">
      <c r="B90" s="53"/>
      <c r="C90" s="53"/>
      <c r="D90" s="157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  <c r="R90" s="250"/>
    </row>
    <row r="91" spans="2:18" x14ac:dyDescent="0.2">
      <c r="B91" s="53"/>
      <c r="C91" s="53"/>
      <c r="D91" s="157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  <c r="R91" s="250"/>
    </row>
    <row r="92" spans="2:18" x14ac:dyDescent="0.2">
      <c r="B92" s="53"/>
      <c r="C92" s="53"/>
      <c r="D92" s="157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  <c r="R92" s="250"/>
    </row>
    <row r="93" spans="2:18" x14ac:dyDescent="0.2">
      <c r="B93" s="53"/>
      <c r="C93" s="53"/>
      <c r="D93" s="157"/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  <c r="R93" s="250"/>
    </row>
    <row r="94" spans="2:18" x14ac:dyDescent="0.2">
      <c r="B94" s="53"/>
      <c r="C94" s="53"/>
      <c r="D94" s="157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</row>
    <row r="95" spans="2:18" x14ac:dyDescent="0.2">
      <c r="B95" s="53"/>
      <c r="C95" s="53"/>
      <c r="D95" s="157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  <c r="R95" s="250"/>
    </row>
    <row r="96" spans="2:18" x14ac:dyDescent="0.2">
      <c r="B96" s="53"/>
      <c r="C96" s="53"/>
      <c r="D96" s="157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  <c r="R96" s="250"/>
    </row>
    <row r="97" spans="2:18" x14ac:dyDescent="0.2">
      <c r="B97" s="53"/>
      <c r="C97" s="53"/>
      <c r="D97" s="157"/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  <c r="R97" s="250"/>
    </row>
    <row r="98" spans="2:18" x14ac:dyDescent="0.2">
      <c r="B98" s="53"/>
      <c r="C98" s="53"/>
      <c r="D98" s="157"/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  <c r="R98" s="250"/>
    </row>
    <row r="99" spans="2:18" x14ac:dyDescent="0.2">
      <c r="B99" s="53"/>
      <c r="C99" s="53"/>
      <c r="D99" s="157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  <c r="R99" s="250"/>
    </row>
    <row r="100" spans="2:18" x14ac:dyDescent="0.2">
      <c r="B100" s="53"/>
      <c r="C100" s="53"/>
      <c r="D100" s="157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  <c r="R100" s="250"/>
    </row>
    <row r="101" spans="2:18" x14ac:dyDescent="0.2">
      <c r="B101" s="53"/>
      <c r="C101" s="53"/>
      <c r="D101" s="157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  <c r="R101" s="250"/>
    </row>
    <row r="102" spans="2:18" x14ac:dyDescent="0.2">
      <c r="B102" s="53"/>
      <c r="C102" s="53"/>
      <c r="D102" s="157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  <c r="R102" s="250"/>
    </row>
    <row r="103" spans="2:18" x14ac:dyDescent="0.2">
      <c r="B103" s="53"/>
      <c r="C103" s="53"/>
      <c r="D103" s="157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  <c r="R103" s="250"/>
    </row>
    <row r="104" spans="2:18" x14ac:dyDescent="0.2">
      <c r="B104" s="53"/>
      <c r="C104" s="53"/>
      <c r="D104" s="157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  <c r="R104" s="250"/>
    </row>
    <row r="105" spans="2:18" x14ac:dyDescent="0.2">
      <c r="B105" s="53"/>
      <c r="C105" s="53"/>
      <c r="D105" s="157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  <c r="R105" s="250"/>
    </row>
    <row r="106" spans="2:18" x14ac:dyDescent="0.2">
      <c r="B106" s="53"/>
      <c r="C106" s="53"/>
      <c r="D106" s="157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  <c r="R106" s="250"/>
    </row>
    <row r="107" spans="2:18" x14ac:dyDescent="0.2">
      <c r="B107" s="53"/>
      <c r="C107" s="53"/>
      <c r="D107" s="157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  <c r="R107" s="250"/>
    </row>
    <row r="108" spans="2:18" x14ac:dyDescent="0.2">
      <c r="B108" s="53"/>
      <c r="C108" s="53"/>
      <c r="D108" s="157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  <c r="R108" s="250"/>
    </row>
    <row r="109" spans="2:18" x14ac:dyDescent="0.2">
      <c r="B109" s="53"/>
      <c r="C109" s="53"/>
      <c r="D109" s="157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</row>
    <row r="110" spans="2:18" x14ac:dyDescent="0.2">
      <c r="B110" s="53"/>
      <c r="C110" s="53"/>
      <c r="D110" s="157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  <c r="R110" s="250"/>
    </row>
    <row r="111" spans="2:18" x14ac:dyDescent="0.2">
      <c r="B111" s="53"/>
      <c r="C111" s="53"/>
      <c r="D111" s="157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  <c r="R111" s="250"/>
    </row>
    <row r="112" spans="2:18" x14ac:dyDescent="0.2">
      <c r="B112" s="53"/>
      <c r="C112" s="53"/>
      <c r="D112" s="157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  <c r="R112" s="250"/>
    </row>
    <row r="113" spans="2:18" x14ac:dyDescent="0.2">
      <c r="B113" s="53"/>
      <c r="C113" s="53"/>
      <c r="D113" s="157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  <c r="R113" s="250"/>
    </row>
    <row r="114" spans="2:18" x14ac:dyDescent="0.2">
      <c r="B114" s="53"/>
      <c r="C114" s="53"/>
      <c r="D114" s="157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  <c r="R114" s="250"/>
    </row>
    <row r="115" spans="2:18" x14ac:dyDescent="0.2">
      <c r="B115" s="53"/>
      <c r="C115" s="53"/>
      <c r="D115" s="157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  <c r="R115" s="250"/>
    </row>
    <row r="116" spans="2:18" x14ac:dyDescent="0.2">
      <c r="B116" s="53"/>
      <c r="C116" s="53"/>
      <c r="D116" s="157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  <c r="R116" s="250"/>
    </row>
    <row r="117" spans="2:18" x14ac:dyDescent="0.2">
      <c r="B117" s="53"/>
      <c r="C117" s="53"/>
      <c r="D117" s="157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  <c r="R117" s="250"/>
    </row>
    <row r="118" spans="2:18" x14ac:dyDescent="0.2">
      <c r="B118" s="53"/>
      <c r="C118" s="53"/>
      <c r="D118" s="157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</row>
    <row r="119" spans="2:18" x14ac:dyDescent="0.2">
      <c r="B119" s="53"/>
      <c r="C119" s="53"/>
      <c r="D119" s="157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  <c r="R119" s="250"/>
    </row>
    <row r="120" spans="2:18" x14ac:dyDescent="0.2">
      <c r="B120" s="53"/>
      <c r="C120" s="53"/>
      <c r="D120" s="157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  <c r="R120" s="250"/>
    </row>
    <row r="121" spans="2:18" x14ac:dyDescent="0.2">
      <c r="B121" s="53"/>
      <c r="C121" s="53"/>
      <c r="D121" s="157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  <c r="R121" s="250"/>
    </row>
    <row r="122" spans="2:18" x14ac:dyDescent="0.2">
      <c r="B122" s="53"/>
      <c r="C122" s="53"/>
      <c r="D122" s="157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  <c r="R122" s="250"/>
    </row>
    <row r="123" spans="2:18" x14ac:dyDescent="0.2">
      <c r="B123" s="53"/>
      <c r="C123" s="53"/>
      <c r="D123" s="157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  <c r="R123" s="250"/>
    </row>
    <row r="124" spans="2:18" x14ac:dyDescent="0.2">
      <c r="B124" s="53"/>
      <c r="C124" s="53"/>
      <c r="D124" s="157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  <c r="R124" s="250"/>
    </row>
    <row r="125" spans="2:18" x14ac:dyDescent="0.2">
      <c r="B125" s="53"/>
      <c r="C125" s="53"/>
      <c r="D125" s="157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  <c r="R125" s="250"/>
    </row>
    <row r="126" spans="2:18" x14ac:dyDescent="0.2">
      <c r="B126" s="53"/>
      <c r="C126" s="53"/>
      <c r="D126" s="157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  <c r="R126" s="250"/>
    </row>
    <row r="127" spans="2:18" x14ac:dyDescent="0.2">
      <c r="B127" s="53"/>
      <c r="C127" s="53"/>
      <c r="D127" s="157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  <c r="R127" s="250"/>
    </row>
    <row r="128" spans="2:18" x14ac:dyDescent="0.2">
      <c r="B128" s="53"/>
      <c r="C128" s="53"/>
      <c r="D128" s="157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  <c r="R128" s="250"/>
    </row>
    <row r="129" spans="2:18" x14ac:dyDescent="0.2">
      <c r="B129" s="53"/>
      <c r="C129" s="53"/>
      <c r="D129" s="157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  <c r="R129" s="250"/>
    </row>
    <row r="130" spans="2:18" x14ac:dyDescent="0.2">
      <c r="B130" s="53"/>
      <c r="C130" s="53"/>
      <c r="D130" s="157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  <c r="R130" s="250"/>
    </row>
    <row r="131" spans="2:18" x14ac:dyDescent="0.2">
      <c r="B131" s="53"/>
      <c r="C131" s="53"/>
      <c r="D131" s="157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  <c r="R131" s="250"/>
    </row>
    <row r="132" spans="2:18" x14ac:dyDescent="0.2">
      <c r="B132" s="53"/>
      <c r="C132" s="53"/>
      <c r="D132" s="157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  <c r="R132" s="250"/>
    </row>
    <row r="133" spans="2:18" x14ac:dyDescent="0.2">
      <c r="B133" s="53"/>
      <c r="C133" s="53"/>
      <c r="D133" s="157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  <c r="R133" s="250"/>
    </row>
    <row r="134" spans="2:18" x14ac:dyDescent="0.2">
      <c r="B134" s="53"/>
      <c r="C134" s="53"/>
      <c r="D134" s="157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  <c r="R134" s="250"/>
    </row>
    <row r="135" spans="2:18" x14ac:dyDescent="0.2">
      <c r="B135" s="53"/>
      <c r="C135" s="53"/>
      <c r="D135" s="157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  <c r="R135" s="250"/>
    </row>
    <row r="136" spans="2:18" x14ac:dyDescent="0.2">
      <c r="B136" s="53"/>
      <c r="C136" s="53"/>
      <c r="D136" s="157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  <c r="R136" s="250"/>
    </row>
    <row r="137" spans="2:18" x14ac:dyDescent="0.2">
      <c r="B137" s="53"/>
      <c r="C137" s="53"/>
      <c r="D137" s="157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  <c r="R137" s="250"/>
    </row>
    <row r="138" spans="2:18" x14ac:dyDescent="0.2">
      <c r="B138" s="53"/>
      <c r="C138" s="53"/>
      <c r="D138" s="157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  <c r="R138" s="250"/>
    </row>
    <row r="139" spans="2:18" x14ac:dyDescent="0.2">
      <c r="B139" s="53"/>
      <c r="C139" s="53"/>
      <c r="D139" s="157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  <c r="R139" s="250"/>
    </row>
    <row r="140" spans="2:18" x14ac:dyDescent="0.2">
      <c r="B140" s="53"/>
      <c r="C140" s="53"/>
      <c r="D140" s="157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  <c r="R140" s="250"/>
    </row>
    <row r="141" spans="2:18" x14ac:dyDescent="0.2">
      <c r="B141" s="53"/>
      <c r="C141" s="53"/>
      <c r="D141" s="157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  <c r="R141" s="250"/>
    </row>
    <row r="142" spans="2:18" x14ac:dyDescent="0.2">
      <c r="B142" s="53"/>
      <c r="C142" s="53"/>
      <c r="D142" s="157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  <c r="R142" s="250"/>
    </row>
    <row r="143" spans="2:18" x14ac:dyDescent="0.2">
      <c r="B143" s="53"/>
      <c r="C143" s="53"/>
      <c r="D143" s="157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  <c r="R143" s="250"/>
    </row>
    <row r="144" spans="2:18" x14ac:dyDescent="0.2">
      <c r="B144" s="53"/>
      <c r="C144" s="53"/>
      <c r="D144" s="157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  <c r="R144" s="250"/>
    </row>
    <row r="145" spans="2:18" x14ac:dyDescent="0.2">
      <c r="B145" s="53"/>
      <c r="C145" s="53"/>
      <c r="D145" s="157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  <c r="R145" s="250"/>
    </row>
    <row r="146" spans="2:18" x14ac:dyDescent="0.2">
      <c r="B146" s="53"/>
      <c r="C146" s="53"/>
      <c r="D146" s="157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  <c r="R146" s="250"/>
    </row>
    <row r="147" spans="2:18" x14ac:dyDescent="0.2">
      <c r="B147" s="53"/>
      <c r="C147" s="53"/>
      <c r="D147" s="157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  <c r="R147" s="250"/>
    </row>
    <row r="148" spans="2:18" x14ac:dyDescent="0.2">
      <c r="B148" s="53"/>
      <c r="C148" s="53"/>
      <c r="D148" s="157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  <c r="R148" s="250"/>
    </row>
    <row r="149" spans="2:18" x14ac:dyDescent="0.2">
      <c r="B149" s="53"/>
      <c r="C149" s="53"/>
      <c r="D149" s="157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  <c r="R149" s="250"/>
    </row>
    <row r="150" spans="2:18" x14ac:dyDescent="0.2">
      <c r="B150" s="53"/>
      <c r="C150" s="53"/>
      <c r="D150" s="157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  <c r="R150" s="250"/>
    </row>
    <row r="151" spans="2:18" x14ac:dyDescent="0.2">
      <c r="B151" s="53"/>
      <c r="C151" s="53"/>
      <c r="D151" s="157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  <c r="R151" s="250"/>
    </row>
    <row r="152" spans="2:18" x14ac:dyDescent="0.2">
      <c r="B152" s="53"/>
      <c r="C152" s="53"/>
      <c r="D152" s="157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  <c r="R152" s="250"/>
    </row>
    <row r="153" spans="2:18" x14ac:dyDescent="0.2">
      <c r="B153" s="53"/>
      <c r="C153" s="53"/>
      <c r="D153" s="157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  <c r="R153" s="250"/>
    </row>
    <row r="154" spans="2:18" x14ac:dyDescent="0.2">
      <c r="B154" s="53"/>
      <c r="C154" s="53"/>
      <c r="D154" s="157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  <c r="R154" s="250"/>
    </row>
    <row r="155" spans="2:18" x14ac:dyDescent="0.2">
      <c r="B155" s="53"/>
      <c r="C155" s="53"/>
      <c r="D155" s="157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  <c r="R155" s="250"/>
    </row>
    <row r="156" spans="2:18" x14ac:dyDescent="0.2">
      <c r="B156" s="53"/>
      <c r="C156" s="53"/>
      <c r="D156" s="157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  <c r="R156" s="250"/>
    </row>
    <row r="157" spans="2:18" x14ac:dyDescent="0.2">
      <c r="B157" s="53"/>
      <c r="C157" s="53"/>
      <c r="D157" s="157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  <c r="R157" s="250"/>
    </row>
    <row r="158" spans="2:18" x14ac:dyDescent="0.2">
      <c r="B158" s="53"/>
      <c r="C158" s="53"/>
      <c r="D158" s="157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  <c r="R158" s="250"/>
    </row>
    <row r="159" spans="2:18" x14ac:dyDescent="0.2">
      <c r="B159" s="53"/>
      <c r="C159" s="53"/>
      <c r="D159" s="157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  <c r="R159" s="250"/>
    </row>
    <row r="160" spans="2:18" x14ac:dyDescent="0.2">
      <c r="B160" s="53"/>
      <c r="C160" s="53"/>
      <c r="D160" s="157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  <c r="R160" s="250"/>
    </row>
    <row r="161" spans="2:18" x14ac:dyDescent="0.2">
      <c r="B161" s="53"/>
      <c r="C161" s="53"/>
      <c r="D161" s="157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  <c r="R161" s="250"/>
    </row>
    <row r="162" spans="2:18" x14ac:dyDescent="0.2">
      <c r="B162" s="53"/>
      <c r="C162" s="53"/>
      <c r="D162" s="157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  <c r="R162" s="250"/>
    </row>
    <row r="163" spans="2:18" x14ac:dyDescent="0.2">
      <c r="B163" s="53"/>
      <c r="C163" s="53"/>
      <c r="D163" s="157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  <c r="R163" s="250"/>
    </row>
    <row r="164" spans="2:18" x14ac:dyDescent="0.2">
      <c r="B164" s="53"/>
      <c r="C164" s="53"/>
      <c r="D164" s="157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  <c r="R164" s="250"/>
    </row>
    <row r="165" spans="2:18" x14ac:dyDescent="0.2">
      <c r="B165" s="53"/>
      <c r="C165" s="53"/>
      <c r="D165" s="157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  <c r="R165" s="250"/>
    </row>
    <row r="166" spans="2:18" x14ac:dyDescent="0.2">
      <c r="B166" s="53"/>
      <c r="C166" s="53"/>
      <c r="D166" s="157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  <c r="R166" s="250"/>
    </row>
    <row r="167" spans="2:18" x14ac:dyDescent="0.2">
      <c r="B167" s="53"/>
      <c r="C167" s="53"/>
      <c r="D167" s="157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  <c r="R167" s="250"/>
    </row>
    <row r="168" spans="2:18" x14ac:dyDescent="0.2">
      <c r="B168" s="53"/>
      <c r="C168" s="53"/>
      <c r="D168" s="157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  <c r="R168" s="250"/>
    </row>
    <row r="169" spans="2:18" x14ac:dyDescent="0.2">
      <c r="B169" s="53"/>
      <c r="C169" s="53"/>
      <c r="D169" s="157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  <c r="R169" s="250"/>
    </row>
    <row r="170" spans="2:18" x14ac:dyDescent="0.2">
      <c r="B170" s="53"/>
      <c r="C170" s="53"/>
      <c r="D170" s="157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  <c r="R170" s="250"/>
    </row>
    <row r="171" spans="2:18" x14ac:dyDescent="0.2">
      <c r="B171" s="53"/>
      <c r="C171" s="53"/>
      <c r="D171" s="157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  <c r="R171" s="250"/>
    </row>
    <row r="172" spans="2:18" x14ac:dyDescent="0.2">
      <c r="B172" s="53"/>
      <c r="C172" s="53"/>
      <c r="D172" s="157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  <c r="R172" s="250"/>
    </row>
    <row r="173" spans="2:18" x14ac:dyDescent="0.2">
      <c r="B173" s="53"/>
      <c r="C173" s="53"/>
      <c r="D173" s="157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  <c r="R173" s="250"/>
    </row>
    <row r="174" spans="2:18" x14ac:dyDescent="0.2">
      <c r="B174" s="53"/>
      <c r="C174" s="53"/>
      <c r="D174" s="157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  <c r="R174" s="250"/>
    </row>
    <row r="175" spans="2:18" x14ac:dyDescent="0.2">
      <c r="B175" s="53"/>
      <c r="C175" s="53"/>
      <c r="D175" s="157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  <c r="R175" s="250"/>
    </row>
    <row r="176" spans="2:18" x14ac:dyDescent="0.2">
      <c r="B176" s="53"/>
      <c r="C176" s="53"/>
      <c r="D176" s="157"/>
      <c r="E176" s="250"/>
      <c r="F176" s="250"/>
      <c r="G176" s="250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  <c r="R176" s="250"/>
    </row>
    <row r="177" spans="2:18" x14ac:dyDescent="0.2">
      <c r="B177" s="53"/>
      <c r="C177" s="53"/>
      <c r="D177" s="157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  <c r="R177" s="250"/>
    </row>
    <row r="178" spans="2:18" x14ac:dyDescent="0.2">
      <c r="B178" s="53"/>
      <c r="C178" s="53"/>
      <c r="D178" s="157"/>
      <c r="E178" s="250"/>
      <c r="F178" s="250"/>
      <c r="G178" s="250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  <c r="R178" s="250"/>
    </row>
    <row r="179" spans="2:18" x14ac:dyDescent="0.2">
      <c r="B179" s="53"/>
      <c r="C179" s="53"/>
      <c r="D179" s="157"/>
      <c r="E179" s="250"/>
      <c r="F179" s="250"/>
      <c r="G179" s="250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  <c r="R179" s="250"/>
    </row>
    <row r="180" spans="2:18" x14ac:dyDescent="0.2">
      <c r="B180" s="53"/>
      <c r="C180" s="53"/>
      <c r="D180" s="157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  <c r="R180" s="250"/>
    </row>
    <row r="181" spans="2:18" x14ac:dyDescent="0.2">
      <c r="B181" s="53"/>
      <c r="C181" s="53"/>
      <c r="D181" s="157"/>
      <c r="E181" s="250"/>
      <c r="F181" s="250"/>
      <c r="G181" s="250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  <c r="R181" s="250"/>
    </row>
    <row r="182" spans="2:18" x14ac:dyDescent="0.2">
      <c r="B182" s="53"/>
      <c r="C182" s="53"/>
      <c r="D182" s="157"/>
      <c r="E182" s="250"/>
      <c r="F182" s="250"/>
      <c r="G182" s="250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  <c r="R182" s="250"/>
    </row>
    <row r="183" spans="2:18" x14ac:dyDescent="0.2">
      <c r="B183" s="53"/>
      <c r="C183" s="53"/>
      <c r="D183" s="157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  <c r="R183" s="250"/>
    </row>
    <row r="184" spans="2:18" x14ac:dyDescent="0.2">
      <c r="B184" s="53"/>
      <c r="C184" s="53"/>
      <c r="D184" s="157"/>
      <c r="E184" s="250"/>
      <c r="F184" s="250"/>
      <c r="G184" s="250"/>
      <c r="H184" s="250"/>
      <c r="I184" s="250"/>
      <c r="J184" s="250"/>
      <c r="K184" s="250"/>
      <c r="L184" s="250"/>
      <c r="M184" s="250"/>
      <c r="N184" s="250"/>
      <c r="O184" s="250"/>
      <c r="P184" s="250"/>
      <c r="Q184" s="250"/>
      <c r="R184" s="250"/>
    </row>
    <row r="185" spans="2:18" x14ac:dyDescent="0.2">
      <c r="B185" s="53"/>
      <c r="C185" s="53"/>
      <c r="D185" s="157"/>
      <c r="E185" s="250"/>
      <c r="F185" s="250"/>
      <c r="G185" s="250"/>
      <c r="H185" s="250"/>
      <c r="I185" s="250"/>
      <c r="J185" s="250"/>
      <c r="K185" s="250"/>
      <c r="L185" s="250"/>
      <c r="M185" s="250"/>
      <c r="N185" s="250"/>
      <c r="O185" s="250"/>
      <c r="P185" s="250"/>
      <c r="Q185" s="250"/>
      <c r="R185" s="250"/>
    </row>
    <row r="186" spans="2:18" x14ac:dyDescent="0.2">
      <c r="B186" s="53"/>
      <c r="C186" s="53"/>
      <c r="D186" s="157"/>
      <c r="E186" s="250"/>
      <c r="F186" s="250"/>
      <c r="G186" s="250"/>
      <c r="H186" s="250"/>
      <c r="I186" s="250"/>
      <c r="J186" s="250"/>
      <c r="K186" s="250"/>
      <c r="L186" s="250"/>
      <c r="M186" s="250"/>
      <c r="N186" s="250"/>
      <c r="O186" s="250"/>
      <c r="P186" s="250"/>
      <c r="Q186" s="250"/>
      <c r="R186" s="250"/>
    </row>
    <row r="187" spans="2:18" x14ac:dyDescent="0.2">
      <c r="B187" s="53"/>
      <c r="C187" s="53"/>
      <c r="D187" s="157"/>
      <c r="E187" s="250"/>
      <c r="F187" s="250"/>
      <c r="G187" s="250"/>
      <c r="H187" s="250"/>
      <c r="I187" s="250"/>
      <c r="J187" s="250"/>
      <c r="K187" s="250"/>
      <c r="L187" s="250"/>
      <c r="M187" s="250"/>
      <c r="N187" s="250"/>
      <c r="O187" s="250"/>
      <c r="P187" s="250"/>
      <c r="Q187" s="250"/>
      <c r="R187" s="250"/>
    </row>
    <row r="188" spans="2:18" x14ac:dyDescent="0.2">
      <c r="B188" s="53"/>
      <c r="C188" s="53"/>
      <c r="D188" s="157"/>
      <c r="E188" s="250"/>
      <c r="F188" s="250"/>
      <c r="G188" s="250"/>
      <c r="H188" s="250"/>
      <c r="I188" s="250"/>
      <c r="J188" s="250"/>
      <c r="K188" s="250"/>
      <c r="L188" s="250"/>
      <c r="M188" s="250"/>
      <c r="N188" s="250"/>
      <c r="O188" s="250"/>
      <c r="P188" s="250"/>
      <c r="Q188" s="250"/>
      <c r="R188" s="250"/>
    </row>
    <row r="189" spans="2:18" x14ac:dyDescent="0.2">
      <c r="B189" s="53"/>
      <c r="C189" s="53"/>
      <c r="D189" s="157"/>
      <c r="E189" s="250"/>
      <c r="F189" s="250"/>
      <c r="G189" s="250"/>
      <c r="H189" s="250"/>
      <c r="I189" s="250"/>
      <c r="J189" s="250"/>
      <c r="K189" s="250"/>
      <c r="L189" s="250"/>
      <c r="M189" s="250"/>
      <c r="N189" s="250"/>
      <c r="O189" s="250"/>
      <c r="P189" s="250"/>
      <c r="Q189" s="250"/>
      <c r="R189" s="250"/>
    </row>
    <row r="190" spans="2:18" x14ac:dyDescent="0.2">
      <c r="B190" s="53"/>
      <c r="C190" s="53"/>
      <c r="D190" s="157"/>
      <c r="E190" s="250"/>
      <c r="F190" s="250"/>
      <c r="G190" s="250"/>
      <c r="H190" s="250"/>
      <c r="I190" s="250"/>
      <c r="J190" s="250"/>
      <c r="K190" s="250"/>
      <c r="L190" s="250"/>
      <c r="M190" s="250"/>
      <c r="N190" s="250"/>
      <c r="O190" s="250"/>
      <c r="P190" s="250"/>
      <c r="Q190" s="250"/>
      <c r="R190" s="250"/>
    </row>
    <row r="191" spans="2:18" x14ac:dyDescent="0.2">
      <c r="B191" s="53"/>
      <c r="C191" s="53"/>
      <c r="D191" s="157"/>
      <c r="E191" s="250"/>
      <c r="F191" s="250"/>
      <c r="G191" s="250"/>
      <c r="H191" s="250"/>
      <c r="I191" s="250"/>
      <c r="J191" s="250"/>
      <c r="K191" s="250"/>
      <c r="L191" s="250"/>
      <c r="M191" s="250"/>
      <c r="N191" s="250"/>
      <c r="O191" s="250"/>
      <c r="P191" s="250"/>
      <c r="Q191" s="250"/>
      <c r="R191" s="250"/>
    </row>
    <row r="192" spans="2:18" x14ac:dyDescent="0.2">
      <c r="B192" s="53"/>
      <c r="C192" s="53"/>
      <c r="D192" s="157"/>
      <c r="E192" s="250"/>
      <c r="F192" s="250"/>
      <c r="G192" s="250"/>
      <c r="H192" s="250"/>
      <c r="I192" s="250"/>
      <c r="J192" s="250"/>
      <c r="K192" s="250"/>
      <c r="L192" s="250"/>
      <c r="M192" s="250"/>
      <c r="N192" s="250"/>
      <c r="O192" s="250"/>
      <c r="P192" s="250"/>
      <c r="Q192" s="250"/>
      <c r="R192" s="250"/>
    </row>
    <row r="193" spans="2:18" x14ac:dyDescent="0.2">
      <c r="B193" s="53"/>
      <c r="C193" s="53"/>
      <c r="D193" s="157"/>
      <c r="E193" s="250"/>
      <c r="F193" s="250"/>
      <c r="G193" s="250"/>
      <c r="H193" s="250"/>
      <c r="I193" s="250"/>
      <c r="J193" s="250"/>
      <c r="K193" s="250"/>
      <c r="L193" s="250"/>
      <c r="M193" s="250"/>
      <c r="N193" s="250"/>
      <c r="O193" s="250"/>
      <c r="P193" s="250"/>
      <c r="Q193" s="250"/>
      <c r="R193" s="250"/>
    </row>
    <row r="194" spans="2:18" x14ac:dyDescent="0.2">
      <c r="B194" s="53"/>
      <c r="C194" s="53"/>
      <c r="D194" s="157"/>
      <c r="E194" s="250"/>
      <c r="F194" s="250"/>
      <c r="G194" s="250"/>
      <c r="H194" s="250"/>
      <c r="I194" s="250"/>
      <c r="J194" s="250"/>
      <c r="K194" s="250"/>
      <c r="L194" s="250"/>
      <c r="M194" s="250"/>
      <c r="N194" s="250"/>
      <c r="O194" s="250"/>
      <c r="P194" s="250"/>
      <c r="Q194" s="250"/>
      <c r="R194" s="250"/>
    </row>
    <row r="195" spans="2:18" x14ac:dyDescent="0.2">
      <c r="B195" s="53"/>
      <c r="C195" s="53"/>
      <c r="D195" s="157"/>
      <c r="E195" s="250"/>
      <c r="F195" s="250"/>
      <c r="G195" s="250"/>
      <c r="H195" s="250"/>
      <c r="I195" s="250"/>
      <c r="J195" s="250"/>
      <c r="K195" s="250"/>
      <c r="L195" s="250"/>
      <c r="M195" s="250"/>
      <c r="N195" s="250"/>
      <c r="O195" s="250"/>
      <c r="P195" s="250"/>
      <c r="Q195" s="250"/>
      <c r="R195" s="250"/>
    </row>
    <row r="196" spans="2:18" x14ac:dyDescent="0.2">
      <c r="B196" s="53"/>
      <c r="C196" s="53"/>
      <c r="D196" s="157"/>
      <c r="E196" s="250"/>
      <c r="F196" s="250"/>
      <c r="G196" s="250"/>
      <c r="H196" s="250"/>
      <c r="I196" s="250"/>
      <c r="J196" s="250"/>
      <c r="K196" s="250"/>
      <c r="L196" s="250"/>
      <c r="M196" s="250"/>
      <c r="N196" s="250"/>
      <c r="O196" s="250"/>
      <c r="P196" s="250"/>
      <c r="Q196" s="250"/>
      <c r="R196" s="250"/>
    </row>
    <row r="197" spans="2:18" x14ac:dyDescent="0.2">
      <c r="B197" s="53"/>
      <c r="C197" s="53"/>
      <c r="D197" s="157"/>
      <c r="E197" s="250"/>
      <c r="F197" s="250"/>
      <c r="G197" s="250"/>
      <c r="H197" s="250"/>
      <c r="I197" s="250"/>
      <c r="J197" s="250"/>
      <c r="K197" s="250"/>
      <c r="L197" s="250"/>
      <c r="M197" s="250"/>
      <c r="N197" s="250"/>
      <c r="O197" s="250"/>
      <c r="P197" s="250"/>
      <c r="Q197" s="250"/>
      <c r="R197" s="250"/>
    </row>
    <row r="198" spans="2:18" x14ac:dyDescent="0.2">
      <c r="B198" s="53"/>
      <c r="C198" s="53"/>
      <c r="D198" s="157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  <c r="R198" s="250"/>
    </row>
    <row r="199" spans="2:18" x14ac:dyDescent="0.2">
      <c r="B199" s="53"/>
      <c r="C199" s="53"/>
      <c r="D199" s="157"/>
      <c r="E199" s="250"/>
      <c r="F199" s="250"/>
      <c r="G199" s="250"/>
      <c r="H199" s="250"/>
      <c r="I199" s="250"/>
      <c r="J199" s="250"/>
      <c r="K199" s="250"/>
      <c r="L199" s="250"/>
      <c r="M199" s="250"/>
      <c r="N199" s="250"/>
      <c r="O199" s="250"/>
      <c r="P199" s="250"/>
      <c r="Q199" s="250"/>
      <c r="R199" s="250"/>
    </row>
    <row r="200" spans="2:18" x14ac:dyDescent="0.2">
      <c r="B200" s="53"/>
      <c r="C200" s="53"/>
      <c r="D200" s="157"/>
      <c r="E200" s="250"/>
      <c r="F200" s="250"/>
      <c r="G200" s="250"/>
      <c r="H200" s="250"/>
      <c r="I200" s="250"/>
      <c r="J200" s="250"/>
      <c r="K200" s="250"/>
      <c r="L200" s="250"/>
      <c r="M200" s="250"/>
      <c r="N200" s="250"/>
      <c r="O200" s="250"/>
      <c r="P200" s="250"/>
      <c r="Q200" s="250"/>
      <c r="R200" s="250"/>
    </row>
    <row r="201" spans="2:18" x14ac:dyDescent="0.2">
      <c r="B201" s="53"/>
      <c r="C201" s="53"/>
      <c r="D201" s="157"/>
      <c r="E201" s="250"/>
      <c r="F201" s="250"/>
      <c r="G201" s="250"/>
      <c r="H201" s="250"/>
      <c r="I201" s="250"/>
      <c r="J201" s="250"/>
      <c r="K201" s="250"/>
      <c r="L201" s="250"/>
      <c r="M201" s="250"/>
      <c r="N201" s="250"/>
      <c r="O201" s="250"/>
      <c r="P201" s="250"/>
      <c r="Q201" s="250"/>
      <c r="R201" s="250"/>
    </row>
    <row r="202" spans="2:18" x14ac:dyDescent="0.2">
      <c r="B202" s="53"/>
      <c r="C202" s="53"/>
      <c r="D202" s="157"/>
      <c r="E202" s="250"/>
      <c r="F202" s="250"/>
      <c r="G202" s="250"/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  <c r="R202" s="250"/>
    </row>
    <row r="203" spans="2:18" x14ac:dyDescent="0.2">
      <c r="B203" s="53"/>
      <c r="C203" s="53"/>
      <c r="D203" s="157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  <c r="R203" s="250"/>
    </row>
    <row r="204" spans="2:18" x14ac:dyDescent="0.2">
      <c r="B204" s="53"/>
      <c r="C204" s="53"/>
      <c r="D204" s="157"/>
      <c r="E204" s="250"/>
      <c r="F204" s="250"/>
      <c r="G204" s="250"/>
      <c r="H204" s="250"/>
      <c r="I204" s="250"/>
      <c r="J204" s="250"/>
      <c r="K204" s="250"/>
      <c r="L204" s="250"/>
      <c r="M204" s="250"/>
      <c r="N204" s="250"/>
      <c r="O204" s="250"/>
      <c r="P204" s="250"/>
      <c r="Q204" s="250"/>
      <c r="R204" s="250"/>
    </row>
    <row r="205" spans="2:18" x14ac:dyDescent="0.2">
      <c r="B205" s="53"/>
      <c r="C205" s="53"/>
      <c r="D205" s="157"/>
      <c r="E205" s="250"/>
      <c r="F205" s="250"/>
      <c r="G205" s="250"/>
      <c r="H205" s="250"/>
      <c r="I205" s="250"/>
      <c r="J205" s="250"/>
      <c r="K205" s="250"/>
      <c r="L205" s="250"/>
      <c r="M205" s="250"/>
      <c r="N205" s="250"/>
      <c r="O205" s="250"/>
      <c r="P205" s="250"/>
      <c r="Q205" s="250"/>
      <c r="R205" s="250"/>
    </row>
    <row r="206" spans="2:18" x14ac:dyDescent="0.2">
      <c r="B206" s="53"/>
      <c r="C206" s="53"/>
      <c r="D206" s="157"/>
      <c r="E206" s="250"/>
      <c r="F206" s="250"/>
      <c r="G206" s="250"/>
      <c r="H206" s="250"/>
      <c r="I206" s="250"/>
      <c r="J206" s="250"/>
      <c r="K206" s="250"/>
      <c r="L206" s="250"/>
      <c r="M206" s="250"/>
      <c r="N206" s="250"/>
      <c r="O206" s="250"/>
      <c r="P206" s="250"/>
      <c r="Q206" s="250"/>
      <c r="R206" s="250"/>
    </row>
    <row r="207" spans="2:18" x14ac:dyDescent="0.2">
      <c r="B207" s="53"/>
      <c r="C207" s="53"/>
      <c r="D207" s="157"/>
      <c r="E207" s="250"/>
      <c r="F207" s="250"/>
      <c r="G207" s="250"/>
      <c r="H207" s="250"/>
      <c r="I207" s="250"/>
      <c r="J207" s="250"/>
      <c r="K207" s="250"/>
      <c r="L207" s="250"/>
      <c r="M207" s="250"/>
      <c r="N207" s="250"/>
      <c r="O207" s="250"/>
      <c r="P207" s="250"/>
      <c r="Q207" s="250"/>
      <c r="R207" s="250"/>
    </row>
    <row r="208" spans="2:18" x14ac:dyDescent="0.2">
      <c r="B208" s="53"/>
      <c r="C208" s="53"/>
      <c r="D208" s="157"/>
      <c r="E208" s="250"/>
      <c r="F208" s="250"/>
      <c r="G208" s="250"/>
      <c r="H208" s="250"/>
      <c r="I208" s="250"/>
      <c r="J208" s="250"/>
      <c r="K208" s="250"/>
      <c r="L208" s="250"/>
      <c r="M208" s="250"/>
      <c r="N208" s="250"/>
      <c r="O208" s="250"/>
      <c r="P208" s="250"/>
      <c r="Q208" s="250"/>
      <c r="R208" s="250"/>
    </row>
    <row r="209" spans="2:18" x14ac:dyDescent="0.2">
      <c r="B209" s="53"/>
      <c r="C209" s="53"/>
      <c r="D209" s="157"/>
      <c r="E209" s="250"/>
      <c r="F209" s="250"/>
      <c r="G209" s="250"/>
      <c r="H209" s="250"/>
      <c r="I209" s="250"/>
      <c r="J209" s="250"/>
      <c r="K209" s="250"/>
      <c r="L209" s="250"/>
      <c r="M209" s="250"/>
      <c r="N209" s="250"/>
      <c r="O209" s="250"/>
      <c r="P209" s="250"/>
      <c r="Q209" s="250"/>
      <c r="R209" s="250"/>
    </row>
    <row r="210" spans="2:18" x14ac:dyDescent="0.2">
      <c r="B210" s="53"/>
      <c r="C210" s="53"/>
      <c r="D210" s="157"/>
      <c r="E210" s="250"/>
      <c r="F210" s="250"/>
      <c r="G210" s="250"/>
      <c r="H210" s="250"/>
      <c r="I210" s="250"/>
      <c r="J210" s="250"/>
      <c r="K210" s="250"/>
      <c r="L210" s="250"/>
      <c r="M210" s="250"/>
      <c r="N210" s="250"/>
      <c r="O210" s="250"/>
      <c r="P210" s="250"/>
      <c r="Q210" s="250"/>
      <c r="R210" s="250"/>
    </row>
    <row r="211" spans="2:18" x14ac:dyDescent="0.2">
      <c r="B211" s="53"/>
      <c r="C211" s="53"/>
      <c r="D211" s="157"/>
      <c r="E211" s="250"/>
      <c r="F211" s="250"/>
      <c r="G211" s="250"/>
      <c r="H211" s="250"/>
      <c r="I211" s="250"/>
      <c r="J211" s="250"/>
      <c r="K211" s="250"/>
      <c r="L211" s="250"/>
      <c r="M211" s="250"/>
      <c r="N211" s="250"/>
      <c r="O211" s="250"/>
      <c r="P211" s="250"/>
      <c r="Q211" s="250"/>
      <c r="R211" s="250"/>
    </row>
    <row r="212" spans="2:18" x14ac:dyDescent="0.2">
      <c r="B212" s="53"/>
      <c r="C212" s="53"/>
      <c r="D212" s="157"/>
      <c r="E212" s="250"/>
      <c r="F212" s="250"/>
      <c r="G212" s="250"/>
      <c r="H212" s="250"/>
      <c r="I212" s="250"/>
      <c r="J212" s="250"/>
      <c r="K212" s="250"/>
      <c r="L212" s="250"/>
      <c r="M212" s="250"/>
      <c r="N212" s="250"/>
      <c r="O212" s="250"/>
      <c r="P212" s="250"/>
      <c r="Q212" s="250"/>
      <c r="R212" s="250"/>
    </row>
    <row r="213" spans="2:18" x14ac:dyDescent="0.2">
      <c r="B213" s="53"/>
      <c r="C213" s="53"/>
      <c r="D213" s="157"/>
      <c r="E213" s="250"/>
      <c r="F213" s="250"/>
      <c r="G213" s="250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  <c r="R213" s="250"/>
    </row>
    <row r="214" spans="2:18" x14ac:dyDescent="0.2">
      <c r="B214" s="53"/>
      <c r="C214" s="53"/>
      <c r="D214" s="157"/>
      <c r="E214" s="250"/>
      <c r="F214" s="250"/>
      <c r="G214" s="250"/>
      <c r="H214" s="250"/>
      <c r="I214" s="250"/>
      <c r="J214" s="250"/>
      <c r="K214" s="250"/>
      <c r="L214" s="250"/>
      <c r="M214" s="250"/>
      <c r="N214" s="250"/>
      <c r="O214" s="250"/>
      <c r="P214" s="250"/>
      <c r="Q214" s="250"/>
      <c r="R214" s="250"/>
    </row>
    <row r="215" spans="2:18" x14ac:dyDescent="0.2">
      <c r="B215" s="53"/>
      <c r="C215" s="53"/>
      <c r="D215" s="157"/>
      <c r="E215" s="250"/>
      <c r="F215" s="250"/>
      <c r="G215" s="250"/>
      <c r="H215" s="250"/>
      <c r="I215" s="250"/>
      <c r="J215" s="250"/>
      <c r="K215" s="250"/>
      <c r="L215" s="250"/>
      <c r="M215" s="250"/>
      <c r="N215" s="250"/>
      <c r="O215" s="250"/>
      <c r="P215" s="250"/>
      <c r="Q215" s="250"/>
      <c r="R215" s="250"/>
    </row>
    <row r="216" spans="2:18" x14ac:dyDescent="0.2">
      <c r="B216" s="53"/>
      <c r="C216" s="53"/>
      <c r="D216" s="157"/>
      <c r="E216" s="250"/>
      <c r="F216" s="250"/>
      <c r="G216" s="250"/>
      <c r="H216" s="250"/>
      <c r="I216" s="250"/>
      <c r="J216" s="250"/>
      <c r="K216" s="250"/>
      <c r="L216" s="250"/>
      <c r="M216" s="250"/>
      <c r="N216" s="250"/>
      <c r="O216" s="250"/>
      <c r="P216" s="250"/>
      <c r="Q216" s="250"/>
      <c r="R216" s="250"/>
    </row>
    <row r="217" spans="2:18" x14ac:dyDescent="0.2">
      <c r="B217" s="53"/>
      <c r="C217" s="53"/>
      <c r="D217" s="157"/>
      <c r="E217" s="250"/>
      <c r="F217" s="250"/>
      <c r="G217" s="250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  <c r="R217" s="250"/>
    </row>
    <row r="218" spans="2:18" x14ac:dyDescent="0.2">
      <c r="B218" s="53"/>
      <c r="C218" s="53"/>
      <c r="D218" s="157"/>
      <c r="E218" s="250"/>
      <c r="F218" s="250"/>
      <c r="G218" s="250"/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  <c r="R218" s="250"/>
    </row>
    <row r="219" spans="2:18" x14ac:dyDescent="0.2">
      <c r="B219" s="53"/>
      <c r="C219" s="53"/>
      <c r="D219" s="157"/>
      <c r="E219" s="250"/>
      <c r="F219" s="250"/>
      <c r="G219" s="250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  <c r="R219" s="250"/>
    </row>
    <row r="220" spans="2:18" x14ac:dyDescent="0.2">
      <c r="B220" s="53"/>
      <c r="C220" s="53"/>
      <c r="D220" s="157"/>
      <c r="E220" s="250"/>
      <c r="F220" s="250"/>
      <c r="G220" s="250"/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  <c r="R220" s="250"/>
    </row>
    <row r="221" spans="2:18" x14ac:dyDescent="0.2">
      <c r="B221" s="53"/>
      <c r="C221" s="53"/>
      <c r="D221" s="157"/>
      <c r="E221" s="250"/>
      <c r="F221" s="250"/>
      <c r="G221" s="250"/>
      <c r="H221" s="250"/>
      <c r="I221" s="250"/>
      <c r="J221" s="250"/>
      <c r="K221" s="250"/>
      <c r="L221" s="250"/>
      <c r="M221" s="250"/>
      <c r="N221" s="250"/>
      <c r="O221" s="250"/>
      <c r="P221" s="250"/>
      <c r="Q221" s="250"/>
      <c r="R221" s="250"/>
    </row>
    <row r="222" spans="2:18" x14ac:dyDescent="0.2">
      <c r="B222" s="53"/>
      <c r="C222" s="53"/>
      <c r="D222" s="157"/>
      <c r="E222" s="250"/>
      <c r="F222" s="250"/>
      <c r="G222" s="250"/>
      <c r="H222" s="250"/>
      <c r="I222" s="250"/>
      <c r="J222" s="250"/>
      <c r="K222" s="250"/>
      <c r="L222" s="250"/>
      <c r="M222" s="250"/>
      <c r="N222" s="250"/>
      <c r="O222" s="250"/>
      <c r="P222" s="250"/>
      <c r="Q222" s="250"/>
      <c r="R222" s="250"/>
    </row>
    <row r="223" spans="2:18" x14ac:dyDescent="0.2">
      <c r="B223" s="53"/>
      <c r="C223" s="53"/>
      <c r="D223" s="157"/>
      <c r="E223" s="250"/>
      <c r="F223" s="250"/>
      <c r="G223" s="250"/>
      <c r="H223" s="250"/>
      <c r="I223" s="250"/>
      <c r="J223" s="250"/>
      <c r="K223" s="250"/>
      <c r="L223" s="250"/>
      <c r="M223" s="250"/>
      <c r="N223" s="250"/>
      <c r="O223" s="250"/>
      <c r="P223" s="250"/>
      <c r="Q223" s="250"/>
      <c r="R223" s="250"/>
    </row>
    <row r="224" spans="2:18" x14ac:dyDescent="0.2">
      <c r="B224" s="53"/>
      <c r="C224" s="53"/>
      <c r="D224" s="157"/>
      <c r="E224" s="250"/>
      <c r="F224" s="250"/>
      <c r="G224" s="250"/>
      <c r="H224" s="250"/>
      <c r="I224" s="250"/>
      <c r="J224" s="250"/>
      <c r="K224" s="250"/>
      <c r="L224" s="250"/>
      <c r="M224" s="250"/>
      <c r="N224" s="250"/>
      <c r="O224" s="250"/>
      <c r="P224" s="250"/>
      <c r="Q224" s="250"/>
      <c r="R224" s="250"/>
    </row>
    <row r="225" spans="2:18" x14ac:dyDescent="0.2">
      <c r="B225" s="53"/>
      <c r="C225" s="53"/>
      <c r="D225" s="157"/>
      <c r="E225" s="250"/>
      <c r="F225" s="250"/>
      <c r="G225" s="250"/>
      <c r="H225" s="250"/>
      <c r="I225" s="250"/>
      <c r="J225" s="250"/>
      <c r="K225" s="250"/>
      <c r="L225" s="250"/>
      <c r="M225" s="250"/>
      <c r="N225" s="250"/>
      <c r="O225" s="250"/>
      <c r="P225" s="250"/>
      <c r="Q225" s="250"/>
      <c r="R225" s="250"/>
    </row>
    <row r="226" spans="2:18" x14ac:dyDescent="0.2">
      <c r="B226" s="53"/>
      <c r="C226" s="53"/>
      <c r="D226" s="157"/>
      <c r="E226" s="250"/>
      <c r="F226" s="250"/>
      <c r="G226" s="250"/>
      <c r="H226" s="250"/>
      <c r="I226" s="250"/>
      <c r="J226" s="250"/>
      <c r="K226" s="250"/>
      <c r="L226" s="250"/>
      <c r="M226" s="250"/>
      <c r="N226" s="250"/>
      <c r="O226" s="250"/>
      <c r="P226" s="250"/>
      <c r="Q226" s="250"/>
      <c r="R226" s="250"/>
    </row>
    <row r="227" spans="2:18" x14ac:dyDescent="0.2">
      <c r="B227" s="53"/>
      <c r="C227" s="53"/>
      <c r="D227" s="157"/>
      <c r="E227" s="250"/>
      <c r="F227" s="250"/>
      <c r="G227" s="250"/>
      <c r="H227" s="250"/>
      <c r="I227" s="250"/>
      <c r="J227" s="250"/>
      <c r="K227" s="250"/>
      <c r="L227" s="250"/>
      <c r="M227" s="250"/>
      <c r="N227" s="250"/>
      <c r="O227" s="250"/>
      <c r="P227" s="250"/>
      <c r="Q227" s="250"/>
      <c r="R227" s="250"/>
    </row>
    <row r="228" spans="2:18" x14ac:dyDescent="0.2">
      <c r="B228" s="53"/>
      <c r="C228" s="53"/>
      <c r="D228" s="157"/>
      <c r="E228" s="250"/>
      <c r="F228" s="250"/>
      <c r="G228" s="250"/>
      <c r="H228" s="250"/>
      <c r="I228" s="250"/>
      <c r="J228" s="250"/>
      <c r="K228" s="250"/>
      <c r="L228" s="250"/>
      <c r="M228" s="250"/>
      <c r="N228" s="250"/>
      <c r="O228" s="250"/>
      <c r="P228" s="250"/>
      <c r="Q228" s="250"/>
      <c r="R228" s="250"/>
    </row>
    <row r="229" spans="2:18" x14ac:dyDescent="0.2">
      <c r="B229" s="53"/>
      <c r="C229" s="53"/>
      <c r="D229" s="157"/>
      <c r="E229" s="250"/>
      <c r="F229" s="250"/>
      <c r="G229" s="250"/>
      <c r="H229" s="250"/>
      <c r="I229" s="250"/>
      <c r="J229" s="250"/>
      <c r="K229" s="250"/>
      <c r="L229" s="250"/>
      <c r="M229" s="250"/>
      <c r="N229" s="250"/>
      <c r="O229" s="250"/>
      <c r="P229" s="250"/>
      <c r="Q229" s="250"/>
      <c r="R229" s="250"/>
    </row>
    <row r="230" spans="2:18" x14ac:dyDescent="0.2">
      <c r="B230" s="53"/>
      <c r="C230" s="53"/>
      <c r="D230" s="157"/>
      <c r="E230" s="250"/>
      <c r="F230" s="250"/>
      <c r="G230" s="250"/>
      <c r="H230" s="250"/>
      <c r="I230" s="250"/>
      <c r="J230" s="250"/>
      <c r="K230" s="250"/>
      <c r="L230" s="250"/>
      <c r="M230" s="250"/>
      <c r="N230" s="250"/>
      <c r="O230" s="250"/>
      <c r="P230" s="250"/>
      <c r="Q230" s="250"/>
      <c r="R230" s="250"/>
    </row>
    <row r="231" spans="2:18" x14ac:dyDescent="0.2">
      <c r="B231" s="53"/>
      <c r="C231" s="53"/>
      <c r="D231" s="157"/>
      <c r="E231" s="250"/>
      <c r="F231" s="250"/>
      <c r="G231" s="250"/>
      <c r="H231" s="250"/>
      <c r="I231" s="250"/>
      <c r="J231" s="250"/>
      <c r="K231" s="250"/>
      <c r="L231" s="250"/>
      <c r="M231" s="250"/>
      <c r="N231" s="250"/>
      <c r="O231" s="250"/>
      <c r="P231" s="250"/>
      <c r="Q231" s="250"/>
      <c r="R231" s="250"/>
    </row>
    <row r="232" spans="2:18" x14ac:dyDescent="0.2">
      <c r="B232" s="53"/>
      <c r="C232" s="53"/>
      <c r="D232" s="157"/>
      <c r="E232" s="250"/>
      <c r="F232" s="250"/>
      <c r="G232" s="250"/>
      <c r="H232" s="250"/>
      <c r="I232" s="250"/>
      <c r="J232" s="250"/>
      <c r="K232" s="250"/>
      <c r="L232" s="250"/>
      <c r="M232" s="250"/>
      <c r="N232" s="250"/>
      <c r="O232" s="250"/>
      <c r="P232" s="250"/>
      <c r="Q232" s="250"/>
      <c r="R232" s="250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indexed="57"/>
    <outlinePr applyStyles="1" summaryBelow="0"/>
    <pageSetUpPr fitToPage="1"/>
  </sheetPr>
  <dimension ref="A1:H180"/>
  <sheetViews>
    <sheetView workbookViewId="0"/>
  </sheetViews>
  <sheetFormatPr defaultRowHeight="11.25" outlineLevelRow="3" x14ac:dyDescent="0.2"/>
  <cols>
    <col min="1" max="1" width="52" style="247" customWidth="1"/>
    <col min="2" max="3" width="15.140625" style="45" customWidth="1"/>
    <col min="4" max="16384" width="9.140625" style="247"/>
  </cols>
  <sheetData>
    <row r="1" spans="1:8" s="238" customFormat="1" ht="12.75" x14ac:dyDescent="0.2">
      <c r="B1" s="33"/>
      <c r="C1" s="33"/>
    </row>
    <row r="2" spans="1:8" s="238" customFormat="1" ht="18.75" x14ac:dyDescent="0.2">
      <c r="A2" s="5" t="s">
        <v>193</v>
      </c>
      <c r="B2" s="5"/>
      <c r="C2" s="5"/>
      <c r="D2" s="34"/>
      <c r="E2" s="34"/>
      <c r="F2" s="34"/>
      <c r="G2" s="34"/>
      <c r="H2" s="34"/>
    </row>
    <row r="3" spans="1:8" s="238" customFormat="1" ht="12.75" x14ac:dyDescent="0.2">
      <c r="A3" s="222"/>
      <c r="B3" s="33"/>
      <c r="C3" s="33"/>
    </row>
    <row r="4" spans="1:8" s="11" customFormat="1" ht="12.75" x14ac:dyDescent="0.2">
      <c r="B4" s="60"/>
      <c r="C4" s="60" t="str">
        <f>VALUSD</f>
        <v>млрд. дол. США</v>
      </c>
    </row>
    <row r="5" spans="1:8" s="83" customFormat="1" ht="12.75" x14ac:dyDescent="0.2">
      <c r="A5" s="223"/>
      <c r="B5" s="206">
        <v>43100</v>
      </c>
      <c r="C5" s="206">
        <v>43131</v>
      </c>
    </row>
    <row r="6" spans="1:8" s="197" customFormat="1" ht="31.5" x14ac:dyDescent="0.2">
      <c r="A6" s="234" t="s">
        <v>179</v>
      </c>
      <c r="B6" s="191">
        <f t="shared" ref="B6" si="0">B$58+B$7</f>
        <v>76.305177725150017</v>
      </c>
      <c r="C6" s="191">
        <v>76.113584884320005</v>
      </c>
    </row>
    <row r="7" spans="1:8" s="138" customFormat="1" ht="15" x14ac:dyDescent="0.2">
      <c r="A7" s="43" t="s">
        <v>53</v>
      </c>
      <c r="B7" s="38">
        <f t="shared" ref="B7:C7" si="1">B$8+B$45</f>
        <v>27.315810366210012</v>
      </c>
      <c r="C7" s="38">
        <f t="shared" si="1"/>
        <v>27.086735517569998</v>
      </c>
    </row>
    <row r="8" spans="1:8" s="246" customFormat="1" ht="15" outlineLevel="1" x14ac:dyDescent="0.2">
      <c r="A8" s="56" t="s">
        <v>73</v>
      </c>
      <c r="B8" s="97">
        <f t="shared" ref="B8:C8" si="2">B$9+B$43</f>
        <v>26.842676472450012</v>
      </c>
      <c r="C8" s="97">
        <f t="shared" si="2"/>
        <v>26.612179945339999</v>
      </c>
    </row>
    <row r="9" spans="1:8" s="111" customFormat="1" ht="12.75" outlineLevel="2" x14ac:dyDescent="0.2">
      <c r="A9" s="119" t="s">
        <v>130</v>
      </c>
      <c r="B9" s="166">
        <f t="shared" ref="B9" si="3">SUM(B$10:B$42)</f>
        <v>26.757860621410014</v>
      </c>
      <c r="C9" s="166">
        <v>26.527187151290001</v>
      </c>
    </row>
    <row r="10" spans="1:8" s="110" customFormat="1" ht="12.75" outlineLevel="3" x14ac:dyDescent="0.2">
      <c r="A10" s="20" t="s">
        <v>163</v>
      </c>
      <c r="B10" s="103">
        <v>2.2321566689900001</v>
      </c>
      <c r="C10" s="103">
        <v>2.2368133990499999</v>
      </c>
    </row>
    <row r="11" spans="1:8" ht="12.75" outlineLevel="3" x14ac:dyDescent="0.2">
      <c r="A11" s="232" t="s">
        <v>45</v>
      </c>
      <c r="B11" s="50">
        <v>0.67812195027</v>
      </c>
      <c r="C11" s="50">
        <v>0.67953664976999995</v>
      </c>
      <c r="D11" s="12"/>
      <c r="E11" s="12"/>
      <c r="F11" s="12"/>
    </row>
    <row r="12" spans="1:8" ht="12.75" outlineLevel="3" x14ac:dyDescent="0.2">
      <c r="A12" s="232" t="s">
        <v>70</v>
      </c>
      <c r="B12" s="50">
        <v>0.24593776166</v>
      </c>
      <c r="C12" s="50">
        <v>0.20398738382000001</v>
      </c>
      <c r="D12" s="12"/>
      <c r="E12" s="12"/>
      <c r="F12" s="12"/>
    </row>
    <row r="13" spans="1:8" ht="12.75" outlineLevel="3" x14ac:dyDescent="0.2">
      <c r="A13" s="232" t="s">
        <v>122</v>
      </c>
      <c r="B13" s="50">
        <v>1.30044928209</v>
      </c>
      <c r="C13" s="50">
        <v>1.30316228214</v>
      </c>
      <c r="D13" s="12"/>
      <c r="E13" s="12"/>
      <c r="F13" s="12"/>
    </row>
    <row r="14" spans="1:8" ht="12.75" outlineLevel="3" x14ac:dyDescent="0.2">
      <c r="A14" s="232" t="s">
        <v>185</v>
      </c>
      <c r="B14" s="50">
        <v>1.02254508758</v>
      </c>
      <c r="C14" s="50">
        <v>1.0246783232900001</v>
      </c>
      <c r="D14" s="12"/>
      <c r="E14" s="12"/>
      <c r="F14" s="12"/>
    </row>
    <row r="15" spans="1:8" ht="12.75" outlineLevel="3" x14ac:dyDescent="0.2">
      <c r="A15" s="232" t="s">
        <v>75</v>
      </c>
      <c r="B15" s="50">
        <v>1.67098825562</v>
      </c>
      <c r="C15" s="50">
        <v>1.6744742748300001</v>
      </c>
      <c r="D15" s="12"/>
      <c r="E15" s="12"/>
      <c r="F15" s="12"/>
    </row>
    <row r="16" spans="1:8" ht="12.75" outlineLevel="3" x14ac:dyDescent="0.2">
      <c r="A16" s="232" t="s">
        <v>144</v>
      </c>
      <c r="B16" s="50">
        <v>3.3291023126899999</v>
      </c>
      <c r="C16" s="50">
        <v>3.3360474931100002</v>
      </c>
      <c r="D16" s="12"/>
      <c r="E16" s="12"/>
      <c r="F16" s="12"/>
    </row>
    <row r="17" spans="1:6" ht="12.75" outlineLevel="3" x14ac:dyDescent="0.2">
      <c r="A17" s="232" t="s">
        <v>18</v>
      </c>
      <c r="B17" s="50">
        <v>0.43102746574</v>
      </c>
      <c r="C17" s="50">
        <v>0.43192667616000002</v>
      </c>
      <c r="D17" s="12"/>
      <c r="E17" s="12"/>
      <c r="F17" s="12"/>
    </row>
    <row r="18" spans="1:6" ht="12.75" outlineLevel="3" x14ac:dyDescent="0.2">
      <c r="A18" s="232" t="s">
        <v>96</v>
      </c>
      <c r="B18" s="50">
        <v>0.43102746574</v>
      </c>
      <c r="C18" s="50">
        <v>0.43192667616000002</v>
      </c>
      <c r="D18" s="12"/>
      <c r="E18" s="12"/>
      <c r="F18" s="12"/>
    </row>
    <row r="19" spans="1:6" ht="12.75" outlineLevel="3" x14ac:dyDescent="0.2">
      <c r="A19" s="232" t="s">
        <v>142</v>
      </c>
      <c r="B19" s="50">
        <v>1.07894224034</v>
      </c>
      <c r="C19" s="50">
        <v>1.08544855856</v>
      </c>
      <c r="D19" s="12"/>
      <c r="E19" s="12"/>
      <c r="F19" s="12"/>
    </row>
    <row r="20" spans="1:6" ht="12.75" outlineLevel="3" x14ac:dyDescent="0.2">
      <c r="A20" s="232" t="s">
        <v>158</v>
      </c>
      <c r="B20" s="50">
        <v>0.43102746574</v>
      </c>
      <c r="C20" s="50">
        <v>0.43192667616000002</v>
      </c>
      <c r="D20" s="12"/>
      <c r="E20" s="12"/>
      <c r="F20" s="12"/>
    </row>
    <row r="21" spans="1:6" ht="12.75" outlineLevel="3" x14ac:dyDescent="0.2">
      <c r="A21" s="232" t="s">
        <v>39</v>
      </c>
      <c r="B21" s="50">
        <v>0.43102746574</v>
      </c>
      <c r="C21" s="50">
        <v>0.43192667616000002</v>
      </c>
      <c r="D21" s="12"/>
      <c r="E21" s="12"/>
      <c r="F21" s="12"/>
    </row>
    <row r="22" spans="1:6" ht="12.75" outlineLevel="3" x14ac:dyDescent="0.2">
      <c r="A22" s="232" t="s">
        <v>132</v>
      </c>
      <c r="B22" s="50">
        <v>2.5512044713000002</v>
      </c>
      <c r="C22" s="50">
        <v>2.0936049685799998</v>
      </c>
      <c r="D22" s="12"/>
      <c r="E22" s="12"/>
      <c r="F22" s="12"/>
    </row>
    <row r="23" spans="1:6" ht="12.75" outlineLevel="3" x14ac:dyDescent="0.2">
      <c r="A23" s="232" t="s">
        <v>110</v>
      </c>
      <c r="B23" s="50">
        <v>0.43102746574</v>
      </c>
      <c r="C23" s="50">
        <v>0.43192667616000002</v>
      </c>
      <c r="D23" s="12"/>
      <c r="E23" s="12"/>
      <c r="F23" s="12"/>
    </row>
    <row r="24" spans="1:6" ht="12.75" outlineLevel="3" x14ac:dyDescent="0.2">
      <c r="A24" s="232" t="s">
        <v>175</v>
      </c>
      <c r="B24" s="50">
        <v>0.43102746574</v>
      </c>
      <c r="C24" s="50">
        <v>0.43192667616000002</v>
      </c>
      <c r="D24" s="12"/>
      <c r="E24" s="12"/>
      <c r="F24" s="12"/>
    </row>
    <row r="25" spans="1:6" ht="12.75" outlineLevel="3" x14ac:dyDescent="0.2">
      <c r="A25" s="232" t="s">
        <v>51</v>
      </c>
      <c r="B25" s="50">
        <v>0.43102746574</v>
      </c>
      <c r="C25" s="50">
        <v>0.43192667616000002</v>
      </c>
      <c r="D25" s="12"/>
      <c r="E25" s="12"/>
      <c r="F25" s="12"/>
    </row>
    <row r="26" spans="1:6" ht="12.75" outlineLevel="3" x14ac:dyDescent="0.2">
      <c r="A26" s="232" t="s">
        <v>116</v>
      </c>
      <c r="B26" s="50">
        <v>0.43102746574</v>
      </c>
      <c r="C26" s="50">
        <v>0.43192667616000002</v>
      </c>
      <c r="D26" s="12"/>
      <c r="E26" s="12"/>
      <c r="F26" s="12"/>
    </row>
    <row r="27" spans="1:6" ht="12.75" outlineLevel="3" x14ac:dyDescent="0.2">
      <c r="A27" s="232" t="s">
        <v>173</v>
      </c>
      <c r="B27" s="50">
        <v>0.43102746574</v>
      </c>
      <c r="C27" s="50">
        <v>0.43192667616000002</v>
      </c>
      <c r="D27" s="12"/>
      <c r="E27" s="12"/>
      <c r="F27" s="12"/>
    </row>
    <row r="28" spans="1:6" ht="12.75" outlineLevel="3" x14ac:dyDescent="0.2">
      <c r="A28" s="232" t="s">
        <v>47</v>
      </c>
      <c r="B28" s="50">
        <v>0.43102746574</v>
      </c>
      <c r="C28" s="50">
        <v>0.43192667616000002</v>
      </c>
      <c r="D28" s="12"/>
      <c r="E28" s="12"/>
      <c r="F28" s="12"/>
    </row>
    <row r="29" spans="1:6" ht="12.75" outlineLevel="3" x14ac:dyDescent="0.2">
      <c r="A29" s="232" t="s">
        <v>174</v>
      </c>
      <c r="B29" s="50">
        <v>0.43102746574</v>
      </c>
      <c r="C29" s="50">
        <v>0.43192667616000002</v>
      </c>
      <c r="D29" s="12"/>
      <c r="E29" s="12"/>
      <c r="F29" s="12"/>
    </row>
    <row r="30" spans="1:6" ht="12.75" outlineLevel="3" x14ac:dyDescent="0.2">
      <c r="A30" s="232" t="s">
        <v>48</v>
      </c>
      <c r="B30" s="50">
        <v>0.43102746574</v>
      </c>
      <c r="C30" s="50">
        <v>0.43192667616000002</v>
      </c>
      <c r="D30" s="12"/>
      <c r="E30" s="12"/>
      <c r="F30" s="12"/>
    </row>
    <row r="31" spans="1:6" ht="12.75" outlineLevel="3" x14ac:dyDescent="0.2">
      <c r="A31" s="232" t="s">
        <v>115</v>
      </c>
      <c r="B31" s="50">
        <v>0.43102746574</v>
      </c>
      <c r="C31" s="50">
        <v>0.43192667616000002</v>
      </c>
      <c r="D31" s="12"/>
      <c r="E31" s="12"/>
      <c r="F31" s="12"/>
    </row>
    <row r="32" spans="1:6" ht="12.75" outlineLevel="3" x14ac:dyDescent="0.2">
      <c r="A32" s="232" t="s">
        <v>172</v>
      </c>
      <c r="B32" s="50">
        <v>0.43102746574</v>
      </c>
      <c r="C32" s="50">
        <v>0.43192667616000002</v>
      </c>
      <c r="D32" s="12"/>
      <c r="E32" s="12"/>
      <c r="F32" s="12"/>
    </row>
    <row r="33" spans="1:6" ht="12.75" outlineLevel="3" x14ac:dyDescent="0.2">
      <c r="A33" s="232" t="s">
        <v>136</v>
      </c>
      <c r="B33" s="50">
        <v>1.9417667369999999E-2</v>
      </c>
      <c r="C33" s="50">
        <v>9.8084062250000006E-2</v>
      </c>
      <c r="D33" s="12"/>
      <c r="E33" s="12"/>
      <c r="F33" s="12"/>
    </row>
    <row r="34" spans="1:6" ht="12.75" outlineLevel="3" x14ac:dyDescent="0.2">
      <c r="A34" s="232" t="s">
        <v>4</v>
      </c>
      <c r="B34" s="50">
        <v>1.6752457298900001</v>
      </c>
      <c r="C34" s="50">
        <v>1.710136469</v>
      </c>
      <c r="D34" s="12"/>
      <c r="E34" s="12"/>
      <c r="F34" s="12"/>
    </row>
    <row r="35" spans="1:6" ht="12.75" outlineLevel="3" x14ac:dyDescent="0.2">
      <c r="A35" s="232" t="s">
        <v>178</v>
      </c>
      <c r="B35" s="50">
        <v>0.43102771513999999</v>
      </c>
      <c r="C35" s="50">
        <v>0.43192692608</v>
      </c>
      <c r="D35" s="12"/>
      <c r="E35" s="12"/>
      <c r="F35" s="12"/>
    </row>
    <row r="36" spans="1:6" ht="12.75" outlineLevel="3" x14ac:dyDescent="0.2">
      <c r="A36" s="232" t="s">
        <v>86</v>
      </c>
      <c r="B36" s="50">
        <v>1.0688624199999999E-3</v>
      </c>
      <c r="C36" s="50">
        <v>1.07109229E-3</v>
      </c>
      <c r="D36" s="12"/>
      <c r="E36" s="12"/>
      <c r="F36" s="12"/>
    </row>
    <row r="37" spans="1:6" ht="12.75" outlineLevel="3" x14ac:dyDescent="0.2">
      <c r="A37" s="232" t="s">
        <v>154</v>
      </c>
      <c r="B37" s="50">
        <v>1.7543939562599999</v>
      </c>
      <c r="C37" s="50">
        <v>1.8640709483</v>
      </c>
      <c r="D37" s="12"/>
      <c r="E37" s="12"/>
      <c r="F37" s="12"/>
    </row>
    <row r="38" spans="1:6" ht="12.75" outlineLevel="3" x14ac:dyDescent="0.2">
      <c r="A38" s="232" t="s">
        <v>38</v>
      </c>
      <c r="B38" s="50">
        <v>0.38748500000000002</v>
      </c>
      <c r="C38" s="50">
        <v>0.45829491106999998</v>
      </c>
      <c r="D38" s="12"/>
      <c r="E38" s="12"/>
      <c r="F38" s="12"/>
    </row>
    <row r="39" spans="1:6" ht="12.75" outlineLevel="3" x14ac:dyDescent="0.2">
      <c r="A39" s="232" t="s">
        <v>30</v>
      </c>
      <c r="B39" s="50">
        <v>0.27790779301000001</v>
      </c>
      <c r="C39" s="50">
        <v>0.20708141241</v>
      </c>
      <c r="D39" s="12"/>
      <c r="E39" s="12"/>
      <c r="F39" s="12"/>
    </row>
    <row r="40" spans="1:6" ht="12.75" outlineLevel="3" x14ac:dyDescent="0.2">
      <c r="A40" s="232" t="s">
        <v>109</v>
      </c>
      <c r="B40" s="50">
        <v>0.70290031898000005</v>
      </c>
      <c r="C40" s="50">
        <v>0.70436671113000004</v>
      </c>
      <c r="D40" s="12"/>
      <c r="E40" s="12"/>
      <c r="F40" s="12"/>
    </row>
    <row r="41" spans="1:6" ht="12.75" outlineLevel="3" x14ac:dyDescent="0.2">
      <c r="A41" s="232" t="s">
        <v>171</v>
      </c>
      <c r="B41" s="50">
        <v>0.67338332685000002</v>
      </c>
      <c r="C41" s="50">
        <v>0.67478814063000003</v>
      </c>
      <c r="D41" s="12"/>
      <c r="E41" s="12"/>
      <c r="F41" s="12"/>
    </row>
    <row r="42" spans="1:6" ht="12.75" outlineLevel="3" x14ac:dyDescent="0.2">
      <c r="A42" s="232" t="s">
        <v>58</v>
      </c>
      <c r="B42" s="50">
        <v>0.69119770058999996</v>
      </c>
      <c r="C42" s="50">
        <v>0.69263967873999999</v>
      </c>
      <c r="D42" s="12"/>
      <c r="E42" s="12"/>
      <c r="F42" s="12"/>
    </row>
    <row r="43" spans="1:6" ht="12.75" outlineLevel="2" x14ac:dyDescent="0.2">
      <c r="A43" s="58" t="s">
        <v>11</v>
      </c>
      <c r="B43" s="108">
        <f t="shared" ref="B43" si="4">SUM(B$44:B$44)</f>
        <v>8.4815851040000001E-2</v>
      </c>
      <c r="C43" s="108">
        <v>8.4992794050000001E-2</v>
      </c>
      <c r="D43" s="12"/>
      <c r="E43" s="12"/>
      <c r="F43" s="12"/>
    </row>
    <row r="44" spans="1:6" ht="12.75" outlineLevel="3" x14ac:dyDescent="0.2">
      <c r="A44" s="232" t="s">
        <v>99</v>
      </c>
      <c r="B44" s="50">
        <v>8.4815851040000001E-2</v>
      </c>
      <c r="C44" s="50">
        <v>8.4992794050000001E-2</v>
      </c>
      <c r="D44" s="12"/>
      <c r="E44" s="12"/>
      <c r="F44" s="12"/>
    </row>
    <row r="45" spans="1:6" ht="15" outlineLevel="1" x14ac:dyDescent="0.25">
      <c r="A45" s="218" t="s">
        <v>114</v>
      </c>
      <c r="B45" s="229">
        <f t="shared" ref="B45:C45" si="5">B$46+B$52+B$56</f>
        <v>0.47313389375999998</v>
      </c>
      <c r="C45" s="229">
        <f t="shared" si="5"/>
        <v>0.47455557223</v>
      </c>
      <c r="D45" s="12"/>
      <c r="E45" s="12"/>
      <c r="F45" s="12"/>
    </row>
    <row r="46" spans="1:6" ht="12.75" outlineLevel="2" x14ac:dyDescent="0.2">
      <c r="A46" s="58" t="s">
        <v>130</v>
      </c>
      <c r="B46" s="108">
        <f t="shared" ref="B46" si="6">SUM(B$47:B$51)</f>
        <v>0.31887770297999996</v>
      </c>
      <c r="C46" s="108">
        <v>0.31954294634000002</v>
      </c>
      <c r="D46" s="12"/>
      <c r="E46" s="12"/>
      <c r="F46" s="12"/>
    </row>
    <row r="47" spans="1:6" ht="12.75" outlineLevel="3" x14ac:dyDescent="0.2">
      <c r="A47" s="232" t="s">
        <v>156</v>
      </c>
      <c r="B47" s="50">
        <v>4.1329000000000002E-7</v>
      </c>
      <c r="C47" s="50">
        <v>4.1416E-7</v>
      </c>
      <c r="D47" s="12"/>
      <c r="E47" s="12"/>
      <c r="F47" s="12"/>
    </row>
    <row r="48" spans="1:6" ht="12.75" outlineLevel="3" x14ac:dyDescent="0.2">
      <c r="A48" s="232" t="s">
        <v>49</v>
      </c>
      <c r="B48" s="50">
        <v>3.5628747449999998E-2</v>
      </c>
      <c r="C48" s="50">
        <v>3.5703076219999998E-2</v>
      </c>
      <c r="D48" s="12"/>
      <c r="E48" s="12"/>
      <c r="F48" s="12"/>
    </row>
    <row r="49" spans="1:6" ht="12.75" outlineLevel="3" x14ac:dyDescent="0.2">
      <c r="A49" s="232" t="s">
        <v>54</v>
      </c>
      <c r="B49" s="50">
        <v>7.1257494899999996E-2</v>
      </c>
      <c r="C49" s="50">
        <v>7.1406152439999995E-2</v>
      </c>
      <c r="D49" s="12"/>
      <c r="E49" s="12"/>
      <c r="F49" s="12"/>
    </row>
    <row r="50" spans="1:6" ht="12.75" outlineLevel="3" x14ac:dyDescent="0.2">
      <c r="A50" s="232" t="s">
        <v>188</v>
      </c>
      <c r="B50" s="50">
        <v>0.10688624234999999</v>
      </c>
      <c r="C50" s="50">
        <v>0.10710922866</v>
      </c>
      <c r="D50" s="12"/>
      <c r="E50" s="12"/>
      <c r="F50" s="12"/>
    </row>
    <row r="51" spans="1:6" ht="12.75" outlineLevel="3" x14ac:dyDescent="0.2">
      <c r="A51" s="232" t="s">
        <v>184</v>
      </c>
      <c r="B51" s="50">
        <v>0.10510480498999999</v>
      </c>
      <c r="C51" s="50">
        <v>0.10532407486000001</v>
      </c>
      <c r="D51" s="12"/>
      <c r="E51" s="12"/>
      <c r="F51" s="12"/>
    </row>
    <row r="52" spans="1:6" ht="12.75" outlineLevel="2" x14ac:dyDescent="0.2">
      <c r="A52" s="58" t="s">
        <v>11</v>
      </c>
      <c r="B52" s="108">
        <f t="shared" ref="B52" si="7">SUM(B$53:B$55)</f>
        <v>0.1542221778</v>
      </c>
      <c r="C52" s="108">
        <v>0.15497854194999999</v>
      </c>
      <c r="D52" s="12"/>
      <c r="E52" s="12"/>
      <c r="F52" s="12"/>
    </row>
    <row r="53" spans="1:6" ht="12.75" outlineLevel="3" x14ac:dyDescent="0.2">
      <c r="A53" s="232" t="s">
        <v>13</v>
      </c>
      <c r="B53" s="50">
        <v>1.2166126249999999E-2</v>
      </c>
      <c r="C53" s="50">
        <v>1.2335711940000001E-2</v>
      </c>
      <c r="D53" s="12"/>
      <c r="E53" s="12"/>
      <c r="F53" s="12"/>
    </row>
    <row r="54" spans="1:6" ht="12.75" outlineLevel="3" x14ac:dyDescent="0.2">
      <c r="A54" s="232" t="s">
        <v>107</v>
      </c>
      <c r="B54" s="50">
        <v>0.1388693298</v>
      </c>
      <c r="C54" s="50">
        <v>0.13958631947</v>
      </c>
      <c r="D54" s="12"/>
      <c r="E54" s="12"/>
      <c r="F54" s="12"/>
    </row>
    <row r="55" spans="1:6" ht="12.75" outlineLevel="3" x14ac:dyDescent="0.2">
      <c r="A55" s="232" t="s">
        <v>33</v>
      </c>
      <c r="B55" s="50">
        <v>3.18672175E-3</v>
      </c>
      <c r="C55" s="50">
        <v>3.0565105400000001E-3</v>
      </c>
      <c r="D55" s="12"/>
      <c r="E55" s="12"/>
      <c r="F55" s="12"/>
    </row>
    <row r="56" spans="1:6" ht="12.75" outlineLevel="2" x14ac:dyDescent="0.2">
      <c r="A56" s="58" t="s">
        <v>133</v>
      </c>
      <c r="B56" s="108">
        <f t="shared" ref="B56" si="8">SUM(B$57:B$57)</f>
        <v>3.401298E-5</v>
      </c>
      <c r="C56" s="108">
        <v>3.4083939999999997E-5</v>
      </c>
      <c r="D56" s="12"/>
      <c r="E56" s="12"/>
      <c r="F56" s="12"/>
    </row>
    <row r="57" spans="1:6" ht="12.75" outlineLevel="3" x14ac:dyDescent="0.2">
      <c r="A57" s="232" t="s">
        <v>182</v>
      </c>
      <c r="B57" s="50">
        <v>3.401298E-5</v>
      </c>
      <c r="C57" s="50">
        <v>3.4083939999999997E-5</v>
      </c>
      <c r="D57" s="12"/>
      <c r="E57" s="12"/>
      <c r="F57" s="12"/>
    </row>
    <row r="58" spans="1:6" ht="15" x14ac:dyDescent="0.25">
      <c r="A58" s="244" t="s">
        <v>80</v>
      </c>
      <c r="B58" s="163">
        <f t="shared" ref="B58:C58" si="9">B$59+B$83</f>
        <v>48.989367358940001</v>
      </c>
      <c r="C58" s="163">
        <f t="shared" si="9"/>
        <v>49.02684936675</v>
      </c>
      <c r="D58" s="12"/>
      <c r="E58" s="12"/>
      <c r="F58" s="12"/>
    </row>
    <row r="59" spans="1:6" ht="15" outlineLevel="1" x14ac:dyDescent="0.25">
      <c r="A59" s="218" t="s">
        <v>73</v>
      </c>
      <c r="B59" s="229">
        <f t="shared" ref="B59:C59" si="10">B$60+B$67+B$73+B$75+B$81</f>
        <v>38.490109204189999</v>
      </c>
      <c r="C59" s="229">
        <f t="shared" si="10"/>
        <v>38.829900169189997</v>
      </c>
      <c r="D59" s="12"/>
      <c r="E59" s="12"/>
      <c r="F59" s="12"/>
    </row>
    <row r="60" spans="1:6" ht="12.75" outlineLevel="2" x14ac:dyDescent="0.2">
      <c r="A60" s="58" t="s">
        <v>146</v>
      </c>
      <c r="B60" s="108">
        <f t="shared" ref="B60" si="11">SUM(B$61:B$66)</f>
        <v>14.517575159690001</v>
      </c>
      <c r="C60" s="108">
        <v>14.77669402734</v>
      </c>
      <c r="D60" s="12"/>
      <c r="E60" s="12"/>
      <c r="F60" s="12"/>
    </row>
    <row r="61" spans="1:6" ht="12.75" outlineLevel="3" x14ac:dyDescent="0.2">
      <c r="A61" s="232" t="s">
        <v>32</v>
      </c>
      <c r="B61" s="50">
        <v>3.3534540071799999</v>
      </c>
      <c r="C61" s="50">
        <v>3.4903009697899998</v>
      </c>
      <c r="D61" s="12"/>
      <c r="E61" s="12"/>
      <c r="F61" s="12"/>
    </row>
    <row r="62" spans="1:6" ht="12.75" outlineLevel="3" x14ac:dyDescent="0.2">
      <c r="A62" s="232" t="s">
        <v>100</v>
      </c>
      <c r="B62" s="50">
        <v>0.64138902918999996</v>
      </c>
      <c r="C62" s="50">
        <v>0.66920100311999997</v>
      </c>
      <c r="D62" s="12"/>
      <c r="E62" s="12"/>
      <c r="F62" s="12"/>
    </row>
    <row r="63" spans="1:6" ht="12.75" outlineLevel="3" x14ac:dyDescent="0.2">
      <c r="A63" s="232" t="s">
        <v>76</v>
      </c>
      <c r="B63" s="50">
        <v>0.68965948957000001</v>
      </c>
      <c r="C63" s="50">
        <v>0.71780295184999998</v>
      </c>
      <c r="D63" s="12"/>
      <c r="E63" s="12"/>
      <c r="F63" s="12"/>
    </row>
    <row r="64" spans="1:6" ht="12.75" outlineLevel="3" x14ac:dyDescent="0.2">
      <c r="A64" s="232" t="s">
        <v>65</v>
      </c>
      <c r="B64" s="50">
        <v>4.9122253193500001</v>
      </c>
      <c r="C64" s="50">
        <v>4.8646939783500001</v>
      </c>
      <c r="D64" s="12"/>
      <c r="E64" s="12"/>
      <c r="F64" s="12"/>
    </row>
    <row r="65" spans="1:6" ht="12.75" outlineLevel="3" x14ac:dyDescent="0.2">
      <c r="A65" s="232" t="s">
        <v>95</v>
      </c>
      <c r="B65" s="50">
        <v>4.9148866046400004</v>
      </c>
      <c r="C65" s="50">
        <v>5.0287344144699997</v>
      </c>
      <c r="D65" s="12"/>
      <c r="E65" s="12"/>
      <c r="F65" s="12"/>
    </row>
    <row r="66" spans="1:6" ht="12.75" outlineLevel="3" x14ac:dyDescent="0.2">
      <c r="A66" s="232" t="s">
        <v>26</v>
      </c>
      <c r="B66" s="50">
        <v>5.9607097600000002E-3</v>
      </c>
      <c r="C66" s="50">
        <v>5.9607097600000002E-3</v>
      </c>
      <c r="D66" s="12"/>
      <c r="E66" s="12"/>
      <c r="F66" s="12"/>
    </row>
    <row r="67" spans="1:6" ht="12.75" outlineLevel="2" x14ac:dyDescent="0.2">
      <c r="A67" s="58" t="s">
        <v>8</v>
      </c>
      <c r="B67" s="108">
        <f t="shared" ref="B67" si="12">SUM(B$68:B$72)</f>
        <v>1.7563631931399997</v>
      </c>
      <c r="C67" s="108">
        <v>1.7965229659299999</v>
      </c>
      <c r="D67" s="12"/>
      <c r="E67" s="12"/>
      <c r="F67" s="12"/>
    </row>
    <row r="68" spans="1:6" ht="12.75" outlineLevel="3" x14ac:dyDescent="0.2">
      <c r="A68" s="232" t="s">
        <v>105</v>
      </c>
      <c r="B68" s="50">
        <v>0.31720380743999999</v>
      </c>
      <c r="C68" s="50">
        <v>0.3246471581</v>
      </c>
      <c r="D68" s="12"/>
      <c r="E68" s="12"/>
      <c r="F68" s="12"/>
    </row>
    <row r="69" spans="1:6" ht="12.75" outlineLevel="3" x14ac:dyDescent="0.2">
      <c r="A69" s="232" t="s">
        <v>36</v>
      </c>
      <c r="B69" s="50">
        <v>0.26677163799999998</v>
      </c>
      <c r="C69" s="50">
        <v>0.27765799226999999</v>
      </c>
      <c r="D69" s="12"/>
      <c r="E69" s="12"/>
      <c r="F69" s="12"/>
    </row>
    <row r="70" spans="1:6" ht="12.75" outlineLevel="3" x14ac:dyDescent="0.2">
      <c r="A70" s="232" t="s">
        <v>12</v>
      </c>
      <c r="B70" s="50">
        <v>0.60585586000000002</v>
      </c>
      <c r="C70" s="50">
        <v>0.60585586000000002</v>
      </c>
      <c r="D70" s="12"/>
      <c r="E70" s="12"/>
      <c r="F70" s="12"/>
    </row>
    <row r="71" spans="1:6" ht="12.75" outlineLevel="3" x14ac:dyDescent="0.2">
      <c r="A71" s="232" t="s">
        <v>101</v>
      </c>
      <c r="B71" s="50">
        <v>6.1721831099999999E-3</v>
      </c>
      <c r="C71" s="50">
        <v>6.1721831099999999E-3</v>
      </c>
      <c r="D71" s="12"/>
      <c r="E71" s="12"/>
      <c r="F71" s="12"/>
    </row>
    <row r="72" spans="1:6" ht="12.75" outlineLevel="3" x14ac:dyDescent="0.2">
      <c r="A72" s="232" t="s">
        <v>106</v>
      </c>
      <c r="B72" s="50">
        <v>0.56035970458999995</v>
      </c>
      <c r="C72" s="50">
        <v>0.58218977245000003</v>
      </c>
      <c r="D72" s="12"/>
      <c r="E72" s="12"/>
      <c r="F72" s="12"/>
    </row>
    <row r="73" spans="1:6" ht="12.75" outlineLevel="2" x14ac:dyDescent="0.2">
      <c r="A73" s="58" t="s">
        <v>25</v>
      </c>
      <c r="B73" s="108">
        <f t="shared" ref="B73" si="13">SUM(B$74:B$74)</f>
        <v>6.1017590000000003E-5</v>
      </c>
      <c r="C73" s="108">
        <v>6.350758E-5</v>
      </c>
      <c r="D73" s="12"/>
      <c r="E73" s="12"/>
      <c r="F73" s="12"/>
    </row>
    <row r="74" spans="1:6" ht="12.75" outlineLevel="3" x14ac:dyDescent="0.2">
      <c r="A74" s="232" t="s">
        <v>74</v>
      </c>
      <c r="B74" s="50">
        <v>6.1017590000000003E-5</v>
      </c>
      <c r="C74" s="50">
        <v>6.350758E-5</v>
      </c>
      <c r="D74" s="12"/>
      <c r="E74" s="12"/>
      <c r="F74" s="12"/>
    </row>
    <row r="75" spans="1:6" ht="12.75" outlineLevel="2" x14ac:dyDescent="0.2">
      <c r="A75" s="58" t="s">
        <v>147</v>
      </c>
      <c r="B75" s="108">
        <f t="shared" ref="B75" si="14">SUM(B$76:B$80)</f>
        <v>20.467272999999999</v>
      </c>
      <c r="C75" s="108">
        <v>20.467272999999999</v>
      </c>
      <c r="D75" s="12"/>
      <c r="E75" s="12"/>
      <c r="F75" s="12"/>
    </row>
    <row r="76" spans="1:6" ht="12.75" outlineLevel="3" x14ac:dyDescent="0.2">
      <c r="A76" s="232" t="s">
        <v>121</v>
      </c>
      <c r="B76" s="50">
        <v>3</v>
      </c>
      <c r="C76" s="50">
        <v>3</v>
      </c>
      <c r="D76" s="12"/>
      <c r="E76" s="12"/>
      <c r="F76" s="12"/>
    </row>
    <row r="77" spans="1:6" ht="12.75" outlineLevel="3" x14ac:dyDescent="0.2">
      <c r="A77" s="232" t="s">
        <v>123</v>
      </c>
      <c r="B77" s="50">
        <v>1</v>
      </c>
      <c r="C77" s="50">
        <v>1</v>
      </c>
      <c r="D77" s="12"/>
      <c r="E77" s="12"/>
      <c r="F77" s="12"/>
    </row>
    <row r="78" spans="1:6" ht="12.75" outlineLevel="3" x14ac:dyDescent="0.2">
      <c r="A78" s="232" t="s">
        <v>126</v>
      </c>
      <c r="B78" s="50">
        <v>12.467273</v>
      </c>
      <c r="C78" s="50">
        <v>12.467273</v>
      </c>
      <c r="D78" s="12"/>
      <c r="E78" s="12"/>
      <c r="F78" s="12"/>
    </row>
    <row r="79" spans="1:6" ht="12.75" outlineLevel="3" x14ac:dyDescent="0.2">
      <c r="A79" s="232" t="s">
        <v>187</v>
      </c>
      <c r="B79" s="50">
        <v>1</v>
      </c>
      <c r="C79" s="50">
        <v>1</v>
      </c>
      <c r="D79" s="12"/>
      <c r="E79" s="12"/>
      <c r="F79" s="12"/>
    </row>
    <row r="80" spans="1:6" ht="12.75" outlineLevel="3" x14ac:dyDescent="0.2">
      <c r="A80" s="232" t="s">
        <v>192</v>
      </c>
      <c r="B80" s="50">
        <v>3</v>
      </c>
      <c r="C80" s="50">
        <v>3</v>
      </c>
      <c r="D80" s="12"/>
      <c r="E80" s="12"/>
      <c r="F80" s="12"/>
    </row>
    <row r="81" spans="1:6" ht="12.75" outlineLevel="2" x14ac:dyDescent="0.2">
      <c r="A81" s="58" t="s">
        <v>9</v>
      </c>
      <c r="B81" s="108">
        <f t="shared" ref="B81" si="15">SUM(B$82:B$82)</f>
        <v>1.74883683377</v>
      </c>
      <c r="C81" s="108">
        <v>1.7893466683399999</v>
      </c>
      <c r="D81" s="12"/>
      <c r="E81" s="12"/>
      <c r="F81" s="12"/>
    </row>
    <row r="82" spans="1:6" ht="12.75" outlineLevel="3" x14ac:dyDescent="0.2">
      <c r="A82" s="232" t="s">
        <v>95</v>
      </c>
      <c r="B82" s="50">
        <v>1.74883683377</v>
      </c>
      <c r="C82" s="50">
        <v>1.7893466683399999</v>
      </c>
      <c r="D82" s="12"/>
      <c r="E82" s="12"/>
      <c r="F82" s="12"/>
    </row>
    <row r="83" spans="1:6" ht="15" outlineLevel="1" x14ac:dyDescent="0.25">
      <c r="A83" s="218" t="s">
        <v>114</v>
      </c>
      <c r="B83" s="229">
        <f t="shared" ref="B83:C83" si="16">B$84+B$90+B$92+B$99+B$100</f>
        <v>10.499258154750001</v>
      </c>
      <c r="C83" s="229">
        <f t="shared" si="16"/>
        <v>10.19694919756</v>
      </c>
      <c r="D83" s="12"/>
      <c r="E83" s="12"/>
      <c r="F83" s="12"/>
    </row>
    <row r="84" spans="1:6" ht="12.75" outlineLevel="2" x14ac:dyDescent="0.2">
      <c r="A84" s="58" t="s">
        <v>146</v>
      </c>
      <c r="B84" s="108">
        <f t="shared" ref="B84" si="17">SUM(B$85:B$89)</f>
        <v>8.1838357207700003</v>
      </c>
      <c r="C84" s="108">
        <v>8.0583779737800008</v>
      </c>
      <c r="D84" s="12"/>
      <c r="E84" s="12"/>
      <c r="F84" s="12"/>
    </row>
    <row r="85" spans="1:6" ht="12.75" outlineLevel="3" x14ac:dyDescent="0.2">
      <c r="A85" s="232" t="s">
        <v>14</v>
      </c>
      <c r="B85" s="50">
        <v>6.3155020130000003E-2</v>
      </c>
      <c r="C85" s="50">
        <v>6.5684984439999997E-2</v>
      </c>
      <c r="D85" s="12"/>
      <c r="E85" s="12"/>
      <c r="F85" s="12"/>
    </row>
    <row r="86" spans="1:6" ht="12.75" outlineLevel="3" x14ac:dyDescent="0.2">
      <c r="A86" s="232" t="s">
        <v>100</v>
      </c>
      <c r="B86" s="50">
        <v>0.40751932887999998</v>
      </c>
      <c r="C86" s="50">
        <v>0.11054405714</v>
      </c>
      <c r="D86" s="12"/>
      <c r="E86" s="12"/>
      <c r="F86" s="12"/>
    </row>
    <row r="87" spans="1:6" ht="12.75" outlineLevel="3" x14ac:dyDescent="0.2">
      <c r="A87" s="232" t="s">
        <v>76</v>
      </c>
      <c r="B87" s="50">
        <v>4.1769000090000001E-2</v>
      </c>
      <c r="C87" s="50">
        <v>4.3473499620000002E-2</v>
      </c>
      <c r="D87" s="12"/>
      <c r="E87" s="12"/>
      <c r="F87" s="12"/>
    </row>
    <row r="88" spans="1:6" ht="12.75" outlineLevel="3" x14ac:dyDescent="0.2">
      <c r="A88" s="232" t="s">
        <v>65</v>
      </c>
      <c r="B88" s="50">
        <v>0.44966999999000001</v>
      </c>
      <c r="C88" s="50">
        <v>0.44966999999000001</v>
      </c>
      <c r="D88" s="12"/>
      <c r="E88" s="12"/>
      <c r="F88" s="12"/>
    </row>
    <row r="89" spans="1:6" ht="12.75" outlineLevel="3" x14ac:dyDescent="0.2">
      <c r="A89" s="232" t="s">
        <v>95</v>
      </c>
      <c r="B89" s="50">
        <v>7.2217223716800003</v>
      </c>
      <c r="C89" s="50">
        <v>7.3890054325900003</v>
      </c>
      <c r="D89" s="12"/>
      <c r="E89" s="12"/>
      <c r="F89" s="12"/>
    </row>
    <row r="90" spans="1:6" ht="12.75" outlineLevel="2" x14ac:dyDescent="0.2">
      <c r="A90" s="58" t="s">
        <v>8</v>
      </c>
      <c r="B90" s="108">
        <f t="shared" ref="B90" si="18">SUM(B$91:B$91)</f>
        <v>9.7477853279999999E-2</v>
      </c>
      <c r="C90" s="108">
        <v>7.3108389940000004E-2</v>
      </c>
      <c r="D90" s="12"/>
      <c r="E90" s="12"/>
      <c r="F90" s="12"/>
    </row>
    <row r="91" spans="1:6" ht="12.75" outlineLevel="3" x14ac:dyDescent="0.2">
      <c r="A91" s="232" t="s">
        <v>105</v>
      </c>
      <c r="B91" s="50">
        <v>9.7477853279999999E-2</v>
      </c>
      <c r="C91" s="50">
        <v>7.3108389940000004E-2</v>
      </c>
      <c r="D91" s="12"/>
      <c r="E91" s="12"/>
      <c r="F91" s="12"/>
    </row>
    <row r="92" spans="1:6" ht="12.75" outlineLevel="2" x14ac:dyDescent="0.2">
      <c r="A92" s="58" t="s">
        <v>25</v>
      </c>
      <c r="B92" s="108">
        <f t="shared" ref="B92" si="19">SUM(B$93:B$98)</f>
        <v>2.1019582370299998</v>
      </c>
      <c r="C92" s="108">
        <v>1.9467897972199999</v>
      </c>
      <c r="D92" s="12"/>
      <c r="E92" s="12"/>
      <c r="F92" s="12"/>
    </row>
    <row r="93" spans="1:6" ht="12.75" outlineLevel="3" x14ac:dyDescent="0.2">
      <c r="A93" s="232" t="s">
        <v>19</v>
      </c>
      <c r="B93" s="50">
        <v>0.37729509711999998</v>
      </c>
      <c r="C93" s="50">
        <v>0.30630368907</v>
      </c>
      <c r="D93" s="12"/>
      <c r="E93" s="12"/>
      <c r="F93" s="12"/>
    </row>
    <row r="94" spans="1:6" ht="12.75" outlineLevel="3" x14ac:dyDescent="0.2">
      <c r="A94" s="232" t="s">
        <v>17</v>
      </c>
      <c r="B94" s="50">
        <v>3.7104216299999999E-2</v>
      </c>
      <c r="C94" s="50">
        <v>3.9716308640000003E-2</v>
      </c>
      <c r="D94" s="12"/>
      <c r="E94" s="12"/>
      <c r="F94" s="12"/>
    </row>
    <row r="95" spans="1:6" ht="12.75" outlineLevel="3" x14ac:dyDescent="0.2">
      <c r="A95" s="232" t="s">
        <v>124</v>
      </c>
      <c r="B95" s="50">
        <v>3.0431699860000001E-2</v>
      </c>
      <c r="C95" s="50">
        <v>3.1673549510000003E-2</v>
      </c>
      <c r="D95" s="12"/>
      <c r="E95" s="12"/>
      <c r="F95" s="12"/>
    </row>
    <row r="96" spans="1:6" ht="12.75" outlineLevel="3" x14ac:dyDescent="0.2">
      <c r="A96" s="232" t="s">
        <v>69</v>
      </c>
      <c r="B96" s="50">
        <v>4.6240000000000003E-2</v>
      </c>
      <c r="C96" s="50">
        <v>4.6240000000000003E-2</v>
      </c>
      <c r="D96" s="12"/>
      <c r="E96" s="12"/>
      <c r="F96" s="12"/>
    </row>
    <row r="97" spans="1:6" ht="12.75" outlineLevel="3" x14ac:dyDescent="0.2">
      <c r="A97" s="232" t="s">
        <v>72</v>
      </c>
      <c r="B97" s="50">
        <v>1.5130309737500001</v>
      </c>
      <c r="C97" s="50">
        <v>1.425</v>
      </c>
      <c r="D97" s="12"/>
      <c r="E97" s="12"/>
      <c r="F97" s="12"/>
    </row>
    <row r="98" spans="1:6" ht="12.75" outlineLevel="3" x14ac:dyDescent="0.2">
      <c r="A98" s="232" t="s">
        <v>162</v>
      </c>
      <c r="B98" s="50">
        <v>9.7856250000000006E-2</v>
      </c>
      <c r="C98" s="50">
        <v>9.7856250000000006E-2</v>
      </c>
      <c r="D98" s="12"/>
      <c r="E98" s="12"/>
      <c r="F98" s="12"/>
    </row>
    <row r="99" spans="1:6" ht="12.75" outlineLevel="2" x14ac:dyDescent="0.2">
      <c r="A99" s="58" t="s">
        <v>147</v>
      </c>
      <c r="B99" s="108"/>
      <c r="C99" s="108"/>
      <c r="D99" s="12"/>
      <c r="E99" s="12"/>
      <c r="F99" s="12"/>
    </row>
    <row r="100" spans="1:6" ht="12.75" outlineLevel="2" x14ac:dyDescent="0.2">
      <c r="A100" s="58" t="s">
        <v>9</v>
      </c>
      <c r="B100" s="108">
        <f t="shared" ref="B100" si="20">SUM(B$101:B$101)</f>
        <v>0.11598634367000001</v>
      </c>
      <c r="C100" s="108">
        <v>0.11867303662000001</v>
      </c>
      <c r="D100" s="12"/>
      <c r="E100" s="12"/>
      <c r="F100" s="12"/>
    </row>
    <row r="101" spans="1:6" ht="12.75" outlineLevel="3" x14ac:dyDescent="0.2">
      <c r="A101" s="232" t="s">
        <v>95</v>
      </c>
      <c r="B101" s="50">
        <v>0.11598634367000001</v>
      </c>
      <c r="C101" s="50">
        <v>0.11867303662000001</v>
      </c>
      <c r="D101" s="12"/>
      <c r="E101" s="12"/>
      <c r="F101" s="12"/>
    </row>
    <row r="102" spans="1:6" x14ac:dyDescent="0.2">
      <c r="B102" s="63"/>
      <c r="C102" s="63"/>
      <c r="D102" s="12"/>
      <c r="E102" s="12"/>
      <c r="F102" s="12"/>
    </row>
    <row r="103" spans="1:6" x14ac:dyDescent="0.2">
      <c r="B103" s="63"/>
      <c r="C103" s="63"/>
      <c r="D103" s="12"/>
      <c r="E103" s="12"/>
      <c r="F103" s="12"/>
    </row>
    <row r="104" spans="1:6" x14ac:dyDescent="0.2">
      <c r="B104" s="63"/>
      <c r="C104" s="63"/>
      <c r="D104" s="12"/>
      <c r="E104" s="12"/>
      <c r="F104" s="12"/>
    </row>
    <row r="105" spans="1:6" x14ac:dyDescent="0.2">
      <c r="B105" s="63"/>
      <c r="C105" s="63"/>
      <c r="D105" s="12"/>
      <c r="E105" s="12"/>
      <c r="F105" s="12"/>
    </row>
    <row r="106" spans="1:6" x14ac:dyDescent="0.2">
      <c r="B106" s="63"/>
      <c r="C106" s="63"/>
      <c r="D106" s="12"/>
      <c r="E106" s="12"/>
      <c r="F106" s="12"/>
    </row>
    <row r="107" spans="1:6" x14ac:dyDescent="0.2">
      <c r="B107" s="63"/>
      <c r="C107" s="63"/>
      <c r="D107" s="12"/>
      <c r="E107" s="12"/>
      <c r="F107" s="12"/>
    </row>
    <row r="108" spans="1:6" x14ac:dyDescent="0.2">
      <c r="B108" s="63"/>
      <c r="C108" s="63"/>
      <c r="D108" s="12"/>
      <c r="E108" s="12"/>
      <c r="F108" s="12"/>
    </row>
    <row r="109" spans="1:6" x14ac:dyDescent="0.2">
      <c r="B109" s="63"/>
      <c r="C109" s="63"/>
      <c r="D109" s="12"/>
      <c r="E109" s="12"/>
      <c r="F109" s="12"/>
    </row>
    <row r="110" spans="1:6" x14ac:dyDescent="0.2">
      <c r="B110" s="63"/>
      <c r="C110" s="63"/>
      <c r="D110" s="12"/>
      <c r="E110" s="12"/>
      <c r="F110" s="12"/>
    </row>
    <row r="111" spans="1:6" x14ac:dyDescent="0.2">
      <c r="B111" s="63"/>
      <c r="C111" s="63"/>
      <c r="D111" s="12"/>
      <c r="E111" s="12"/>
      <c r="F111" s="12"/>
    </row>
    <row r="112" spans="1:6" x14ac:dyDescent="0.2">
      <c r="B112" s="63"/>
      <c r="C112" s="63"/>
      <c r="D112" s="12"/>
      <c r="E112" s="12"/>
      <c r="F112" s="12"/>
    </row>
    <row r="113" spans="2:6" x14ac:dyDescent="0.2">
      <c r="B113" s="63"/>
      <c r="C113" s="63"/>
      <c r="D113" s="12"/>
      <c r="E113" s="12"/>
      <c r="F113" s="12"/>
    </row>
    <row r="114" spans="2:6" x14ac:dyDescent="0.2">
      <c r="B114" s="63"/>
      <c r="C114" s="63"/>
      <c r="D114" s="12"/>
      <c r="E114" s="12"/>
      <c r="F114" s="12"/>
    </row>
    <row r="115" spans="2:6" x14ac:dyDescent="0.2">
      <c r="B115" s="63"/>
      <c r="C115" s="63"/>
      <c r="D115" s="12"/>
      <c r="E115" s="12"/>
      <c r="F115" s="12"/>
    </row>
    <row r="116" spans="2:6" x14ac:dyDescent="0.2">
      <c r="B116" s="63"/>
      <c r="C116" s="63"/>
      <c r="D116" s="12"/>
      <c r="E116" s="12"/>
      <c r="F116" s="12"/>
    </row>
    <row r="117" spans="2:6" x14ac:dyDescent="0.2">
      <c r="B117" s="63"/>
      <c r="C117" s="63"/>
      <c r="D117" s="12"/>
      <c r="E117" s="12"/>
      <c r="F117" s="12"/>
    </row>
    <row r="118" spans="2:6" x14ac:dyDescent="0.2">
      <c r="B118" s="63"/>
      <c r="C118" s="63"/>
      <c r="D118" s="12"/>
      <c r="E118" s="12"/>
      <c r="F118" s="12"/>
    </row>
    <row r="119" spans="2:6" x14ac:dyDescent="0.2">
      <c r="B119" s="63"/>
      <c r="C119" s="63"/>
      <c r="D119" s="12"/>
      <c r="E119" s="12"/>
      <c r="F119" s="12"/>
    </row>
    <row r="120" spans="2:6" x14ac:dyDescent="0.2">
      <c r="B120" s="63"/>
      <c r="C120" s="63"/>
      <c r="D120" s="12"/>
      <c r="E120" s="12"/>
      <c r="F120" s="12"/>
    </row>
    <row r="121" spans="2:6" x14ac:dyDescent="0.2">
      <c r="B121" s="63"/>
      <c r="C121" s="63"/>
      <c r="D121" s="12"/>
      <c r="E121" s="12"/>
      <c r="F121" s="12"/>
    </row>
    <row r="122" spans="2:6" x14ac:dyDescent="0.2">
      <c r="B122" s="63"/>
      <c r="C122" s="63"/>
      <c r="D122" s="12"/>
      <c r="E122" s="12"/>
      <c r="F122" s="12"/>
    </row>
    <row r="123" spans="2:6" x14ac:dyDescent="0.2">
      <c r="B123" s="63"/>
      <c r="C123" s="63"/>
      <c r="D123" s="12"/>
      <c r="E123" s="12"/>
      <c r="F123" s="12"/>
    </row>
    <row r="124" spans="2:6" x14ac:dyDescent="0.2">
      <c r="B124" s="63"/>
      <c r="C124" s="63"/>
      <c r="D124" s="12"/>
      <c r="E124" s="12"/>
      <c r="F124" s="12"/>
    </row>
    <row r="125" spans="2:6" x14ac:dyDescent="0.2">
      <c r="B125" s="63"/>
      <c r="C125" s="63"/>
      <c r="D125" s="12"/>
      <c r="E125" s="12"/>
      <c r="F125" s="12"/>
    </row>
    <row r="126" spans="2:6" x14ac:dyDescent="0.2">
      <c r="B126" s="63"/>
      <c r="C126" s="63"/>
      <c r="D126" s="12"/>
      <c r="E126" s="12"/>
      <c r="F126" s="12"/>
    </row>
    <row r="127" spans="2:6" x14ac:dyDescent="0.2">
      <c r="B127" s="63"/>
      <c r="C127" s="63"/>
      <c r="D127" s="12"/>
      <c r="E127" s="12"/>
      <c r="F127" s="12"/>
    </row>
    <row r="128" spans="2:6" x14ac:dyDescent="0.2">
      <c r="B128" s="63"/>
      <c r="C128" s="63"/>
      <c r="D128" s="12"/>
      <c r="E128" s="12"/>
      <c r="F128" s="12"/>
    </row>
    <row r="129" spans="2:6" x14ac:dyDescent="0.2">
      <c r="B129" s="63"/>
      <c r="C129" s="63"/>
      <c r="D129" s="12"/>
      <c r="E129" s="12"/>
      <c r="F129" s="12"/>
    </row>
    <row r="130" spans="2:6" x14ac:dyDescent="0.2">
      <c r="B130" s="63"/>
      <c r="C130" s="63"/>
      <c r="D130" s="12"/>
      <c r="E130" s="12"/>
      <c r="F130" s="12"/>
    </row>
    <row r="131" spans="2:6" x14ac:dyDescent="0.2">
      <c r="B131" s="63"/>
      <c r="C131" s="63"/>
      <c r="D131" s="12"/>
      <c r="E131" s="12"/>
      <c r="F131" s="12"/>
    </row>
    <row r="132" spans="2:6" x14ac:dyDescent="0.2">
      <c r="B132" s="63"/>
      <c r="C132" s="63"/>
      <c r="D132" s="12"/>
      <c r="E132" s="12"/>
      <c r="F132" s="12"/>
    </row>
    <row r="133" spans="2:6" x14ac:dyDescent="0.2">
      <c r="B133" s="63"/>
      <c r="C133" s="63"/>
      <c r="D133" s="12"/>
      <c r="E133" s="12"/>
      <c r="F133" s="12"/>
    </row>
    <row r="134" spans="2:6" x14ac:dyDescent="0.2">
      <c r="B134" s="63"/>
      <c r="C134" s="63"/>
      <c r="D134" s="12"/>
      <c r="E134" s="12"/>
      <c r="F134" s="12"/>
    </row>
    <row r="135" spans="2:6" x14ac:dyDescent="0.2">
      <c r="B135" s="63"/>
      <c r="C135" s="63"/>
      <c r="D135" s="12"/>
      <c r="E135" s="12"/>
      <c r="F135" s="12"/>
    </row>
    <row r="136" spans="2:6" x14ac:dyDescent="0.2">
      <c r="B136" s="63"/>
      <c r="C136" s="63"/>
      <c r="D136" s="12"/>
      <c r="E136" s="12"/>
      <c r="F136" s="12"/>
    </row>
    <row r="137" spans="2:6" x14ac:dyDescent="0.2">
      <c r="B137" s="63"/>
      <c r="C137" s="63"/>
      <c r="D137" s="12"/>
      <c r="E137" s="12"/>
      <c r="F137" s="12"/>
    </row>
    <row r="138" spans="2:6" x14ac:dyDescent="0.2">
      <c r="B138" s="63"/>
      <c r="C138" s="63"/>
      <c r="D138" s="12"/>
      <c r="E138" s="12"/>
      <c r="F138" s="12"/>
    </row>
    <row r="139" spans="2:6" x14ac:dyDescent="0.2">
      <c r="B139" s="63"/>
      <c r="C139" s="63"/>
      <c r="D139" s="12"/>
      <c r="E139" s="12"/>
      <c r="F139" s="12"/>
    </row>
    <row r="140" spans="2:6" x14ac:dyDescent="0.2">
      <c r="B140" s="63"/>
      <c r="C140" s="63"/>
      <c r="D140" s="12"/>
      <c r="E140" s="12"/>
      <c r="F140" s="12"/>
    </row>
    <row r="141" spans="2:6" x14ac:dyDescent="0.2">
      <c r="B141" s="63"/>
      <c r="C141" s="63"/>
      <c r="D141" s="12"/>
      <c r="E141" s="12"/>
      <c r="F141" s="12"/>
    </row>
    <row r="142" spans="2:6" x14ac:dyDescent="0.2">
      <c r="B142" s="63"/>
      <c r="C142" s="63"/>
      <c r="D142" s="12"/>
      <c r="E142" s="12"/>
      <c r="F142" s="12"/>
    </row>
    <row r="143" spans="2:6" x14ac:dyDescent="0.2">
      <c r="B143" s="63"/>
      <c r="C143" s="63"/>
      <c r="D143" s="12"/>
      <c r="E143" s="12"/>
      <c r="F143" s="12"/>
    </row>
    <row r="144" spans="2:6" x14ac:dyDescent="0.2">
      <c r="B144" s="63"/>
      <c r="C144" s="63"/>
      <c r="D144" s="12"/>
      <c r="E144" s="12"/>
      <c r="F144" s="12"/>
    </row>
    <row r="145" spans="2:6" x14ac:dyDescent="0.2">
      <c r="B145" s="63"/>
      <c r="C145" s="63"/>
      <c r="D145" s="12"/>
      <c r="E145" s="12"/>
      <c r="F145" s="12"/>
    </row>
    <row r="146" spans="2:6" x14ac:dyDescent="0.2">
      <c r="B146" s="63"/>
      <c r="C146" s="63"/>
      <c r="D146" s="12"/>
      <c r="E146" s="12"/>
      <c r="F146" s="12"/>
    </row>
    <row r="147" spans="2:6" x14ac:dyDescent="0.2">
      <c r="B147" s="63"/>
      <c r="C147" s="63"/>
      <c r="D147" s="12"/>
      <c r="E147" s="12"/>
      <c r="F147" s="12"/>
    </row>
    <row r="148" spans="2:6" x14ac:dyDescent="0.2">
      <c r="B148" s="63"/>
      <c r="C148" s="63"/>
      <c r="D148" s="12"/>
      <c r="E148" s="12"/>
      <c r="F148" s="12"/>
    </row>
    <row r="149" spans="2:6" x14ac:dyDescent="0.2">
      <c r="B149" s="63"/>
      <c r="C149" s="63"/>
      <c r="D149" s="12"/>
      <c r="E149" s="12"/>
      <c r="F149" s="12"/>
    </row>
    <row r="150" spans="2:6" x14ac:dyDescent="0.2">
      <c r="B150" s="63"/>
      <c r="C150" s="63"/>
      <c r="D150" s="12"/>
      <c r="E150" s="12"/>
      <c r="F150" s="12"/>
    </row>
    <row r="151" spans="2:6" x14ac:dyDescent="0.2">
      <c r="B151" s="63"/>
      <c r="C151" s="63"/>
      <c r="D151" s="12"/>
      <c r="E151" s="12"/>
      <c r="F151" s="12"/>
    </row>
    <row r="152" spans="2:6" x14ac:dyDescent="0.2">
      <c r="B152" s="63"/>
      <c r="C152" s="63"/>
      <c r="D152" s="12"/>
      <c r="E152" s="12"/>
      <c r="F152" s="12"/>
    </row>
    <row r="153" spans="2:6" x14ac:dyDescent="0.2">
      <c r="B153" s="63"/>
      <c r="C153" s="63"/>
      <c r="D153" s="12"/>
      <c r="E153" s="12"/>
      <c r="F153" s="12"/>
    </row>
    <row r="154" spans="2:6" x14ac:dyDescent="0.2">
      <c r="B154" s="63"/>
      <c r="C154" s="63"/>
      <c r="D154" s="12"/>
      <c r="E154" s="12"/>
      <c r="F154" s="12"/>
    </row>
    <row r="155" spans="2:6" x14ac:dyDescent="0.2">
      <c r="B155" s="63"/>
      <c r="C155" s="63"/>
      <c r="D155" s="12"/>
      <c r="E155" s="12"/>
      <c r="F155" s="12"/>
    </row>
    <row r="156" spans="2:6" x14ac:dyDescent="0.2">
      <c r="B156" s="63"/>
      <c r="C156" s="63"/>
      <c r="D156" s="12"/>
      <c r="E156" s="12"/>
      <c r="F156" s="12"/>
    </row>
    <row r="157" spans="2:6" x14ac:dyDescent="0.2">
      <c r="B157" s="63"/>
      <c r="C157" s="63"/>
      <c r="D157" s="12"/>
      <c r="E157" s="12"/>
      <c r="F157" s="12"/>
    </row>
    <row r="158" spans="2:6" x14ac:dyDescent="0.2">
      <c r="B158" s="63"/>
      <c r="C158" s="63"/>
      <c r="D158" s="12"/>
      <c r="E158" s="12"/>
      <c r="F158" s="12"/>
    </row>
    <row r="159" spans="2:6" x14ac:dyDescent="0.2">
      <c r="B159" s="63"/>
      <c r="C159" s="63"/>
      <c r="D159" s="12"/>
      <c r="E159" s="12"/>
      <c r="F159" s="12"/>
    </row>
    <row r="160" spans="2:6" x14ac:dyDescent="0.2">
      <c r="B160" s="63"/>
      <c r="C160" s="63"/>
      <c r="D160" s="12"/>
      <c r="E160" s="12"/>
      <c r="F160" s="12"/>
    </row>
    <row r="161" spans="2:6" x14ac:dyDescent="0.2">
      <c r="B161" s="63"/>
      <c r="C161" s="63"/>
      <c r="D161" s="12"/>
      <c r="E161" s="12"/>
      <c r="F161" s="12"/>
    </row>
    <row r="162" spans="2:6" x14ac:dyDescent="0.2">
      <c r="B162" s="63"/>
      <c r="C162" s="63"/>
      <c r="D162" s="12"/>
      <c r="E162" s="12"/>
      <c r="F162" s="12"/>
    </row>
    <row r="163" spans="2:6" x14ac:dyDescent="0.2">
      <c r="B163" s="63"/>
      <c r="C163" s="63"/>
      <c r="D163" s="12"/>
      <c r="E163" s="12"/>
      <c r="F163" s="12"/>
    </row>
    <row r="164" spans="2:6" x14ac:dyDescent="0.2">
      <c r="B164" s="63"/>
      <c r="C164" s="63"/>
      <c r="D164" s="12"/>
      <c r="E164" s="12"/>
      <c r="F164" s="12"/>
    </row>
    <row r="165" spans="2:6" x14ac:dyDescent="0.2">
      <c r="B165" s="63"/>
      <c r="C165" s="63"/>
      <c r="D165" s="12"/>
      <c r="E165" s="12"/>
      <c r="F165" s="12"/>
    </row>
    <row r="166" spans="2:6" x14ac:dyDescent="0.2">
      <c r="B166" s="63"/>
      <c r="C166" s="63"/>
      <c r="D166" s="12"/>
      <c r="E166" s="12"/>
      <c r="F166" s="12"/>
    </row>
    <row r="167" spans="2:6" x14ac:dyDescent="0.2">
      <c r="B167" s="63"/>
      <c r="C167" s="63"/>
      <c r="D167" s="12"/>
      <c r="E167" s="12"/>
      <c r="F167" s="12"/>
    </row>
    <row r="168" spans="2:6" x14ac:dyDescent="0.2">
      <c r="B168" s="63"/>
      <c r="C168" s="63"/>
      <c r="D168" s="12"/>
      <c r="E168" s="12"/>
      <c r="F168" s="12"/>
    </row>
    <row r="169" spans="2:6" x14ac:dyDescent="0.2">
      <c r="B169" s="63"/>
      <c r="C169" s="63"/>
      <c r="D169" s="12"/>
      <c r="E169" s="12"/>
      <c r="F169" s="12"/>
    </row>
    <row r="170" spans="2:6" x14ac:dyDescent="0.2">
      <c r="B170" s="63"/>
      <c r="C170" s="63"/>
      <c r="D170" s="12"/>
      <c r="E170" s="12"/>
      <c r="F170" s="12"/>
    </row>
    <row r="171" spans="2:6" x14ac:dyDescent="0.2">
      <c r="B171" s="63"/>
      <c r="C171" s="63"/>
      <c r="D171" s="12"/>
      <c r="E171" s="12"/>
      <c r="F171" s="12"/>
    </row>
    <row r="172" spans="2:6" x14ac:dyDescent="0.2">
      <c r="B172" s="63"/>
      <c r="C172" s="63"/>
      <c r="D172" s="12"/>
      <c r="E172" s="12"/>
      <c r="F172" s="12"/>
    </row>
    <row r="173" spans="2:6" x14ac:dyDescent="0.2">
      <c r="B173" s="63"/>
      <c r="C173" s="63"/>
      <c r="D173" s="12"/>
      <c r="E173" s="12"/>
      <c r="F173" s="12"/>
    </row>
    <row r="174" spans="2:6" x14ac:dyDescent="0.2">
      <c r="B174" s="63"/>
      <c r="C174" s="63"/>
      <c r="D174" s="12"/>
      <c r="E174" s="12"/>
      <c r="F174" s="12"/>
    </row>
    <row r="175" spans="2:6" x14ac:dyDescent="0.2">
      <c r="B175" s="63"/>
      <c r="C175" s="63"/>
      <c r="D175" s="12"/>
      <c r="E175" s="12"/>
      <c r="F175" s="12"/>
    </row>
    <row r="176" spans="2:6" x14ac:dyDescent="0.2">
      <c r="B176" s="63"/>
      <c r="C176" s="63"/>
      <c r="D176" s="12"/>
      <c r="E176" s="12"/>
      <c r="F176" s="12"/>
    </row>
    <row r="177" spans="2:6" x14ac:dyDescent="0.2">
      <c r="B177" s="63"/>
      <c r="C177" s="63"/>
      <c r="D177" s="12"/>
      <c r="E177" s="12"/>
      <c r="F177" s="12"/>
    </row>
    <row r="178" spans="2:6" x14ac:dyDescent="0.2">
      <c r="B178" s="63"/>
      <c r="C178" s="63"/>
      <c r="D178" s="12"/>
      <c r="E178" s="12"/>
      <c r="F178" s="12"/>
    </row>
    <row r="179" spans="2:6" x14ac:dyDescent="0.2">
      <c r="B179" s="63"/>
      <c r="C179" s="63"/>
      <c r="D179" s="12"/>
      <c r="E179" s="12"/>
      <c r="F179" s="12"/>
    </row>
    <row r="180" spans="2:6" x14ac:dyDescent="0.2">
      <c r="B180" s="63"/>
      <c r="C180" s="63"/>
      <c r="D180" s="12"/>
      <c r="E180" s="12"/>
      <c r="F180" s="12"/>
    </row>
  </sheetData>
  <mergeCells count="1">
    <mergeCell ref="A2:C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tabColor indexed="20"/>
    <outlinePr applyStyles="1" summaryBelow="0"/>
    <pageSetUpPr fitToPage="1"/>
  </sheetPr>
  <dimension ref="A2:S183"/>
  <sheetViews>
    <sheetView workbookViewId="0">
      <selection activeCell="D5" sqref="D5"/>
    </sheetView>
  </sheetViews>
  <sheetFormatPr defaultRowHeight="12.75" x14ac:dyDescent="0.2"/>
  <cols>
    <col min="1" max="1" width="81.42578125" style="238" customWidth="1"/>
    <col min="2" max="2" width="14.28515625" style="33" customWidth="1"/>
    <col min="3" max="3" width="15.42578125" style="33" customWidth="1"/>
    <col min="4" max="4" width="10.28515625" style="146" customWidth="1"/>
    <col min="5" max="16384" width="9.140625" style="238"/>
  </cols>
  <sheetData>
    <row r="2" spans="1:19" ht="18.75" x14ac:dyDescent="0.3">
      <c r="A2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31.01.2018</v>
      </c>
      <c r="B2" s="3"/>
      <c r="C2" s="3"/>
      <c r="D2" s="3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</row>
    <row r="3" spans="1:19" ht="18.75" x14ac:dyDescent="0.3">
      <c r="A3" s="1" t="s">
        <v>183</v>
      </c>
      <c r="B3" s="1"/>
      <c r="C3" s="1"/>
      <c r="D3" s="1"/>
    </row>
    <row r="4" spans="1:19" x14ac:dyDescent="0.2">
      <c r="B4" s="53"/>
      <c r="C4" s="53"/>
      <c r="D4" s="157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</row>
    <row r="5" spans="1:19" s="11" customFormat="1" x14ac:dyDescent="0.2">
      <c r="B5" s="60"/>
      <c r="C5" s="60"/>
      <c r="D5" s="11" t="str">
        <f>VALVAL</f>
        <v>млрд. одиниць</v>
      </c>
    </row>
    <row r="6" spans="1:19" s="83" customFormat="1" x14ac:dyDescent="0.2">
      <c r="A6" s="223"/>
      <c r="B6" s="200" t="s">
        <v>180</v>
      </c>
      <c r="C6" s="200" t="s">
        <v>7</v>
      </c>
      <c r="D6" s="93" t="s">
        <v>66</v>
      </c>
    </row>
    <row r="7" spans="1:19" s="10" customFormat="1" ht="15.75" x14ac:dyDescent="0.2">
      <c r="A7" s="18" t="s">
        <v>179</v>
      </c>
      <c r="B7" s="155">
        <f t="shared" ref="B7:D7" si="0">SUM(B8:B46)</f>
        <v>76.113584884319991</v>
      </c>
      <c r="C7" s="155">
        <f t="shared" si="0"/>
        <v>2131.8494912910401</v>
      </c>
      <c r="D7" s="47">
        <f t="shared" si="0"/>
        <v>0.99999899999999997</v>
      </c>
    </row>
    <row r="8" spans="1:19" s="87" customFormat="1" x14ac:dyDescent="0.2">
      <c r="A8" s="119" t="s">
        <v>15</v>
      </c>
      <c r="B8" s="36">
        <v>26.846730097630001</v>
      </c>
      <c r="C8" s="36">
        <v>751.94445234225998</v>
      </c>
      <c r="D8" s="196">
        <v>0.352719</v>
      </c>
    </row>
    <row r="9" spans="1:19" s="246" customFormat="1" x14ac:dyDescent="0.2">
      <c r="A9" s="119" t="s">
        <v>141</v>
      </c>
      <c r="B9" s="36">
        <v>0.23997133600000001</v>
      </c>
      <c r="C9" s="36">
        <v>6.7213069964600001</v>
      </c>
      <c r="D9" s="196">
        <v>3.153E-3</v>
      </c>
    </row>
    <row r="10" spans="1:19" s="111" customFormat="1" x14ac:dyDescent="0.2">
      <c r="A10" s="132" t="s">
        <v>71</v>
      </c>
      <c r="B10" s="166">
        <v>3.4083939999999997E-5</v>
      </c>
      <c r="C10" s="166">
        <v>9.5465000000000003E-4</v>
      </c>
      <c r="D10" s="57">
        <v>0</v>
      </c>
    </row>
    <row r="11" spans="1:19" x14ac:dyDescent="0.2">
      <c r="A11" s="58" t="s">
        <v>56</v>
      </c>
      <c r="B11" s="108">
        <v>20.467272999999999</v>
      </c>
      <c r="C11" s="108">
        <v>573.26357179695003</v>
      </c>
      <c r="D11" s="9">
        <v>0.26890399999999998</v>
      </c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</row>
    <row r="12" spans="1:19" x14ac:dyDescent="0.2">
      <c r="A12" s="58" t="s">
        <v>153</v>
      </c>
      <c r="B12" s="108">
        <v>1.9468533048000001</v>
      </c>
      <c r="C12" s="108">
        <v>54.529007322059996</v>
      </c>
      <c r="D12" s="9">
        <v>2.5578E-2</v>
      </c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</row>
    <row r="13" spans="1:19" x14ac:dyDescent="0.2">
      <c r="A13" s="58" t="s">
        <v>67</v>
      </c>
      <c r="B13" s="108">
        <v>22.83507200112</v>
      </c>
      <c r="C13" s="108">
        <v>639.58275914964997</v>
      </c>
      <c r="D13" s="9">
        <v>0.30001299999999997</v>
      </c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</row>
    <row r="14" spans="1:19" x14ac:dyDescent="0.2">
      <c r="A14" s="58" t="s">
        <v>90</v>
      </c>
      <c r="B14" s="108">
        <v>1.86963135587</v>
      </c>
      <c r="C14" s="108">
        <v>52.366113893540003</v>
      </c>
      <c r="D14" s="9">
        <v>2.4563999999999999E-2</v>
      </c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</row>
    <row r="15" spans="1:19" x14ac:dyDescent="0.2">
      <c r="A15" s="58" t="s">
        <v>191</v>
      </c>
      <c r="B15" s="108">
        <v>1.9080197049600001</v>
      </c>
      <c r="C15" s="108">
        <v>53.44132514012</v>
      </c>
      <c r="D15" s="9">
        <v>2.5068E-2</v>
      </c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</row>
    <row r="16" spans="1:19" x14ac:dyDescent="0.2">
      <c r="B16" s="53"/>
      <c r="C16" s="53"/>
      <c r="D16" s="157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</row>
    <row r="17" spans="2:17" x14ac:dyDescent="0.2">
      <c r="B17" s="53"/>
      <c r="C17" s="53"/>
      <c r="D17" s="157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</row>
    <row r="18" spans="2:17" x14ac:dyDescent="0.2">
      <c r="B18" s="53"/>
      <c r="C18" s="53"/>
      <c r="D18" s="157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</row>
    <row r="19" spans="2:17" x14ac:dyDescent="0.2">
      <c r="B19" s="53"/>
      <c r="C19" s="53"/>
      <c r="D19" s="157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</row>
    <row r="20" spans="2:17" x14ac:dyDescent="0.2">
      <c r="B20" s="53"/>
      <c r="C20" s="53"/>
      <c r="D20" s="157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</row>
    <row r="21" spans="2:17" x14ac:dyDescent="0.2">
      <c r="B21" s="53"/>
      <c r="C21" s="53"/>
      <c r="D21" s="157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</row>
    <row r="22" spans="2:17" x14ac:dyDescent="0.2">
      <c r="B22" s="53"/>
      <c r="C22" s="53"/>
      <c r="D22" s="157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</row>
    <row r="23" spans="2:17" x14ac:dyDescent="0.2">
      <c r="B23" s="53"/>
      <c r="C23" s="53"/>
      <c r="D23" s="157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</row>
    <row r="24" spans="2:17" x14ac:dyDescent="0.2">
      <c r="B24" s="53"/>
      <c r="C24" s="53"/>
      <c r="D24" s="157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</row>
    <row r="25" spans="2:17" x14ac:dyDescent="0.2">
      <c r="B25" s="53"/>
      <c r="C25" s="53"/>
      <c r="D25" s="157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</row>
    <row r="26" spans="2:17" x14ac:dyDescent="0.2">
      <c r="B26" s="53"/>
      <c r="C26" s="53"/>
      <c r="D26" s="157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</row>
    <row r="27" spans="2:17" x14ac:dyDescent="0.2">
      <c r="B27" s="53"/>
      <c r="C27" s="53"/>
      <c r="D27" s="157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</row>
    <row r="28" spans="2:17" x14ac:dyDescent="0.2">
      <c r="B28" s="53"/>
      <c r="C28" s="53"/>
      <c r="D28" s="157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</row>
    <row r="29" spans="2:17" x14ac:dyDescent="0.2">
      <c r="B29" s="53"/>
      <c r="C29" s="53"/>
      <c r="D29" s="157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</row>
    <row r="30" spans="2:17" x14ac:dyDescent="0.2">
      <c r="B30" s="53"/>
      <c r="C30" s="53"/>
      <c r="D30" s="157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</row>
    <row r="31" spans="2:17" x14ac:dyDescent="0.2">
      <c r="B31" s="53"/>
      <c r="C31" s="53"/>
      <c r="D31" s="157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</row>
    <row r="32" spans="2:17" x14ac:dyDescent="0.2">
      <c r="B32" s="53"/>
      <c r="C32" s="53"/>
      <c r="D32" s="157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</row>
    <row r="33" spans="2:17" x14ac:dyDescent="0.2">
      <c r="B33" s="53"/>
      <c r="C33" s="53"/>
      <c r="D33" s="157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</row>
    <row r="34" spans="2:17" x14ac:dyDescent="0.2">
      <c r="B34" s="53"/>
      <c r="C34" s="53"/>
      <c r="D34" s="157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</row>
    <row r="35" spans="2:17" x14ac:dyDescent="0.2">
      <c r="B35" s="53"/>
      <c r="C35" s="53"/>
      <c r="D35" s="157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</row>
    <row r="36" spans="2:17" x14ac:dyDescent="0.2">
      <c r="B36" s="53"/>
      <c r="C36" s="53"/>
      <c r="D36" s="157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</row>
    <row r="37" spans="2:17" x14ac:dyDescent="0.2">
      <c r="B37" s="53"/>
      <c r="C37" s="53"/>
      <c r="D37" s="157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2:17" x14ac:dyDescent="0.2">
      <c r="B38" s="53"/>
      <c r="C38" s="53"/>
      <c r="D38" s="157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2:17" x14ac:dyDescent="0.2">
      <c r="B39" s="53"/>
      <c r="C39" s="53"/>
      <c r="D39" s="157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2:17" x14ac:dyDescent="0.2">
      <c r="B40" s="53"/>
      <c r="C40" s="53"/>
      <c r="D40" s="157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2:17" x14ac:dyDescent="0.2">
      <c r="B41" s="53"/>
      <c r="C41" s="53"/>
      <c r="D41" s="157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2:17" x14ac:dyDescent="0.2">
      <c r="B42" s="53"/>
      <c r="C42" s="53"/>
      <c r="D42" s="157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2:17" x14ac:dyDescent="0.2">
      <c r="B43" s="53"/>
      <c r="C43" s="53"/>
      <c r="D43" s="157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2:17" x14ac:dyDescent="0.2">
      <c r="B44" s="53"/>
      <c r="C44" s="53"/>
      <c r="D44" s="157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2:17" x14ac:dyDescent="0.2">
      <c r="B45" s="53"/>
      <c r="C45" s="53"/>
      <c r="D45" s="157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2:17" x14ac:dyDescent="0.2">
      <c r="B46" s="53"/>
      <c r="C46" s="53"/>
      <c r="D46" s="157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2:17" x14ac:dyDescent="0.2">
      <c r="B47" s="53"/>
      <c r="C47" s="53"/>
      <c r="D47" s="157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2:17" x14ac:dyDescent="0.2">
      <c r="B48" s="53"/>
      <c r="C48" s="53"/>
      <c r="D48" s="157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2:17" x14ac:dyDescent="0.2">
      <c r="B49" s="53"/>
      <c r="C49" s="53"/>
      <c r="D49" s="157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2:17" x14ac:dyDescent="0.2">
      <c r="B50" s="53"/>
      <c r="C50" s="53"/>
      <c r="D50" s="157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2:17" x14ac:dyDescent="0.2">
      <c r="B51" s="53"/>
      <c r="C51" s="53"/>
      <c r="D51" s="157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2:17" x14ac:dyDescent="0.2">
      <c r="B52" s="53"/>
      <c r="C52" s="53"/>
      <c r="D52" s="157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2:17" x14ac:dyDescent="0.2">
      <c r="B53" s="53"/>
      <c r="C53" s="53"/>
      <c r="D53" s="157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2:17" x14ac:dyDescent="0.2">
      <c r="B54" s="53"/>
      <c r="C54" s="53"/>
      <c r="D54" s="157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2:17" x14ac:dyDescent="0.2">
      <c r="B55" s="53"/>
      <c r="C55" s="53"/>
      <c r="D55" s="157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2:17" x14ac:dyDescent="0.2">
      <c r="B56" s="53"/>
      <c r="C56" s="53"/>
      <c r="D56" s="157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2:17" x14ac:dyDescent="0.2">
      <c r="B57" s="53"/>
      <c r="C57" s="53"/>
      <c r="D57" s="157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2:17" x14ac:dyDescent="0.2">
      <c r="B58" s="53"/>
      <c r="C58" s="53"/>
      <c r="D58" s="157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2:17" x14ac:dyDescent="0.2">
      <c r="B59" s="53"/>
      <c r="C59" s="53"/>
      <c r="D59" s="157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2:17" x14ac:dyDescent="0.2">
      <c r="B60" s="53"/>
      <c r="C60" s="53"/>
      <c r="D60" s="157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2:17" x14ac:dyDescent="0.2">
      <c r="B61" s="53"/>
      <c r="C61" s="53"/>
      <c r="D61" s="157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2:17" x14ac:dyDescent="0.2">
      <c r="B62" s="53"/>
      <c r="C62" s="53"/>
      <c r="D62" s="157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2:17" x14ac:dyDescent="0.2">
      <c r="B63" s="53"/>
      <c r="C63" s="53"/>
      <c r="D63" s="157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2:17" x14ac:dyDescent="0.2">
      <c r="B64" s="53"/>
      <c r="C64" s="53"/>
      <c r="D64" s="157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2:17" x14ac:dyDescent="0.2">
      <c r="B65" s="53"/>
      <c r="C65" s="53"/>
      <c r="D65" s="157"/>
      <c r="E65" s="250"/>
      <c r="F65" s="250"/>
      <c r="G65" s="250"/>
      <c r="H65" s="250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2:17" x14ac:dyDescent="0.2">
      <c r="B66" s="53"/>
      <c r="C66" s="53"/>
      <c r="D66" s="157"/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2:17" x14ac:dyDescent="0.2">
      <c r="B67" s="53"/>
      <c r="C67" s="53"/>
      <c r="D67" s="157"/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2:17" x14ac:dyDescent="0.2">
      <c r="B68" s="53"/>
      <c r="C68" s="53"/>
      <c r="D68" s="157"/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2:17" x14ac:dyDescent="0.2">
      <c r="B69" s="53"/>
      <c r="C69" s="53"/>
      <c r="D69" s="157"/>
      <c r="E69" s="250"/>
      <c r="F69" s="250"/>
      <c r="G69" s="250"/>
      <c r="H69" s="250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2:17" x14ac:dyDescent="0.2">
      <c r="B70" s="53"/>
      <c r="C70" s="53"/>
      <c r="D70" s="157"/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2:17" x14ac:dyDescent="0.2">
      <c r="B71" s="53"/>
      <c r="C71" s="53"/>
      <c r="D71" s="157"/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2:17" x14ac:dyDescent="0.2">
      <c r="B72" s="53"/>
      <c r="C72" s="53"/>
      <c r="D72" s="157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2:17" x14ac:dyDescent="0.2">
      <c r="B73" s="53"/>
      <c r="C73" s="53"/>
      <c r="D73" s="157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2:17" x14ac:dyDescent="0.2">
      <c r="B74" s="53"/>
      <c r="C74" s="53"/>
      <c r="D74" s="157"/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2:17" x14ac:dyDescent="0.2">
      <c r="B75" s="53"/>
      <c r="C75" s="53"/>
      <c r="D75" s="157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2:17" x14ac:dyDescent="0.2">
      <c r="B76" s="53"/>
      <c r="C76" s="53"/>
      <c r="D76" s="157"/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2:17" x14ac:dyDescent="0.2">
      <c r="B77" s="53"/>
      <c r="C77" s="53"/>
      <c r="D77" s="157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2:17" x14ac:dyDescent="0.2">
      <c r="B78" s="53"/>
      <c r="C78" s="53"/>
      <c r="D78" s="157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2:17" x14ac:dyDescent="0.2">
      <c r="B79" s="53"/>
      <c r="C79" s="53"/>
      <c r="D79" s="157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2:17" x14ac:dyDescent="0.2">
      <c r="B80" s="53"/>
      <c r="C80" s="53"/>
      <c r="D80" s="157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2:17" x14ac:dyDescent="0.2">
      <c r="B81" s="53"/>
      <c r="C81" s="53"/>
      <c r="D81" s="157"/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2:17" x14ac:dyDescent="0.2">
      <c r="B82" s="53"/>
      <c r="C82" s="53"/>
      <c r="D82" s="157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2:17" x14ac:dyDescent="0.2">
      <c r="B83" s="53"/>
      <c r="C83" s="53"/>
      <c r="D83" s="157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2:17" x14ac:dyDescent="0.2">
      <c r="B84" s="53"/>
      <c r="C84" s="53"/>
      <c r="D84" s="157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2:17" x14ac:dyDescent="0.2">
      <c r="B85" s="53"/>
      <c r="C85" s="53"/>
      <c r="D85" s="157"/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2:17" x14ac:dyDescent="0.2">
      <c r="B86" s="53"/>
      <c r="C86" s="53"/>
      <c r="D86" s="157"/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2:17" x14ac:dyDescent="0.2">
      <c r="B87" s="53"/>
      <c r="C87" s="53"/>
      <c r="D87" s="157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2:17" x14ac:dyDescent="0.2">
      <c r="B88" s="53"/>
      <c r="C88" s="53"/>
      <c r="D88" s="157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2:17" x14ac:dyDescent="0.2">
      <c r="B89" s="53"/>
      <c r="C89" s="53"/>
      <c r="D89" s="157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2:17" x14ac:dyDescent="0.2">
      <c r="B90" s="53"/>
      <c r="C90" s="53"/>
      <c r="D90" s="157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2:17" x14ac:dyDescent="0.2">
      <c r="B91" s="53"/>
      <c r="C91" s="53"/>
      <c r="D91" s="157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2:17" x14ac:dyDescent="0.2">
      <c r="B92" s="53"/>
      <c r="C92" s="53"/>
      <c r="D92" s="157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2:17" x14ac:dyDescent="0.2">
      <c r="B93" s="53"/>
      <c r="C93" s="53"/>
      <c r="D93" s="157"/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2:17" x14ac:dyDescent="0.2">
      <c r="B94" s="53"/>
      <c r="C94" s="53"/>
      <c r="D94" s="157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2:17" x14ac:dyDescent="0.2">
      <c r="B95" s="53"/>
      <c r="C95" s="53"/>
      <c r="D95" s="157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2:17" x14ac:dyDescent="0.2">
      <c r="B96" s="53"/>
      <c r="C96" s="53"/>
      <c r="D96" s="157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2:17" x14ac:dyDescent="0.2">
      <c r="B97" s="53"/>
      <c r="C97" s="53"/>
      <c r="D97" s="157"/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2:17" x14ac:dyDescent="0.2">
      <c r="B98" s="53"/>
      <c r="C98" s="53"/>
      <c r="D98" s="157"/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2:17" x14ac:dyDescent="0.2">
      <c r="B99" s="53"/>
      <c r="C99" s="53"/>
      <c r="D99" s="157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2:17" x14ac:dyDescent="0.2">
      <c r="B100" s="53"/>
      <c r="C100" s="53"/>
      <c r="D100" s="157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2:17" x14ac:dyDescent="0.2">
      <c r="B101" s="53"/>
      <c r="C101" s="53"/>
      <c r="D101" s="157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2:17" x14ac:dyDescent="0.2">
      <c r="B102" s="53"/>
      <c r="C102" s="53"/>
      <c r="D102" s="157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2:17" x14ac:dyDescent="0.2">
      <c r="B103" s="53"/>
      <c r="C103" s="53"/>
      <c r="D103" s="157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2:17" x14ac:dyDescent="0.2">
      <c r="B104" s="53"/>
      <c r="C104" s="53"/>
      <c r="D104" s="157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2:17" x14ac:dyDescent="0.2">
      <c r="B105" s="53"/>
      <c r="C105" s="53"/>
      <c r="D105" s="157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2:17" x14ac:dyDescent="0.2">
      <c r="B106" s="53"/>
      <c r="C106" s="53"/>
      <c r="D106" s="157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2:17" x14ac:dyDescent="0.2">
      <c r="B107" s="53"/>
      <c r="C107" s="53"/>
      <c r="D107" s="157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2:17" x14ac:dyDescent="0.2">
      <c r="B108" s="53"/>
      <c r="C108" s="53"/>
      <c r="D108" s="157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2:17" x14ac:dyDescent="0.2">
      <c r="B109" s="53"/>
      <c r="C109" s="53"/>
      <c r="D109" s="157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2:17" x14ac:dyDescent="0.2">
      <c r="B110" s="53"/>
      <c r="C110" s="53"/>
      <c r="D110" s="157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2:17" x14ac:dyDescent="0.2">
      <c r="B111" s="53"/>
      <c r="C111" s="53"/>
      <c r="D111" s="157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2:17" x14ac:dyDescent="0.2">
      <c r="B112" s="53"/>
      <c r="C112" s="53"/>
      <c r="D112" s="157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2:17" x14ac:dyDescent="0.2">
      <c r="B113" s="53"/>
      <c r="C113" s="53"/>
      <c r="D113" s="157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2:17" x14ac:dyDescent="0.2">
      <c r="B114" s="53"/>
      <c r="C114" s="53"/>
      <c r="D114" s="157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2:17" x14ac:dyDescent="0.2">
      <c r="B115" s="53"/>
      <c r="C115" s="53"/>
      <c r="D115" s="157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2:17" x14ac:dyDescent="0.2">
      <c r="B116" s="53"/>
      <c r="C116" s="53"/>
      <c r="D116" s="157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2:17" x14ac:dyDescent="0.2">
      <c r="B117" s="53"/>
      <c r="C117" s="53"/>
      <c r="D117" s="157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2:17" x14ac:dyDescent="0.2">
      <c r="B118" s="53"/>
      <c r="C118" s="53"/>
      <c r="D118" s="157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2:17" x14ac:dyDescent="0.2">
      <c r="B119" s="53"/>
      <c r="C119" s="53"/>
      <c r="D119" s="157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2:17" x14ac:dyDescent="0.2">
      <c r="B120" s="53"/>
      <c r="C120" s="53"/>
      <c r="D120" s="157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2:17" x14ac:dyDescent="0.2">
      <c r="B121" s="53"/>
      <c r="C121" s="53"/>
      <c r="D121" s="157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2:17" x14ac:dyDescent="0.2">
      <c r="B122" s="53"/>
      <c r="C122" s="53"/>
      <c r="D122" s="157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2:17" x14ac:dyDescent="0.2">
      <c r="B123" s="53"/>
      <c r="C123" s="53"/>
      <c r="D123" s="157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2:17" x14ac:dyDescent="0.2">
      <c r="B124" s="53"/>
      <c r="C124" s="53"/>
      <c r="D124" s="157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2:17" x14ac:dyDescent="0.2">
      <c r="B125" s="53"/>
      <c r="C125" s="53"/>
      <c r="D125" s="157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2:17" x14ac:dyDescent="0.2">
      <c r="B126" s="53"/>
      <c r="C126" s="53"/>
      <c r="D126" s="157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2:17" x14ac:dyDescent="0.2">
      <c r="B127" s="53"/>
      <c r="C127" s="53"/>
      <c r="D127" s="157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2:17" x14ac:dyDescent="0.2">
      <c r="B128" s="53"/>
      <c r="C128" s="53"/>
      <c r="D128" s="157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53"/>
      <c r="C129" s="53"/>
      <c r="D129" s="157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53"/>
      <c r="C130" s="53"/>
      <c r="D130" s="157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53"/>
      <c r="C131" s="53"/>
      <c r="D131" s="157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53"/>
      <c r="C132" s="53"/>
      <c r="D132" s="157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53"/>
      <c r="C133" s="53"/>
      <c r="D133" s="157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53"/>
      <c r="C134" s="53"/>
      <c r="D134" s="157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53"/>
      <c r="C135" s="53"/>
      <c r="D135" s="157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53"/>
      <c r="C136" s="53"/>
      <c r="D136" s="157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53"/>
      <c r="C137" s="53"/>
      <c r="D137" s="157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53"/>
      <c r="C138" s="53"/>
      <c r="D138" s="157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53"/>
      <c r="C139" s="53"/>
      <c r="D139" s="157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53"/>
      <c r="C140" s="53"/>
      <c r="D140" s="157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53"/>
      <c r="C141" s="53"/>
      <c r="D141" s="157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53"/>
      <c r="C142" s="53"/>
      <c r="D142" s="157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53"/>
      <c r="C143" s="53"/>
      <c r="D143" s="157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53"/>
      <c r="C144" s="53"/>
      <c r="D144" s="157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53"/>
      <c r="C145" s="53"/>
      <c r="D145" s="157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53"/>
      <c r="C146" s="53"/>
      <c r="D146" s="157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53"/>
      <c r="C147" s="53"/>
      <c r="D147" s="157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53"/>
      <c r="C148" s="53"/>
      <c r="D148" s="157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53"/>
      <c r="C149" s="53"/>
      <c r="D149" s="157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53"/>
      <c r="C150" s="53"/>
      <c r="D150" s="157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53"/>
      <c r="C151" s="53"/>
      <c r="D151" s="157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53"/>
      <c r="C152" s="53"/>
      <c r="D152" s="157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53"/>
      <c r="C153" s="53"/>
      <c r="D153" s="157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53"/>
      <c r="C154" s="53"/>
      <c r="D154" s="157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53"/>
      <c r="C155" s="53"/>
      <c r="D155" s="157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53"/>
      <c r="C156" s="53"/>
      <c r="D156" s="157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53"/>
      <c r="C157" s="53"/>
      <c r="D157" s="157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53"/>
      <c r="C158" s="53"/>
      <c r="D158" s="157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53"/>
      <c r="C159" s="53"/>
      <c r="D159" s="157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53"/>
      <c r="C160" s="53"/>
      <c r="D160" s="157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53"/>
      <c r="C161" s="53"/>
      <c r="D161" s="157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53"/>
      <c r="C162" s="53"/>
      <c r="D162" s="157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53"/>
      <c r="C163" s="53"/>
      <c r="D163" s="157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53"/>
      <c r="C164" s="53"/>
      <c r="D164" s="157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53"/>
      <c r="C165" s="53"/>
      <c r="D165" s="157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53"/>
      <c r="C166" s="53"/>
      <c r="D166" s="157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53"/>
      <c r="C167" s="53"/>
      <c r="D167" s="157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53"/>
      <c r="C168" s="53"/>
      <c r="D168" s="157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</row>
    <row r="169" spans="2:17" x14ac:dyDescent="0.2">
      <c r="B169" s="53"/>
      <c r="C169" s="53"/>
      <c r="D169" s="157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</row>
    <row r="170" spans="2:17" x14ac:dyDescent="0.2">
      <c r="B170" s="53"/>
      <c r="C170" s="53"/>
      <c r="D170" s="157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</row>
    <row r="171" spans="2:17" x14ac:dyDescent="0.2">
      <c r="B171" s="53"/>
      <c r="C171" s="53"/>
      <c r="D171" s="157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</row>
    <row r="172" spans="2:17" x14ac:dyDescent="0.2">
      <c r="B172" s="53"/>
      <c r="C172" s="53"/>
      <c r="D172" s="157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</row>
    <row r="173" spans="2:17" x14ac:dyDescent="0.2">
      <c r="B173" s="53"/>
      <c r="C173" s="53"/>
      <c r="D173" s="157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</row>
    <row r="174" spans="2:17" x14ac:dyDescent="0.2">
      <c r="B174" s="53"/>
      <c r="C174" s="53"/>
      <c r="D174" s="157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</row>
    <row r="175" spans="2:17" x14ac:dyDescent="0.2">
      <c r="B175" s="53"/>
      <c r="C175" s="53"/>
      <c r="D175" s="157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</row>
    <row r="176" spans="2:17" x14ac:dyDescent="0.2">
      <c r="B176" s="53"/>
      <c r="C176" s="53"/>
      <c r="D176" s="157"/>
      <c r="E176" s="250"/>
      <c r="F176" s="250"/>
      <c r="G176" s="250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</row>
    <row r="177" spans="2:17" x14ac:dyDescent="0.2">
      <c r="B177" s="53"/>
      <c r="C177" s="53"/>
      <c r="D177" s="157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</row>
    <row r="178" spans="2:17" x14ac:dyDescent="0.2">
      <c r="B178" s="53"/>
      <c r="C178" s="53"/>
      <c r="D178" s="157"/>
      <c r="E178" s="250"/>
      <c r="F178" s="250"/>
      <c r="G178" s="250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</row>
    <row r="179" spans="2:17" x14ac:dyDescent="0.2">
      <c r="B179" s="53"/>
      <c r="C179" s="53"/>
      <c r="D179" s="157"/>
      <c r="E179" s="250"/>
      <c r="F179" s="250"/>
      <c r="G179" s="250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</row>
    <row r="180" spans="2:17" x14ac:dyDescent="0.2">
      <c r="B180" s="53"/>
      <c r="C180" s="53"/>
      <c r="D180" s="157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</row>
    <row r="181" spans="2:17" x14ac:dyDescent="0.2">
      <c r="B181" s="53"/>
      <c r="C181" s="53"/>
      <c r="D181" s="157"/>
      <c r="E181" s="250"/>
      <c r="F181" s="250"/>
      <c r="G181" s="250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</row>
    <row r="182" spans="2:17" x14ac:dyDescent="0.2">
      <c r="B182" s="53"/>
      <c r="C182" s="53"/>
      <c r="D182" s="157"/>
      <c r="E182" s="250"/>
      <c r="F182" s="250"/>
      <c r="G182" s="250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</row>
    <row r="183" spans="2:17" x14ac:dyDescent="0.2">
      <c r="B183" s="53"/>
      <c r="C183" s="53"/>
      <c r="D183" s="157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indexed="20"/>
  </sheetPr>
  <dimension ref="A1:S174"/>
  <sheetViews>
    <sheetView workbookViewId="0">
      <selection activeCell="D6" sqref="D6"/>
    </sheetView>
  </sheetViews>
  <sheetFormatPr defaultRowHeight="12.75" outlineLevelRow="1" x14ac:dyDescent="0.2"/>
  <cols>
    <col min="1" max="1" width="81.42578125" style="238" customWidth="1"/>
    <col min="2" max="2" width="14.28515625" style="33" customWidth="1"/>
    <col min="3" max="3" width="15.42578125" style="33" customWidth="1"/>
    <col min="4" max="4" width="10.28515625" style="146" customWidth="1"/>
    <col min="5" max="16384" width="9.140625" style="238"/>
  </cols>
  <sheetData>
    <row r="1" spans="1:19" x14ac:dyDescent="0.2">
      <c r="A1" s="284" t="str">
        <f>"Державний борг України за станом на " &amp; TEXT(DREPORTDATE,"dd.MM.yyyy")</f>
        <v>Державний борг України за станом на 31.01.2018</v>
      </c>
      <c r="B1" s="285"/>
      <c r="C1" s="285"/>
      <c r="D1" s="285"/>
    </row>
    <row r="2" spans="1:19" x14ac:dyDescent="0.2">
      <c r="A2" s="284" t="str">
        <f>"Гарантований державою борг України за станом на " &amp; TEXT(DREPORTDATE,"dd.MM.yyyy")</f>
        <v>Гарантований державою борг України за станом на 31.01.2018</v>
      </c>
      <c r="B2" s="285"/>
      <c r="C2" s="285"/>
      <c r="D2" s="285"/>
    </row>
    <row r="3" spans="1:19" ht="18.75" x14ac:dyDescent="0.3">
      <c r="A3" s="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31.01.2018</v>
      </c>
      <c r="B3" s="3"/>
      <c r="C3" s="3"/>
      <c r="D3" s="3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</row>
    <row r="4" spans="1:19" ht="18.75" x14ac:dyDescent="0.3">
      <c r="A4" s="1" t="s">
        <v>183</v>
      </c>
      <c r="B4" s="1"/>
      <c r="C4" s="1"/>
      <c r="D4" s="1"/>
    </row>
    <row r="5" spans="1:19" x14ac:dyDescent="0.2">
      <c r="B5" s="53"/>
      <c r="C5" s="53"/>
      <c r="D5" s="157"/>
      <c r="E5" s="250"/>
      <c r="F5" s="250"/>
      <c r="G5" s="250"/>
      <c r="H5" s="250"/>
      <c r="I5" s="250"/>
      <c r="J5" s="250"/>
      <c r="K5" s="250"/>
      <c r="L5" s="250"/>
      <c r="M5" s="250"/>
      <c r="N5" s="250"/>
      <c r="O5" s="250"/>
      <c r="P5" s="250"/>
      <c r="Q5" s="250"/>
    </row>
    <row r="6" spans="1:19" s="11" customFormat="1" x14ac:dyDescent="0.2">
      <c r="B6" s="60"/>
      <c r="C6" s="60"/>
      <c r="D6" s="11" t="str">
        <f>VALVAL</f>
        <v>млрд. одиниць</v>
      </c>
    </row>
    <row r="7" spans="1:19" s="83" customFormat="1" x14ac:dyDescent="0.2">
      <c r="A7" s="223"/>
      <c r="B7" s="200" t="s">
        <v>180</v>
      </c>
      <c r="C7" s="200" t="s">
        <v>7</v>
      </c>
      <c r="D7" s="93" t="s">
        <v>66</v>
      </c>
    </row>
    <row r="8" spans="1:19" s="10" customFormat="1" ht="15" x14ac:dyDescent="0.2">
      <c r="A8" s="165" t="s">
        <v>179</v>
      </c>
      <c r="B8" s="248">
        <f t="shared" ref="B8:C8" si="0">B$9+B$17</f>
        <v>76.113584884320005</v>
      </c>
      <c r="C8" s="248">
        <f t="shared" si="0"/>
        <v>2131.8494912910401</v>
      </c>
      <c r="D8" s="225">
        <v>2.0970409999999999</v>
      </c>
    </row>
    <row r="9" spans="1:19" s="87" customFormat="1" ht="15" x14ac:dyDescent="0.2">
      <c r="A9" s="109" t="s">
        <v>73</v>
      </c>
      <c r="B9" s="80">
        <f t="shared" ref="B9:C9" si="1">SUM(B$10:B$16)</f>
        <v>65.44208011453</v>
      </c>
      <c r="C9" s="80">
        <f t="shared" si="1"/>
        <v>1832.95354453705</v>
      </c>
      <c r="D9" s="188">
        <v>1.259795</v>
      </c>
    </row>
    <row r="10" spans="1:19" s="246" customFormat="1" outlineLevel="1" x14ac:dyDescent="0.2">
      <c r="A10" s="119" t="s">
        <v>15</v>
      </c>
      <c r="B10" s="36">
        <v>26.527187151290001</v>
      </c>
      <c r="C10" s="36">
        <v>742.99444074226005</v>
      </c>
      <c r="D10" s="196">
        <v>0.34852100000000003</v>
      </c>
    </row>
    <row r="11" spans="1:19" s="111" customFormat="1" outlineLevel="1" x14ac:dyDescent="0.2">
      <c r="A11" s="132" t="s">
        <v>141</v>
      </c>
      <c r="B11" s="166">
        <v>8.4992794050000001E-2</v>
      </c>
      <c r="C11" s="166">
        <v>2.3805454051399999</v>
      </c>
      <c r="D11" s="57">
        <v>1.1169999999999999E-3</v>
      </c>
    </row>
    <row r="12" spans="1:19" outlineLevel="1" x14ac:dyDescent="0.2">
      <c r="A12" s="58" t="s">
        <v>56</v>
      </c>
      <c r="B12" s="108">
        <v>20.467272999999999</v>
      </c>
      <c r="C12" s="108">
        <v>573.26357179695003</v>
      </c>
      <c r="D12" s="9">
        <v>0.26890399999999998</v>
      </c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</row>
    <row r="13" spans="1:19" outlineLevel="1" x14ac:dyDescent="0.2">
      <c r="A13" s="58" t="s">
        <v>153</v>
      </c>
      <c r="B13" s="108">
        <v>6.350758E-5</v>
      </c>
      <c r="C13" s="108">
        <v>1.7787705E-3</v>
      </c>
      <c r="D13" s="9">
        <v>9.9999999999999995E-7</v>
      </c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</row>
    <row r="14" spans="1:19" outlineLevel="1" x14ac:dyDescent="0.2">
      <c r="A14" s="58" t="s">
        <v>67</v>
      </c>
      <c r="B14" s="108">
        <v>14.77669402734</v>
      </c>
      <c r="C14" s="108">
        <v>413.87733468284</v>
      </c>
      <c r="D14" s="9">
        <v>0.19414000000000001</v>
      </c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</row>
    <row r="15" spans="1:19" outlineLevel="1" x14ac:dyDescent="0.2">
      <c r="A15" s="58" t="s">
        <v>90</v>
      </c>
      <c r="B15" s="108">
        <v>1.7965229659299999</v>
      </c>
      <c r="C15" s="108">
        <v>50.31843627936</v>
      </c>
      <c r="D15" s="9">
        <v>2.3602999999999999E-2</v>
      </c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</row>
    <row r="16" spans="1:19" outlineLevel="1" x14ac:dyDescent="0.2">
      <c r="A16" s="58" t="s">
        <v>191</v>
      </c>
      <c r="B16" s="108">
        <v>1.7893466683399999</v>
      </c>
      <c r="C16" s="108">
        <v>50.117436859999998</v>
      </c>
      <c r="D16" s="9">
        <v>2.3508999999999999E-2</v>
      </c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</row>
    <row r="17" spans="1:17" ht="15" x14ac:dyDescent="0.25">
      <c r="A17" s="125" t="s">
        <v>114</v>
      </c>
      <c r="B17" s="98">
        <f t="shared" ref="B17:C17" si="2">SUM(B$18:B$24)</f>
        <v>10.671504769790001</v>
      </c>
      <c r="C17" s="98">
        <f t="shared" si="2"/>
        <v>298.89594675398996</v>
      </c>
      <c r="D17" s="201">
        <v>0.140204</v>
      </c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</row>
    <row r="18" spans="1:17" outlineLevel="1" x14ac:dyDescent="0.2">
      <c r="A18" s="58" t="s">
        <v>15</v>
      </c>
      <c r="B18" s="108">
        <v>0.31954294634000002</v>
      </c>
      <c r="C18" s="108">
        <v>8.9500115999999998</v>
      </c>
      <c r="D18" s="9">
        <v>4.1980000000000003E-3</v>
      </c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</row>
    <row r="19" spans="1:17" outlineLevel="1" x14ac:dyDescent="0.2">
      <c r="A19" s="58" t="s">
        <v>141</v>
      </c>
      <c r="B19" s="108">
        <v>0.15497854194999999</v>
      </c>
      <c r="C19" s="108">
        <v>4.3407615913199997</v>
      </c>
      <c r="D19" s="9">
        <v>2.036E-3</v>
      </c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</row>
    <row r="20" spans="1:17" outlineLevel="1" x14ac:dyDescent="0.2">
      <c r="A20" s="58" t="s">
        <v>71</v>
      </c>
      <c r="B20" s="108">
        <v>3.4083939999999997E-5</v>
      </c>
      <c r="C20" s="108">
        <v>9.5465000000000003E-4</v>
      </c>
      <c r="D20" s="9">
        <v>0</v>
      </c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</row>
    <row r="21" spans="1:17" outlineLevel="1" x14ac:dyDescent="0.2">
      <c r="A21" s="58" t="s">
        <v>153</v>
      </c>
      <c r="B21" s="108">
        <v>1.9467897972199999</v>
      </c>
      <c r="C21" s="108">
        <v>54.52722855156</v>
      </c>
      <c r="D21" s="9">
        <v>2.5576999999999999E-2</v>
      </c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</row>
    <row r="22" spans="1:17" outlineLevel="1" x14ac:dyDescent="0.2">
      <c r="A22" s="58" t="s">
        <v>67</v>
      </c>
      <c r="B22" s="108">
        <v>8.0583779737800008</v>
      </c>
      <c r="C22" s="108">
        <v>225.70542446681</v>
      </c>
      <c r="D22" s="9">
        <v>0.10587299999999999</v>
      </c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</row>
    <row r="23" spans="1:17" outlineLevel="1" x14ac:dyDescent="0.2">
      <c r="A23" s="58" t="s">
        <v>90</v>
      </c>
      <c r="B23" s="108">
        <v>7.3108389940000004E-2</v>
      </c>
      <c r="C23" s="108">
        <v>2.0476776141799999</v>
      </c>
      <c r="D23" s="9">
        <v>9.6100000000000005E-4</v>
      </c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</row>
    <row r="24" spans="1:17" outlineLevel="1" x14ac:dyDescent="0.2">
      <c r="A24" s="58" t="s">
        <v>191</v>
      </c>
      <c r="B24" s="108">
        <v>0.11867303662000001</v>
      </c>
      <c r="C24" s="108">
        <v>3.3238882801199998</v>
      </c>
      <c r="D24" s="9">
        <v>1.5590000000000001E-3</v>
      </c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</row>
    <row r="25" spans="1:17" x14ac:dyDescent="0.2">
      <c r="B25" s="53"/>
      <c r="C25" s="53"/>
      <c r="D25" s="157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</row>
    <row r="26" spans="1:17" x14ac:dyDescent="0.2">
      <c r="B26" s="53"/>
      <c r="C26" s="53"/>
      <c r="D26" s="157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</row>
    <row r="27" spans="1:17" x14ac:dyDescent="0.2">
      <c r="B27" s="53"/>
      <c r="C27" s="53"/>
      <c r="D27" s="157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</row>
    <row r="28" spans="1:17" x14ac:dyDescent="0.2">
      <c r="B28" s="53"/>
      <c r="C28" s="53"/>
      <c r="D28" s="157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</row>
    <row r="29" spans="1:17" x14ac:dyDescent="0.2">
      <c r="B29" s="53"/>
      <c r="C29" s="53"/>
      <c r="D29" s="157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</row>
    <row r="30" spans="1:17" x14ac:dyDescent="0.2">
      <c r="B30" s="53"/>
      <c r="C30" s="53"/>
      <c r="D30" s="157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</row>
    <row r="31" spans="1:17" x14ac:dyDescent="0.2">
      <c r="B31" s="53"/>
      <c r="C31" s="53"/>
      <c r="D31" s="157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</row>
    <row r="32" spans="1:17" x14ac:dyDescent="0.2">
      <c r="B32" s="53"/>
      <c r="C32" s="53"/>
      <c r="D32" s="157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</row>
    <row r="33" spans="2:17" x14ac:dyDescent="0.2">
      <c r="B33" s="53"/>
      <c r="C33" s="53"/>
      <c r="D33" s="157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</row>
    <row r="34" spans="2:17" x14ac:dyDescent="0.2">
      <c r="B34" s="53"/>
      <c r="C34" s="53"/>
      <c r="D34" s="157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</row>
    <row r="35" spans="2:17" x14ac:dyDescent="0.2">
      <c r="B35" s="53"/>
      <c r="C35" s="53"/>
      <c r="D35" s="157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</row>
    <row r="36" spans="2:17" x14ac:dyDescent="0.2">
      <c r="B36" s="53"/>
      <c r="C36" s="53"/>
      <c r="D36" s="157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</row>
    <row r="37" spans="2:17" x14ac:dyDescent="0.2">
      <c r="B37" s="53"/>
      <c r="C37" s="53"/>
      <c r="D37" s="157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2:17" x14ac:dyDescent="0.2">
      <c r="B38" s="53"/>
      <c r="C38" s="53"/>
      <c r="D38" s="157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2:17" x14ac:dyDescent="0.2">
      <c r="B39" s="53"/>
      <c r="C39" s="53"/>
      <c r="D39" s="157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2:17" x14ac:dyDescent="0.2">
      <c r="B40" s="53"/>
      <c r="C40" s="53"/>
      <c r="D40" s="157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2:17" x14ac:dyDescent="0.2">
      <c r="B41" s="53"/>
      <c r="C41" s="53"/>
      <c r="D41" s="157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2:17" x14ac:dyDescent="0.2">
      <c r="B42" s="53"/>
      <c r="C42" s="53"/>
      <c r="D42" s="157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2:17" x14ac:dyDescent="0.2">
      <c r="B43" s="53"/>
      <c r="C43" s="53"/>
      <c r="D43" s="157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2:17" x14ac:dyDescent="0.2">
      <c r="B44" s="53"/>
      <c r="C44" s="53"/>
      <c r="D44" s="157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2:17" x14ac:dyDescent="0.2">
      <c r="B45" s="53"/>
      <c r="C45" s="53"/>
      <c r="D45" s="157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2:17" x14ac:dyDescent="0.2">
      <c r="B46" s="53"/>
      <c r="C46" s="53"/>
      <c r="D46" s="157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2:17" x14ac:dyDescent="0.2">
      <c r="B47" s="53"/>
      <c r="C47" s="53"/>
      <c r="D47" s="157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2:17" x14ac:dyDescent="0.2">
      <c r="B48" s="53"/>
      <c r="C48" s="53"/>
      <c r="D48" s="157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2:17" x14ac:dyDescent="0.2">
      <c r="B49" s="53"/>
      <c r="C49" s="53"/>
      <c r="D49" s="157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2:17" x14ac:dyDescent="0.2">
      <c r="B50" s="53"/>
      <c r="C50" s="53"/>
      <c r="D50" s="157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2:17" x14ac:dyDescent="0.2">
      <c r="B51" s="53"/>
      <c r="C51" s="53"/>
      <c r="D51" s="157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2:17" x14ac:dyDescent="0.2">
      <c r="B52" s="53"/>
      <c r="C52" s="53"/>
      <c r="D52" s="157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2:17" x14ac:dyDescent="0.2">
      <c r="B53" s="53"/>
      <c r="C53" s="53"/>
      <c r="D53" s="157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2:17" x14ac:dyDescent="0.2">
      <c r="B54" s="53"/>
      <c r="C54" s="53"/>
      <c r="D54" s="157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2:17" x14ac:dyDescent="0.2">
      <c r="B55" s="53"/>
      <c r="C55" s="53"/>
      <c r="D55" s="157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2:17" x14ac:dyDescent="0.2">
      <c r="B56" s="53"/>
      <c r="C56" s="53"/>
      <c r="D56" s="157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2:17" x14ac:dyDescent="0.2">
      <c r="B57" s="53"/>
      <c r="C57" s="53"/>
      <c r="D57" s="157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2:17" x14ac:dyDescent="0.2">
      <c r="B58" s="53"/>
      <c r="C58" s="53"/>
      <c r="D58" s="157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2:17" x14ac:dyDescent="0.2">
      <c r="B59" s="53"/>
      <c r="C59" s="53"/>
      <c r="D59" s="157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2:17" x14ac:dyDescent="0.2">
      <c r="B60" s="53"/>
      <c r="C60" s="53"/>
      <c r="D60" s="157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2:17" x14ac:dyDescent="0.2">
      <c r="B61" s="53"/>
      <c r="C61" s="53"/>
      <c r="D61" s="157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2:17" x14ac:dyDescent="0.2">
      <c r="B62" s="53"/>
      <c r="C62" s="53"/>
      <c r="D62" s="157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2:17" x14ac:dyDescent="0.2">
      <c r="B63" s="53"/>
      <c r="C63" s="53"/>
      <c r="D63" s="157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2:17" x14ac:dyDescent="0.2">
      <c r="B64" s="53"/>
      <c r="C64" s="53"/>
      <c r="D64" s="157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2:17" x14ac:dyDescent="0.2">
      <c r="B65" s="53"/>
      <c r="C65" s="53"/>
      <c r="D65" s="157"/>
      <c r="E65" s="250"/>
      <c r="F65" s="250"/>
      <c r="G65" s="250"/>
      <c r="H65" s="250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2:17" x14ac:dyDescent="0.2">
      <c r="B66" s="53"/>
      <c r="C66" s="53"/>
      <c r="D66" s="157"/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2:17" x14ac:dyDescent="0.2">
      <c r="B67" s="53"/>
      <c r="C67" s="53"/>
      <c r="D67" s="157"/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2:17" x14ac:dyDescent="0.2">
      <c r="B68" s="53"/>
      <c r="C68" s="53"/>
      <c r="D68" s="157"/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2:17" x14ac:dyDescent="0.2">
      <c r="B69" s="53"/>
      <c r="C69" s="53"/>
      <c r="D69" s="157"/>
      <c r="E69" s="250"/>
      <c r="F69" s="250"/>
      <c r="G69" s="250"/>
      <c r="H69" s="250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2:17" x14ac:dyDescent="0.2">
      <c r="B70" s="53"/>
      <c r="C70" s="53"/>
      <c r="D70" s="157"/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2:17" x14ac:dyDescent="0.2">
      <c r="B71" s="53"/>
      <c r="C71" s="53"/>
      <c r="D71" s="157"/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2:17" x14ac:dyDescent="0.2">
      <c r="B72" s="53"/>
      <c r="C72" s="53"/>
      <c r="D72" s="157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2:17" x14ac:dyDescent="0.2">
      <c r="B73" s="53"/>
      <c r="C73" s="53"/>
      <c r="D73" s="157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2:17" x14ac:dyDescent="0.2">
      <c r="B74" s="53"/>
      <c r="C74" s="53"/>
      <c r="D74" s="157"/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2:17" x14ac:dyDescent="0.2">
      <c r="B75" s="53"/>
      <c r="C75" s="53"/>
      <c r="D75" s="157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2:17" x14ac:dyDescent="0.2">
      <c r="B76" s="53"/>
      <c r="C76" s="53"/>
      <c r="D76" s="157"/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2:17" x14ac:dyDescent="0.2">
      <c r="B77" s="53"/>
      <c r="C77" s="53"/>
      <c r="D77" s="157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2:17" x14ac:dyDescent="0.2">
      <c r="B78" s="53"/>
      <c r="C78" s="53"/>
      <c r="D78" s="157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2:17" x14ac:dyDescent="0.2">
      <c r="B79" s="53"/>
      <c r="C79" s="53"/>
      <c r="D79" s="157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2:17" x14ac:dyDescent="0.2">
      <c r="B80" s="53"/>
      <c r="C80" s="53"/>
      <c r="D80" s="157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2:17" x14ac:dyDescent="0.2">
      <c r="B81" s="53"/>
      <c r="C81" s="53"/>
      <c r="D81" s="157"/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2:17" x14ac:dyDescent="0.2">
      <c r="B82" s="53"/>
      <c r="C82" s="53"/>
      <c r="D82" s="157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2:17" x14ac:dyDescent="0.2">
      <c r="B83" s="53"/>
      <c r="C83" s="53"/>
      <c r="D83" s="157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2:17" x14ac:dyDescent="0.2">
      <c r="B84" s="53"/>
      <c r="C84" s="53"/>
      <c r="D84" s="157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2:17" x14ac:dyDescent="0.2">
      <c r="B85" s="53"/>
      <c r="C85" s="53"/>
      <c r="D85" s="157"/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2:17" x14ac:dyDescent="0.2">
      <c r="B86" s="53"/>
      <c r="C86" s="53"/>
      <c r="D86" s="157"/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2:17" x14ac:dyDescent="0.2">
      <c r="B87" s="53"/>
      <c r="C87" s="53"/>
      <c r="D87" s="157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2:17" x14ac:dyDescent="0.2">
      <c r="B88" s="53"/>
      <c r="C88" s="53"/>
      <c r="D88" s="157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2:17" x14ac:dyDescent="0.2">
      <c r="B89" s="53"/>
      <c r="C89" s="53"/>
      <c r="D89" s="157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2:17" x14ac:dyDescent="0.2">
      <c r="B90" s="53"/>
      <c r="C90" s="53"/>
      <c r="D90" s="157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2:17" x14ac:dyDescent="0.2">
      <c r="B91" s="53"/>
      <c r="C91" s="53"/>
      <c r="D91" s="157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2:17" x14ac:dyDescent="0.2">
      <c r="B92" s="53"/>
      <c r="C92" s="53"/>
      <c r="D92" s="157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2:17" x14ac:dyDescent="0.2">
      <c r="B93" s="53"/>
      <c r="C93" s="53"/>
      <c r="D93" s="157"/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2:17" x14ac:dyDescent="0.2">
      <c r="B94" s="53"/>
      <c r="C94" s="53"/>
      <c r="D94" s="157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2:17" x14ac:dyDescent="0.2">
      <c r="B95" s="53"/>
      <c r="C95" s="53"/>
      <c r="D95" s="157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2:17" x14ac:dyDescent="0.2">
      <c r="B96" s="53"/>
      <c r="C96" s="53"/>
      <c r="D96" s="157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2:17" x14ac:dyDescent="0.2">
      <c r="B97" s="53"/>
      <c r="C97" s="53"/>
      <c r="D97" s="157"/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2:17" x14ac:dyDescent="0.2">
      <c r="B98" s="53"/>
      <c r="C98" s="53"/>
      <c r="D98" s="157"/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2:17" x14ac:dyDescent="0.2">
      <c r="B99" s="53"/>
      <c r="C99" s="53"/>
      <c r="D99" s="157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2:17" x14ac:dyDescent="0.2">
      <c r="B100" s="53"/>
      <c r="C100" s="53"/>
      <c r="D100" s="157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2:17" x14ac:dyDescent="0.2">
      <c r="B101" s="53"/>
      <c r="C101" s="53"/>
      <c r="D101" s="157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2:17" x14ac:dyDescent="0.2">
      <c r="B102" s="53"/>
      <c r="C102" s="53"/>
      <c r="D102" s="157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2:17" x14ac:dyDescent="0.2">
      <c r="B103" s="53"/>
      <c r="C103" s="53"/>
      <c r="D103" s="157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2:17" x14ac:dyDescent="0.2">
      <c r="B104" s="53"/>
      <c r="C104" s="53"/>
      <c r="D104" s="157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2:17" x14ac:dyDescent="0.2">
      <c r="B105" s="53"/>
      <c r="C105" s="53"/>
      <c r="D105" s="157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2:17" x14ac:dyDescent="0.2">
      <c r="B106" s="53"/>
      <c r="C106" s="53"/>
      <c r="D106" s="157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2:17" x14ac:dyDescent="0.2">
      <c r="B107" s="53"/>
      <c r="C107" s="53"/>
      <c r="D107" s="157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2:17" x14ac:dyDescent="0.2">
      <c r="B108" s="53"/>
      <c r="C108" s="53"/>
      <c r="D108" s="157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2:17" x14ac:dyDescent="0.2">
      <c r="B109" s="53"/>
      <c r="C109" s="53"/>
      <c r="D109" s="157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2:17" x14ac:dyDescent="0.2">
      <c r="B110" s="53"/>
      <c r="C110" s="53"/>
      <c r="D110" s="157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2:17" x14ac:dyDescent="0.2">
      <c r="B111" s="53"/>
      <c r="C111" s="53"/>
      <c r="D111" s="157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2:17" x14ac:dyDescent="0.2">
      <c r="B112" s="53"/>
      <c r="C112" s="53"/>
      <c r="D112" s="157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2:17" x14ac:dyDescent="0.2">
      <c r="B113" s="53"/>
      <c r="C113" s="53"/>
      <c r="D113" s="157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2:17" x14ac:dyDescent="0.2">
      <c r="B114" s="53"/>
      <c r="C114" s="53"/>
      <c r="D114" s="157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2:17" x14ac:dyDescent="0.2">
      <c r="B115" s="53"/>
      <c r="C115" s="53"/>
      <c r="D115" s="157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2:17" x14ac:dyDescent="0.2">
      <c r="B116" s="53"/>
      <c r="C116" s="53"/>
      <c r="D116" s="157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2:17" x14ac:dyDescent="0.2">
      <c r="B117" s="53"/>
      <c r="C117" s="53"/>
      <c r="D117" s="157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2:17" x14ac:dyDescent="0.2">
      <c r="B118" s="53"/>
      <c r="C118" s="53"/>
      <c r="D118" s="157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2:17" x14ac:dyDescent="0.2">
      <c r="B119" s="53"/>
      <c r="C119" s="53"/>
      <c r="D119" s="157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2:17" x14ac:dyDescent="0.2">
      <c r="B120" s="53"/>
      <c r="C120" s="53"/>
      <c r="D120" s="157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2:17" x14ac:dyDescent="0.2">
      <c r="B121" s="53"/>
      <c r="C121" s="53"/>
      <c r="D121" s="157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2:17" x14ac:dyDescent="0.2">
      <c r="B122" s="53"/>
      <c r="C122" s="53"/>
      <c r="D122" s="157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2:17" x14ac:dyDescent="0.2">
      <c r="B123" s="53"/>
      <c r="C123" s="53"/>
      <c r="D123" s="157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2:17" x14ac:dyDescent="0.2">
      <c r="B124" s="53"/>
      <c r="C124" s="53"/>
      <c r="D124" s="157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2:17" x14ac:dyDescent="0.2">
      <c r="B125" s="53"/>
      <c r="C125" s="53"/>
      <c r="D125" s="157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2:17" x14ac:dyDescent="0.2">
      <c r="B126" s="53"/>
      <c r="C126" s="53"/>
      <c r="D126" s="157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2:17" x14ac:dyDescent="0.2">
      <c r="B127" s="53"/>
      <c r="C127" s="53"/>
      <c r="D127" s="157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2:17" x14ac:dyDescent="0.2">
      <c r="B128" s="53"/>
      <c r="C128" s="53"/>
      <c r="D128" s="157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53"/>
      <c r="C129" s="53"/>
      <c r="D129" s="157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53"/>
      <c r="C130" s="53"/>
      <c r="D130" s="157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53"/>
      <c r="C131" s="53"/>
      <c r="D131" s="157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53"/>
      <c r="C132" s="53"/>
      <c r="D132" s="157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53"/>
      <c r="C133" s="53"/>
      <c r="D133" s="157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53"/>
      <c r="C134" s="53"/>
      <c r="D134" s="157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53"/>
      <c r="C135" s="53"/>
      <c r="D135" s="157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53"/>
      <c r="C136" s="53"/>
      <c r="D136" s="157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53"/>
      <c r="C137" s="53"/>
      <c r="D137" s="157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53"/>
      <c r="C138" s="53"/>
      <c r="D138" s="157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53"/>
      <c r="C139" s="53"/>
      <c r="D139" s="157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53"/>
      <c r="C140" s="53"/>
      <c r="D140" s="157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53"/>
      <c r="C141" s="53"/>
      <c r="D141" s="157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53"/>
      <c r="C142" s="53"/>
      <c r="D142" s="157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53"/>
      <c r="C143" s="53"/>
      <c r="D143" s="157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53"/>
      <c r="C144" s="53"/>
      <c r="D144" s="157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53"/>
      <c r="C145" s="53"/>
      <c r="D145" s="157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53"/>
      <c r="C146" s="53"/>
      <c r="D146" s="157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53"/>
      <c r="C147" s="53"/>
      <c r="D147" s="157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53"/>
      <c r="C148" s="53"/>
      <c r="D148" s="157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53"/>
      <c r="C149" s="53"/>
      <c r="D149" s="157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53"/>
      <c r="C150" s="53"/>
      <c r="D150" s="157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53"/>
      <c r="C151" s="53"/>
      <c r="D151" s="157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53"/>
      <c r="C152" s="53"/>
      <c r="D152" s="157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53"/>
      <c r="C153" s="53"/>
      <c r="D153" s="157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53"/>
      <c r="C154" s="53"/>
      <c r="D154" s="157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53"/>
      <c r="C155" s="53"/>
      <c r="D155" s="157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53"/>
      <c r="C156" s="53"/>
      <c r="D156" s="157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53"/>
      <c r="C157" s="53"/>
      <c r="D157" s="157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53"/>
      <c r="C158" s="53"/>
      <c r="D158" s="157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53"/>
      <c r="C159" s="53"/>
      <c r="D159" s="157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53"/>
      <c r="C160" s="53"/>
      <c r="D160" s="157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53"/>
      <c r="C161" s="53"/>
      <c r="D161" s="157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53"/>
      <c r="C162" s="53"/>
      <c r="D162" s="157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53"/>
      <c r="C163" s="53"/>
      <c r="D163" s="157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53"/>
      <c r="C164" s="53"/>
      <c r="D164" s="157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53"/>
      <c r="C165" s="53"/>
      <c r="D165" s="157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53"/>
      <c r="C166" s="53"/>
      <c r="D166" s="157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53"/>
      <c r="C167" s="53"/>
      <c r="D167" s="157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53"/>
      <c r="C168" s="53"/>
      <c r="D168" s="157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</row>
    <row r="169" spans="2:17" x14ac:dyDescent="0.2">
      <c r="B169" s="53"/>
      <c r="C169" s="53"/>
      <c r="D169" s="157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</row>
    <row r="170" spans="2:17" x14ac:dyDescent="0.2">
      <c r="B170" s="53"/>
      <c r="C170" s="53"/>
      <c r="D170" s="157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</row>
    <row r="171" spans="2:17" x14ac:dyDescent="0.2">
      <c r="B171" s="53"/>
      <c r="C171" s="53"/>
      <c r="D171" s="157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</row>
    <row r="172" spans="2:17" x14ac:dyDescent="0.2">
      <c r="B172" s="53"/>
      <c r="C172" s="53"/>
      <c r="D172" s="157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</row>
    <row r="173" spans="2:17" x14ac:dyDescent="0.2">
      <c r="B173" s="53"/>
      <c r="C173" s="53"/>
      <c r="D173" s="157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</row>
    <row r="174" spans="2:17" x14ac:dyDescent="0.2">
      <c r="B174" s="53"/>
      <c r="C174" s="53"/>
      <c r="D174" s="157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</row>
  </sheetData>
  <mergeCells count="4">
    <mergeCell ref="A3:D3"/>
    <mergeCell ref="A4:D4"/>
    <mergeCell ref="A1:D1"/>
    <mergeCell ref="A2:D2"/>
  </mergeCells>
  <pageMargins left="0.75" right="0.75" top="1" bottom="1" header="0.5" footer="0.5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>
    <tabColor indexed="55"/>
    <outlinePr applyStyles="1" summaryBelow="0"/>
    <pageSetUpPr fitToPage="1"/>
  </sheetPr>
  <dimension ref="A2:S247"/>
  <sheetViews>
    <sheetView workbookViewId="0">
      <selection activeCell="A10" sqref="A10"/>
    </sheetView>
  </sheetViews>
  <sheetFormatPr defaultRowHeight="12.75" x14ac:dyDescent="0.2"/>
  <cols>
    <col min="1" max="1" width="52.7109375" style="238" bestFit="1" customWidth="1"/>
    <col min="2" max="3" width="13.5703125" style="238" bestFit="1" customWidth="1"/>
    <col min="4" max="4" width="14" style="238" bestFit="1" customWidth="1"/>
    <col min="5" max="7" width="14.5703125" style="238" bestFit="1" customWidth="1"/>
    <col min="8" max="16384" width="9.140625" style="238"/>
  </cols>
  <sheetData>
    <row r="2" spans="1:19" ht="18.75" x14ac:dyDescent="0.3">
      <c r="A2" s="5" t="s">
        <v>176</v>
      </c>
      <c r="B2" s="3"/>
      <c r="C2" s="3"/>
      <c r="D2" s="3"/>
      <c r="E2" s="3"/>
      <c r="F2" s="3"/>
      <c r="G2" s="3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</row>
    <row r="3" spans="1:19" x14ac:dyDescent="0.2">
      <c r="A3" s="222"/>
    </row>
    <row r="4" spans="1:19" s="11" customFormat="1" x14ac:dyDescent="0.2">
      <c r="A4" s="48" t="str">
        <f>$A$2 &amp; " (" &amp;G4 &amp; ")"</f>
        <v>Державний та гарантований державою борг України за останні 5 років (млрд. грн)</v>
      </c>
      <c r="G4" s="11" t="str">
        <f>VALUAH</f>
        <v>млрд. грн</v>
      </c>
    </row>
    <row r="5" spans="1:19" s="83" customFormat="1" x14ac:dyDescent="0.2">
      <c r="A5" s="223"/>
      <c r="B5" s="206">
        <v>41639</v>
      </c>
      <c r="C5" s="206">
        <v>42004</v>
      </c>
      <c r="D5" s="206">
        <v>42369</v>
      </c>
      <c r="E5" s="206">
        <v>42735</v>
      </c>
      <c r="F5" s="206">
        <v>43100</v>
      </c>
      <c r="G5" s="206">
        <v>43131</v>
      </c>
    </row>
    <row r="6" spans="1:19" s="10" customFormat="1" x14ac:dyDescent="0.2">
      <c r="A6" s="8" t="s">
        <v>179</v>
      </c>
      <c r="B6" s="74">
        <f t="shared" ref="B6:G6" si="0">SUM(B$7+ B$8)</f>
        <v>584.78657094877008</v>
      </c>
      <c r="C6" s="74">
        <f t="shared" si="0"/>
        <v>1100.8332167026401</v>
      </c>
      <c r="D6" s="74">
        <f t="shared" si="0"/>
        <v>1572.1801589904499</v>
      </c>
      <c r="E6" s="74">
        <f t="shared" si="0"/>
        <v>1929.8088323996401</v>
      </c>
      <c r="F6" s="74">
        <f t="shared" si="0"/>
        <v>2141.6744392656601</v>
      </c>
      <c r="G6" s="74">
        <f t="shared" si="0"/>
        <v>2131.8494912910401</v>
      </c>
    </row>
    <row r="7" spans="1:19" s="100" customFormat="1" x14ac:dyDescent="0.2">
      <c r="A7" s="126" t="s">
        <v>53</v>
      </c>
      <c r="B7" s="103">
        <v>284.08872546875</v>
      </c>
      <c r="C7" s="103">
        <v>488.86690736498002</v>
      </c>
      <c r="D7" s="103">
        <v>529.46057801728</v>
      </c>
      <c r="E7" s="103">
        <v>689.73000579020004</v>
      </c>
      <c r="F7" s="103">
        <v>766.67894097345004</v>
      </c>
      <c r="G7" s="103">
        <v>758.66671398871995</v>
      </c>
    </row>
    <row r="8" spans="1:19" s="100" customFormat="1" x14ac:dyDescent="0.2">
      <c r="A8" s="126" t="s">
        <v>80</v>
      </c>
      <c r="B8" s="103">
        <v>300.69784548002002</v>
      </c>
      <c r="C8" s="103">
        <v>611.96630933766005</v>
      </c>
      <c r="D8" s="103">
        <v>1042.71958097317</v>
      </c>
      <c r="E8" s="103">
        <v>1240.0788266094401</v>
      </c>
      <c r="F8" s="103">
        <v>1374.99549829221</v>
      </c>
      <c r="G8" s="103">
        <v>1373.1827773023199</v>
      </c>
    </row>
    <row r="9" spans="1:19" x14ac:dyDescent="0.2">
      <c r="B9" s="250"/>
      <c r="C9" s="250"/>
      <c r="D9" s="250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50"/>
      <c r="P9" s="250"/>
      <c r="Q9" s="250"/>
    </row>
    <row r="10" spans="1:19" x14ac:dyDescent="0.2">
      <c r="A10" s="48" t="str">
        <f>$A$2 &amp; " (" &amp;G10 &amp; ")"</f>
        <v>Державний та гарантований державою борг України за останні 5 років (млрд. дол. США)</v>
      </c>
      <c r="B10" s="250"/>
      <c r="C10" s="250"/>
      <c r="D10" s="250"/>
      <c r="E10" s="250"/>
      <c r="F10" s="250"/>
      <c r="G10" s="11" t="str">
        <f>VALUSD</f>
        <v>млрд. дол. США</v>
      </c>
      <c r="H10" s="250"/>
      <c r="I10" s="250"/>
      <c r="J10" s="250"/>
      <c r="K10" s="250"/>
      <c r="L10" s="250"/>
      <c r="M10" s="250"/>
      <c r="N10" s="250"/>
      <c r="O10" s="250"/>
      <c r="P10" s="250"/>
      <c r="Q10" s="250"/>
    </row>
    <row r="11" spans="1:19" s="195" customFormat="1" x14ac:dyDescent="0.2">
      <c r="A11" s="223"/>
      <c r="B11" s="206">
        <v>41639</v>
      </c>
      <c r="C11" s="206">
        <v>42004</v>
      </c>
      <c r="D11" s="206">
        <v>42369</v>
      </c>
      <c r="E11" s="206">
        <v>42735</v>
      </c>
      <c r="F11" s="206">
        <v>43100</v>
      </c>
      <c r="G11" s="206">
        <v>43131</v>
      </c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</row>
    <row r="12" spans="1:19" s="61" customFormat="1" x14ac:dyDescent="0.2">
      <c r="A12" s="8" t="s">
        <v>179</v>
      </c>
      <c r="B12" s="74">
        <f t="shared" ref="B12:G12" si="1">SUM(B$13+ B$14)</f>
        <v>73.16233841495</v>
      </c>
      <c r="C12" s="74">
        <f t="shared" si="1"/>
        <v>69.811922962929998</v>
      </c>
      <c r="D12" s="74">
        <f t="shared" si="1"/>
        <v>65.505686112310002</v>
      </c>
      <c r="E12" s="74">
        <f t="shared" si="1"/>
        <v>70.972708268410003</v>
      </c>
      <c r="F12" s="74">
        <f t="shared" si="1"/>
        <v>76.305177725150003</v>
      </c>
      <c r="G12" s="74">
        <f t="shared" si="1"/>
        <v>76.113584884320005</v>
      </c>
      <c r="H12" s="82"/>
      <c r="I12" s="82"/>
      <c r="J12" s="82"/>
      <c r="K12" s="82"/>
      <c r="L12" s="82"/>
      <c r="M12" s="82"/>
      <c r="N12" s="82"/>
      <c r="O12" s="82"/>
      <c r="P12" s="82"/>
      <c r="Q12" s="82"/>
    </row>
    <row r="13" spans="1:19" s="159" customFormat="1" x14ac:dyDescent="0.2">
      <c r="A13" s="40" t="s">
        <v>53</v>
      </c>
      <c r="B13" s="233">
        <v>35.542190100169996</v>
      </c>
      <c r="C13" s="233">
        <v>31.002642687809999</v>
      </c>
      <c r="D13" s="233">
        <v>22.060244326380001</v>
      </c>
      <c r="E13" s="233">
        <v>25.366246471259998</v>
      </c>
      <c r="F13" s="233">
        <v>27.315810366209998</v>
      </c>
      <c r="G13" s="233">
        <v>27.086735517569998</v>
      </c>
      <c r="H13" s="182"/>
      <c r="I13" s="182"/>
      <c r="J13" s="182"/>
      <c r="K13" s="182"/>
      <c r="L13" s="182"/>
      <c r="M13" s="182"/>
      <c r="N13" s="182"/>
      <c r="O13" s="182"/>
      <c r="P13" s="182"/>
      <c r="Q13" s="182"/>
    </row>
    <row r="14" spans="1:19" s="159" customFormat="1" x14ac:dyDescent="0.2">
      <c r="A14" s="40" t="s">
        <v>80</v>
      </c>
      <c r="B14" s="233">
        <v>37.620148314780003</v>
      </c>
      <c r="C14" s="233">
        <v>38.809280275120003</v>
      </c>
      <c r="D14" s="233">
        <v>43.445441785930001</v>
      </c>
      <c r="E14" s="233">
        <v>45.606461797149997</v>
      </c>
      <c r="F14" s="233">
        <v>48.989367358940001</v>
      </c>
      <c r="G14" s="233">
        <v>49.02684936675</v>
      </c>
      <c r="H14" s="182"/>
      <c r="I14" s="182"/>
      <c r="J14" s="182"/>
      <c r="K14" s="182"/>
      <c r="L14" s="182"/>
      <c r="M14" s="182"/>
      <c r="N14" s="182"/>
      <c r="O14" s="182"/>
      <c r="P14" s="182"/>
      <c r="Q14" s="182"/>
    </row>
    <row r="15" spans="1:19" x14ac:dyDescent="0.2"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</row>
    <row r="16" spans="1:19" s="221" customFormat="1" x14ac:dyDescent="0.2">
      <c r="G16" s="228" t="s">
        <v>66</v>
      </c>
    </row>
    <row r="17" spans="1:19" s="195" customFormat="1" x14ac:dyDescent="0.2">
      <c r="A17" s="223"/>
      <c r="B17" s="206">
        <v>41639</v>
      </c>
      <c r="C17" s="206">
        <v>42004</v>
      </c>
      <c r="D17" s="206">
        <v>42369</v>
      </c>
      <c r="E17" s="206">
        <v>42735</v>
      </c>
      <c r="F17" s="206">
        <v>43100</v>
      </c>
      <c r="G17" s="206">
        <v>43131</v>
      </c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</row>
    <row r="18" spans="1:19" s="61" customFormat="1" x14ac:dyDescent="0.2">
      <c r="A18" s="8" t="s">
        <v>179</v>
      </c>
      <c r="B18" s="74">
        <f t="shared" ref="B18:G18" si="2">SUM(B$19+ B$20)</f>
        <v>1</v>
      </c>
      <c r="C18" s="74">
        <f t="shared" si="2"/>
        <v>1</v>
      </c>
      <c r="D18" s="74">
        <f t="shared" si="2"/>
        <v>1</v>
      </c>
      <c r="E18" s="74">
        <f t="shared" si="2"/>
        <v>1</v>
      </c>
      <c r="F18" s="74">
        <f t="shared" si="2"/>
        <v>1</v>
      </c>
      <c r="G18" s="74">
        <f t="shared" si="2"/>
        <v>1</v>
      </c>
      <c r="H18" s="82"/>
      <c r="I18" s="82"/>
      <c r="J18" s="82"/>
      <c r="K18" s="82"/>
      <c r="L18" s="82"/>
      <c r="M18" s="82"/>
      <c r="N18" s="82"/>
      <c r="O18" s="82"/>
      <c r="P18" s="82"/>
      <c r="Q18" s="82"/>
    </row>
    <row r="19" spans="1:19" s="159" customFormat="1" x14ac:dyDescent="0.2">
      <c r="A19" s="40" t="s">
        <v>53</v>
      </c>
      <c r="B19" s="123">
        <v>0.48579899999999998</v>
      </c>
      <c r="C19" s="123">
        <v>0.44408799999999998</v>
      </c>
      <c r="D19" s="123">
        <v>0.33676800000000001</v>
      </c>
      <c r="E19" s="123">
        <v>0.357408</v>
      </c>
      <c r="F19" s="123">
        <v>0.35798099999999999</v>
      </c>
      <c r="G19" s="123">
        <v>0.35587299999999999</v>
      </c>
      <c r="H19" s="182"/>
      <c r="I19" s="182"/>
      <c r="J19" s="182"/>
      <c r="K19" s="182"/>
      <c r="L19" s="182"/>
      <c r="M19" s="182"/>
      <c r="N19" s="182"/>
      <c r="O19" s="182"/>
      <c r="P19" s="182"/>
      <c r="Q19" s="182"/>
    </row>
    <row r="20" spans="1:19" s="159" customFormat="1" x14ac:dyDescent="0.2">
      <c r="A20" s="40" t="s">
        <v>80</v>
      </c>
      <c r="B20" s="123">
        <v>0.51420100000000002</v>
      </c>
      <c r="C20" s="123">
        <v>0.55591199999999996</v>
      </c>
      <c r="D20" s="123">
        <v>0.66323200000000004</v>
      </c>
      <c r="E20" s="123">
        <v>0.64259200000000005</v>
      </c>
      <c r="F20" s="123">
        <v>0.64201900000000001</v>
      </c>
      <c r="G20" s="123">
        <v>0.64412700000000001</v>
      </c>
      <c r="H20" s="182"/>
      <c r="I20" s="182"/>
      <c r="J20" s="182"/>
      <c r="K20" s="182"/>
      <c r="L20" s="182"/>
      <c r="M20" s="182"/>
      <c r="N20" s="182"/>
      <c r="O20" s="182"/>
      <c r="P20" s="182"/>
      <c r="Q20" s="182"/>
    </row>
    <row r="21" spans="1:19" x14ac:dyDescent="0.2">
      <c r="B21" s="250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</row>
    <row r="22" spans="1:19" x14ac:dyDescent="0.2"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</row>
    <row r="23" spans="1:19" x14ac:dyDescent="0.2">
      <c r="B23" s="250"/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</row>
    <row r="24" spans="1:19" x14ac:dyDescent="0.2"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</row>
    <row r="25" spans="1:19" s="221" customFormat="1" x14ac:dyDescent="0.2"/>
    <row r="26" spans="1:19" x14ac:dyDescent="0.2">
      <c r="B26" s="250"/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</row>
    <row r="27" spans="1:19" x14ac:dyDescent="0.2"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</row>
    <row r="28" spans="1:19" x14ac:dyDescent="0.2"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</row>
    <row r="29" spans="1:19" x14ac:dyDescent="0.2">
      <c r="B29" s="250"/>
      <c r="C29" s="250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</row>
    <row r="30" spans="1:19" x14ac:dyDescent="0.2">
      <c r="B30" s="250"/>
      <c r="C30" s="250"/>
      <c r="D30" s="250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</row>
    <row r="31" spans="1:19" x14ac:dyDescent="0.2">
      <c r="B31" s="250"/>
      <c r="C31" s="250"/>
      <c r="D31" s="250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</row>
    <row r="32" spans="1:19" x14ac:dyDescent="0.2">
      <c r="B32" s="250"/>
      <c r="C32" s="250"/>
      <c r="D32" s="250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</row>
    <row r="33" spans="2:17" x14ac:dyDescent="0.2">
      <c r="B33" s="250"/>
      <c r="C33" s="250"/>
      <c r="D33" s="250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</row>
    <row r="34" spans="2:17" x14ac:dyDescent="0.2">
      <c r="B34" s="250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</row>
    <row r="35" spans="2:17" x14ac:dyDescent="0.2">
      <c r="B35" s="250"/>
      <c r="C35" s="250"/>
      <c r="D35" s="250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</row>
    <row r="36" spans="2:17" x14ac:dyDescent="0.2">
      <c r="B36" s="250"/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</row>
    <row r="37" spans="2:17" x14ac:dyDescent="0.2"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2:17" x14ac:dyDescent="0.2">
      <c r="B38" s="250"/>
      <c r="C38" s="250"/>
      <c r="D38" s="250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2:17" x14ac:dyDescent="0.2">
      <c r="B39" s="250"/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2:17" x14ac:dyDescent="0.2"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2:17" x14ac:dyDescent="0.2">
      <c r="B41" s="250"/>
      <c r="C41" s="250"/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2:17" x14ac:dyDescent="0.2">
      <c r="B42" s="250"/>
      <c r="C42" s="250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2:17" x14ac:dyDescent="0.2">
      <c r="B43" s="250"/>
      <c r="C43" s="250"/>
      <c r="D43" s="250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2:17" x14ac:dyDescent="0.2">
      <c r="B44" s="250"/>
      <c r="C44" s="250"/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2:17" x14ac:dyDescent="0.2">
      <c r="B45" s="250"/>
      <c r="C45" s="250"/>
      <c r="D45" s="250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2:17" x14ac:dyDescent="0.2">
      <c r="B46" s="250"/>
      <c r="C46" s="250"/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2:17" x14ac:dyDescent="0.2">
      <c r="B47" s="250"/>
      <c r="C47" s="250"/>
      <c r="D47" s="250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2:17" x14ac:dyDescent="0.2">
      <c r="B48" s="250"/>
      <c r="C48" s="250"/>
      <c r="D48" s="250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2:17" x14ac:dyDescent="0.2">
      <c r="B49" s="250"/>
      <c r="C49" s="250"/>
      <c r="D49" s="250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2:17" x14ac:dyDescent="0.2">
      <c r="B50" s="250"/>
      <c r="C50" s="250"/>
      <c r="D50" s="250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2:17" x14ac:dyDescent="0.2">
      <c r="B51" s="250"/>
      <c r="C51" s="250"/>
      <c r="D51" s="250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2:17" x14ac:dyDescent="0.2">
      <c r="B52" s="250"/>
      <c r="C52" s="250"/>
      <c r="D52" s="250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2:17" x14ac:dyDescent="0.2">
      <c r="B53" s="250"/>
      <c r="C53" s="250"/>
      <c r="D53" s="250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2:17" x14ac:dyDescent="0.2">
      <c r="B54" s="250"/>
      <c r="C54" s="250"/>
      <c r="D54" s="250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2:17" x14ac:dyDescent="0.2">
      <c r="B55" s="250"/>
      <c r="C55" s="250"/>
      <c r="D55" s="250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2:17" x14ac:dyDescent="0.2">
      <c r="B56" s="250"/>
      <c r="C56" s="250"/>
      <c r="D56" s="250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2:17" x14ac:dyDescent="0.2">
      <c r="B57" s="250"/>
      <c r="C57" s="250"/>
      <c r="D57" s="250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2:17" x14ac:dyDescent="0.2">
      <c r="B58" s="250"/>
      <c r="C58" s="250"/>
      <c r="D58" s="250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2:17" x14ac:dyDescent="0.2">
      <c r="B59" s="250"/>
      <c r="C59" s="250"/>
      <c r="D59" s="250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2:17" x14ac:dyDescent="0.2">
      <c r="B60" s="250"/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2:17" x14ac:dyDescent="0.2">
      <c r="B61" s="250"/>
      <c r="C61" s="250"/>
      <c r="D61" s="250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2:17" x14ac:dyDescent="0.2"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2:17" x14ac:dyDescent="0.2">
      <c r="B63" s="250"/>
      <c r="C63" s="250"/>
      <c r="D63" s="250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2:17" x14ac:dyDescent="0.2">
      <c r="B64" s="250"/>
      <c r="C64" s="250"/>
      <c r="D64" s="250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2:17" x14ac:dyDescent="0.2">
      <c r="B65" s="250"/>
      <c r="C65" s="250"/>
      <c r="D65" s="250"/>
      <c r="E65" s="250"/>
      <c r="F65" s="250"/>
      <c r="G65" s="250"/>
      <c r="H65" s="250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2:17" x14ac:dyDescent="0.2">
      <c r="B66" s="250"/>
      <c r="C66" s="250"/>
      <c r="D66" s="250"/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2:17" x14ac:dyDescent="0.2">
      <c r="B67" s="250"/>
      <c r="C67" s="250"/>
      <c r="D67" s="250"/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2:17" x14ac:dyDescent="0.2">
      <c r="B68" s="250"/>
      <c r="C68" s="250"/>
      <c r="D68" s="250"/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2:17" x14ac:dyDescent="0.2">
      <c r="B69" s="250"/>
      <c r="C69" s="250"/>
      <c r="D69" s="250"/>
      <c r="E69" s="250"/>
      <c r="F69" s="250"/>
      <c r="G69" s="250"/>
      <c r="H69" s="250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2:17" x14ac:dyDescent="0.2">
      <c r="B70" s="250"/>
      <c r="C70" s="250"/>
      <c r="D70" s="250"/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2:17" x14ac:dyDescent="0.2">
      <c r="B71" s="250"/>
      <c r="C71" s="250"/>
      <c r="D71" s="250"/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2:17" x14ac:dyDescent="0.2">
      <c r="B72" s="250"/>
      <c r="C72" s="250"/>
      <c r="D72" s="250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2:17" x14ac:dyDescent="0.2">
      <c r="B73" s="250"/>
      <c r="C73" s="250"/>
      <c r="D73" s="250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2:17" x14ac:dyDescent="0.2">
      <c r="B74" s="250"/>
      <c r="C74" s="250"/>
      <c r="D74" s="250"/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2:17" x14ac:dyDescent="0.2">
      <c r="B75" s="250"/>
      <c r="C75" s="250"/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2:17" x14ac:dyDescent="0.2">
      <c r="B76" s="250"/>
      <c r="C76" s="250"/>
      <c r="D76" s="250"/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2:17" x14ac:dyDescent="0.2">
      <c r="B77" s="250"/>
      <c r="C77" s="250"/>
      <c r="D77" s="250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2:17" x14ac:dyDescent="0.2">
      <c r="B78" s="250"/>
      <c r="C78" s="250"/>
      <c r="D78" s="250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2:17" x14ac:dyDescent="0.2">
      <c r="B79" s="250"/>
      <c r="C79" s="250"/>
      <c r="D79" s="250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2:17" x14ac:dyDescent="0.2">
      <c r="B80" s="250"/>
      <c r="C80" s="250"/>
      <c r="D80" s="250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2:17" x14ac:dyDescent="0.2">
      <c r="B81" s="250"/>
      <c r="C81" s="250"/>
      <c r="D81" s="250"/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2:17" x14ac:dyDescent="0.2">
      <c r="B82" s="250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2:17" x14ac:dyDescent="0.2">
      <c r="B83" s="250"/>
      <c r="C83" s="250"/>
      <c r="D83" s="250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2:17" x14ac:dyDescent="0.2">
      <c r="B84" s="250"/>
      <c r="C84" s="250"/>
      <c r="D84" s="250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2:17" x14ac:dyDescent="0.2">
      <c r="B85" s="250"/>
      <c r="C85" s="250"/>
      <c r="D85" s="250"/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2:17" x14ac:dyDescent="0.2">
      <c r="B86" s="250"/>
      <c r="C86" s="250"/>
      <c r="D86" s="250"/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2:17" x14ac:dyDescent="0.2">
      <c r="B87" s="250"/>
      <c r="C87" s="250"/>
      <c r="D87" s="250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2:17" x14ac:dyDescent="0.2">
      <c r="B88" s="250"/>
      <c r="C88" s="250"/>
      <c r="D88" s="250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2:17" x14ac:dyDescent="0.2">
      <c r="B89" s="250"/>
      <c r="C89" s="250"/>
      <c r="D89" s="250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2:17" x14ac:dyDescent="0.2">
      <c r="B90" s="250"/>
      <c r="C90" s="250"/>
      <c r="D90" s="250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2:17" x14ac:dyDescent="0.2">
      <c r="B91" s="250"/>
      <c r="C91" s="250"/>
      <c r="D91" s="250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2:17" x14ac:dyDescent="0.2">
      <c r="B92" s="250"/>
      <c r="C92" s="250"/>
      <c r="D92" s="250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2:17" x14ac:dyDescent="0.2">
      <c r="B93" s="250"/>
      <c r="C93" s="250"/>
      <c r="D93" s="250"/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2:17" x14ac:dyDescent="0.2">
      <c r="B94" s="250"/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2:17" x14ac:dyDescent="0.2">
      <c r="B95" s="250"/>
      <c r="C95" s="250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2:17" x14ac:dyDescent="0.2">
      <c r="B96" s="250"/>
      <c r="C96" s="250"/>
      <c r="D96" s="250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2:17" x14ac:dyDescent="0.2">
      <c r="B97" s="250"/>
      <c r="C97" s="250"/>
      <c r="D97" s="250"/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2:17" x14ac:dyDescent="0.2">
      <c r="B98" s="250"/>
      <c r="C98" s="250"/>
      <c r="D98" s="250"/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2:17" x14ac:dyDescent="0.2">
      <c r="B99" s="250"/>
      <c r="C99" s="250"/>
      <c r="D99" s="250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2:17" x14ac:dyDescent="0.2">
      <c r="B100" s="250"/>
      <c r="C100" s="250"/>
      <c r="D100" s="250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2:17" x14ac:dyDescent="0.2">
      <c r="B101" s="250"/>
      <c r="C101" s="250"/>
      <c r="D101" s="250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2:17" x14ac:dyDescent="0.2">
      <c r="B102" s="250"/>
      <c r="C102" s="250"/>
      <c r="D102" s="250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2:17" x14ac:dyDescent="0.2">
      <c r="B103" s="250"/>
      <c r="C103" s="250"/>
      <c r="D103" s="250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2:17" x14ac:dyDescent="0.2">
      <c r="B104" s="250"/>
      <c r="C104" s="250"/>
      <c r="D104" s="250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2:17" x14ac:dyDescent="0.2">
      <c r="B105" s="250"/>
      <c r="C105" s="250"/>
      <c r="D105" s="250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2:17" x14ac:dyDescent="0.2">
      <c r="B106" s="250"/>
      <c r="C106" s="250"/>
      <c r="D106" s="250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2:17" x14ac:dyDescent="0.2">
      <c r="B107" s="250"/>
      <c r="C107" s="250"/>
      <c r="D107" s="250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2:17" x14ac:dyDescent="0.2">
      <c r="B108" s="250"/>
      <c r="C108" s="250"/>
      <c r="D108" s="250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2:17" x14ac:dyDescent="0.2">
      <c r="B109" s="250"/>
      <c r="C109" s="250"/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2:17" x14ac:dyDescent="0.2">
      <c r="B110" s="250"/>
      <c r="C110" s="250"/>
      <c r="D110" s="250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2:17" x14ac:dyDescent="0.2">
      <c r="B111" s="250"/>
      <c r="C111" s="250"/>
      <c r="D111" s="250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2:17" x14ac:dyDescent="0.2">
      <c r="B112" s="250"/>
      <c r="C112" s="250"/>
      <c r="D112" s="250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2:17" x14ac:dyDescent="0.2">
      <c r="B113" s="250"/>
      <c r="C113" s="250"/>
      <c r="D113" s="250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2:17" x14ac:dyDescent="0.2">
      <c r="B114" s="250"/>
      <c r="C114" s="250"/>
      <c r="D114" s="250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2:17" x14ac:dyDescent="0.2">
      <c r="B115" s="250"/>
      <c r="C115" s="250"/>
      <c r="D115" s="250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2:17" x14ac:dyDescent="0.2">
      <c r="B116" s="250"/>
      <c r="C116" s="250"/>
      <c r="D116" s="250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2:17" x14ac:dyDescent="0.2">
      <c r="B117" s="250"/>
      <c r="C117" s="250"/>
      <c r="D117" s="250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2:17" x14ac:dyDescent="0.2"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2:17" x14ac:dyDescent="0.2">
      <c r="B119" s="250"/>
      <c r="C119" s="250"/>
      <c r="D119" s="250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2:17" x14ac:dyDescent="0.2">
      <c r="B120" s="250"/>
      <c r="C120" s="250"/>
      <c r="D120" s="250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2:17" x14ac:dyDescent="0.2"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2:17" x14ac:dyDescent="0.2">
      <c r="B122" s="250"/>
      <c r="C122" s="250"/>
      <c r="D122" s="250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2:17" x14ac:dyDescent="0.2">
      <c r="B123" s="250"/>
      <c r="C123" s="250"/>
      <c r="D123" s="250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2:17" x14ac:dyDescent="0.2">
      <c r="B124" s="250"/>
      <c r="C124" s="250"/>
      <c r="D124" s="250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2:17" x14ac:dyDescent="0.2">
      <c r="B125" s="250"/>
      <c r="C125" s="250"/>
      <c r="D125" s="250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2:17" x14ac:dyDescent="0.2">
      <c r="B126" s="250"/>
      <c r="C126" s="250"/>
      <c r="D126" s="250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2:17" x14ac:dyDescent="0.2">
      <c r="B127" s="250"/>
      <c r="C127" s="250"/>
      <c r="D127" s="250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2:17" x14ac:dyDescent="0.2">
      <c r="B128" s="250"/>
      <c r="C128" s="250"/>
      <c r="D128" s="250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250"/>
      <c r="C129" s="250"/>
      <c r="D129" s="250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250"/>
      <c r="C130" s="250"/>
      <c r="D130" s="250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250"/>
      <c r="C131" s="250"/>
      <c r="D131" s="250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250"/>
      <c r="C132" s="250"/>
      <c r="D132" s="250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250"/>
      <c r="C133" s="250"/>
      <c r="D133" s="250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250"/>
      <c r="C134" s="250"/>
      <c r="D134" s="250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250"/>
      <c r="C135" s="250"/>
      <c r="D135" s="250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250"/>
      <c r="C136" s="250"/>
      <c r="D136" s="250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250"/>
      <c r="C137" s="250"/>
      <c r="D137" s="250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250"/>
      <c r="C138" s="250"/>
      <c r="D138" s="250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250"/>
      <c r="C139" s="250"/>
      <c r="D139" s="250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250"/>
      <c r="C140" s="250"/>
      <c r="D140" s="250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250"/>
      <c r="C141" s="250"/>
      <c r="D141" s="250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250"/>
      <c r="C142" s="250"/>
      <c r="D142" s="250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250"/>
      <c r="C143" s="250"/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250"/>
      <c r="C144" s="250"/>
      <c r="D144" s="250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250"/>
      <c r="C145" s="250"/>
      <c r="D145" s="250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250"/>
      <c r="C146" s="250"/>
      <c r="D146" s="250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250"/>
      <c r="C147" s="250"/>
      <c r="D147" s="250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250"/>
      <c r="C148" s="250"/>
      <c r="D148" s="250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250"/>
      <c r="C149" s="250"/>
      <c r="D149" s="250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250"/>
      <c r="C150" s="250"/>
      <c r="D150" s="250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250"/>
      <c r="C151" s="250"/>
      <c r="D151" s="250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250"/>
      <c r="C152" s="250"/>
      <c r="D152" s="250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250"/>
      <c r="C153" s="250"/>
      <c r="D153" s="250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250"/>
      <c r="C154" s="250"/>
      <c r="D154" s="250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250"/>
      <c r="C155" s="250"/>
      <c r="D155" s="250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250"/>
      <c r="C156" s="250"/>
      <c r="D156" s="250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250"/>
      <c r="C157" s="250"/>
      <c r="D157" s="250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250"/>
      <c r="C158" s="250"/>
      <c r="D158" s="250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250"/>
      <c r="C159" s="250"/>
      <c r="D159" s="250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250"/>
      <c r="C160" s="250"/>
      <c r="D160" s="250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250"/>
      <c r="C161" s="250"/>
      <c r="D161" s="250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250"/>
      <c r="C162" s="250"/>
      <c r="D162" s="250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250"/>
      <c r="C163" s="250"/>
      <c r="D163" s="250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250"/>
      <c r="C164" s="250"/>
      <c r="D164" s="250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250"/>
      <c r="C165" s="250"/>
      <c r="D165" s="250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250"/>
      <c r="C166" s="250"/>
      <c r="D166" s="250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250"/>
      <c r="C167" s="250"/>
      <c r="D167" s="250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250"/>
      <c r="C168" s="250"/>
      <c r="D168" s="250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</row>
    <row r="169" spans="2:17" x14ac:dyDescent="0.2">
      <c r="B169" s="250"/>
      <c r="C169" s="250"/>
      <c r="D169" s="250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</row>
    <row r="170" spans="2:17" x14ac:dyDescent="0.2">
      <c r="B170" s="250"/>
      <c r="C170" s="250"/>
      <c r="D170" s="250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</row>
    <row r="171" spans="2:17" x14ac:dyDescent="0.2">
      <c r="B171" s="250"/>
      <c r="C171" s="250"/>
      <c r="D171" s="250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</row>
    <row r="172" spans="2:17" x14ac:dyDescent="0.2">
      <c r="B172" s="250"/>
      <c r="C172" s="250"/>
      <c r="D172" s="250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</row>
    <row r="173" spans="2:17" x14ac:dyDescent="0.2">
      <c r="B173" s="250"/>
      <c r="C173" s="250"/>
      <c r="D173" s="250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</row>
    <row r="174" spans="2:17" x14ac:dyDescent="0.2">
      <c r="B174" s="250"/>
      <c r="C174" s="250"/>
      <c r="D174" s="250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</row>
    <row r="175" spans="2:17" x14ac:dyDescent="0.2">
      <c r="B175" s="250"/>
      <c r="C175" s="250"/>
      <c r="D175" s="250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</row>
    <row r="176" spans="2:17" x14ac:dyDescent="0.2">
      <c r="B176" s="250"/>
      <c r="C176" s="250"/>
      <c r="D176" s="250"/>
      <c r="E176" s="250"/>
      <c r="F176" s="250"/>
      <c r="G176" s="250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</row>
    <row r="177" spans="2:17" x14ac:dyDescent="0.2">
      <c r="B177" s="250"/>
      <c r="C177" s="250"/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</row>
    <row r="178" spans="2:17" x14ac:dyDescent="0.2">
      <c r="B178" s="250"/>
      <c r="C178" s="250"/>
      <c r="D178" s="250"/>
      <c r="E178" s="250"/>
      <c r="F178" s="250"/>
      <c r="G178" s="250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</row>
    <row r="179" spans="2:17" x14ac:dyDescent="0.2">
      <c r="B179" s="250"/>
      <c r="C179" s="250"/>
      <c r="D179" s="250"/>
      <c r="E179" s="250"/>
      <c r="F179" s="250"/>
      <c r="G179" s="250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</row>
    <row r="180" spans="2:17" x14ac:dyDescent="0.2">
      <c r="B180" s="250"/>
      <c r="C180" s="250"/>
      <c r="D180" s="250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</row>
    <row r="181" spans="2:17" x14ac:dyDescent="0.2">
      <c r="B181" s="250"/>
      <c r="C181" s="250"/>
      <c r="D181" s="250"/>
      <c r="E181" s="250"/>
      <c r="F181" s="250"/>
      <c r="G181" s="250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</row>
    <row r="182" spans="2:17" x14ac:dyDescent="0.2">
      <c r="B182" s="250"/>
      <c r="C182" s="250"/>
      <c r="D182" s="250"/>
      <c r="E182" s="250"/>
      <c r="F182" s="250"/>
      <c r="G182" s="250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</row>
    <row r="183" spans="2:17" x14ac:dyDescent="0.2">
      <c r="B183" s="250"/>
      <c r="C183" s="250"/>
      <c r="D183" s="250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</row>
    <row r="184" spans="2:17" x14ac:dyDescent="0.2">
      <c r="B184" s="250"/>
      <c r="C184" s="250"/>
      <c r="D184" s="250"/>
      <c r="E184" s="250"/>
      <c r="F184" s="250"/>
      <c r="G184" s="250"/>
      <c r="H184" s="250"/>
      <c r="I184" s="250"/>
      <c r="J184" s="250"/>
      <c r="K184" s="250"/>
      <c r="L184" s="250"/>
      <c r="M184" s="250"/>
      <c r="N184" s="250"/>
      <c r="O184" s="250"/>
      <c r="P184" s="250"/>
      <c r="Q184" s="250"/>
    </row>
    <row r="185" spans="2:17" x14ac:dyDescent="0.2">
      <c r="B185" s="250"/>
      <c r="C185" s="250"/>
      <c r="D185" s="250"/>
      <c r="E185" s="250"/>
      <c r="F185" s="250"/>
      <c r="G185" s="250"/>
      <c r="H185" s="250"/>
      <c r="I185" s="250"/>
      <c r="J185" s="250"/>
      <c r="K185" s="250"/>
      <c r="L185" s="250"/>
      <c r="M185" s="250"/>
      <c r="N185" s="250"/>
      <c r="O185" s="250"/>
      <c r="P185" s="250"/>
      <c r="Q185" s="250"/>
    </row>
    <row r="186" spans="2:17" x14ac:dyDescent="0.2">
      <c r="B186" s="250"/>
      <c r="C186" s="250"/>
      <c r="D186" s="250"/>
      <c r="E186" s="250"/>
      <c r="F186" s="250"/>
      <c r="G186" s="250"/>
      <c r="H186" s="250"/>
      <c r="I186" s="250"/>
      <c r="J186" s="250"/>
      <c r="K186" s="250"/>
      <c r="L186" s="250"/>
      <c r="M186" s="250"/>
      <c r="N186" s="250"/>
      <c r="O186" s="250"/>
      <c r="P186" s="250"/>
      <c r="Q186" s="250"/>
    </row>
    <row r="187" spans="2:17" x14ac:dyDescent="0.2">
      <c r="B187" s="250"/>
      <c r="C187" s="250"/>
      <c r="D187" s="250"/>
      <c r="E187" s="250"/>
      <c r="F187" s="250"/>
      <c r="G187" s="250"/>
      <c r="H187" s="250"/>
      <c r="I187" s="250"/>
      <c r="J187" s="250"/>
      <c r="K187" s="250"/>
      <c r="L187" s="250"/>
      <c r="M187" s="250"/>
      <c r="N187" s="250"/>
      <c r="O187" s="250"/>
      <c r="P187" s="250"/>
      <c r="Q187" s="250"/>
    </row>
    <row r="188" spans="2:17" x14ac:dyDescent="0.2">
      <c r="B188" s="250"/>
      <c r="C188" s="250"/>
      <c r="D188" s="250"/>
      <c r="E188" s="250"/>
      <c r="F188" s="250"/>
      <c r="G188" s="250"/>
      <c r="H188" s="250"/>
      <c r="I188" s="250"/>
      <c r="J188" s="250"/>
      <c r="K188" s="250"/>
      <c r="L188" s="250"/>
      <c r="M188" s="250"/>
      <c r="N188" s="250"/>
      <c r="O188" s="250"/>
      <c r="P188" s="250"/>
      <c r="Q188" s="250"/>
    </row>
    <row r="189" spans="2:17" x14ac:dyDescent="0.2">
      <c r="B189" s="250"/>
      <c r="C189" s="250"/>
      <c r="D189" s="250"/>
      <c r="E189" s="250"/>
      <c r="F189" s="250"/>
      <c r="G189" s="250"/>
      <c r="H189" s="250"/>
      <c r="I189" s="250"/>
      <c r="J189" s="250"/>
      <c r="K189" s="250"/>
      <c r="L189" s="250"/>
      <c r="M189" s="250"/>
      <c r="N189" s="250"/>
      <c r="O189" s="250"/>
      <c r="P189" s="250"/>
      <c r="Q189" s="250"/>
    </row>
    <row r="190" spans="2:17" x14ac:dyDescent="0.2">
      <c r="B190" s="250"/>
      <c r="C190" s="250"/>
      <c r="D190" s="250"/>
      <c r="E190" s="250"/>
      <c r="F190" s="250"/>
      <c r="G190" s="250"/>
      <c r="H190" s="250"/>
      <c r="I190" s="250"/>
      <c r="J190" s="250"/>
      <c r="K190" s="250"/>
      <c r="L190" s="250"/>
      <c r="M190" s="250"/>
      <c r="N190" s="250"/>
      <c r="O190" s="250"/>
      <c r="P190" s="250"/>
      <c r="Q190" s="250"/>
    </row>
    <row r="191" spans="2:17" x14ac:dyDescent="0.2">
      <c r="B191" s="250"/>
      <c r="C191" s="250"/>
      <c r="D191" s="250"/>
      <c r="E191" s="250"/>
      <c r="F191" s="250"/>
      <c r="G191" s="250"/>
      <c r="H191" s="250"/>
      <c r="I191" s="250"/>
      <c r="J191" s="250"/>
      <c r="K191" s="250"/>
      <c r="L191" s="250"/>
      <c r="M191" s="250"/>
      <c r="N191" s="250"/>
      <c r="O191" s="250"/>
      <c r="P191" s="250"/>
      <c r="Q191" s="250"/>
    </row>
    <row r="192" spans="2:17" x14ac:dyDescent="0.2">
      <c r="B192" s="250"/>
      <c r="C192" s="250"/>
      <c r="D192" s="250"/>
      <c r="E192" s="250"/>
      <c r="F192" s="250"/>
      <c r="G192" s="250"/>
      <c r="H192" s="250"/>
      <c r="I192" s="250"/>
      <c r="J192" s="250"/>
      <c r="K192" s="250"/>
      <c r="L192" s="250"/>
      <c r="M192" s="250"/>
      <c r="N192" s="250"/>
      <c r="O192" s="250"/>
      <c r="P192" s="250"/>
      <c r="Q192" s="250"/>
    </row>
    <row r="193" spans="2:17" x14ac:dyDescent="0.2">
      <c r="B193" s="250"/>
      <c r="C193" s="250"/>
      <c r="D193" s="250"/>
      <c r="E193" s="250"/>
      <c r="F193" s="250"/>
      <c r="G193" s="250"/>
      <c r="H193" s="250"/>
      <c r="I193" s="250"/>
      <c r="J193" s="250"/>
      <c r="K193" s="250"/>
      <c r="L193" s="250"/>
      <c r="M193" s="250"/>
      <c r="N193" s="250"/>
      <c r="O193" s="250"/>
      <c r="P193" s="250"/>
      <c r="Q193" s="250"/>
    </row>
    <row r="194" spans="2:17" x14ac:dyDescent="0.2">
      <c r="B194" s="250"/>
      <c r="C194" s="250"/>
      <c r="D194" s="250"/>
      <c r="E194" s="250"/>
      <c r="F194" s="250"/>
      <c r="G194" s="250"/>
      <c r="H194" s="250"/>
      <c r="I194" s="250"/>
      <c r="J194" s="250"/>
      <c r="K194" s="250"/>
      <c r="L194" s="250"/>
      <c r="M194" s="250"/>
      <c r="N194" s="250"/>
      <c r="O194" s="250"/>
      <c r="P194" s="250"/>
      <c r="Q194" s="250"/>
    </row>
    <row r="195" spans="2:17" x14ac:dyDescent="0.2">
      <c r="B195" s="250"/>
      <c r="C195" s="250"/>
      <c r="D195" s="250"/>
      <c r="E195" s="250"/>
      <c r="F195" s="250"/>
      <c r="G195" s="250"/>
      <c r="H195" s="250"/>
      <c r="I195" s="250"/>
      <c r="J195" s="250"/>
      <c r="K195" s="250"/>
      <c r="L195" s="250"/>
      <c r="M195" s="250"/>
      <c r="N195" s="250"/>
      <c r="O195" s="250"/>
      <c r="P195" s="250"/>
      <c r="Q195" s="250"/>
    </row>
    <row r="196" spans="2:17" x14ac:dyDescent="0.2">
      <c r="B196" s="250"/>
      <c r="C196" s="250"/>
      <c r="D196" s="250"/>
      <c r="E196" s="250"/>
      <c r="F196" s="250"/>
      <c r="G196" s="250"/>
      <c r="H196" s="250"/>
      <c r="I196" s="250"/>
      <c r="J196" s="250"/>
      <c r="K196" s="250"/>
      <c r="L196" s="250"/>
      <c r="M196" s="250"/>
      <c r="N196" s="250"/>
      <c r="O196" s="250"/>
      <c r="P196" s="250"/>
      <c r="Q196" s="250"/>
    </row>
    <row r="197" spans="2:17" x14ac:dyDescent="0.2">
      <c r="B197" s="250"/>
      <c r="C197" s="250"/>
      <c r="D197" s="250"/>
      <c r="E197" s="250"/>
      <c r="F197" s="250"/>
      <c r="G197" s="250"/>
      <c r="H197" s="250"/>
      <c r="I197" s="250"/>
      <c r="J197" s="250"/>
      <c r="K197" s="250"/>
      <c r="L197" s="250"/>
      <c r="M197" s="250"/>
      <c r="N197" s="250"/>
      <c r="O197" s="250"/>
      <c r="P197" s="250"/>
      <c r="Q197" s="250"/>
    </row>
    <row r="198" spans="2:17" x14ac:dyDescent="0.2">
      <c r="B198" s="250"/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</row>
    <row r="199" spans="2:17" x14ac:dyDescent="0.2">
      <c r="B199" s="250"/>
      <c r="C199" s="250"/>
      <c r="D199" s="250"/>
      <c r="E199" s="250"/>
      <c r="F199" s="250"/>
      <c r="G199" s="250"/>
      <c r="H199" s="250"/>
      <c r="I199" s="250"/>
      <c r="J199" s="250"/>
      <c r="K199" s="250"/>
      <c r="L199" s="250"/>
      <c r="M199" s="250"/>
      <c r="N199" s="250"/>
      <c r="O199" s="250"/>
      <c r="P199" s="250"/>
      <c r="Q199" s="250"/>
    </row>
    <row r="200" spans="2:17" x14ac:dyDescent="0.2">
      <c r="B200" s="250"/>
      <c r="C200" s="250"/>
      <c r="D200" s="250"/>
      <c r="E200" s="250"/>
      <c r="F200" s="250"/>
      <c r="G200" s="250"/>
      <c r="H200" s="250"/>
      <c r="I200" s="250"/>
      <c r="J200" s="250"/>
      <c r="K200" s="250"/>
      <c r="L200" s="250"/>
      <c r="M200" s="250"/>
      <c r="N200" s="250"/>
      <c r="O200" s="250"/>
      <c r="P200" s="250"/>
      <c r="Q200" s="250"/>
    </row>
    <row r="201" spans="2:17" x14ac:dyDescent="0.2">
      <c r="B201" s="250"/>
      <c r="C201" s="250"/>
      <c r="D201" s="250"/>
      <c r="E201" s="250"/>
      <c r="F201" s="250"/>
      <c r="G201" s="250"/>
      <c r="H201" s="250"/>
      <c r="I201" s="250"/>
      <c r="J201" s="250"/>
      <c r="K201" s="250"/>
      <c r="L201" s="250"/>
      <c r="M201" s="250"/>
      <c r="N201" s="250"/>
      <c r="O201" s="250"/>
      <c r="P201" s="250"/>
      <c r="Q201" s="250"/>
    </row>
    <row r="202" spans="2:17" x14ac:dyDescent="0.2">
      <c r="B202" s="250"/>
      <c r="C202" s="250"/>
      <c r="D202" s="250"/>
      <c r="E202" s="250"/>
      <c r="F202" s="250"/>
      <c r="G202" s="250"/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</row>
    <row r="203" spans="2:17" x14ac:dyDescent="0.2">
      <c r="B203" s="250"/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</row>
    <row r="204" spans="2:17" x14ac:dyDescent="0.2">
      <c r="B204" s="250"/>
      <c r="C204" s="250"/>
      <c r="D204" s="250"/>
      <c r="E204" s="250"/>
      <c r="F204" s="250"/>
      <c r="G204" s="250"/>
      <c r="H204" s="250"/>
      <c r="I204" s="250"/>
      <c r="J204" s="250"/>
      <c r="K204" s="250"/>
      <c r="L204" s="250"/>
      <c r="M204" s="250"/>
      <c r="N204" s="250"/>
      <c r="O204" s="250"/>
      <c r="P204" s="250"/>
      <c r="Q204" s="250"/>
    </row>
    <row r="205" spans="2:17" x14ac:dyDescent="0.2">
      <c r="B205" s="250"/>
      <c r="C205" s="250"/>
      <c r="D205" s="250"/>
      <c r="E205" s="250"/>
      <c r="F205" s="250"/>
      <c r="G205" s="250"/>
      <c r="H205" s="250"/>
      <c r="I205" s="250"/>
      <c r="J205" s="250"/>
      <c r="K205" s="250"/>
      <c r="L205" s="250"/>
      <c r="M205" s="250"/>
      <c r="N205" s="250"/>
      <c r="O205" s="250"/>
      <c r="P205" s="250"/>
      <c r="Q205" s="250"/>
    </row>
    <row r="206" spans="2:17" x14ac:dyDescent="0.2">
      <c r="B206" s="250"/>
      <c r="C206" s="250"/>
      <c r="D206" s="250"/>
      <c r="E206" s="250"/>
      <c r="F206" s="250"/>
      <c r="G206" s="250"/>
      <c r="H206" s="250"/>
      <c r="I206" s="250"/>
      <c r="J206" s="250"/>
      <c r="K206" s="250"/>
      <c r="L206" s="250"/>
      <c r="M206" s="250"/>
      <c r="N206" s="250"/>
      <c r="O206" s="250"/>
      <c r="P206" s="250"/>
      <c r="Q206" s="250"/>
    </row>
    <row r="207" spans="2:17" x14ac:dyDescent="0.2">
      <c r="B207" s="250"/>
      <c r="C207" s="250"/>
      <c r="D207" s="250"/>
      <c r="E207" s="250"/>
      <c r="F207" s="250"/>
      <c r="G207" s="250"/>
      <c r="H207" s="250"/>
      <c r="I207" s="250"/>
      <c r="J207" s="250"/>
      <c r="K207" s="250"/>
      <c r="L207" s="250"/>
      <c r="M207" s="250"/>
      <c r="N207" s="250"/>
      <c r="O207" s="250"/>
      <c r="P207" s="250"/>
      <c r="Q207" s="250"/>
    </row>
    <row r="208" spans="2:17" x14ac:dyDescent="0.2">
      <c r="B208" s="250"/>
      <c r="C208" s="250"/>
      <c r="D208" s="250"/>
      <c r="E208" s="250"/>
      <c r="F208" s="250"/>
      <c r="G208" s="250"/>
      <c r="H208" s="250"/>
      <c r="I208" s="250"/>
      <c r="J208" s="250"/>
      <c r="K208" s="250"/>
      <c r="L208" s="250"/>
      <c r="M208" s="250"/>
      <c r="N208" s="250"/>
      <c r="O208" s="250"/>
      <c r="P208" s="250"/>
      <c r="Q208" s="250"/>
    </row>
    <row r="209" spans="2:17" x14ac:dyDescent="0.2">
      <c r="B209" s="250"/>
      <c r="C209" s="250"/>
      <c r="D209" s="250"/>
      <c r="E209" s="250"/>
      <c r="F209" s="250"/>
      <c r="G209" s="250"/>
      <c r="H209" s="250"/>
      <c r="I209" s="250"/>
      <c r="J209" s="250"/>
      <c r="K209" s="250"/>
      <c r="L209" s="250"/>
      <c r="M209" s="250"/>
      <c r="N209" s="250"/>
      <c r="O209" s="250"/>
      <c r="P209" s="250"/>
      <c r="Q209" s="250"/>
    </row>
    <row r="210" spans="2:17" x14ac:dyDescent="0.2">
      <c r="B210" s="250"/>
      <c r="C210" s="250"/>
      <c r="D210" s="250"/>
      <c r="E210" s="250"/>
      <c r="F210" s="250"/>
      <c r="G210" s="250"/>
      <c r="H210" s="250"/>
      <c r="I210" s="250"/>
      <c r="J210" s="250"/>
      <c r="K210" s="250"/>
      <c r="L210" s="250"/>
      <c r="M210" s="250"/>
      <c r="N210" s="250"/>
      <c r="O210" s="250"/>
      <c r="P210" s="250"/>
      <c r="Q210" s="250"/>
    </row>
    <row r="211" spans="2:17" x14ac:dyDescent="0.2">
      <c r="B211" s="250"/>
      <c r="C211" s="250"/>
      <c r="D211" s="250"/>
      <c r="E211" s="250"/>
      <c r="F211" s="250"/>
      <c r="G211" s="250"/>
      <c r="H211" s="250"/>
      <c r="I211" s="250"/>
      <c r="J211" s="250"/>
      <c r="K211" s="250"/>
      <c r="L211" s="250"/>
      <c r="M211" s="250"/>
      <c r="N211" s="250"/>
      <c r="O211" s="250"/>
      <c r="P211" s="250"/>
      <c r="Q211" s="250"/>
    </row>
    <row r="212" spans="2:17" x14ac:dyDescent="0.2">
      <c r="B212" s="250"/>
      <c r="C212" s="250"/>
      <c r="D212" s="250"/>
      <c r="E212" s="250"/>
      <c r="F212" s="250"/>
      <c r="G212" s="250"/>
      <c r="H212" s="250"/>
      <c r="I212" s="250"/>
      <c r="J212" s="250"/>
      <c r="K212" s="250"/>
      <c r="L212" s="250"/>
      <c r="M212" s="250"/>
      <c r="N212" s="250"/>
      <c r="O212" s="250"/>
      <c r="P212" s="250"/>
      <c r="Q212" s="250"/>
    </row>
    <row r="213" spans="2:17" x14ac:dyDescent="0.2">
      <c r="B213" s="250"/>
      <c r="C213" s="250"/>
      <c r="D213" s="250"/>
      <c r="E213" s="250"/>
      <c r="F213" s="250"/>
      <c r="G213" s="250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</row>
    <row r="214" spans="2:17" x14ac:dyDescent="0.2">
      <c r="B214" s="250"/>
      <c r="C214" s="250"/>
      <c r="D214" s="250"/>
      <c r="E214" s="250"/>
      <c r="F214" s="250"/>
      <c r="G214" s="250"/>
      <c r="H214" s="250"/>
      <c r="I214" s="250"/>
      <c r="J214" s="250"/>
      <c r="K214" s="250"/>
      <c r="L214" s="250"/>
      <c r="M214" s="250"/>
      <c r="N214" s="250"/>
      <c r="O214" s="250"/>
      <c r="P214" s="250"/>
      <c r="Q214" s="250"/>
    </row>
    <row r="215" spans="2:17" x14ac:dyDescent="0.2">
      <c r="B215" s="250"/>
      <c r="C215" s="250"/>
      <c r="D215" s="250"/>
      <c r="E215" s="250"/>
      <c r="F215" s="250"/>
      <c r="G215" s="250"/>
      <c r="H215" s="250"/>
      <c r="I215" s="250"/>
      <c r="J215" s="250"/>
      <c r="K215" s="250"/>
      <c r="L215" s="250"/>
      <c r="M215" s="250"/>
      <c r="N215" s="250"/>
      <c r="O215" s="250"/>
      <c r="P215" s="250"/>
      <c r="Q215" s="250"/>
    </row>
    <row r="216" spans="2:17" x14ac:dyDescent="0.2">
      <c r="B216" s="250"/>
      <c r="C216" s="250"/>
      <c r="D216" s="250"/>
      <c r="E216" s="250"/>
      <c r="F216" s="250"/>
      <c r="G216" s="250"/>
      <c r="H216" s="250"/>
      <c r="I216" s="250"/>
      <c r="J216" s="250"/>
      <c r="K216" s="250"/>
      <c r="L216" s="250"/>
      <c r="M216" s="250"/>
      <c r="N216" s="250"/>
      <c r="O216" s="250"/>
      <c r="P216" s="250"/>
      <c r="Q216" s="250"/>
    </row>
    <row r="217" spans="2:17" x14ac:dyDescent="0.2">
      <c r="B217" s="250"/>
      <c r="C217" s="250"/>
      <c r="D217" s="250"/>
      <c r="E217" s="250"/>
      <c r="F217" s="250"/>
      <c r="G217" s="250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</row>
    <row r="218" spans="2:17" x14ac:dyDescent="0.2">
      <c r="B218" s="250"/>
      <c r="C218" s="250"/>
      <c r="D218" s="250"/>
      <c r="E218" s="250"/>
      <c r="F218" s="250"/>
      <c r="G218" s="250"/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</row>
    <row r="219" spans="2:17" x14ac:dyDescent="0.2">
      <c r="B219" s="250"/>
      <c r="C219" s="250"/>
      <c r="D219" s="250"/>
      <c r="E219" s="250"/>
      <c r="F219" s="250"/>
      <c r="G219" s="250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</row>
    <row r="220" spans="2:17" x14ac:dyDescent="0.2">
      <c r="B220" s="250"/>
      <c r="C220" s="250"/>
      <c r="D220" s="250"/>
      <c r="E220" s="250"/>
      <c r="F220" s="250"/>
      <c r="G220" s="250"/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</row>
    <row r="221" spans="2:17" x14ac:dyDescent="0.2">
      <c r="B221" s="250"/>
      <c r="C221" s="250"/>
      <c r="D221" s="250"/>
      <c r="E221" s="250"/>
      <c r="F221" s="250"/>
      <c r="G221" s="250"/>
      <c r="H221" s="250"/>
      <c r="I221" s="250"/>
      <c r="J221" s="250"/>
      <c r="K221" s="250"/>
      <c r="L221" s="250"/>
      <c r="M221" s="250"/>
      <c r="N221" s="250"/>
      <c r="O221" s="250"/>
      <c r="P221" s="250"/>
      <c r="Q221" s="250"/>
    </row>
    <row r="222" spans="2:17" x14ac:dyDescent="0.2">
      <c r="B222" s="250"/>
      <c r="C222" s="250"/>
      <c r="D222" s="250"/>
      <c r="E222" s="250"/>
      <c r="F222" s="250"/>
      <c r="G222" s="250"/>
      <c r="H222" s="250"/>
      <c r="I222" s="250"/>
      <c r="J222" s="250"/>
      <c r="K222" s="250"/>
      <c r="L222" s="250"/>
      <c r="M222" s="250"/>
      <c r="N222" s="250"/>
      <c r="O222" s="250"/>
      <c r="P222" s="250"/>
      <c r="Q222" s="250"/>
    </row>
    <row r="223" spans="2:17" x14ac:dyDescent="0.2">
      <c r="B223" s="250"/>
      <c r="C223" s="250"/>
      <c r="D223" s="250"/>
      <c r="E223" s="250"/>
      <c r="F223" s="250"/>
      <c r="G223" s="250"/>
      <c r="H223" s="250"/>
      <c r="I223" s="250"/>
      <c r="J223" s="250"/>
      <c r="K223" s="250"/>
      <c r="L223" s="250"/>
      <c r="M223" s="250"/>
      <c r="N223" s="250"/>
      <c r="O223" s="250"/>
      <c r="P223" s="250"/>
      <c r="Q223" s="250"/>
    </row>
    <row r="224" spans="2:17" x14ac:dyDescent="0.2">
      <c r="B224" s="250"/>
      <c r="C224" s="250"/>
      <c r="D224" s="250"/>
      <c r="E224" s="250"/>
      <c r="F224" s="250"/>
      <c r="G224" s="250"/>
      <c r="H224" s="250"/>
      <c r="I224" s="250"/>
      <c r="J224" s="250"/>
      <c r="K224" s="250"/>
      <c r="L224" s="250"/>
      <c r="M224" s="250"/>
      <c r="N224" s="250"/>
      <c r="O224" s="250"/>
      <c r="P224" s="250"/>
      <c r="Q224" s="250"/>
    </row>
    <row r="225" spans="2:17" x14ac:dyDescent="0.2">
      <c r="B225" s="250"/>
      <c r="C225" s="250"/>
      <c r="D225" s="250"/>
      <c r="E225" s="250"/>
      <c r="F225" s="250"/>
      <c r="G225" s="250"/>
      <c r="H225" s="250"/>
      <c r="I225" s="250"/>
      <c r="J225" s="250"/>
      <c r="K225" s="250"/>
      <c r="L225" s="250"/>
      <c r="M225" s="250"/>
      <c r="N225" s="250"/>
      <c r="O225" s="250"/>
      <c r="P225" s="250"/>
      <c r="Q225" s="250"/>
    </row>
    <row r="226" spans="2:17" x14ac:dyDescent="0.2">
      <c r="B226" s="250"/>
      <c r="C226" s="250"/>
      <c r="D226" s="250"/>
      <c r="E226" s="250"/>
      <c r="F226" s="250"/>
      <c r="G226" s="250"/>
      <c r="H226" s="250"/>
      <c r="I226" s="250"/>
      <c r="J226" s="250"/>
      <c r="K226" s="250"/>
      <c r="L226" s="250"/>
      <c r="M226" s="250"/>
      <c r="N226" s="250"/>
      <c r="O226" s="250"/>
      <c r="P226" s="250"/>
      <c r="Q226" s="250"/>
    </row>
    <row r="227" spans="2:17" x14ac:dyDescent="0.2">
      <c r="B227" s="250"/>
      <c r="C227" s="250"/>
      <c r="D227" s="250"/>
      <c r="E227" s="250"/>
      <c r="F227" s="250"/>
      <c r="G227" s="250"/>
      <c r="H227" s="250"/>
      <c r="I227" s="250"/>
      <c r="J227" s="250"/>
      <c r="K227" s="250"/>
      <c r="L227" s="250"/>
      <c r="M227" s="250"/>
      <c r="N227" s="250"/>
      <c r="O227" s="250"/>
      <c r="P227" s="250"/>
      <c r="Q227" s="250"/>
    </row>
    <row r="228" spans="2:17" x14ac:dyDescent="0.2">
      <c r="B228" s="250"/>
      <c r="C228" s="250"/>
      <c r="D228" s="250"/>
      <c r="E228" s="250"/>
      <c r="F228" s="250"/>
      <c r="G228" s="250"/>
      <c r="H228" s="250"/>
      <c r="I228" s="250"/>
      <c r="J228" s="250"/>
      <c r="K228" s="250"/>
      <c r="L228" s="250"/>
      <c r="M228" s="250"/>
      <c r="N228" s="250"/>
      <c r="O228" s="250"/>
      <c r="P228" s="250"/>
      <c r="Q228" s="250"/>
    </row>
    <row r="229" spans="2:17" x14ac:dyDescent="0.2">
      <c r="B229" s="250"/>
      <c r="C229" s="250"/>
      <c r="D229" s="250"/>
      <c r="E229" s="250"/>
      <c r="F229" s="250"/>
      <c r="G229" s="250"/>
      <c r="H229" s="250"/>
      <c r="I229" s="250"/>
      <c r="J229" s="250"/>
      <c r="K229" s="250"/>
      <c r="L229" s="250"/>
      <c r="M229" s="250"/>
      <c r="N229" s="250"/>
      <c r="O229" s="250"/>
      <c r="P229" s="250"/>
      <c r="Q229" s="250"/>
    </row>
    <row r="230" spans="2:17" x14ac:dyDescent="0.2">
      <c r="B230" s="250"/>
      <c r="C230" s="250"/>
      <c r="D230" s="250"/>
      <c r="E230" s="250"/>
      <c r="F230" s="250"/>
      <c r="G230" s="250"/>
      <c r="H230" s="250"/>
      <c r="I230" s="250"/>
      <c r="J230" s="250"/>
      <c r="K230" s="250"/>
      <c r="L230" s="250"/>
      <c r="M230" s="250"/>
      <c r="N230" s="250"/>
      <c r="O230" s="250"/>
      <c r="P230" s="250"/>
      <c r="Q230" s="250"/>
    </row>
    <row r="231" spans="2:17" x14ac:dyDescent="0.2">
      <c r="B231" s="250"/>
      <c r="C231" s="250"/>
      <c r="D231" s="250"/>
      <c r="E231" s="250"/>
      <c r="F231" s="250"/>
      <c r="G231" s="250"/>
      <c r="H231" s="250"/>
      <c r="I231" s="250"/>
      <c r="J231" s="250"/>
      <c r="K231" s="250"/>
      <c r="L231" s="250"/>
      <c r="M231" s="250"/>
      <c r="N231" s="250"/>
      <c r="O231" s="250"/>
      <c r="P231" s="250"/>
      <c r="Q231" s="250"/>
    </row>
    <row r="232" spans="2:17" x14ac:dyDescent="0.2">
      <c r="B232" s="250"/>
      <c r="C232" s="250"/>
      <c r="D232" s="250"/>
      <c r="E232" s="250"/>
      <c r="F232" s="250"/>
      <c r="G232" s="250"/>
      <c r="H232" s="250"/>
      <c r="I232" s="250"/>
      <c r="J232" s="250"/>
      <c r="K232" s="250"/>
      <c r="L232" s="250"/>
      <c r="M232" s="250"/>
      <c r="N232" s="250"/>
      <c r="O232" s="250"/>
      <c r="P232" s="250"/>
      <c r="Q232" s="250"/>
    </row>
    <row r="233" spans="2:17" x14ac:dyDescent="0.2">
      <c r="B233" s="250"/>
      <c r="C233" s="250"/>
      <c r="D233" s="250"/>
      <c r="E233" s="250"/>
      <c r="F233" s="250"/>
      <c r="G233" s="250"/>
      <c r="H233" s="250"/>
      <c r="I233" s="250"/>
      <c r="J233" s="250"/>
      <c r="K233" s="250"/>
      <c r="L233" s="250"/>
      <c r="M233" s="250"/>
      <c r="N233" s="250"/>
      <c r="O233" s="250"/>
      <c r="P233" s="250"/>
      <c r="Q233" s="250"/>
    </row>
    <row r="234" spans="2:17" x14ac:dyDescent="0.2">
      <c r="B234" s="250"/>
      <c r="C234" s="250"/>
      <c r="D234" s="250"/>
      <c r="E234" s="250"/>
      <c r="F234" s="250"/>
      <c r="G234" s="250"/>
      <c r="H234" s="250"/>
      <c r="I234" s="250"/>
      <c r="J234" s="250"/>
      <c r="K234" s="250"/>
      <c r="L234" s="250"/>
      <c r="M234" s="250"/>
      <c r="N234" s="250"/>
      <c r="O234" s="250"/>
      <c r="P234" s="250"/>
      <c r="Q234" s="250"/>
    </row>
    <row r="235" spans="2:17" x14ac:dyDescent="0.2">
      <c r="B235" s="250"/>
      <c r="C235" s="250"/>
      <c r="D235" s="250"/>
      <c r="E235" s="250"/>
      <c r="F235" s="250"/>
      <c r="G235" s="250"/>
      <c r="H235" s="250"/>
      <c r="I235" s="250"/>
      <c r="J235" s="250"/>
      <c r="K235" s="250"/>
      <c r="L235" s="250"/>
      <c r="M235" s="250"/>
      <c r="N235" s="250"/>
      <c r="O235" s="250"/>
      <c r="P235" s="250"/>
      <c r="Q235" s="250"/>
    </row>
    <row r="236" spans="2:17" x14ac:dyDescent="0.2">
      <c r="B236" s="250"/>
      <c r="C236" s="250"/>
      <c r="D236" s="250"/>
      <c r="E236" s="250"/>
      <c r="F236" s="250"/>
      <c r="G236" s="250"/>
      <c r="H236" s="250"/>
      <c r="I236" s="250"/>
      <c r="J236" s="250"/>
      <c r="K236" s="250"/>
      <c r="L236" s="250"/>
      <c r="M236" s="250"/>
      <c r="N236" s="250"/>
      <c r="O236" s="250"/>
      <c r="P236" s="250"/>
      <c r="Q236" s="250"/>
    </row>
    <row r="237" spans="2:17" x14ac:dyDescent="0.2">
      <c r="B237" s="250"/>
      <c r="C237" s="250"/>
      <c r="D237" s="250"/>
      <c r="E237" s="250"/>
      <c r="F237" s="250"/>
      <c r="G237" s="250"/>
      <c r="H237" s="250"/>
      <c r="I237" s="250"/>
      <c r="J237" s="250"/>
      <c r="K237" s="250"/>
      <c r="L237" s="250"/>
      <c r="M237" s="250"/>
      <c r="N237" s="250"/>
      <c r="O237" s="250"/>
      <c r="P237" s="250"/>
      <c r="Q237" s="250"/>
    </row>
    <row r="238" spans="2:17" x14ac:dyDescent="0.2">
      <c r="B238" s="250"/>
      <c r="C238" s="250"/>
      <c r="D238" s="250"/>
      <c r="E238" s="250"/>
      <c r="F238" s="250"/>
      <c r="G238" s="250"/>
      <c r="H238" s="250"/>
      <c r="I238" s="250"/>
      <c r="J238" s="250"/>
      <c r="K238" s="250"/>
      <c r="L238" s="250"/>
      <c r="M238" s="250"/>
      <c r="N238" s="250"/>
      <c r="O238" s="250"/>
      <c r="P238" s="250"/>
      <c r="Q238" s="250"/>
    </row>
    <row r="239" spans="2:17" x14ac:dyDescent="0.2">
      <c r="B239" s="250"/>
      <c r="C239" s="250"/>
      <c r="D239" s="250"/>
      <c r="E239" s="250"/>
      <c r="F239" s="250"/>
      <c r="G239" s="250"/>
      <c r="H239" s="250"/>
      <c r="I239" s="250"/>
      <c r="J239" s="250"/>
      <c r="K239" s="250"/>
      <c r="L239" s="250"/>
      <c r="M239" s="250"/>
      <c r="N239" s="250"/>
      <c r="O239" s="250"/>
      <c r="P239" s="250"/>
      <c r="Q239" s="250"/>
    </row>
    <row r="240" spans="2:17" x14ac:dyDescent="0.2">
      <c r="B240" s="250"/>
      <c r="C240" s="250"/>
      <c r="D240" s="250"/>
      <c r="E240" s="250"/>
      <c r="F240" s="250"/>
      <c r="G240" s="250"/>
      <c r="H240" s="250"/>
      <c r="I240" s="250"/>
      <c r="J240" s="250"/>
      <c r="K240" s="250"/>
      <c r="L240" s="250"/>
      <c r="M240" s="250"/>
      <c r="N240" s="250"/>
      <c r="O240" s="250"/>
      <c r="P240" s="250"/>
      <c r="Q240" s="250"/>
    </row>
    <row r="241" spans="2:17" x14ac:dyDescent="0.2">
      <c r="B241" s="250"/>
      <c r="C241" s="250"/>
      <c r="D241" s="250"/>
      <c r="E241" s="250"/>
      <c r="F241" s="250"/>
      <c r="G241" s="250"/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</row>
    <row r="242" spans="2:17" x14ac:dyDescent="0.2">
      <c r="B242" s="250"/>
      <c r="C242" s="250"/>
      <c r="D242" s="250"/>
      <c r="E242" s="250"/>
      <c r="F242" s="250"/>
      <c r="G242" s="250"/>
      <c r="H242" s="250"/>
      <c r="I242" s="250"/>
      <c r="J242" s="250"/>
      <c r="K242" s="250"/>
      <c r="L242" s="250"/>
      <c r="M242" s="250"/>
      <c r="N242" s="250"/>
      <c r="O242" s="250"/>
      <c r="P242" s="250"/>
      <c r="Q242" s="250"/>
    </row>
    <row r="243" spans="2:17" x14ac:dyDescent="0.2">
      <c r="B243" s="250"/>
      <c r="C243" s="250"/>
      <c r="D243" s="250"/>
      <c r="E243" s="250"/>
      <c r="F243" s="250"/>
      <c r="G243" s="250"/>
      <c r="H243" s="250"/>
      <c r="I243" s="250"/>
      <c r="J243" s="250"/>
      <c r="K243" s="250"/>
      <c r="L243" s="250"/>
      <c r="M243" s="250"/>
      <c r="N243" s="250"/>
      <c r="O243" s="250"/>
      <c r="P243" s="250"/>
      <c r="Q243" s="250"/>
    </row>
    <row r="244" spans="2:17" x14ac:dyDescent="0.2">
      <c r="B244" s="250"/>
      <c r="C244" s="250"/>
      <c r="D244" s="250"/>
      <c r="E244" s="250"/>
      <c r="F244" s="250"/>
      <c r="G244" s="250"/>
      <c r="H244" s="250"/>
      <c r="I244" s="250"/>
      <c r="J244" s="250"/>
      <c r="K244" s="250"/>
      <c r="L244" s="250"/>
      <c r="M244" s="250"/>
      <c r="N244" s="250"/>
      <c r="O244" s="250"/>
      <c r="P244" s="250"/>
      <c r="Q244" s="250"/>
    </row>
    <row r="245" spans="2:17" x14ac:dyDescent="0.2">
      <c r="B245" s="250"/>
      <c r="C245" s="250"/>
      <c r="D245" s="250"/>
      <c r="E245" s="250"/>
      <c r="F245" s="250"/>
      <c r="G245" s="250"/>
      <c r="H245" s="250"/>
      <c r="I245" s="250"/>
      <c r="J245" s="250"/>
      <c r="K245" s="250"/>
      <c r="L245" s="250"/>
      <c r="M245" s="250"/>
      <c r="N245" s="250"/>
      <c r="O245" s="250"/>
      <c r="P245" s="250"/>
      <c r="Q245" s="250"/>
    </row>
    <row r="246" spans="2:17" x14ac:dyDescent="0.2">
      <c r="B246" s="250"/>
      <c r="C246" s="250"/>
      <c r="D246" s="250"/>
      <c r="E246" s="250"/>
      <c r="F246" s="250"/>
      <c r="G246" s="250"/>
      <c r="H246" s="250"/>
      <c r="I246" s="250"/>
      <c r="J246" s="250"/>
      <c r="K246" s="250"/>
      <c r="L246" s="250"/>
      <c r="M246" s="250"/>
      <c r="N246" s="250"/>
      <c r="O246" s="250"/>
      <c r="P246" s="250"/>
      <c r="Q246" s="250"/>
    </row>
    <row r="247" spans="2:17" x14ac:dyDescent="0.2">
      <c r="B247" s="250"/>
      <c r="C247" s="250"/>
      <c r="D247" s="250"/>
      <c r="E247" s="250"/>
      <c r="F247" s="250"/>
      <c r="G247" s="250"/>
      <c r="H247" s="250"/>
      <c r="I247" s="250"/>
      <c r="J247" s="250"/>
      <c r="K247" s="250"/>
      <c r="L247" s="250"/>
      <c r="M247" s="250"/>
      <c r="N247" s="250"/>
      <c r="O247" s="250"/>
      <c r="P247" s="250"/>
      <c r="Q247" s="250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7">
    <tabColor indexed="50"/>
    <outlinePr applyStyles="1" summaryBelow="0"/>
    <pageSetUpPr fitToPage="1"/>
  </sheetPr>
  <dimension ref="A2:S247"/>
  <sheetViews>
    <sheetView workbookViewId="0">
      <selection activeCell="E7" sqref="E7"/>
    </sheetView>
  </sheetViews>
  <sheetFormatPr defaultRowHeight="12.75" x14ac:dyDescent="0.2"/>
  <cols>
    <col min="1" max="1" width="52.7109375" style="238" bestFit="1" customWidth="1"/>
    <col min="2" max="7" width="11.7109375" style="238" customWidth="1"/>
    <col min="8" max="16384" width="9.140625" style="238"/>
  </cols>
  <sheetData>
    <row r="2" spans="1:19" ht="18.75" x14ac:dyDescent="0.3">
      <c r="A2" s="5" t="s">
        <v>176</v>
      </c>
      <c r="B2" s="3"/>
      <c r="C2" s="3"/>
      <c r="D2" s="3"/>
      <c r="E2" s="3"/>
      <c r="F2" s="3"/>
      <c r="G2" s="3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</row>
    <row r="4" spans="1:19" s="11" customFormat="1" x14ac:dyDescent="0.2">
      <c r="G4" s="228" t="s">
        <v>82</v>
      </c>
    </row>
    <row r="5" spans="1:19" s="83" customFormat="1" x14ac:dyDescent="0.2">
      <c r="A5" s="226"/>
      <c r="B5" s="206">
        <f>YT_ALL!B5</f>
        <v>41639</v>
      </c>
      <c r="C5" s="206">
        <f>YT_ALL!C5</f>
        <v>42004</v>
      </c>
      <c r="D5" s="206">
        <f>YT_ALL!D5</f>
        <v>42369</v>
      </c>
      <c r="E5" s="206">
        <f>YT_ALL!E5</f>
        <v>42735</v>
      </c>
      <c r="F5" s="206">
        <f>YT_ALL!F5</f>
        <v>43100</v>
      </c>
      <c r="G5" s="206">
        <f>YT_ALL!G5</f>
        <v>43131</v>
      </c>
    </row>
    <row r="6" spans="1:19" s="10" customFormat="1" x14ac:dyDescent="0.2">
      <c r="A6" s="8" t="s">
        <v>179</v>
      </c>
      <c r="B6" s="74">
        <f t="shared" ref="B6:G6" si="0">SUM(B$7+ B$8)</f>
        <v>584.78657094877008</v>
      </c>
      <c r="C6" s="74">
        <f t="shared" si="0"/>
        <v>1100.8332167026401</v>
      </c>
      <c r="D6" s="74">
        <f t="shared" si="0"/>
        <v>1572.1801589904499</v>
      </c>
      <c r="E6" s="74">
        <f t="shared" si="0"/>
        <v>1929.8088323996401</v>
      </c>
      <c r="F6" s="74">
        <f t="shared" si="0"/>
        <v>2141.6744392656601</v>
      </c>
      <c r="G6" s="74">
        <f t="shared" si="0"/>
        <v>2131.8494912910401</v>
      </c>
    </row>
    <row r="7" spans="1:19" s="100" customFormat="1" x14ac:dyDescent="0.2">
      <c r="A7" s="17" t="str">
        <f>YT_ALL!A7</f>
        <v>Внутрішній борг</v>
      </c>
      <c r="B7" s="103">
        <f>YT_ALL!B7/DMLMLR</f>
        <v>284.08872546875</v>
      </c>
      <c r="C7" s="103">
        <f>YT_ALL!C7/DMLMLR</f>
        <v>488.86690736498002</v>
      </c>
      <c r="D7" s="103">
        <f>YT_ALL!D7/DMLMLR</f>
        <v>529.46057801728</v>
      </c>
      <c r="E7" s="103">
        <f>YT_ALL!E7/DMLMLR</f>
        <v>689.73000579020004</v>
      </c>
      <c r="F7" s="103">
        <f>YT_ALL!F7/DMLMLR</f>
        <v>766.67894097345004</v>
      </c>
      <c r="G7" s="103">
        <f>YT_ALL!G7/DMLMLR</f>
        <v>758.66671398871995</v>
      </c>
    </row>
    <row r="8" spans="1:19" s="100" customFormat="1" x14ac:dyDescent="0.2">
      <c r="A8" s="17" t="str">
        <f>YT_ALL!A8</f>
        <v>Зовнішній борг</v>
      </c>
      <c r="B8" s="103">
        <f>YT_ALL!B8/DMLMLR</f>
        <v>300.69784548002002</v>
      </c>
      <c r="C8" s="103">
        <f>YT_ALL!C8/DMLMLR</f>
        <v>611.96630933766005</v>
      </c>
      <c r="D8" s="103">
        <f>YT_ALL!D8/DMLMLR</f>
        <v>1042.71958097317</v>
      </c>
      <c r="E8" s="103">
        <f>YT_ALL!E8/DMLMLR</f>
        <v>1240.0788266094401</v>
      </c>
      <c r="F8" s="103">
        <f>YT_ALL!F8/DMLMLR</f>
        <v>1374.99549829221</v>
      </c>
      <c r="G8" s="103">
        <f>YT_ALL!G8/DMLMLR</f>
        <v>1373.1827773023199</v>
      </c>
    </row>
    <row r="9" spans="1:19" x14ac:dyDescent="0.2">
      <c r="B9" s="250"/>
      <c r="C9" s="250"/>
      <c r="D9" s="250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50"/>
      <c r="P9" s="250"/>
      <c r="Q9" s="250"/>
    </row>
    <row r="10" spans="1:19" x14ac:dyDescent="0.2">
      <c r="B10" s="250"/>
      <c r="C10" s="250"/>
      <c r="D10" s="250"/>
      <c r="E10" s="250"/>
      <c r="F10" s="250"/>
      <c r="G10" s="228" t="s">
        <v>50</v>
      </c>
      <c r="H10" s="250"/>
      <c r="I10" s="250"/>
      <c r="J10" s="250"/>
      <c r="K10" s="250"/>
      <c r="L10" s="250"/>
      <c r="M10" s="250"/>
      <c r="N10" s="250"/>
      <c r="O10" s="250"/>
      <c r="P10" s="250"/>
      <c r="Q10" s="250"/>
    </row>
    <row r="11" spans="1:19" s="195" customFormat="1" x14ac:dyDescent="0.2">
      <c r="A11" s="71"/>
      <c r="B11" s="206">
        <f>YT_ALL!B11</f>
        <v>41639</v>
      </c>
      <c r="C11" s="206">
        <f>YT_ALL!C11</f>
        <v>42004</v>
      </c>
      <c r="D11" s="206">
        <f>YT_ALL!D11</f>
        <v>42369</v>
      </c>
      <c r="E11" s="206">
        <f>YT_ALL!E11</f>
        <v>42735</v>
      </c>
      <c r="F11" s="206">
        <f>YT_ALL!F11</f>
        <v>43100</v>
      </c>
      <c r="G11" s="206">
        <f>YT_ALL!G11</f>
        <v>43131</v>
      </c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</row>
    <row r="12" spans="1:19" s="61" customFormat="1" x14ac:dyDescent="0.2">
      <c r="A12" s="8" t="s">
        <v>179</v>
      </c>
      <c r="B12" s="74">
        <f t="shared" ref="B12:G12" si="1">SUM(B$13+ B$14)</f>
        <v>73.16233841495</v>
      </c>
      <c r="C12" s="74">
        <f t="shared" si="1"/>
        <v>69.811922962929998</v>
      </c>
      <c r="D12" s="74">
        <f t="shared" si="1"/>
        <v>65.505686112310002</v>
      </c>
      <c r="E12" s="74">
        <f t="shared" si="1"/>
        <v>70.972708268410003</v>
      </c>
      <c r="F12" s="74">
        <f t="shared" si="1"/>
        <v>76.305177725150003</v>
      </c>
      <c r="G12" s="74">
        <f t="shared" si="1"/>
        <v>76.113584884320005</v>
      </c>
      <c r="H12" s="82"/>
      <c r="I12" s="82"/>
      <c r="J12" s="82"/>
      <c r="K12" s="82"/>
      <c r="L12" s="82"/>
      <c r="M12" s="82"/>
      <c r="N12" s="82"/>
      <c r="O12" s="82"/>
      <c r="P12" s="82"/>
      <c r="Q12" s="82"/>
    </row>
    <row r="13" spans="1:19" s="159" customFormat="1" x14ac:dyDescent="0.2">
      <c r="A13" s="17" t="str">
        <f>YT_ALL!A13</f>
        <v>Внутрішній борг</v>
      </c>
      <c r="B13" s="103">
        <f>YT_ALL!B13/DMLMLR</f>
        <v>35.542190100169996</v>
      </c>
      <c r="C13" s="103">
        <f>YT_ALL!C13/DMLMLR</f>
        <v>31.002642687809999</v>
      </c>
      <c r="D13" s="103">
        <f>YT_ALL!D13/DMLMLR</f>
        <v>22.060244326380001</v>
      </c>
      <c r="E13" s="103">
        <f>YT_ALL!E13/DMLMLR</f>
        <v>25.366246471259998</v>
      </c>
      <c r="F13" s="103">
        <f>YT_ALL!F13/DMLMLR</f>
        <v>27.315810366209998</v>
      </c>
      <c r="G13" s="103">
        <f>YT_ALL!G13/DMLMLR</f>
        <v>27.086735517569998</v>
      </c>
      <c r="H13" s="182"/>
      <c r="I13" s="182"/>
      <c r="J13" s="182"/>
      <c r="K13" s="182"/>
      <c r="L13" s="182"/>
      <c r="M13" s="182"/>
      <c r="N13" s="182"/>
      <c r="O13" s="182"/>
      <c r="P13" s="182"/>
      <c r="Q13" s="182"/>
    </row>
    <row r="14" spans="1:19" s="159" customFormat="1" x14ac:dyDescent="0.2">
      <c r="A14" s="17" t="str">
        <f>YT_ALL!A14</f>
        <v>Зовнішній борг</v>
      </c>
      <c r="B14" s="103">
        <f>YT_ALL!B14/DMLMLR</f>
        <v>37.620148314780003</v>
      </c>
      <c r="C14" s="103">
        <f>YT_ALL!C14/DMLMLR</f>
        <v>38.809280275120003</v>
      </c>
      <c r="D14" s="103">
        <f>YT_ALL!D14/DMLMLR</f>
        <v>43.445441785930001</v>
      </c>
      <c r="E14" s="103">
        <f>YT_ALL!E14/DMLMLR</f>
        <v>45.606461797149997</v>
      </c>
      <c r="F14" s="103">
        <f>YT_ALL!F14/DMLMLR</f>
        <v>48.989367358940001</v>
      </c>
      <c r="G14" s="103">
        <f>YT_ALL!G14/DMLMLR</f>
        <v>49.02684936675</v>
      </c>
      <c r="H14" s="182"/>
      <c r="I14" s="182"/>
      <c r="J14" s="182"/>
      <c r="K14" s="182"/>
      <c r="L14" s="182"/>
      <c r="M14" s="182"/>
      <c r="N14" s="182"/>
      <c r="O14" s="182"/>
      <c r="P14" s="182"/>
      <c r="Q14" s="182"/>
    </row>
    <row r="15" spans="1:19" x14ac:dyDescent="0.2"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</row>
    <row r="16" spans="1:19" s="221" customFormat="1" x14ac:dyDescent="0.2">
      <c r="G16" s="228" t="s">
        <v>66</v>
      </c>
    </row>
    <row r="17" spans="1:19" s="195" customFormat="1" x14ac:dyDescent="0.2">
      <c r="A17" s="71"/>
      <c r="B17" s="206">
        <f>YT_ALL!B17</f>
        <v>41639</v>
      </c>
      <c r="C17" s="206">
        <f>YT_ALL!C17</f>
        <v>42004</v>
      </c>
      <c r="D17" s="206">
        <f>YT_ALL!D17</f>
        <v>42369</v>
      </c>
      <c r="E17" s="206">
        <f>YT_ALL!E17</f>
        <v>42735</v>
      </c>
      <c r="F17" s="206">
        <f>YT_ALL!F17</f>
        <v>43100</v>
      </c>
      <c r="G17" s="206">
        <f>YT_ALL!G17</f>
        <v>43131</v>
      </c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</row>
    <row r="18" spans="1:19" s="61" customFormat="1" x14ac:dyDescent="0.2">
      <c r="A18" s="8" t="s">
        <v>179</v>
      </c>
      <c r="B18" s="74">
        <f t="shared" ref="B18:G18" si="2">SUM(B$19+ B$20)</f>
        <v>1</v>
      </c>
      <c r="C18" s="74">
        <f t="shared" si="2"/>
        <v>1</v>
      </c>
      <c r="D18" s="74">
        <f t="shared" si="2"/>
        <v>1</v>
      </c>
      <c r="E18" s="74">
        <f t="shared" si="2"/>
        <v>1</v>
      </c>
      <c r="F18" s="74">
        <f t="shared" si="2"/>
        <v>1</v>
      </c>
      <c r="G18" s="74">
        <f t="shared" si="2"/>
        <v>1</v>
      </c>
      <c r="H18" s="82"/>
      <c r="I18" s="82"/>
      <c r="J18" s="82"/>
      <c r="K18" s="82"/>
      <c r="L18" s="82"/>
      <c r="M18" s="82"/>
      <c r="N18" s="82"/>
      <c r="O18" s="82"/>
      <c r="P18" s="82"/>
      <c r="Q18" s="82"/>
    </row>
    <row r="19" spans="1:19" s="159" customFormat="1" x14ac:dyDescent="0.2">
      <c r="A19" s="17" t="str">
        <f>YT_ALL!A19</f>
        <v>Внутрішній борг</v>
      </c>
      <c r="B19" s="204">
        <f>YT_ALL!B19</f>
        <v>0.48579899999999998</v>
      </c>
      <c r="C19" s="204">
        <f>YT_ALL!C19</f>
        <v>0.44408799999999998</v>
      </c>
      <c r="D19" s="204">
        <f>YT_ALL!D19</f>
        <v>0.33676800000000001</v>
      </c>
      <c r="E19" s="204">
        <f>YT_ALL!E19</f>
        <v>0.357408</v>
      </c>
      <c r="F19" s="204">
        <f>YT_ALL!F19</f>
        <v>0.35798099999999999</v>
      </c>
      <c r="G19" s="204">
        <f>YT_ALL!G19</f>
        <v>0.35587299999999999</v>
      </c>
      <c r="H19" s="182"/>
      <c r="I19" s="182"/>
      <c r="J19" s="182"/>
      <c r="K19" s="182"/>
      <c r="L19" s="182"/>
      <c r="M19" s="182"/>
      <c r="N19" s="182"/>
      <c r="O19" s="182"/>
      <c r="P19" s="182"/>
      <c r="Q19" s="182"/>
    </row>
    <row r="20" spans="1:19" s="159" customFormat="1" x14ac:dyDescent="0.2">
      <c r="A20" s="17" t="str">
        <f>YT_ALL!A20</f>
        <v>Зовнішній борг</v>
      </c>
      <c r="B20" s="204">
        <f>YT_ALL!B20</f>
        <v>0.51420100000000002</v>
      </c>
      <c r="C20" s="204">
        <f>YT_ALL!C20</f>
        <v>0.55591199999999996</v>
      </c>
      <c r="D20" s="204">
        <f>YT_ALL!D20</f>
        <v>0.66323200000000004</v>
      </c>
      <c r="E20" s="204">
        <f>YT_ALL!E20</f>
        <v>0.64259200000000005</v>
      </c>
      <c r="F20" s="204">
        <f>YT_ALL!F20</f>
        <v>0.64201900000000001</v>
      </c>
      <c r="G20" s="204">
        <f>YT_ALL!G20</f>
        <v>0.64412700000000001</v>
      </c>
      <c r="H20" s="182"/>
      <c r="I20" s="182"/>
      <c r="J20" s="182"/>
      <c r="K20" s="182"/>
      <c r="L20" s="182"/>
      <c r="M20" s="182"/>
      <c r="N20" s="182"/>
      <c r="O20" s="182"/>
      <c r="P20" s="182"/>
      <c r="Q20" s="182"/>
    </row>
    <row r="21" spans="1:19" x14ac:dyDescent="0.2">
      <c r="A21" s="174"/>
      <c r="B21" s="250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</row>
    <row r="22" spans="1:19" x14ac:dyDescent="0.2"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</row>
    <row r="23" spans="1:19" x14ac:dyDescent="0.2">
      <c r="B23" s="250"/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</row>
    <row r="24" spans="1:19" x14ac:dyDescent="0.2"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</row>
    <row r="25" spans="1:19" s="221" customFormat="1" x14ac:dyDescent="0.2"/>
    <row r="26" spans="1:19" x14ac:dyDescent="0.2">
      <c r="B26" s="250"/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</row>
    <row r="27" spans="1:19" x14ac:dyDescent="0.2"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</row>
    <row r="28" spans="1:19" x14ac:dyDescent="0.2"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</row>
    <row r="29" spans="1:19" x14ac:dyDescent="0.2">
      <c r="B29" s="250"/>
      <c r="C29" s="250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</row>
    <row r="30" spans="1:19" x14ac:dyDescent="0.2">
      <c r="B30" s="250"/>
      <c r="C30" s="250"/>
      <c r="D30" s="250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</row>
    <row r="31" spans="1:19" x14ac:dyDescent="0.2">
      <c r="B31" s="250"/>
      <c r="C31" s="250"/>
      <c r="D31" s="250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</row>
    <row r="32" spans="1:19" x14ac:dyDescent="0.2">
      <c r="B32" s="250"/>
      <c r="C32" s="250"/>
      <c r="D32" s="250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</row>
    <row r="33" spans="2:17" x14ac:dyDescent="0.2">
      <c r="B33" s="250"/>
      <c r="C33" s="250"/>
      <c r="D33" s="250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</row>
    <row r="34" spans="2:17" x14ac:dyDescent="0.2">
      <c r="B34" s="250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</row>
    <row r="35" spans="2:17" x14ac:dyDescent="0.2">
      <c r="B35" s="250"/>
      <c r="C35" s="250"/>
      <c r="D35" s="250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</row>
    <row r="36" spans="2:17" x14ac:dyDescent="0.2">
      <c r="B36" s="250"/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</row>
    <row r="37" spans="2:17" x14ac:dyDescent="0.2"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2:17" x14ac:dyDescent="0.2">
      <c r="B38" s="250"/>
      <c r="C38" s="250"/>
      <c r="D38" s="250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2:17" x14ac:dyDescent="0.2">
      <c r="B39" s="250"/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2:17" x14ac:dyDescent="0.2"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2:17" x14ac:dyDescent="0.2">
      <c r="B41" s="250"/>
      <c r="C41" s="250"/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2:17" x14ac:dyDescent="0.2">
      <c r="B42" s="250"/>
      <c r="C42" s="250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2:17" x14ac:dyDescent="0.2">
      <c r="B43" s="250"/>
      <c r="C43" s="250"/>
      <c r="D43" s="250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2:17" x14ac:dyDescent="0.2">
      <c r="B44" s="250"/>
      <c r="C44" s="250"/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2:17" x14ac:dyDescent="0.2">
      <c r="B45" s="250"/>
      <c r="C45" s="250"/>
      <c r="D45" s="250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2:17" x14ac:dyDescent="0.2">
      <c r="B46" s="250"/>
      <c r="C46" s="250"/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2:17" x14ac:dyDescent="0.2">
      <c r="B47" s="250"/>
      <c r="C47" s="250"/>
      <c r="D47" s="250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2:17" x14ac:dyDescent="0.2">
      <c r="B48" s="250"/>
      <c r="C48" s="250"/>
      <c r="D48" s="250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2:17" x14ac:dyDescent="0.2">
      <c r="B49" s="250"/>
      <c r="C49" s="250"/>
      <c r="D49" s="250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2:17" x14ac:dyDescent="0.2">
      <c r="B50" s="250"/>
      <c r="C50" s="250"/>
      <c r="D50" s="250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2:17" x14ac:dyDescent="0.2">
      <c r="B51" s="250"/>
      <c r="C51" s="250"/>
      <c r="D51" s="250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2:17" x14ac:dyDescent="0.2">
      <c r="B52" s="250"/>
      <c r="C52" s="250"/>
      <c r="D52" s="250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2:17" x14ac:dyDescent="0.2">
      <c r="B53" s="250"/>
      <c r="C53" s="250"/>
      <c r="D53" s="250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2:17" x14ac:dyDescent="0.2">
      <c r="B54" s="250"/>
      <c r="C54" s="250"/>
      <c r="D54" s="250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2:17" x14ac:dyDescent="0.2">
      <c r="B55" s="250"/>
      <c r="C55" s="250"/>
      <c r="D55" s="250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2:17" x14ac:dyDescent="0.2">
      <c r="B56" s="250"/>
      <c r="C56" s="250"/>
      <c r="D56" s="250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2:17" x14ac:dyDescent="0.2">
      <c r="B57" s="250"/>
      <c r="C57" s="250"/>
      <c r="D57" s="250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2:17" x14ac:dyDescent="0.2">
      <c r="B58" s="250"/>
      <c r="C58" s="250"/>
      <c r="D58" s="250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2:17" x14ac:dyDescent="0.2">
      <c r="B59" s="250"/>
      <c r="C59" s="250"/>
      <c r="D59" s="250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2:17" x14ac:dyDescent="0.2">
      <c r="B60" s="250"/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2:17" x14ac:dyDescent="0.2">
      <c r="B61" s="250"/>
      <c r="C61" s="250"/>
      <c r="D61" s="250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2:17" x14ac:dyDescent="0.2"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2:17" x14ac:dyDescent="0.2">
      <c r="B63" s="250"/>
      <c r="C63" s="250"/>
      <c r="D63" s="250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2:17" x14ac:dyDescent="0.2">
      <c r="B64" s="250"/>
      <c r="C64" s="250"/>
      <c r="D64" s="250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2:17" x14ac:dyDescent="0.2">
      <c r="B65" s="250"/>
      <c r="C65" s="250"/>
      <c r="D65" s="250"/>
      <c r="E65" s="250"/>
      <c r="F65" s="250"/>
      <c r="G65" s="250"/>
      <c r="H65" s="250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2:17" x14ac:dyDescent="0.2">
      <c r="B66" s="250"/>
      <c r="C66" s="250"/>
      <c r="D66" s="250"/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2:17" x14ac:dyDescent="0.2">
      <c r="B67" s="250"/>
      <c r="C67" s="250"/>
      <c r="D67" s="250"/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2:17" x14ac:dyDescent="0.2">
      <c r="B68" s="250"/>
      <c r="C68" s="250"/>
      <c r="D68" s="250"/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2:17" x14ac:dyDescent="0.2">
      <c r="B69" s="250"/>
      <c r="C69" s="250"/>
      <c r="D69" s="250"/>
      <c r="E69" s="250"/>
      <c r="F69" s="250"/>
      <c r="G69" s="250"/>
      <c r="H69" s="250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2:17" x14ac:dyDescent="0.2">
      <c r="B70" s="250"/>
      <c r="C70" s="250"/>
      <c r="D70" s="250"/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2:17" x14ac:dyDescent="0.2">
      <c r="B71" s="250"/>
      <c r="C71" s="250"/>
      <c r="D71" s="250"/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2:17" x14ac:dyDescent="0.2">
      <c r="B72" s="250"/>
      <c r="C72" s="250"/>
      <c r="D72" s="250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2:17" x14ac:dyDescent="0.2">
      <c r="B73" s="250"/>
      <c r="C73" s="250"/>
      <c r="D73" s="250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2:17" x14ac:dyDescent="0.2">
      <c r="B74" s="250"/>
      <c r="C74" s="250"/>
      <c r="D74" s="250"/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2:17" x14ac:dyDescent="0.2">
      <c r="B75" s="250"/>
      <c r="C75" s="250"/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2:17" x14ac:dyDescent="0.2">
      <c r="B76" s="250"/>
      <c r="C76" s="250"/>
      <c r="D76" s="250"/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2:17" x14ac:dyDescent="0.2">
      <c r="B77" s="250"/>
      <c r="C77" s="250"/>
      <c r="D77" s="250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2:17" x14ac:dyDescent="0.2">
      <c r="B78" s="250"/>
      <c r="C78" s="250"/>
      <c r="D78" s="250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2:17" x14ac:dyDescent="0.2">
      <c r="B79" s="250"/>
      <c r="C79" s="250"/>
      <c r="D79" s="250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2:17" x14ac:dyDescent="0.2">
      <c r="B80" s="250"/>
      <c r="C80" s="250"/>
      <c r="D80" s="250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2:17" x14ac:dyDescent="0.2">
      <c r="B81" s="250"/>
      <c r="C81" s="250"/>
      <c r="D81" s="250"/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2:17" x14ac:dyDescent="0.2">
      <c r="B82" s="250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2:17" x14ac:dyDescent="0.2">
      <c r="B83" s="250"/>
      <c r="C83" s="250"/>
      <c r="D83" s="250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2:17" x14ac:dyDescent="0.2">
      <c r="B84" s="250"/>
      <c r="C84" s="250"/>
      <c r="D84" s="250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2:17" x14ac:dyDescent="0.2">
      <c r="B85" s="250"/>
      <c r="C85" s="250"/>
      <c r="D85" s="250"/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2:17" x14ac:dyDescent="0.2">
      <c r="B86" s="250"/>
      <c r="C86" s="250"/>
      <c r="D86" s="250"/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2:17" x14ac:dyDescent="0.2">
      <c r="B87" s="250"/>
      <c r="C87" s="250"/>
      <c r="D87" s="250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2:17" x14ac:dyDescent="0.2">
      <c r="B88" s="250"/>
      <c r="C88" s="250"/>
      <c r="D88" s="250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2:17" x14ac:dyDescent="0.2">
      <c r="B89" s="250"/>
      <c r="C89" s="250"/>
      <c r="D89" s="250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2:17" x14ac:dyDescent="0.2">
      <c r="B90" s="250"/>
      <c r="C90" s="250"/>
      <c r="D90" s="250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2:17" x14ac:dyDescent="0.2">
      <c r="B91" s="250"/>
      <c r="C91" s="250"/>
      <c r="D91" s="250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2:17" x14ac:dyDescent="0.2">
      <c r="B92" s="250"/>
      <c r="C92" s="250"/>
      <c r="D92" s="250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2:17" x14ac:dyDescent="0.2">
      <c r="B93" s="250"/>
      <c r="C93" s="250"/>
      <c r="D93" s="250"/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2:17" x14ac:dyDescent="0.2">
      <c r="B94" s="250"/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2:17" x14ac:dyDescent="0.2">
      <c r="B95" s="250"/>
      <c r="C95" s="250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2:17" x14ac:dyDescent="0.2">
      <c r="B96" s="250"/>
      <c r="C96" s="250"/>
      <c r="D96" s="250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2:17" x14ac:dyDescent="0.2">
      <c r="B97" s="250"/>
      <c r="C97" s="250"/>
      <c r="D97" s="250"/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2:17" x14ac:dyDescent="0.2">
      <c r="B98" s="250"/>
      <c r="C98" s="250"/>
      <c r="D98" s="250"/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2:17" x14ac:dyDescent="0.2">
      <c r="B99" s="250"/>
      <c r="C99" s="250"/>
      <c r="D99" s="250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2:17" x14ac:dyDescent="0.2">
      <c r="B100" s="250"/>
      <c r="C100" s="250"/>
      <c r="D100" s="250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2:17" x14ac:dyDescent="0.2">
      <c r="B101" s="250"/>
      <c r="C101" s="250"/>
      <c r="D101" s="250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2:17" x14ac:dyDescent="0.2">
      <c r="B102" s="250"/>
      <c r="C102" s="250"/>
      <c r="D102" s="250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2:17" x14ac:dyDescent="0.2">
      <c r="B103" s="250"/>
      <c r="C103" s="250"/>
      <c r="D103" s="250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2:17" x14ac:dyDescent="0.2">
      <c r="B104" s="250"/>
      <c r="C104" s="250"/>
      <c r="D104" s="250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2:17" x14ac:dyDescent="0.2">
      <c r="B105" s="250"/>
      <c r="C105" s="250"/>
      <c r="D105" s="250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2:17" x14ac:dyDescent="0.2">
      <c r="B106" s="250"/>
      <c r="C106" s="250"/>
      <c r="D106" s="250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2:17" x14ac:dyDescent="0.2">
      <c r="B107" s="250"/>
      <c r="C107" s="250"/>
      <c r="D107" s="250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2:17" x14ac:dyDescent="0.2">
      <c r="B108" s="250"/>
      <c r="C108" s="250"/>
      <c r="D108" s="250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2:17" x14ac:dyDescent="0.2">
      <c r="B109" s="250"/>
      <c r="C109" s="250"/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2:17" x14ac:dyDescent="0.2">
      <c r="B110" s="250"/>
      <c r="C110" s="250"/>
      <c r="D110" s="250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2:17" x14ac:dyDescent="0.2">
      <c r="B111" s="250"/>
      <c r="C111" s="250"/>
      <c r="D111" s="250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2:17" x14ac:dyDescent="0.2">
      <c r="B112" s="250"/>
      <c r="C112" s="250"/>
      <c r="D112" s="250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2:17" x14ac:dyDescent="0.2">
      <c r="B113" s="250"/>
      <c r="C113" s="250"/>
      <c r="D113" s="250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2:17" x14ac:dyDescent="0.2">
      <c r="B114" s="250"/>
      <c r="C114" s="250"/>
      <c r="D114" s="250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2:17" x14ac:dyDescent="0.2">
      <c r="B115" s="250"/>
      <c r="C115" s="250"/>
      <c r="D115" s="250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2:17" x14ac:dyDescent="0.2">
      <c r="B116" s="250"/>
      <c r="C116" s="250"/>
      <c r="D116" s="250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2:17" x14ac:dyDescent="0.2">
      <c r="B117" s="250"/>
      <c r="C117" s="250"/>
      <c r="D117" s="250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2:17" x14ac:dyDescent="0.2"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2:17" x14ac:dyDescent="0.2">
      <c r="B119" s="250"/>
      <c r="C119" s="250"/>
      <c r="D119" s="250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2:17" x14ac:dyDescent="0.2">
      <c r="B120" s="250"/>
      <c r="C120" s="250"/>
      <c r="D120" s="250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2:17" x14ac:dyDescent="0.2"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2:17" x14ac:dyDescent="0.2">
      <c r="B122" s="250"/>
      <c r="C122" s="250"/>
      <c r="D122" s="250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2:17" x14ac:dyDescent="0.2">
      <c r="B123" s="250"/>
      <c r="C123" s="250"/>
      <c r="D123" s="250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2:17" x14ac:dyDescent="0.2">
      <c r="B124" s="250"/>
      <c r="C124" s="250"/>
      <c r="D124" s="250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2:17" x14ac:dyDescent="0.2">
      <c r="B125" s="250"/>
      <c r="C125" s="250"/>
      <c r="D125" s="250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2:17" x14ac:dyDescent="0.2">
      <c r="B126" s="250"/>
      <c r="C126" s="250"/>
      <c r="D126" s="250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2:17" x14ac:dyDescent="0.2">
      <c r="B127" s="250"/>
      <c r="C127" s="250"/>
      <c r="D127" s="250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2:17" x14ac:dyDescent="0.2">
      <c r="B128" s="250"/>
      <c r="C128" s="250"/>
      <c r="D128" s="250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250"/>
      <c r="C129" s="250"/>
      <c r="D129" s="250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250"/>
      <c r="C130" s="250"/>
      <c r="D130" s="250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250"/>
      <c r="C131" s="250"/>
      <c r="D131" s="250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250"/>
      <c r="C132" s="250"/>
      <c r="D132" s="250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250"/>
      <c r="C133" s="250"/>
      <c r="D133" s="250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250"/>
      <c r="C134" s="250"/>
      <c r="D134" s="250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250"/>
      <c r="C135" s="250"/>
      <c r="D135" s="250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250"/>
      <c r="C136" s="250"/>
      <c r="D136" s="250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250"/>
      <c r="C137" s="250"/>
      <c r="D137" s="250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250"/>
      <c r="C138" s="250"/>
      <c r="D138" s="250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250"/>
      <c r="C139" s="250"/>
      <c r="D139" s="250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250"/>
      <c r="C140" s="250"/>
      <c r="D140" s="250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250"/>
      <c r="C141" s="250"/>
      <c r="D141" s="250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250"/>
      <c r="C142" s="250"/>
      <c r="D142" s="250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250"/>
      <c r="C143" s="250"/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250"/>
      <c r="C144" s="250"/>
      <c r="D144" s="250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250"/>
      <c r="C145" s="250"/>
      <c r="D145" s="250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250"/>
      <c r="C146" s="250"/>
      <c r="D146" s="250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250"/>
      <c r="C147" s="250"/>
      <c r="D147" s="250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250"/>
      <c r="C148" s="250"/>
      <c r="D148" s="250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250"/>
      <c r="C149" s="250"/>
      <c r="D149" s="250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250"/>
      <c r="C150" s="250"/>
      <c r="D150" s="250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250"/>
      <c r="C151" s="250"/>
      <c r="D151" s="250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250"/>
      <c r="C152" s="250"/>
      <c r="D152" s="250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250"/>
      <c r="C153" s="250"/>
      <c r="D153" s="250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250"/>
      <c r="C154" s="250"/>
      <c r="D154" s="250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250"/>
      <c r="C155" s="250"/>
      <c r="D155" s="250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250"/>
      <c r="C156" s="250"/>
      <c r="D156" s="250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250"/>
      <c r="C157" s="250"/>
      <c r="D157" s="250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250"/>
      <c r="C158" s="250"/>
      <c r="D158" s="250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250"/>
      <c r="C159" s="250"/>
      <c r="D159" s="250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250"/>
      <c r="C160" s="250"/>
      <c r="D160" s="250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250"/>
      <c r="C161" s="250"/>
      <c r="D161" s="250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250"/>
      <c r="C162" s="250"/>
      <c r="D162" s="250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250"/>
      <c r="C163" s="250"/>
      <c r="D163" s="250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250"/>
      <c r="C164" s="250"/>
      <c r="D164" s="250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250"/>
      <c r="C165" s="250"/>
      <c r="D165" s="250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250"/>
      <c r="C166" s="250"/>
      <c r="D166" s="250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250"/>
      <c r="C167" s="250"/>
      <c r="D167" s="250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250"/>
      <c r="C168" s="250"/>
      <c r="D168" s="250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</row>
    <row r="169" spans="2:17" x14ac:dyDescent="0.2">
      <c r="B169" s="250"/>
      <c r="C169" s="250"/>
      <c r="D169" s="250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</row>
    <row r="170" spans="2:17" x14ac:dyDescent="0.2">
      <c r="B170" s="250"/>
      <c r="C170" s="250"/>
      <c r="D170" s="250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</row>
    <row r="171" spans="2:17" x14ac:dyDescent="0.2">
      <c r="B171" s="250"/>
      <c r="C171" s="250"/>
      <c r="D171" s="250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</row>
    <row r="172" spans="2:17" x14ac:dyDescent="0.2">
      <c r="B172" s="250"/>
      <c r="C172" s="250"/>
      <c r="D172" s="250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</row>
    <row r="173" spans="2:17" x14ac:dyDescent="0.2">
      <c r="B173" s="250"/>
      <c r="C173" s="250"/>
      <c r="D173" s="250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</row>
    <row r="174" spans="2:17" x14ac:dyDescent="0.2">
      <c r="B174" s="250"/>
      <c r="C174" s="250"/>
      <c r="D174" s="250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</row>
    <row r="175" spans="2:17" x14ac:dyDescent="0.2">
      <c r="B175" s="250"/>
      <c r="C175" s="250"/>
      <c r="D175" s="250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</row>
    <row r="176" spans="2:17" x14ac:dyDescent="0.2">
      <c r="B176" s="250"/>
      <c r="C176" s="250"/>
      <c r="D176" s="250"/>
      <c r="E176" s="250"/>
      <c r="F176" s="250"/>
      <c r="G176" s="250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</row>
    <row r="177" spans="2:17" x14ac:dyDescent="0.2">
      <c r="B177" s="250"/>
      <c r="C177" s="250"/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</row>
    <row r="178" spans="2:17" x14ac:dyDescent="0.2">
      <c r="B178" s="250"/>
      <c r="C178" s="250"/>
      <c r="D178" s="250"/>
      <c r="E178" s="250"/>
      <c r="F178" s="250"/>
      <c r="G178" s="250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</row>
    <row r="179" spans="2:17" x14ac:dyDescent="0.2">
      <c r="B179" s="250"/>
      <c r="C179" s="250"/>
      <c r="D179" s="250"/>
      <c r="E179" s="250"/>
      <c r="F179" s="250"/>
      <c r="G179" s="250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</row>
    <row r="180" spans="2:17" x14ac:dyDescent="0.2">
      <c r="B180" s="250"/>
      <c r="C180" s="250"/>
      <c r="D180" s="250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</row>
    <row r="181" spans="2:17" x14ac:dyDescent="0.2">
      <c r="B181" s="250"/>
      <c r="C181" s="250"/>
      <c r="D181" s="250"/>
      <c r="E181" s="250"/>
      <c r="F181" s="250"/>
      <c r="G181" s="250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</row>
    <row r="182" spans="2:17" x14ac:dyDescent="0.2">
      <c r="B182" s="250"/>
      <c r="C182" s="250"/>
      <c r="D182" s="250"/>
      <c r="E182" s="250"/>
      <c r="F182" s="250"/>
      <c r="G182" s="250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</row>
    <row r="183" spans="2:17" x14ac:dyDescent="0.2">
      <c r="B183" s="250"/>
      <c r="C183" s="250"/>
      <c r="D183" s="250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</row>
    <row r="184" spans="2:17" x14ac:dyDescent="0.2">
      <c r="B184" s="250"/>
      <c r="C184" s="250"/>
      <c r="D184" s="250"/>
      <c r="E184" s="250"/>
      <c r="F184" s="250"/>
      <c r="G184" s="250"/>
      <c r="H184" s="250"/>
      <c r="I184" s="250"/>
      <c r="J184" s="250"/>
      <c r="K184" s="250"/>
      <c r="L184" s="250"/>
      <c r="M184" s="250"/>
      <c r="N184" s="250"/>
      <c r="O184" s="250"/>
      <c r="P184" s="250"/>
      <c r="Q184" s="250"/>
    </row>
    <row r="185" spans="2:17" x14ac:dyDescent="0.2">
      <c r="B185" s="250"/>
      <c r="C185" s="250"/>
      <c r="D185" s="250"/>
      <c r="E185" s="250"/>
      <c r="F185" s="250"/>
      <c r="G185" s="250"/>
      <c r="H185" s="250"/>
      <c r="I185" s="250"/>
      <c r="J185" s="250"/>
      <c r="K185" s="250"/>
      <c r="L185" s="250"/>
      <c r="M185" s="250"/>
      <c r="N185" s="250"/>
      <c r="O185" s="250"/>
      <c r="P185" s="250"/>
      <c r="Q185" s="250"/>
    </row>
    <row r="186" spans="2:17" x14ac:dyDescent="0.2">
      <c r="B186" s="250"/>
      <c r="C186" s="250"/>
      <c r="D186" s="250"/>
      <c r="E186" s="250"/>
      <c r="F186" s="250"/>
      <c r="G186" s="250"/>
      <c r="H186" s="250"/>
      <c r="I186" s="250"/>
      <c r="J186" s="250"/>
      <c r="K186" s="250"/>
      <c r="L186" s="250"/>
      <c r="M186" s="250"/>
      <c r="N186" s="250"/>
      <c r="O186" s="250"/>
      <c r="P186" s="250"/>
      <c r="Q186" s="250"/>
    </row>
    <row r="187" spans="2:17" x14ac:dyDescent="0.2">
      <c r="B187" s="250"/>
      <c r="C187" s="250"/>
      <c r="D187" s="250"/>
      <c r="E187" s="250"/>
      <c r="F187" s="250"/>
      <c r="G187" s="250"/>
      <c r="H187" s="250"/>
      <c r="I187" s="250"/>
      <c r="J187" s="250"/>
      <c r="K187" s="250"/>
      <c r="L187" s="250"/>
      <c r="M187" s="250"/>
      <c r="N187" s="250"/>
      <c r="O187" s="250"/>
      <c r="P187" s="250"/>
      <c r="Q187" s="250"/>
    </row>
    <row r="188" spans="2:17" x14ac:dyDescent="0.2">
      <c r="B188" s="250"/>
      <c r="C188" s="250"/>
      <c r="D188" s="250"/>
      <c r="E188" s="250"/>
      <c r="F188" s="250"/>
      <c r="G188" s="250"/>
      <c r="H188" s="250"/>
      <c r="I188" s="250"/>
      <c r="J188" s="250"/>
      <c r="K188" s="250"/>
      <c r="L188" s="250"/>
      <c r="M188" s="250"/>
      <c r="N188" s="250"/>
      <c r="O188" s="250"/>
      <c r="P188" s="250"/>
      <c r="Q188" s="250"/>
    </row>
    <row r="189" spans="2:17" x14ac:dyDescent="0.2">
      <c r="B189" s="250"/>
      <c r="C189" s="250"/>
      <c r="D189" s="250"/>
      <c r="E189" s="250"/>
      <c r="F189" s="250"/>
      <c r="G189" s="250"/>
      <c r="H189" s="250"/>
      <c r="I189" s="250"/>
      <c r="J189" s="250"/>
      <c r="K189" s="250"/>
      <c r="L189" s="250"/>
      <c r="M189" s="250"/>
      <c r="N189" s="250"/>
      <c r="O189" s="250"/>
      <c r="P189" s="250"/>
      <c r="Q189" s="250"/>
    </row>
    <row r="190" spans="2:17" x14ac:dyDescent="0.2">
      <c r="B190" s="250"/>
      <c r="C190" s="250"/>
      <c r="D190" s="250"/>
      <c r="E190" s="250"/>
      <c r="F190" s="250"/>
      <c r="G190" s="250"/>
      <c r="H190" s="250"/>
      <c r="I190" s="250"/>
      <c r="J190" s="250"/>
      <c r="K190" s="250"/>
      <c r="L190" s="250"/>
      <c r="M190" s="250"/>
      <c r="N190" s="250"/>
      <c r="O190" s="250"/>
      <c r="P190" s="250"/>
      <c r="Q190" s="250"/>
    </row>
    <row r="191" spans="2:17" x14ac:dyDescent="0.2">
      <c r="B191" s="250"/>
      <c r="C191" s="250"/>
      <c r="D191" s="250"/>
      <c r="E191" s="250"/>
      <c r="F191" s="250"/>
      <c r="G191" s="250"/>
      <c r="H191" s="250"/>
      <c r="I191" s="250"/>
      <c r="J191" s="250"/>
      <c r="K191" s="250"/>
      <c r="L191" s="250"/>
      <c r="M191" s="250"/>
      <c r="N191" s="250"/>
      <c r="O191" s="250"/>
      <c r="P191" s="250"/>
      <c r="Q191" s="250"/>
    </row>
    <row r="192" spans="2:17" x14ac:dyDescent="0.2">
      <c r="B192" s="250"/>
      <c r="C192" s="250"/>
      <c r="D192" s="250"/>
      <c r="E192" s="250"/>
      <c r="F192" s="250"/>
      <c r="G192" s="250"/>
      <c r="H192" s="250"/>
      <c r="I192" s="250"/>
      <c r="J192" s="250"/>
      <c r="K192" s="250"/>
      <c r="L192" s="250"/>
      <c r="M192" s="250"/>
      <c r="N192" s="250"/>
      <c r="O192" s="250"/>
      <c r="P192" s="250"/>
      <c r="Q192" s="250"/>
    </row>
    <row r="193" spans="2:17" x14ac:dyDescent="0.2">
      <c r="B193" s="250"/>
      <c r="C193" s="250"/>
      <c r="D193" s="250"/>
      <c r="E193" s="250"/>
      <c r="F193" s="250"/>
      <c r="G193" s="250"/>
      <c r="H193" s="250"/>
      <c r="I193" s="250"/>
      <c r="J193" s="250"/>
      <c r="K193" s="250"/>
      <c r="L193" s="250"/>
      <c r="M193" s="250"/>
      <c r="N193" s="250"/>
      <c r="O193" s="250"/>
      <c r="P193" s="250"/>
      <c r="Q193" s="250"/>
    </row>
    <row r="194" spans="2:17" x14ac:dyDescent="0.2">
      <c r="B194" s="250"/>
      <c r="C194" s="250"/>
      <c r="D194" s="250"/>
      <c r="E194" s="250"/>
      <c r="F194" s="250"/>
      <c r="G194" s="250"/>
      <c r="H194" s="250"/>
      <c r="I194" s="250"/>
      <c r="J194" s="250"/>
      <c r="K194" s="250"/>
      <c r="L194" s="250"/>
      <c r="M194" s="250"/>
      <c r="N194" s="250"/>
      <c r="O194" s="250"/>
      <c r="P194" s="250"/>
      <c r="Q194" s="250"/>
    </row>
    <row r="195" spans="2:17" x14ac:dyDescent="0.2">
      <c r="B195" s="250"/>
      <c r="C195" s="250"/>
      <c r="D195" s="250"/>
      <c r="E195" s="250"/>
      <c r="F195" s="250"/>
      <c r="G195" s="250"/>
      <c r="H195" s="250"/>
      <c r="I195" s="250"/>
      <c r="J195" s="250"/>
      <c r="K195" s="250"/>
      <c r="L195" s="250"/>
      <c r="M195" s="250"/>
      <c r="N195" s="250"/>
      <c r="O195" s="250"/>
      <c r="P195" s="250"/>
      <c r="Q195" s="250"/>
    </row>
    <row r="196" spans="2:17" x14ac:dyDescent="0.2">
      <c r="B196" s="250"/>
      <c r="C196" s="250"/>
      <c r="D196" s="250"/>
      <c r="E196" s="250"/>
      <c r="F196" s="250"/>
      <c r="G196" s="250"/>
      <c r="H196" s="250"/>
      <c r="I196" s="250"/>
      <c r="J196" s="250"/>
      <c r="K196" s="250"/>
      <c r="L196" s="250"/>
      <c r="M196" s="250"/>
      <c r="N196" s="250"/>
      <c r="O196" s="250"/>
      <c r="P196" s="250"/>
      <c r="Q196" s="250"/>
    </row>
    <row r="197" spans="2:17" x14ac:dyDescent="0.2">
      <c r="B197" s="250"/>
      <c r="C197" s="250"/>
      <c r="D197" s="250"/>
      <c r="E197" s="250"/>
      <c r="F197" s="250"/>
      <c r="G197" s="250"/>
      <c r="H197" s="250"/>
      <c r="I197" s="250"/>
      <c r="J197" s="250"/>
      <c r="K197" s="250"/>
      <c r="L197" s="250"/>
      <c r="M197" s="250"/>
      <c r="N197" s="250"/>
      <c r="O197" s="250"/>
      <c r="P197" s="250"/>
      <c r="Q197" s="250"/>
    </row>
    <row r="198" spans="2:17" x14ac:dyDescent="0.2">
      <c r="B198" s="250"/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</row>
    <row r="199" spans="2:17" x14ac:dyDescent="0.2">
      <c r="B199" s="250"/>
      <c r="C199" s="250"/>
      <c r="D199" s="250"/>
      <c r="E199" s="250"/>
      <c r="F199" s="250"/>
      <c r="G199" s="250"/>
      <c r="H199" s="250"/>
      <c r="I199" s="250"/>
      <c r="J199" s="250"/>
      <c r="K199" s="250"/>
      <c r="L199" s="250"/>
      <c r="M199" s="250"/>
      <c r="N199" s="250"/>
      <c r="O199" s="250"/>
      <c r="P199" s="250"/>
      <c r="Q199" s="250"/>
    </row>
    <row r="200" spans="2:17" x14ac:dyDescent="0.2">
      <c r="B200" s="250"/>
      <c r="C200" s="250"/>
      <c r="D200" s="250"/>
      <c r="E200" s="250"/>
      <c r="F200" s="250"/>
      <c r="G200" s="250"/>
      <c r="H200" s="250"/>
      <c r="I200" s="250"/>
      <c r="J200" s="250"/>
      <c r="K200" s="250"/>
      <c r="L200" s="250"/>
      <c r="M200" s="250"/>
      <c r="N200" s="250"/>
      <c r="O200" s="250"/>
      <c r="P200" s="250"/>
      <c r="Q200" s="250"/>
    </row>
    <row r="201" spans="2:17" x14ac:dyDescent="0.2">
      <c r="B201" s="250"/>
      <c r="C201" s="250"/>
      <c r="D201" s="250"/>
      <c r="E201" s="250"/>
      <c r="F201" s="250"/>
      <c r="G201" s="250"/>
      <c r="H201" s="250"/>
      <c r="I201" s="250"/>
      <c r="J201" s="250"/>
      <c r="K201" s="250"/>
      <c r="L201" s="250"/>
      <c r="M201" s="250"/>
      <c r="N201" s="250"/>
      <c r="O201" s="250"/>
      <c r="P201" s="250"/>
      <c r="Q201" s="250"/>
    </row>
    <row r="202" spans="2:17" x14ac:dyDescent="0.2">
      <c r="B202" s="250"/>
      <c r="C202" s="250"/>
      <c r="D202" s="250"/>
      <c r="E202" s="250"/>
      <c r="F202" s="250"/>
      <c r="G202" s="250"/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</row>
    <row r="203" spans="2:17" x14ac:dyDescent="0.2">
      <c r="B203" s="250"/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</row>
    <row r="204" spans="2:17" x14ac:dyDescent="0.2">
      <c r="B204" s="250"/>
      <c r="C204" s="250"/>
      <c r="D204" s="250"/>
      <c r="E204" s="250"/>
      <c r="F204" s="250"/>
      <c r="G204" s="250"/>
      <c r="H204" s="250"/>
      <c r="I204" s="250"/>
      <c r="J204" s="250"/>
      <c r="K204" s="250"/>
      <c r="L204" s="250"/>
      <c r="M204" s="250"/>
      <c r="N204" s="250"/>
      <c r="O204" s="250"/>
      <c r="P204" s="250"/>
      <c r="Q204" s="250"/>
    </row>
    <row r="205" spans="2:17" x14ac:dyDescent="0.2">
      <c r="B205" s="250"/>
      <c r="C205" s="250"/>
      <c r="D205" s="250"/>
      <c r="E205" s="250"/>
      <c r="F205" s="250"/>
      <c r="G205" s="250"/>
      <c r="H205" s="250"/>
      <c r="I205" s="250"/>
      <c r="J205" s="250"/>
      <c r="K205" s="250"/>
      <c r="L205" s="250"/>
      <c r="M205" s="250"/>
      <c r="N205" s="250"/>
      <c r="O205" s="250"/>
      <c r="P205" s="250"/>
      <c r="Q205" s="250"/>
    </row>
    <row r="206" spans="2:17" x14ac:dyDescent="0.2">
      <c r="B206" s="250"/>
      <c r="C206" s="250"/>
      <c r="D206" s="250"/>
      <c r="E206" s="250"/>
      <c r="F206" s="250"/>
      <c r="G206" s="250"/>
      <c r="H206" s="250"/>
      <c r="I206" s="250"/>
      <c r="J206" s="250"/>
      <c r="K206" s="250"/>
      <c r="L206" s="250"/>
      <c r="M206" s="250"/>
      <c r="N206" s="250"/>
      <c r="O206" s="250"/>
      <c r="P206" s="250"/>
      <c r="Q206" s="250"/>
    </row>
    <row r="207" spans="2:17" x14ac:dyDescent="0.2">
      <c r="B207" s="250"/>
      <c r="C207" s="250"/>
      <c r="D207" s="250"/>
      <c r="E207" s="250"/>
      <c r="F207" s="250"/>
      <c r="G207" s="250"/>
      <c r="H207" s="250"/>
      <c r="I207" s="250"/>
      <c r="J207" s="250"/>
      <c r="K207" s="250"/>
      <c r="L207" s="250"/>
      <c r="M207" s="250"/>
      <c r="N207" s="250"/>
      <c r="O207" s="250"/>
      <c r="P207" s="250"/>
      <c r="Q207" s="250"/>
    </row>
    <row r="208" spans="2:17" x14ac:dyDescent="0.2">
      <c r="B208" s="250"/>
      <c r="C208" s="250"/>
      <c r="D208" s="250"/>
      <c r="E208" s="250"/>
      <c r="F208" s="250"/>
      <c r="G208" s="250"/>
      <c r="H208" s="250"/>
      <c r="I208" s="250"/>
      <c r="J208" s="250"/>
      <c r="K208" s="250"/>
      <c r="L208" s="250"/>
      <c r="M208" s="250"/>
      <c r="N208" s="250"/>
      <c r="O208" s="250"/>
      <c r="P208" s="250"/>
      <c r="Q208" s="250"/>
    </row>
    <row r="209" spans="2:17" x14ac:dyDescent="0.2">
      <c r="B209" s="250"/>
      <c r="C209" s="250"/>
      <c r="D209" s="250"/>
      <c r="E209" s="250"/>
      <c r="F209" s="250"/>
      <c r="G209" s="250"/>
      <c r="H209" s="250"/>
      <c r="I209" s="250"/>
      <c r="J209" s="250"/>
      <c r="K209" s="250"/>
      <c r="L209" s="250"/>
      <c r="M209" s="250"/>
      <c r="N209" s="250"/>
      <c r="O209" s="250"/>
      <c r="P209" s="250"/>
      <c r="Q209" s="250"/>
    </row>
    <row r="210" spans="2:17" x14ac:dyDescent="0.2">
      <c r="B210" s="250"/>
      <c r="C210" s="250"/>
      <c r="D210" s="250"/>
      <c r="E210" s="250"/>
      <c r="F210" s="250"/>
      <c r="G210" s="250"/>
      <c r="H210" s="250"/>
      <c r="I210" s="250"/>
      <c r="J210" s="250"/>
      <c r="K210" s="250"/>
      <c r="L210" s="250"/>
      <c r="M210" s="250"/>
      <c r="N210" s="250"/>
      <c r="O210" s="250"/>
      <c r="P210" s="250"/>
      <c r="Q210" s="250"/>
    </row>
    <row r="211" spans="2:17" x14ac:dyDescent="0.2">
      <c r="B211" s="250"/>
      <c r="C211" s="250"/>
      <c r="D211" s="250"/>
      <c r="E211" s="250"/>
      <c r="F211" s="250"/>
      <c r="G211" s="250"/>
      <c r="H211" s="250"/>
      <c r="I211" s="250"/>
      <c r="J211" s="250"/>
      <c r="K211" s="250"/>
      <c r="L211" s="250"/>
      <c r="M211" s="250"/>
      <c r="N211" s="250"/>
      <c r="O211" s="250"/>
      <c r="P211" s="250"/>
      <c r="Q211" s="250"/>
    </row>
    <row r="212" spans="2:17" x14ac:dyDescent="0.2">
      <c r="B212" s="250"/>
      <c r="C212" s="250"/>
      <c r="D212" s="250"/>
      <c r="E212" s="250"/>
      <c r="F212" s="250"/>
      <c r="G212" s="250"/>
      <c r="H212" s="250"/>
      <c r="I212" s="250"/>
      <c r="J212" s="250"/>
      <c r="K212" s="250"/>
      <c r="L212" s="250"/>
      <c r="M212" s="250"/>
      <c r="N212" s="250"/>
      <c r="O212" s="250"/>
      <c r="P212" s="250"/>
      <c r="Q212" s="250"/>
    </row>
    <row r="213" spans="2:17" x14ac:dyDescent="0.2">
      <c r="B213" s="250"/>
      <c r="C213" s="250"/>
      <c r="D213" s="250"/>
      <c r="E213" s="250"/>
      <c r="F213" s="250"/>
      <c r="G213" s="250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</row>
    <row r="214" spans="2:17" x14ac:dyDescent="0.2">
      <c r="B214" s="250"/>
      <c r="C214" s="250"/>
      <c r="D214" s="250"/>
      <c r="E214" s="250"/>
      <c r="F214" s="250"/>
      <c r="G214" s="250"/>
      <c r="H214" s="250"/>
      <c r="I214" s="250"/>
      <c r="J214" s="250"/>
      <c r="K214" s="250"/>
      <c r="L214" s="250"/>
      <c r="M214" s="250"/>
      <c r="N214" s="250"/>
      <c r="O214" s="250"/>
      <c r="P214" s="250"/>
      <c r="Q214" s="250"/>
    </row>
    <row r="215" spans="2:17" x14ac:dyDescent="0.2">
      <c r="B215" s="250"/>
      <c r="C215" s="250"/>
      <c r="D215" s="250"/>
      <c r="E215" s="250"/>
      <c r="F215" s="250"/>
      <c r="G215" s="250"/>
      <c r="H215" s="250"/>
      <c r="I215" s="250"/>
      <c r="J215" s="250"/>
      <c r="K215" s="250"/>
      <c r="L215" s="250"/>
      <c r="M215" s="250"/>
      <c r="N215" s="250"/>
      <c r="O215" s="250"/>
      <c r="P215" s="250"/>
      <c r="Q215" s="250"/>
    </row>
    <row r="216" spans="2:17" x14ac:dyDescent="0.2">
      <c r="B216" s="250"/>
      <c r="C216" s="250"/>
      <c r="D216" s="250"/>
      <c r="E216" s="250"/>
      <c r="F216" s="250"/>
      <c r="G216" s="250"/>
      <c r="H216" s="250"/>
      <c r="I216" s="250"/>
      <c r="J216" s="250"/>
      <c r="K216" s="250"/>
      <c r="L216" s="250"/>
      <c r="M216" s="250"/>
      <c r="N216" s="250"/>
      <c r="O216" s="250"/>
      <c r="P216" s="250"/>
      <c r="Q216" s="250"/>
    </row>
    <row r="217" spans="2:17" x14ac:dyDescent="0.2">
      <c r="B217" s="250"/>
      <c r="C217" s="250"/>
      <c r="D217" s="250"/>
      <c r="E217" s="250"/>
      <c r="F217" s="250"/>
      <c r="G217" s="250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</row>
    <row r="218" spans="2:17" x14ac:dyDescent="0.2">
      <c r="B218" s="250"/>
      <c r="C218" s="250"/>
      <c r="D218" s="250"/>
      <c r="E218" s="250"/>
      <c r="F218" s="250"/>
      <c r="G218" s="250"/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</row>
    <row r="219" spans="2:17" x14ac:dyDescent="0.2">
      <c r="B219" s="250"/>
      <c r="C219" s="250"/>
      <c r="D219" s="250"/>
      <c r="E219" s="250"/>
      <c r="F219" s="250"/>
      <c r="G219" s="250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</row>
    <row r="220" spans="2:17" x14ac:dyDescent="0.2">
      <c r="B220" s="250"/>
      <c r="C220" s="250"/>
      <c r="D220" s="250"/>
      <c r="E220" s="250"/>
      <c r="F220" s="250"/>
      <c r="G220" s="250"/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</row>
    <row r="221" spans="2:17" x14ac:dyDescent="0.2">
      <c r="B221" s="250"/>
      <c r="C221" s="250"/>
      <c r="D221" s="250"/>
      <c r="E221" s="250"/>
      <c r="F221" s="250"/>
      <c r="G221" s="250"/>
      <c r="H221" s="250"/>
      <c r="I221" s="250"/>
      <c r="J221" s="250"/>
      <c r="K221" s="250"/>
      <c r="L221" s="250"/>
      <c r="M221" s="250"/>
      <c r="N221" s="250"/>
      <c r="O221" s="250"/>
      <c r="P221" s="250"/>
      <c r="Q221" s="250"/>
    </row>
    <row r="222" spans="2:17" x14ac:dyDescent="0.2">
      <c r="B222" s="250"/>
      <c r="C222" s="250"/>
      <c r="D222" s="250"/>
      <c r="E222" s="250"/>
      <c r="F222" s="250"/>
      <c r="G222" s="250"/>
      <c r="H222" s="250"/>
      <c r="I222" s="250"/>
      <c r="J222" s="250"/>
      <c r="K222" s="250"/>
      <c r="L222" s="250"/>
      <c r="M222" s="250"/>
      <c r="N222" s="250"/>
      <c r="O222" s="250"/>
      <c r="P222" s="250"/>
      <c r="Q222" s="250"/>
    </row>
    <row r="223" spans="2:17" x14ac:dyDescent="0.2">
      <c r="B223" s="250"/>
      <c r="C223" s="250"/>
      <c r="D223" s="250"/>
      <c r="E223" s="250"/>
      <c r="F223" s="250"/>
      <c r="G223" s="250"/>
      <c r="H223" s="250"/>
      <c r="I223" s="250"/>
      <c r="J223" s="250"/>
      <c r="K223" s="250"/>
      <c r="L223" s="250"/>
      <c r="M223" s="250"/>
      <c r="N223" s="250"/>
      <c r="O223" s="250"/>
      <c r="P223" s="250"/>
      <c r="Q223" s="250"/>
    </row>
    <row r="224" spans="2:17" x14ac:dyDescent="0.2">
      <c r="B224" s="250"/>
      <c r="C224" s="250"/>
      <c r="D224" s="250"/>
      <c r="E224" s="250"/>
      <c r="F224" s="250"/>
      <c r="G224" s="250"/>
      <c r="H224" s="250"/>
      <c r="I224" s="250"/>
      <c r="J224" s="250"/>
      <c r="K224" s="250"/>
      <c r="L224" s="250"/>
      <c r="M224" s="250"/>
      <c r="N224" s="250"/>
      <c r="O224" s="250"/>
      <c r="P224" s="250"/>
      <c r="Q224" s="250"/>
    </row>
    <row r="225" spans="2:17" x14ac:dyDescent="0.2">
      <c r="B225" s="250"/>
      <c r="C225" s="250"/>
      <c r="D225" s="250"/>
      <c r="E225" s="250"/>
      <c r="F225" s="250"/>
      <c r="G225" s="250"/>
      <c r="H225" s="250"/>
      <c r="I225" s="250"/>
      <c r="J225" s="250"/>
      <c r="K225" s="250"/>
      <c r="L225" s="250"/>
      <c r="M225" s="250"/>
      <c r="N225" s="250"/>
      <c r="O225" s="250"/>
      <c r="P225" s="250"/>
      <c r="Q225" s="250"/>
    </row>
    <row r="226" spans="2:17" x14ac:dyDescent="0.2">
      <c r="B226" s="250"/>
      <c r="C226" s="250"/>
      <c r="D226" s="250"/>
      <c r="E226" s="250"/>
      <c r="F226" s="250"/>
      <c r="G226" s="250"/>
      <c r="H226" s="250"/>
      <c r="I226" s="250"/>
      <c r="J226" s="250"/>
      <c r="K226" s="250"/>
      <c r="L226" s="250"/>
      <c r="M226" s="250"/>
      <c r="N226" s="250"/>
      <c r="O226" s="250"/>
      <c r="P226" s="250"/>
      <c r="Q226" s="250"/>
    </row>
    <row r="227" spans="2:17" x14ac:dyDescent="0.2">
      <c r="B227" s="250"/>
      <c r="C227" s="250"/>
      <c r="D227" s="250"/>
      <c r="E227" s="250"/>
      <c r="F227" s="250"/>
      <c r="G227" s="250"/>
      <c r="H227" s="250"/>
      <c r="I227" s="250"/>
      <c r="J227" s="250"/>
      <c r="K227" s="250"/>
      <c r="L227" s="250"/>
      <c r="M227" s="250"/>
      <c r="N227" s="250"/>
      <c r="O227" s="250"/>
      <c r="P227" s="250"/>
      <c r="Q227" s="250"/>
    </row>
    <row r="228" spans="2:17" x14ac:dyDescent="0.2">
      <c r="B228" s="250"/>
      <c r="C228" s="250"/>
      <c r="D228" s="250"/>
      <c r="E228" s="250"/>
      <c r="F228" s="250"/>
      <c r="G228" s="250"/>
      <c r="H228" s="250"/>
      <c r="I228" s="250"/>
      <c r="J228" s="250"/>
      <c r="K228" s="250"/>
      <c r="L228" s="250"/>
      <c r="M228" s="250"/>
      <c r="N228" s="250"/>
      <c r="O228" s="250"/>
      <c r="P228" s="250"/>
      <c r="Q228" s="250"/>
    </row>
    <row r="229" spans="2:17" x14ac:dyDescent="0.2">
      <c r="B229" s="250"/>
      <c r="C229" s="250"/>
      <c r="D229" s="250"/>
      <c r="E229" s="250"/>
      <c r="F229" s="250"/>
      <c r="G229" s="250"/>
      <c r="H229" s="250"/>
      <c r="I229" s="250"/>
      <c r="J229" s="250"/>
      <c r="K229" s="250"/>
      <c r="L229" s="250"/>
      <c r="M229" s="250"/>
      <c r="N229" s="250"/>
      <c r="O229" s="250"/>
      <c r="P229" s="250"/>
      <c r="Q229" s="250"/>
    </row>
    <row r="230" spans="2:17" x14ac:dyDescent="0.2">
      <c r="B230" s="250"/>
      <c r="C230" s="250"/>
      <c r="D230" s="250"/>
      <c r="E230" s="250"/>
      <c r="F230" s="250"/>
      <c r="G230" s="250"/>
      <c r="H230" s="250"/>
      <c r="I230" s="250"/>
      <c r="J230" s="250"/>
      <c r="K230" s="250"/>
      <c r="L230" s="250"/>
      <c r="M230" s="250"/>
      <c r="N230" s="250"/>
      <c r="O230" s="250"/>
      <c r="P230" s="250"/>
      <c r="Q230" s="250"/>
    </row>
    <row r="231" spans="2:17" x14ac:dyDescent="0.2">
      <c r="B231" s="250"/>
      <c r="C231" s="250"/>
      <c r="D231" s="250"/>
      <c r="E231" s="250"/>
      <c r="F231" s="250"/>
      <c r="G231" s="250"/>
      <c r="H231" s="250"/>
      <c r="I231" s="250"/>
      <c r="J231" s="250"/>
      <c r="K231" s="250"/>
      <c r="L231" s="250"/>
      <c r="M231" s="250"/>
      <c r="N231" s="250"/>
      <c r="O231" s="250"/>
      <c r="P231" s="250"/>
      <c r="Q231" s="250"/>
    </row>
    <row r="232" spans="2:17" x14ac:dyDescent="0.2">
      <c r="B232" s="250"/>
      <c r="C232" s="250"/>
      <c r="D232" s="250"/>
      <c r="E232" s="250"/>
      <c r="F232" s="250"/>
      <c r="G232" s="250"/>
      <c r="H232" s="250"/>
      <c r="I232" s="250"/>
      <c r="J232" s="250"/>
      <c r="K232" s="250"/>
      <c r="L232" s="250"/>
      <c r="M232" s="250"/>
      <c r="N232" s="250"/>
      <c r="O232" s="250"/>
      <c r="P232" s="250"/>
      <c r="Q232" s="250"/>
    </row>
    <row r="233" spans="2:17" x14ac:dyDescent="0.2">
      <c r="B233" s="250"/>
      <c r="C233" s="250"/>
      <c r="D233" s="250"/>
      <c r="E233" s="250"/>
      <c r="F233" s="250"/>
      <c r="G233" s="250"/>
      <c r="H233" s="250"/>
      <c r="I233" s="250"/>
      <c r="J233" s="250"/>
      <c r="K233" s="250"/>
      <c r="L233" s="250"/>
      <c r="M233" s="250"/>
      <c r="N233" s="250"/>
      <c r="O233" s="250"/>
      <c r="P233" s="250"/>
      <c r="Q233" s="250"/>
    </row>
    <row r="234" spans="2:17" x14ac:dyDescent="0.2">
      <c r="B234" s="250"/>
      <c r="C234" s="250"/>
      <c r="D234" s="250"/>
      <c r="E234" s="250"/>
      <c r="F234" s="250"/>
      <c r="G234" s="250"/>
      <c r="H234" s="250"/>
      <c r="I234" s="250"/>
      <c r="J234" s="250"/>
      <c r="K234" s="250"/>
      <c r="L234" s="250"/>
      <c r="M234" s="250"/>
      <c r="N234" s="250"/>
      <c r="O234" s="250"/>
      <c r="P234" s="250"/>
      <c r="Q234" s="250"/>
    </row>
    <row r="235" spans="2:17" x14ac:dyDescent="0.2">
      <c r="B235" s="250"/>
      <c r="C235" s="250"/>
      <c r="D235" s="250"/>
      <c r="E235" s="250"/>
      <c r="F235" s="250"/>
      <c r="G235" s="250"/>
      <c r="H235" s="250"/>
      <c r="I235" s="250"/>
      <c r="J235" s="250"/>
      <c r="K235" s="250"/>
      <c r="L235" s="250"/>
      <c r="M235" s="250"/>
      <c r="N235" s="250"/>
      <c r="O235" s="250"/>
      <c r="P235" s="250"/>
      <c r="Q235" s="250"/>
    </row>
    <row r="236" spans="2:17" x14ac:dyDescent="0.2">
      <c r="B236" s="250"/>
      <c r="C236" s="250"/>
      <c r="D236" s="250"/>
      <c r="E236" s="250"/>
      <c r="F236" s="250"/>
      <c r="G236" s="250"/>
      <c r="H236" s="250"/>
      <c r="I236" s="250"/>
      <c r="J236" s="250"/>
      <c r="K236" s="250"/>
      <c r="L236" s="250"/>
      <c r="M236" s="250"/>
      <c r="N236" s="250"/>
      <c r="O236" s="250"/>
      <c r="P236" s="250"/>
      <c r="Q236" s="250"/>
    </row>
    <row r="237" spans="2:17" x14ac:dyDescent="0.2">
      <c r="B237" s="250"/>
      <c r="C237" s="250"/>
      <c r="D237" s="250"/>
      <c r="E237" s="250"/>
      <c r="F237" s="250"/>
      <c r="G237" s="250"/>
      <c r="H237" s="250"/>
      <c r="I237" s="250"/>
      <c r="J237" s="250"/>
      <c r="K237" s="250"/>
      <c r="L237" s="250"/>
      <c r="M237" s="250"/>
      <c r="N237" s="250"/>
      <c r="O237" s="250"/>
      <c r="P237" s="250"/>
      <c r="Q237" s="250"/>
    </row>
    <row r="238" spans="2:17" x14ac:dyDescent="0.2">
      <c r="B238" s="250"/>
      <c r="C238" s="250"/>
      <c r="D238" s="250"/>
      <c r="E238" s="250"/>
      <c r="F238" s="250"/>
      <c r="G238" s="250"/>
      <c r="H238" s="250"/>
      <c r="I238" s="250"/>
      <c r="J238" s="250"/>
      <c r="K238" s="250"/>
      <c r="L238" s="250"/>
      <c r="M238" s="250"/>
      <c r="N238" s="250"/>
      <c r="O238" s="250"/>
      <c r="P238" s="250"/>
      <c r="Q238" s="250"/>
    </row>
    <row r="239" spans="2:17" x14ac:dyDescent="0.2">
      <c r="B239" s="250"/>
      <c r="C239" s="250"/>
      <c r="D239" s="250"/>
      <c r="E239" s="250"/>
      <c r="F239" s="250"/>
      <c r="G239" s="250"/>
      <c r="H239" s="250"/>
      <c r="I239" s="250"/>
      <c r="J239" s="250"/>
      <c r="K239" s="250"/>
      <c r="L239" s="250"/>
      <c r="M239" s="250"/>
      <c r="N239" s="250"/>
      <c r="O239" s="250"/>
      <c r="P239" s="250"/>
      <c r="Q239" s="250"/>
    </row>
    <row r="240" spans="2:17" x14ac:dyDescent="0.2">
      <c r="B240" s="250"/>
      <c r="C240" s="250"/>
      <c r="D240" s="250"/>
      <c r="E240" s="250"/>
      <c r="F240" s="250"/>
      <c r="G240" s="250"/>
      <c r="H240" s="250"/>
      <c r="I240" s="250"/>
      <c r="J240" s="250"/>
      <c r="K240" s="250"/>
      <c r="L240" s="250"/>
      <c r="M240" s="250"/>
      <c r="N240" s="250"/>
      <c r="O240" s="250"/>
      <c r="P240" s="250"/>
      <c r="Q240" s="250"/>
    </row>
    <row r="241" spans="2:17" x14ac:dyDescent="0.2">
      <c r="B241" s="250"/>
      <c r="C241" s="250"/>
      <c r="D241" s="250"/>
      <c r="E241" s="250"/>
      <c r="F241" s="250"/>
      <c r="G241" s="250"/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</row>
    <row r="242" spans="2:17" x14ac:dyDescent="0.2">
      <c r="B242" s="250"/>
      <c r="C242" s="250"/>
      <c r="D242" s="250"/>
      <c r="E242" s="250"/>
      <c r="F242" s="250"/>
      <c r="G242" s="250"/>
      <c r="H242" s="250"/>
      <c r="I242" s="250"/>
      <c r="J242" s="250"/>
      <c r="K242" s="250"/>
      <c r="L242" s="250"/>
      <c r="M242" s="250"/>
      <c r="N242" s="250"/>
      <c r="O242" s="250"/>
      <c r="P242" s="250"/>
      <c r="Q242" s="250"/>
    </row>
    <row r="243" spans="2:17" x14ac:dyDescent="0.2">
      <c r="B243" s="250"/>
      <c r="C243" s="250"/>
      <c r="D243" s="250"/>
      <c r="E243" s="250"/>
      <c r="F243" s="250"/>
      <c r="G243" s="250"/>
      <c r="H243" s="250"/>
      <c r="I243" s="250"/>
      <c r="J243" s="250"/>
      <c r="K243" s="250"/>
      <c r="L243" s="250"/>
      <c r="M243" s="250"/>
      <c r="N243" s="250"/>
      <c r="O243" s="250"/>
      <c r="P243" s="250"/>
      <c r="Q243" s="250"/>
    </row>
    <row r="244" spans="2:17" x14ac:dyDescent="0.2">
      <c r="B244" s="250"/>
      <c r="C244" s="250"/>
      <c r="D244" s="250"/>
      <c r="E244" s="250"/>
      <c r="F244" s="250"/>
      <c r="G244" s="250"/>
      <c r="H244" s="250"/>
      <c r="I244" s="250"/>
      <c r="J244" s="250"/>
      <c r="K244" s="250"/>
      <c r="L244" s="250"/>
      <c r="M244" s="250"/>
      <c r="N244" s="250"/>
      <c r="O244" s="250"/>
      <c r="P244" s="250"/>
      <c r="Q244" s="250"/>
    </row>
    <row r="245" spans="2:17" x14ac:dyDescent="0.2">
      <c r="B245" s="250"/>
      <c r="C245" s="250"/>
      <c r="D245" s="250"/>
      <c r="E245" s="250"/>
      <c r="F245" s="250"/>
      <c r="G245" s="250"/>
      <c r="H245" s="250"/>
      <c r="I245" s="250"/>
      <c r="J245" s="250"/>
      <c r="K245" s="250"/>
      <c r="L245" s="250"/>
      <c r="M245" s="250"/>
      <c r="N245" s="250"/>
      <c r="O245" s="250"/>
      <c r="P245" s="250"/>
      <c r="Q245" s="250"/>
    </row>
    <row r="246" spans="2:17" x14ac:dyDescent="0.2">
      <c r="B246" s="250"/>
      <c r="C246" s="250"/>
      <c r="D246" s="250"/>
      <c r="E246" s="250"/>
      <c r="F246" s="250"/>
      <c r="G246" s="250"/>
      <c r="H246" s="250"/>
      <c r="I246" s="250"/>
      <c r="J246" s="250"/>
      <c r="K246" s="250"/>
      <c r="L246" s="250"/>
      <c r="M246" s="250"/>
      <c r="N246" s="250"/>
      <c r="O246" s="250"/>
      <c r="P246" s="250"/>
      <c r="Q246" s="250"/>
    </row>
    <row r="247" spans="2:17" x14ac:dyDescent="0.2">
      <c r="B247" s="250"/>
      <c r="C247" s="250"/>
      <c r="D247" s="250"/>
      <c r="E247" s="250"/>
      <c r="F247" s="250"/>
      <c r="G247" s="250"/>
      <c r="H247" s="250"/>
      <c r="I247" s="250"/>
      <c r="J247" s="250"/>
      <c r="K247" s="250"/>
      <c r="L247" s="250"/>
      <c r="M247" s="250"/>
      <c r="N247" s="250"/>
      <c r="O247" s="250"/>
      <c r="P247" s="250"/>
      <c r="Q247" s="250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1">
    <tabColor indexed="50"/>
    <outlinePr applyStyles="1" summaryBelow="0"/>
    <pageSetUpPr fitToPage="1"/>
  </sheetPr>
  <dimension ref="A2:S247"/>
  <sheetViews>
    <sheetView workbookViewId="0">
      <selection activeCell="G4" sqref="G4"/>
    </sheetView>
  </sheetViews>
  <sheetFormatPr defaultRowHeight="12.75" x14ac:dyDescent="0.2"/>
  <cols>
    <col min="1" max="1" width="52.7109375" style="238" bestFit="1" customWidth="1"/>
    <col min="2" max="7" width="11.7109375" style="238" customWidth="1"/>
    <col min="8" max="16384" width="9.140625" style="238"/>
  </cols>
  <sheetData>
    <row r="2" spans="1:19" ht="18.75" x14ac:dyDescent="0.3">
      <c r="A2" s="5" t="s">
        <v>176</v>
      </c>
      <c r="B2" s="3"/>
      <c r="C2" s="3"/>
      <c r="D2" s="3"/>
      <c r="E2" s="3"/>
      <c r="F2" s="3"/>
      <c r="G2" s="3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</row>
    <row r="4" spans="1:19" s="11" customFormat="1" x14ac:dyDescent="0.2">
      <c r="G4" s="228" t="s">
        <v>82</v>
      </c>
    </row>
    <row r="5" spans="1:19" s="83" customFormat="1" x14ac:dyDescent="0.2">
      <c r="A5" s="226"/>
      <c r="B5" s="206">
        <f>YT_ALL!B5</f>
        <v>41639</v>
      </c>
      <c r="C5" s="206">
        <f>YT_ALL!C5</f>
        <v>42004</v>
      </c>
      <c r="D5" s="206">
        <f>YT_ALL!D5</f>
        <v>42369</v>
      </c>
      <c r="E5" s="206">
        <f>YT_ALL!E5</f>
        <v>42735</v>
      </c>
      <c r="F5" s="206">
        <f>YT_ALL!F5</f>
        <v>43100</v>
      </c>
      <c r="G5" s="206">
        <f>YT_ALL!G5</f>
        <v>43131</v>
      </c>
    </row>
    <row r="6" spans="1:19" s="10" customFormat="1" x14ac:dyDescent="0.2">
      <c r="A6" s="8" t="s">
        <v>179</v>
      </c>
      <c r="B6" s="74">
        <f t="shared" ref="B6:G6" si="0">SUM(B$7+ B$8)</f>
        <v>584.78657094876996</v>
      </c>
      <c r="C6" s="74">
        <f t="shared" si="0"/>
        <v>1100.8332167026401</v>
      </c>
      <c r="D6" s="74">
        <f t="shared" si="0"/>
        <v>1572.1801589904499</v>
      </c>
      <c r="E6" s="74">
        <f t="shared" si="0"/>
        <v>1929.8088323996399</v>
      </c>
      <c r="F6" s="74">
        <f t="shared" si="0"/>
        <v>2141.6744392656601</v>
      </c>
      <c r="G6" s="74">
        <f t="shared" si="0"/>
        <v>2131.8494912910401</v>
      </c>
    </row>
    <row r="7" spans="1:19" s="100" customFormat="1" x14ac:dyDescent="0.2">
      <c r="A7" s="17" t="str">
        <f>YK_ALL!A7</f>
        <v>Державний борг</v>
      </c>
      <c r="B7" s="103">
        <f>YK_ALL!B7/DMLMLR</f>
        <v>480.21862943662001</v>
      </c>
      <c r="C7" s="103">
        <f>YK_ALL!C7/DMLMLR</f>
        <v>947.03046914465006</v>
      </c>
      <c r="D7" s="103">
        <f>YK_ALL!D7/DMLMLR</f>
        <v>1334.2716012912799</v>
      </c>
      <c r="E7" s="103">
        <f>YK_ALL!E7/DMLMLR</f>
        <v>1650.8332850501199</v>
      </c>
      <c r="F7" s="103">
        <f>YK_ALL!F7/DMLMLR</f>
        <v>1833.7098647964799</v>
      </c>
      <c r="G7" s="103">
        <f>YK_ALL!G7/DMLMLR</f>
        <v>1832.95354453705</v>
      </c>
    </row>
    <row r="8" spans="1:19" s="100" customFormat="1" x14ac:dyDescent="0.2">
      <c r="A8" s="17" t="str">
        <f>YK_ALL!A8</f>
        <v>Гарантований державою борг</v>
      </c>
      <c r="B8" s="103">
        <f>YK_ALL!B8/DMLMLR</f>
        <v>104.56794151215</v>
      </c>
      <c r="C8" s="103">
        <f>YK_ALL!C8/DMLMLR</f>
        <v>153.80274755798999</v>
      </c>
      <c r="D8" s="103">
        <f>YK_ALL!D8/DMLMLR</f>
        <v>237.90855769916999</v>
      </c>
      <c r="E8" s="103">
        <f>YK_ALL!E8/DMLMLR</f>
        <v>278.97554734952001</v>
      </c>
      <c r="F8" s="103">
        <f>YK_ALL!F8/DMLMLR</f>
        <v>307.96457446917998</v>
      </c>
      <c r="G8" s="103">
        <f>YK_ALL!G8/DMLMLR</f>
        <v>298.89594675399002</v>
      </c>
    </row>
    <row r="9" spans="1:19" x14ac:dyDescent="0.2">
      <c r="B9" s="250"/>
      <c r="C9" s="250"/>
      <c r="D9" s="250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50"/>
      <c r="P9" s="250"/>
      <c r="Q9" s="250"/>
    </row>
    <row r="10" spans="1:19" x14ac:dyDescent="0.2">
      <c r="B10" s="250"/>
      <c r="C10" s="250"/>
      <c r="D10" s="250"/>
      <c r="E10" s="250"/>
      <c r="F10" s="250"/>
      <c r="G10" s="228" t="s">
        <v>50</v>
      </c>
      <c r="H10" s="250"/>
      <c r="I10" s="250"/>
      <c r="J10" s="250"/>
      <c r="K10" s="250"/>
      <c r="L10" s="250"/>
      <c r="M10" s="250"/>
      <c r="N10" s="250"/>
      <c r="O10" s="250"/>
      <c r="P10" s="250"/>
      <c r="Q10" s="250"/>
    </row>
    <row r="11" spans="1:19" s="195" customFormat="1" x14ac:dyDescent="0.2">
      <c r="A11" s="71"/>
      <c r="B11" s="206">
        <f>YT_ALL!B11</f>
        <v>41639</v>
      </c>
      <c r="C11" s="206">
        <f>YT_ALL!C11</f>
        <v>42004</v>
      </c>
      <c r="D11" s="206">
        <f>YT_ALL!D11</f>
        <v>42369</v>
      </c>
      <c r="E11" s="206">
        <f>YT_ALL!E11</f>
        <v>42735</v>
      </c>
      <c r="F11" s="206">
        <f>YT_ALL!F11</f>
        <v>43100</v>
      </c>
      <c r="G11" s="206">
        <f>YT_ALL!G11</f>
        <v>43131</v>
      </c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</row>
    <row r="12" spans="1:19" s="61" customFormat="1" x14ac:dyDescent="0.2">
      <c r="A12" s="8" t="s">
        <v>179</v>
      </c>
      <c r="B12" s="74">
        <f t="shared" ref="B12:G12" si="1">SUM(B$13+ B$14)</f>
        <v>73.16233841495</v>
      </c>
      <c r="C12" s="74">
        <f t="shared" si="1"/>
        <v>69.811922962929998</v>
      </c>
      <c r="D12" s="74">
        <f t="shared" si="1"/>
        <v>65.505686112310002</v>
      </c>
      <c r="E12" s="74">
        <f t="shared" si="1"/>
        <v>70.972708268410003</v>
      </c>
      <c r="F12" s="74">
        <f t="shared" si="1"/>
        <v>76.305177725150003</v>
      </c>
      <c r="G12" s="74">
        <f t="shared" si="1"/>
        <v>76.113584884320005</v>
      </c>
      <c r="H12" s="82"/>
      <c r="I12" s="82"/>
      <c r="J12" s="82"/>
      <c r="K12" s="82"/>
      <c r="L12" s="82"/>
      <c r="M12" s="82"/>
      <c r="N12" s="82"/>
      <c r="O12" s="82"/>
      <c r="P12" s="82"/>
      <c r="Q12" s="82"/>
    </row>
    <row r="13" spans="1:19" s="159" customFormat="1" x14ac:dyDescent="0.2">
      <c r="A13" s="17" t="str">
        <f>YK_ALL!A13</f>
        <v>Державний борг</v>
      </c>
      <c r="B13" s="103">
        <f>YK_ALL!B13/DMLMLR</f>
        <v>60.079898590879999</v>
      </c>
      <c r="C13" s="103">
        <f>YK_ALL!C13/DMLMLR</f>
        <v>60.058160629950002</v>
      </c>
      <c r="D13" s="103">
        <f>YK_ALL!D13/DMLMLR</f>
        <v>55.593105028709999</v>
      </c>
      <c r="E13" s="103">
        <f>YK_ALL!E13/DMLMLR</f>
        <v>60.712805938389998</v>
      </c>
      <c r="F13" s="103">
        <f>YK_ALL!F13/DMLMLR</f>
        <v>65.33278567664</v>
      </c>
      <c r="G13" s="103">
        <f>YK_ALL!G13/DMLMLR</f>
        <v>65.44208011453</v>
      </c>
      <c r="H13" s="182"/>
      <c r="I13" s="182"/>
      <c r="J13" s="182"/>
      <c r="K13" s="182"/>
      <c r="L13" s="182"/>
      <c r="M13" s="182"/>
      <c r="N13" s="182"/>
      <c r="O13" s="182"/>
      <c r="P13" s="182"/>
      <c r="Q13" s="182"/>
    </row>
    <row r="14" spans="1:19" s="159" customFormat="1" x14ac:dyDescent="0.2">
      <c r="A14" s="17" t="str">
        <f>YK_ALL!A14</f>
        <v>Гарантований державою борг</v>
      </c>
      <c r="B14" s="103">
        <f>YK_ALL!B14/DMLMLR</f>
        <v>13.082439824070001</v>
      </c>
      <c r="C14" s="103">
        <f>YK_ALL!C14/DMLMLR</f>
        <v>9.7537623329799992</v>
      </c>
      <c r="D14" s="103">
        <f>YK_ALL!D14/DMLMLR</f>
        <v>9.9125810835999992</v>
      </c>
      <c r="E14" s="103">
        <f>YK_ALL!E14/DMLMLR</f>
        <v>10.259902330019999</v>
      </c>
      <c r="F14" s="103">
        <f>YK_ALL!F14/DMLMLR</f>
        <v>10.972392048510001</v>
      </c>
      <c r="G14" s="103">
        <f>YK_ALL!G14/DMLMLR</f>
        <v>10.671504769789999</v>
      </c>
      <c r="H14" s="182"/>
      <c r="I14" s="182"/>
      <c r="J14" s="182"/>
      <c r="K14" s="182"/>
      <c r="L14" s="182"/>
      <c r="M14" s="182"/>
      <c r="N14" s="182"/>
      <c r="O14" s="182"/>
      <c r="P14" s="182"/>
      <c r="Q14" s="182"/>
    </row>
    <row r="15" spans="1:19" x14ac:dyDescent="0.2"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</row>
    <row r="16" spans="1:19" s="221" customFormat="1" x14ac:dyDescent="0.2">
      <c r="G16" s="228" t="s">
        <v>66</v>
      </c>
    </row>
    <row r="17" spans="1:19" s="195" customFormat="1" x14ac:dyDescent="0.2">
      <c r="A17" s="71"/>
      <c r="B17" s="206">
        <f>YT_ALL!B17</f>
        <v>41639</v>
      </c>
      <c r="C17" s="206">
        <f>YT_ALL!C17</f>
        <v>42004</v>
      </c>
      <c r="D17" s="206">
        <f>YT_ALL!D17</f>
        <v>42369</v>
      </c>
      <c r="E17" s="206">
        <f>YT_ALL!E17</f>
        <v>42735</v>
      </c>
      <c r="F17" s="206">
        <f>YT_ALL!F17</f>
        <v>43100</v>
      </c>
      <c r="G17" s="206">
        <f>YT_ALL!G17</f>
        <v>43131</v>
      </c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</row>
    <row r="18" spans="1:19" s="61" customFormat="1" x14ac:dyDescent="0.2">
      <c r="A18" s="8" t="s">
        <v>179</v>
      </c>
      <c r="B18" s="74">
        <f t="shared" ref="B18:G18" si="2">SUM(B$19+ B$20)</f>
        <v>1</v>
      </c>
      <c r="C18" s="74">
        <f t="shared" si="2"/>
        <v>1</v>
      </c>
      <c r="D18" s="74">
        <f t="shared" si="2"/>
        <v>1</v>
      </c>
      <c r="E18" s="74">
        <f t="shared" si="2"/>
        <v>1</v>
      </c>
      <c r="F18" s="74">
        <f t="shared" si="2"/>
        <v>1</v>
      </c>
      <c r="G18" s="74">
        <f t="shared" si="2"/>
        <v>1</v>
      </c>
      <c r="H18" s="82"/>
      <c r="I18" s="82"/>
      <c r="J18" s="82"/>
      <c r="K18" s="82"/>
      <c r="L18" s="82"/>
      <c r="M18" s="82"/>
      <c r="N18" s="82"/>
      <c r="O18" s="82"/>
      <c r="P18" s="82"/>
      <c r="Q18" s="82"/>
    </row>
    <row r="19" spans="1:19" s="159" customFormat="1" x14ac:dyDescent="0.2">
      <c r="A19" s="17" t="str">
        <f>YK_ALL!A19</f>
        <v>Державний борг</v>
      </c>
      <c r="B19" s="103">
        <f>YK_ALL!B19</f>
        <v>0.82118599999999997</v>
      </c>
      <c r="C19" s="103">
        <f>YK_ALL!C19</f>
        <v>0.86028499999999997</v>
      </c>
      <c r="D19" s="103">
        <f>YK_ALL!D19</f>
        <v>0.84867599999999999</v>
      </c>
      <c r="E19" s="103">
        <f>YK_ALL!E19</f>
        <v>0.85543899999999995</v>
      </c>
      <c r="F19" s="103">
        <f>YK_ALL!F19</f>
        <v>0.85620399999999997</v>
      </c>
      <c r="G19" s="103">
        <f>YK_ALL!G19</f>
        <v>0.85979499999999998</v>
      </c>
      <c r="H19" s="182"/>
      <c r="I19" s="182"/>
      <c r="J19" s="182"/>
      <c r="K19" s="182"/>
      <c r="L19" s="182"/>
      <c r="M19" s="182"/>
      <c r="N19" s="182"/>
      <c r="O19" s="182"/>
      <c r="P19" s="182"/>
      <c r="Q19" s="182"/>
    </row>
    <row r="20" spans="1:19" s="159" customFormat="1" x14ac:dyDescent="0.2">
      <c r="A20" s="17" t="str">
        <f>YK_ALL!A20</f>
        <v>Гарантований державою борг</v>
      </c>
      <c r="B20" s="103">
        <f>YK_ALL!B20</f>
        <v>0.178814</v>
      </c>
      <c r="C20" s="103">
        <f>YK_ALL!C20</f>
        <v>0.13971500000000001</v>
      </c>
      <c r="D20" s="103">
        <f>YK_ALL!D20</f>
        <v>0.15132399999999999</v>
      </c>
      <c r="E20" s="103">
        <f>YK_ALL!E20</f>
        <v>0.144561</v>
      </c>
      <c r="F20" s="103">
        <f>YK_ALL!F20</f>
        <v>0.14379600000000001</v>
      </c>
      <c r="G20" s="103">
        <f>YK_ALL!G20</f>
        <v>0.140205</v>
      </c>
      <c r="H20" s="182"/>
      <c r="I20" s="182"/>
      <c r="J20" s="182"/>
      <c r="K20" s="182"/>
      <c r="L20" s="182"/>
      <c r="M20" s="182"/>
      <c r="N20" s="182"/>
      <c r="O20" s="182"/>
      <c r="P20" s="182"/>
      <c r="Q20" s="182"/>
    </row>
    <row r="21" spans="1:19" x14ac:dyDescent="0.2">
      <c r="A21" s="174"/>
      <c r="B21" s="250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</row>
    <row r="22" spans="1:19" x14ac:dyDescent="0.2"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</row>
    <row r="23" spans="1:19" x14ac:dyDescent="0.2">
      <c r="B23" s="250"/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</row>
    <row r="24" spans="1:19" x14ac:dyDescent="0.2"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</row>
    <row r="25" spans="1:19" s="221" customFormat="1" x14ac:dyDescent="0.2"/>
    <row r="26" spans="1:19" x14ac:dyDescent="0.2">
      <c r="B26" s="250"/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</row>
    <row r="27" spans="1:19" x14ac:dyDescent="0.2"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</row>
    <row r="28" spans="1:19" x14ac:dyDescent="0.2"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</row>
    <row r="29" spans="1:19" x14ac:dyDescent="0.2">
      <c r="B29" s="250"/>
      <c r="C29" s="250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</row>
    <row r="30" spans="1:19" x14ac:dyDescent="0.2">
      <c r="B30" s="250"/>
      <c r="C30" s="250"/>
      <c r="D30" s="250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</row>
    <row r="31" spans="1:19" x14ac:dyDescent="0.2">
      <c r="B31" s="250"/>
      <c r="C31" s="250"/>
      <c r="D31" s="250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</row>
    <row r="32" spans="1:19" x14ac:dyDescent="0.2">
      <c r="B32" s="250"/>
      <c r="C32" s="250"/>
      <c r="D32" s="250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</row>
    <row r="33" spans="2:17" x14ac:dyDescent="0.2">
      <c r="B33" s="250"/>
      <c r="C33" s="250"/>
      <c r="D33" s="250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</row>
    <row r="34" spans="2:17" x14ac:dyDescent="0.2">
      <c r="B34" s="250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</row>
    <row r="35" spans="2:17" x14ac:dyDescent="0.2">
      <c r="B35" s="250"/>
      <c r="C35" s="250"/>
      <c r="D35" s="250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</row>
    <row r="36" spans="2:17" x14ac:dyDescent="0.2">
      <c r="B36" s="250"/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</row>
    <row r="37" spans="2:17" x14ac:dyDescent="0.2"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2:17" x14ac:dyDescent="0.2">
      <c r="B38" s="250"/>
      <c r="C38" s="250"/>
      <c r="D38" s="250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2:17" x14ac:dyDescent="0.2">
      <c r="B39" s="250"/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2:17" x14ac:dyDescent="0.2"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2:17" x14ac:dyDescent="0.2">
      <c r="B41" s="250"/>
      <c r="C41" s="250"/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2:17" x14ac:dyDescent="0.2">
      <c r="B42" s="250"/>
      <c r="C42" s="250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2:17" x14ac:dyDescent="0.2">
      <c r="B43" s="250"/>
      <c r="C43" s="250"/>
      <c r="D43" s="250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2:17" x14ac:dyDescent="0.2">
      <c r="B44" s="250"/>
      <c r="C44" s="250"/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2:17" x14ac:dyDescent="0.2">
      <c r="B45" s="250"/>
      <c r="C45" s="250"/>
      <c r="D45" s="250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2:17" x14ac:dyDescent="0.2">
      <c r="B46" s="250"/>
      <c r="C46" s="250"/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2:17" x14ac:dyDescent="0.2">
      <c r="B47" s="250"/>
      <c r="C47" s="250"/>
      <c r="D47" s="250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2:17" x14ac:dyDescent="0.2">
      <c r="B48" s="250"/>
      <c r="C48" s="250"/>
      <c r="D48" s="250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2:17" x14ac:dyDescent="0.2">
      <c r="B49" s="250"/>
      <c r="C49" s="250"/>
      <c r="D49" s="250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2:17" x14ac:dyDescent="0.2">
      <c r="B50" s="250"/>
      <c r="C50" s="250"/>
      <c r="D50" s="250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2:17" x14ac:dyDescent="0.2">
      <c r="B51" s="250"/>
      <c r="C51" s="250"/>
      <c r="D51" s="250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2:17" x14ac:dyDescent="0.2">
      <c r="B52" s="250"/>
      <c r="C52" s="250"/>
      <c r="D52" s="250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2:17" x14ac:dyDescent="0.2">
      <c r="B53" s="250"/>
      <c r="C53" s="250"/>
      <c r="D53" s="250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2:17" x14ac:dyDescent="0.2">
      <c r="B54" s="250"/>
      <c r="C54" s="250"/>
      <c r="D54" s="250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2:17" x14ac:dyDescent="0.2">
      <c r="B55" s="250"/>
      <c r="C55" s="250"/>
      <c r="D55" s="250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2:17" x14ac:dyDescent="0.2">
      <c r="B56" s="250"/>
      <c r="C56" s="250"/>
      <c r="D56" s="250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2:17" x14ac:dyDescent="0.2">
      <c r="B57" s="250"/>
      <c r="C57" s="250"/>
      <c r="D57" s="250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2:17" x14ac:dyDescent="0.2">
      <c r="B58" s="250"/>
      <c r="C58" s="250"/>
      <c r="D58" s="250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2:17" x14ac:dyDescent="0.2">
      <c r="B59" s="250"/>
      <c r="C59" s="250"/>
      <c r="D59" s="250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2:17" x14ac:dyDescent="0.2">
      <c r="B60" s="250"/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2:17" x14ac:dyDescent="0.2">
      <c r="B61" s="250"/>
      <c r="C61" s="250"/>
      <c r="D61" s="250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2:17" x14ac:dyDescent="0.2"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2:17" x14ac:dyDescent="0.2">
      <c r="B63" s="250"/>
      <c r="C63" s="250"/>
      <c r="D63" s="250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2:17" x14ac:dyDescent="0.2">
      <c r="B64" s="250"/>
      <c r="C64" s="250"/>
      <c r="D64" s="250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2:17" x14ac:dyDescent="0.2">
      <c r="B65" s="250"/>
      <c r="C65" s="250"/>
      <c r="D65" s="250"/>
      <c r="E65" s="250"/>
      <c r="F65" s="250"/>
      <c r="G65" s="250"/>
      <c r="H65" s="250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2:17" x14ac:dyDescent="0.2">
      <c r="B66" s="250"/>
      <c r="C66" s="250"/>
      <c r="D66" s="250"/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2:17" x14ac:dyDescent="0.2">
      <c r="B67" s="250"/>
      <c r="C67" s="250"/>
      <c r="D67" s="250"/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2:17" x14ac:dyDescent="0.2">
      <c r="B68" s="250"/>
      <c r="C68" s="250"/>
      <c r="D68" s="250"/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2:17" x14ac:dyDescent="0.2">
      <c r="B69" s="250"/>
      <c r="C69" s="250"/>
      <c r="D69" s="250"/>
      <c r="E69" s="250"/>
      <c r="F69" s="250"/>
      <c r="G69" s="250"/>
      <c r="H69" s="250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2:17" x14ac:dyDescent="0.2">
      <c r="B70" s="250"/>
      <c r="C70" s="250"/>
      <c r="D70" s="250"/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2:17" x14ac:dyDescent="0.2">
      <c r="B71" s="250"/>
      <c r="C71" s="250"/>
      <c r="D71" s="250"/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2:17" x14ac:dyDescent="0.2">
      <c r="B72" s="250"/>
      <c r="C72" s="250"/>
      <c r="D72" s="250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2:17" x14ac:dyDescent="0.2">
      <c r="B73" s="250"/>
      <c r="C73" s="250"/>
      <c r="D73" s="250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2:17" x14ac:dyDescent="0.2">
      <c r="B74" s="250"/>
      <c r="C74" s="250"/>
      <c r="D74" s="250"/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2:17" x14ac:dyDescent="0.2">
      <c r="B75" s="250"/>
      <c r="C75" s="250"/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2:17" x14ac:dyDescent="0.2">
      <c r="B76" s="250"/>
      <c r="C76" s="250"/>
      <c r="D76" s="250"/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2:17" x14ac:dyDescent="0.2">
      <c r="B77" s="250"/>
      <c r="C77" s="250"/>
      <c r="D77" s="250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2:17" x14ac:dyDescent="0.2">
      <c r="B78" s="250"/>
      <c r="C78" s="250"/>
      <c r="D78" s="250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2:17" x14ac:dyDescent="0.2">
      <c r="B79" s="250"/>
      <c r="C79" s="250"/>
      <c r="D79" s="250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2:17" x14ac:dyDescent="0.2">
      <c r="B80" s="250"/>
      <c r="C80" s="250"/>
      <c r="D80" s="250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2:17" x14ac:dyDescent="0.2">
      <c r="B81" s="250"/>
      <c r="C81" s="250"/>
      <c r="D81" s="250"/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2:17" x14ac:dyDescent="0.2">
      <c r="B82" s="250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2:17" x14ac:dyDescent="0.2">
      <c r="B83" s="250"/>
      <c r="C83" s="250"/>
      <c r="D83" s="250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2:17" x14ac:dyDescent="0.2">
      <c r="B84" s="250"/>
      <c r="C84" s="250"/>
      <c r="D84" s="250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2:17" x14ac:dyDescent="0.2">
      <c r="B85" s="250"/>
      <c r="C85" s="250"/>
      <c r="D85" s="250"/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2:17" x14ac:dyDescent="0.2">
      <c r="B86" s="250"/>
      <c r="C86" s="250"/>
      <c r="D86" s="250"/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2:17" x14ac:dyDescent="0.2">
      <c r="B87" s="250"/>
      <c r="C87" s="250"/>
      <c r="D87" s="250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2:17" x14ac:dyDescent="0.2">
      <c r="B88" s="250"/>
      <c r="C88" s="250"/>
      <c r="D88" s="250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2:17" x14ac:dyDescent="0.2">
      <c r="B89" s="250"/>
      <c r="C89" s="250"/>
      <c r="D89" s="250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2:17" x14ac:dyDescent="0.2">
      <c r="B90" s="250"/>
      <c r="C90" s="250"/>
      <c r="D90" s="250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2:17" x14ac:dyDescent="0.2">
      <c r="B91" s="250"/>
      <c r="C91" s="250"/>
      <c r="D91" s="250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2:17" x14ac:dyDescent="0.2">
      <c r="B92" s="250"/>
      <c r="C92" s="250"/>
      <c r="D92" s="250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2:17" x14ac:dyDescent="0.2">
      <c r="B93" s="250"/>
      <c r="C93" s="250"/>
      <c r="D93" s="250"/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2:17" x14ac:dyDescent="0.2">
      <c r="B94" s="250"/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2:17" x14ac:dyDescent="0.2">
      <c r="B95" s="250"/>
      <c r="C95" s="250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2:17" x14ac:dyDescent="0.2">
      <c r="B96" s="250"/>
      <c r="C96" s="250"/>
      <c r="D96" s="250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2:17" x14ac:dyDescent="0.2">
      <c r="B97" s="250"/>
      <c r="C97" s="250"/>
      <c r="D97" s="250"/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2:17" x14ac:dyDescent="0.2">
      <c r="B98" s="250"/>
      <c r="C98" s="250"/>
      <c r="D98" s="250"/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2:17" x14ac:dyDescent="0.2">
      <c r="B99" s="250"/>
      <c r="C99" s="250"/>
      <c r="D99" s="250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2:17" x14ac:dyDescent="0.2">
      <c r="B100" s="250"/>
      <c r="C100" s="250"/>
      <c r="D100" s="250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2:17" x14ac:dyDescent="0.2">
      <c r="B101" s="250"/>
      <c r="C101" s="250"/>
      <c r="D101" s="250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2:17" x14ac:dyDescent="0.2">
      <c r="B102" s="250"/>
      <c r="C102" s="250"/>
      <c r="D102" s="250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2:17" x14ac:dyDescent="0.2">
      <c r="B103" s="250"/>
      <c r="C103" s="250"/>
      <c r="D103" s="250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2:17" x14ac:dyDescent="0.2">
      <c r="B104" s="250"/>
      <c r="C104" s="250"/>
      <c r="D104" s="250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2:17" x14ac:dyDescent="0.2">
      <c r="B105" s="250"/>
      <c r="C105" s="250"/>
      <c r="D105" s="250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2:17" x14ac:dyDescent="0.2">
      <c r="B106" s="250"/>
      <c r="C106" s="250"/>
      <c r="D106" s="250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2:17" x14ac:dyDescent="0.2">
      <c r="B107" s="250"/>
      <c r="C107" s="250"/>
      <c r="D107" s="250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2:17" x14ac:dyDescent="0.2">
      <c r="B108" s="250"/>
      <c r="C108" s="250"/>
      <c r="D108" s="250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2:17" x14ac:dyDescent="0.2">
      <c r="B109" s="250"/>
      <c r="C109" s="250"/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2:17" x14ac:dyDescent="0.2">
      <c r="B110" s="250"/>
      <c r="C110" s="250"/>
      <c r="D110" s="250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2:17" x14ac:dyDescent="0.2">
      <c r="B111" s="250"/>
      <c r="C111" s="250"/>
      <c r="D111" s="250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2:17" x14ac:dyDescent="0.2">
      <c r="B112" s="250"/>
      <c r="C112" s="250"/>
      <c r="D112" s="250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2:17" x14ac:dyDescent="0.2">
      <c r="B113" s="250"/>
      <c r="C113" s="250"/>
      <c r="D113" s="250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2:17" x14ac:dyDescent="0.2">
      <c r="B114" s="250"/>
      <c r="C114" s="250"/>
      <c r="D114" s="250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2:17" x14ac:dyDescent="0.2">
      <c r="B115" s="250"/>
      <c r="C115" s="250"/>
      <c r="D115" s="250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2:17" x14ac:dyDescent="0.2">
      <c r="B116" s="250"/>
      <c r="C116" s="250"/>
      <c r="D116" s="250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2:17" x14ac:dyDescent="0.2">
      <c r="B117" s="250"/>
      <c r="C117" s="250"/>
      <c r="D117" s="250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2:17" x14ac:dyDescent="0.2"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2:17" x14ac:dyDescent="0.2">
      <c r="B119" s="250"/>
      <c r="C119" s="250"/>
      <c r="D119" s="250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2:17" x14ac:dyDescent="0.2">
      <c r="B120" s="250"/>
      <c r="C120" s="250"/>
      <c r="D120" s="250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2:17" x14ac:dyDescent="0.2"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2:17" x14ac:dyDescent="0.2">
      <c r="B122" s="250"/>
      <c r="C122" s="250"/>
      <c r="D122" s="250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2:17" x14ac:dyDescent="0.2">
      <c r="B123" s="250"/>
      <c r="C123" s="250"/>
      <c r="D123" s="250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2:17" x14ac:dyDescent="0.2">
      <c r="B124" s="250"/>
      <c r="C124" s="250"/>
      <c r="D124" s="250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2:17" x14ac:dyDescent="0.2">
      <c r="B125" s="250"/>
      <c r="C125" s="250"/>
      <c r="D125" s="250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2:17" x14ac:dyDescent="0.2">
      <c r="B126" s="250"/>
      <c r="C126" s="250"/>
      <c r="D126" s="250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2:17" x14ac:dyDescent="0.2">
      <c r="B127" s="250"/>
      <c r="C127" s="250"/>
      <c r="D127" s="250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2:17" x14ac:dyDescent="0.2">
      <c r="B128" s="250"/>
      <c r="C128" s="250"/>
      <c r="D128" s="250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250"/>
      <c r="C129" s="250"/>
      <c r="D129" s="250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250"/>
      <c r="C130" s="250"/>
      <c r="D130" s="250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250"/>
      <c r="C131" s="250"/>
      <c r="D131" s="250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250"/>
      <c r="C132" s="250"/>
      <c r="D132" s="250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250"/>
      <c r="C133" s="250"/>
      <c r="D133" s="250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250"/>
      <c r="C134" s="250"/>
      <c r="D134" s="250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250"/>
      <c r="C135" s="250"/>
      <c r="D135" s="250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250"/>
      <c r="C136" s="250"/>
      <c r="D136" s="250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250"/>
      <c r="C137" s="250"/>
      <c r="D137" s="250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250"/>
      <c r="C138" s="250"/>
      <c r="D138" s="250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250"/>
      <c r="C139" s="250"/>
      <c r="D139" s="250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250"/>
      <c r="C140" s="250"/>
      <c r="D140" s="250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250"/>
      <c r="C141" s="250"/>
      <c r="D141" s="250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250"/>
      <c r="C142" s="250"/>
      <c r="D142" s="250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250"/>
      <c r="C143" s="250"/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250"/>
      <c r="C144" s="250"/>
      <c r="D144" s="250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250"/>
      <c r="C145" s="250"/>
      <c r="D145" s="250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250"/>
      <c r="C146" s="250"/>
      <c r="D146" s="250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250"/>
      <c r="C147" s="250"/>
      <c r="D147" s="250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250"/>
      <c r="C148" s="250"/>
      <c r="D148" s="250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250"/>
      <c r="C149" s="250"/>
      <c r="D149" s="250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250"/>
      <c r="C150" s="250"/>
      <c r="D150" s="250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250"/>
      <c r="C151" s="250"/>
      <c r="D151" s="250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250"/>
      <c r="C152" s="250"/>
      <c r="D152" s="250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250"/>
      <c r="C153" s="250"/>
      <c r="D153" s="250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250"/>
      <c r="C154" s="250"/>
      <c r="D154" s="250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250"/>
      <c r="C155" s="250"/>
      <c r="D155" s="250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250"/>
      <c r="C156" s="250"/>
      <c r="D156" s="250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250"/>
      <c r="C157" s="250"/>
      <c r="D157" s="250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250"/>
      <c r="C158" s="250"/>
      <c r="D158" s="250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250"/>
      <c r="C159" s="250"/>
      <c r="D159" s="250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250"/>
      <c r="C160" s="250"/>
      <c r="D160" s="250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250"/>
      <c r="C161" s="250"/>
      <c r="D161" s="250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250"/>
      <c r="C162" s="250"/>
      <c r="D162" s="250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250"/>
      <c r="C163" s="250"/>
      <c r="D163" s="250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250"/>
      <c r="C164" s="250"/>
      <c r="D164" s="250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250"/>
      <c r="C165" s="250"/>
      <c r="D165" s="250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250"/>
      <c r="C166" s="250"/>
      <c r="D166" s="250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250"/>
      <c r="C167" s="250"/>
      <c r="D167" s="250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250"/>
      <c r="C168" s="250"/>
      <c r="D168" s="250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</row>
    <row r="169" spans="2:17" x14ac:dyDescent="0.2">
      <c r="B169" s="250"/>
      <c r="C169" s="250"/>
      <c r="D169" s="250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</row>
    <row r="170" spans="2:17" x14ac:dyDescent="0.2">
      <c r="B170" s="250"/>
      <c r="C170" s="250"/>
      <c r="D170" s="250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</row>
    <row r="171" spans="2:17" x14ac:dyDescent="0.2">
      <c r="B171" s="250"/>
      <c r="C171" s="250"/>
      <c r="D171" s="250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</row>
    <row r="172" spans="2:17" x14ac:dyDescent="0.2">
      <c r="B172" s="250"/>
      <c r="C172" s="250"/>
      <c r="D172" s="250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</row>
    <row r="173" spans="2:17" x14ac:dyDescent="0.2">
      <c r="B173" s="250"/>
      <c r="C173" s="250"/>
      <c r="D173" s="250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</row>
    <row r="174" spans="2:17" x14ac:dyDescent="0.2">
      <c r="B174" s="250"/>
      <c r="C174" s="250"/>
      <c r="D174" s="250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</row>
    <row r="175" spans="2:17" x14ac:dyDescent="0.2">
      <c r="B175" s="250"/>
      <c r="C175" s="250"/>
      <c r="D175" s="250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</row>
    <row r="176" spans="2:17" x14ac:dyDescent="0.2">
      <c r="B176" s="250"/>
      <c r="C176" s="250"/>
      <c r="D176" s="250"/>
      <c r="E176" s="250"/>
      <c r="F176" s="250"/>
      <c r="G176" s="250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</row>
    <row r="177" spans="2:17" x14ac:dyDescent="0.2">
      <c r="B177" s="250"/>
      <c r="C177" s="250"/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</row>
    <row r="178" spans="2:17" x14ac:dyDescent="0.2">
      <c r="B178" s="250"/>
      <c r="C178" s="250"/>
      <c r="D178" s="250"/>
      <c r="E178" s="250"/>
      <c r="F178" s="250"/>
      <c r="G178" s="250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</row>
    <row r="179" spans="2:17" x14ac:dyDescent="0.2">
      <c r="B179" s="250"/>
      <c r="C179" s="250"/>
      <c r="D179" s="250"/>
      <c r="E179" s="250"/>
      <c r="F179" s="250"/>
      <c r="G179" s="250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</row>
    <row r="180" spans="2:17" x14ac:dyDescent="0.2">
      <c r="B180" s="250"/>
      <c r="C180" s="250"/>
      <c r="D180" s="250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</row>
    <row r="181" spans="2:17" x14ac:dyDescent="0.2">
      <c r="B181" s="250"/>
      <c r="C181" s="250"/>
      <c r="D181" s="250"/>
      <c r="E181" s="250"/>
      <c r="F181" s="250"/>
      <c r="G181" s="250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</row>
    <row r="182" spans="2:17" x14ac:dyDescent="0.2">
      <c r="B182" s="250"/>
      <c r="C182" s="250"/>
      <c r="D182" s="250"/>
      <c r="E182" s="250"/>
      <c r="F182" s="250"/>
      <c r="G182" s="250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</row>
    <row r="183" spans="2:17" x14ac:dyDescent="0.2">
      <c r="B183" s="250"/>
      <c r="C183" s="250"/>
      <c r="D183" s="250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</row>
    <row r="184" spans="2:17" x14ac:dyDescent="0.2">
      <c r="B184" s="250"/>
      <c r="C184" s="250"/>
      <c r="D184" s="250"/>
      <c r="E184" s="250"/>
      <c r="F184" s="250"/>
      <c r="G184" s="250"/>
      <c r="H184" s="250"/>
      <c r="I184" s="250"/>
      <c r="J184" s="250"/>
      <c r="K184" s="250"/>
      <c r="L184" s="250"/>
      <c r="M184" s="250"/>
      <c r="N184" s="250"/>
      <c r="O184" s="250"/>
      <c r="P184" s="250"/>
      <c r="Q184" s="250"/>
    </row>
    <row r="185" spans="2:17" x14ac:dyDescent="0.2">
      <c r="B185" s="250"/>
      <c r="C185" s="250"/>
      <c r="D185" s="250"/>
      <c r="E185" s="250"/>
      <c r="F185" s="250"/>
      <c r="G185" s="250"/>
      <c r="H185" s="250"/>
      <c r="I185" s="250"/>
      <c r="J185" s="250"/>
      <c r="K185" s="250"/>
      <c r="L185" s="250"/>
      <c r="M185" s="250"/>
      <c r="N185" s="250"/>
      <c r="O185" s="250"/>
      <c r="P185" s="250"/>
      <c r="Q185" s="250"/>
    </row>
    <row r="186" spans="2:17" x14ac:dyDescent="0.2">
      <c r="B186" s="250"/>
      <c r="C186" s="250"/>
      <c r="D186" s="250"/>
      <c r="E186" s="250"/>
      <c r="F186" s="250"/>
      <c r="G186" s="250"/>
      <c r="H186" s="250"/>
      <c r="I186" s="250"/>
      <c r="J186" s="250"/>
      <c r="K186" s="250"/>
      <c r="L186" s="250"/>
      <c r="M186" s="250"/>
      <c r="N186" s="250"/>
      <c r="O186" s="250"/>
      <c r="P186" s="250"/>
      <c r="Q186" s="250"/>
    </row>
    <row r="187" spans="2:17" x14ac:dyDescent="0.2">
      <c r="B187" s="250"/>
      <c r="C187" s="250"/>
      <c r="D187" s="250"/>
      <c r="E187" s="250"/>
      <c r="F187" s="250"/>
      <c r="G187" s="250"/>
      <c r="H187" s="250"/>
      <c r="I187" s="250"/>
      <c r="J187" s="250"/>
      <c r="K187" s="250"/>
      <c r="L187" s="250"/>
      <c r="M187" s="250"/>
      <c r="N187" s="250"/>
      <c r="O187" s="250"/>
      <c r="P187" s="250"/>
      <c r="Q187" s="250"/>
    </row>
    <row r="188" spans="2:17" x14ac:dyDescent="0.2">
      <c r="B188" s="250"/>
      <c r="C188" s="250"/>
      <c r="D188" s="250"/>
      <c r="E188" s="250"/>
      <c r="F188" s="250"/>
      <c r="G188" s="250"/>
      <c r="H188" s="250"/>
      <c r="I188" s="250"/>
      <c r="J188" s="250"/>
      <c r="K188" s="250"/>
      <c r="L188" s="250"/>
      <c r="M188" s="250"/>
      <c r="N188" s="250"/>
      <c r="O188" s="250"/>
      <c r="P188" s="250"/>
      <c r="Q188" s="250"/>
    </row>
    <row r="189" spans="2:17" x14ac:dyDescent="0.2">
      <c r="B189" s="250"/>
      <c r="C189" s="250"/>
      <c r="D189" s="250"/>
      <c r="E189" s="250"/>
      <c r="F189" s="250"/>
      <c r="G189" s="250"/>
      <c r="H189" s="250"/>
      <c r="I189" s="250"/>
      <c r="J189" s="250"/>
      <c r="K189" s="250"/>
      <c r="L189" s="250"/>
      <c r="M189" s="250"/>
      <c r="N189" s="250"/>
      <c r="O189" s="250"/>
      <c r="P189" s="250"/>
      <c r="Q189" s="250"/>
    </row>
    <row r="190" spans="2:17" x14ac:dyDescent="0.2">
      <c r="B190" s="250"/>
      <c r="C190" s="250"/>
      <c r="D190" s="250"/>
      <c r="E190" s="250"/>
      <c r="F190" s="250"/>
      <c r="G190" s="250"/>
      <c r="H190" s="250"/>
      <c r="I190" s="250"/>
      <c r="J190" s="250"/>
      <c r="K190" s="250"/>
      <c r="L190" s="250"/>
      <c r="M190" s="250"/>
      <c r="N190" s="250"/>
      <c r="O190" s="250"/>
      <c r="P190" s="250"/>
      <c r="Q190" s="250"/>
    </row>
    <row r="191" spans="2:17" x14ac:dyDescent="0.2">
      <c r="B191" s="250"/>
      <c r="C191" s="250"/>
      <c r="D191" s="250"/>
      <c r="E191" s="250"/>
      <c r="F191" s="250"/>
      <c r="G191" s="250"/>
      <c r="H191" s="250"/>
      <c r="I191" s="250"/>
      <c r="J191" s="250"/>
      <c r="K191" s="250"/>
      <c r="L191" s="250"/>
      <c r="M191" s="250"/>
      <c r="N191" s="250"/>
      <c r="O191" s="250"/>
      <c r="P191" s="250"/>
      <c r="Q191" s="250"/>
    </row>
    <row r="192" spans="2:17" x14ac:dyDescent="0.2">
      <c r="B192" s="250"/>
      <c r="C192" s="250"/>
      <c r="D192" s="250"/>
      <c r="E192" s="250"/>
      <c r="F192" s="250"/>
      <c r="G192" s="250"/>
      <c r="H192" s="250"/>
      <c r="I192" s="250"/>
      <c r="J192" s="250"/>
      <c r="K192" s="250"/>
      <c r="L192" s="250"/>
      <c r="M192" s="250"/>
      <c r="N192" s="250"/>
      <c r="O192" s="250"/>
      <c r="P192" s="250"/>
      <c r="Q192" s="250"/>
    </row>
    <row r="193" spans="2:17" x14ac:dyDescent="0.2">
      <c r="B193" s="250"/>
      <c r="C193" s="250"/>
      <c r="D193" s="250"/>
      <c r="E193" s="250"/>
      <c r="F193" s="250"/>
      <c r="G193" s="250"/>
      <c r="H193" s="250"/>
      <c r="I193" s="250"/>
      <c r="J193" s="250"/>
      <c r="K193" s="250"/>
      <c r="L193" s="250"/>
      <c r="M193" s="250"/>
      <c r="N193" s="250"/>
      <c r="O193" s="250"/>
      <c r="P193" s="250"/>
      <c r="Q193" s="250"/>
    </row>
    <row r="194" spans="2:17" x14ac:dyDescent="0.2">
      <c r="B194" s="250"/>
      <c r="C194" s="250"/>
      <c r="D194" s="250"/>
      <c r="E194" s="250"/>
      <c r="F194" s="250"/>
      <c r="G194" s="250"/>
      <c r="H194" s="250"/>
      <c r="I194" s="250"/>
      <c r="J194" s="250"/>
      <c r="K194" s="250"/>
      <c r="L194" s="250"/>
      <c r="M194" s="250"/>
      <c r="N194" s="250"/>
      <c r="O194" s="250"/>
      <c r="P194" s="250"/>
      <c r="Q194" s="250"/>
    </row>
    <row r="195" spans="2:17" x14ac:dyDescent="0.2">
      <c r="B195" s="250"/>
      <c r="C195" s="250"/>
      <c r="D195" s="250"/>
      <c r="E195" s="250"/>
      <c r="F195" s="250"/>
      <c r="G195" s="250"/>
      <c r="H195" s="250"/>
      <c r="I195" s="250"/>
      <c r="J195" s="250"/>
      <c r="K195" s="250"/>
      <c r="L195" s="250"/>
      <c r="M195" s="250"/>
      <c r="N195" s="250"/>
      <c r="O195" s="250"/>
      <c r="P195" s="250"/>
      <c r="Q195" s="250"/>
    </row>
    <row r="196" spans="2:17" x14ac:dyDescent="0.2">
      <c r="B196" s="250"/>
      <c r="C196" s="250"/>
      <c r="D196" s="250"/>
      <c r="E196" s="250"/>
      <c r="F196" s="250"/>
      <c r="G196" s="250"/>
      <c r="H196" s="250"/>
      <c r="I196" s="250"/>
      <c r="J196" s="250"/>
      <c r="K196" s="250"/>
      <c r="L196" s="250"/>
      <c r="M196" s="250"/>
      <c r="N196" s="250"/>
      <c r="O196" s="250"/>
      <c r="P196" s="250"/>
      <c r="Q196" s="250"/>
    </row>
    <row r="197" spans="2:17" x14ac:dyDescent="0.2">
      <c r="B197" s="250"/>
      <c r="C197" s="250"/>
      <c r="D197" s="250"/>
      <c r="E197" s="250"/>
      <c r="F197" s="250"/>
      <c r="G197" s="250"/>
      <c r="H197" s="250"/>
      <c r="I197" s="250"/>
      <c r="J197" s="250"/>
      <c r="K197" s="250"/>
      <c r="L197" s="250"/>
      <c r="M197" s="250"/>
      <c r="N197" s="250"/>
      <c r="O197" s="250"/>
      <c r="P197" s="250"/>
      <c r="Q197" s="250"/>
    </row>
    <row r="198" spans="2:17" x14ac:dyDescent="0.2">
      <c r="B198" s="250"/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</row>
    <row r="199" spans="2:17" x14ac:dyDescent="0.2">
      <c r="B199" s="250"/>
      <c r="C199" s="250"/>
      <c r="D199" s="250"/>
      <c r="E199" s="250"/>
      <c r="F199" s="250"/>
      <c r="G199" s="250"/>
      <c r="H199" s="250"/>
      <c r="I199" s="250"/>
      <c r="J199" s="250"/>
      <c r="K199" s="250"/>
      <c r="L199" s="250"/>
      <c r="M199" s="250"/>
      <c r="N199" s="250"/>
      <c r="O199" s="250"/>
      <c r="P199" s="250"/>
      <c r="Q199" s="250"/>
    </row>
    <row r="200" spans="2:17" x14ac:dyDescent="0.2">
      <c r="B200" s="250"/>
      <c r="C200" s="250"/>
      <c r="D200" s="250"/>
      <c r="E200" s="250"/>
      <c r="F200" s="250"/>
      <c r="G200" s="250"/>
      <c r="H200" s="250"/>
      <c r="I200" s="250"/>
      <c r="J200" s="250"/>
      <c r="K200" s="250"/>
      <c r="L200" s="250"/>
      <c r="M200" s="250"/>
      <c r="N200" s="250"/>
      <c r="O200" s="250"/>
      <c r="P200" s="250"/>
      <c r="Q200" s="250"/>
    </row>
    <row r="201" spans="2:17" x14ac:dyDescent="0.2">
      <c r="B201" s="250"/>
      <c r="C201" s="250"/>
      <c r="D201" s="250"/>
      <c r="E201" s="250"/>
      <c r="F201" s="250"/>
      <c r="G201" s="250"/>
      <c r="H201" s="250"/>
      <c r="I201" s="250"/>
      <c r="J201" s="250"/>
      <c r="K201" s="250"/>
      <c r="L201" s="250"/>
      <c r="M201" s="250"/>
      <c r="N201" s="250"/>
      <c r="O201" s="250"/>
      <c r="P201" s="250"/>
      <c r="Q201" s="250"/>
    </row>
    <row r="202" spans="2:17" x14ac:dyDescent="0.2">
      <c r="B202" s="250"/>
      <c r="C202" s="250"/>
      <c r="D202" s="250"/>
      <c r="E202" s="250"/>
      <c r="F202" s="250"/>
      <c r="G202" s="250"/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</row>
    <row r="203" spans="2:17" x14ac:dyDescent="0.2">
      <c r="B203" s="250"/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</row>
    <row r="204" spans="2:17" x14ac:dyDescent="0.2">
      <c r="B204" s="250"/>
      <c r="C204" s="250"/>
      <c r="D204" s="250"/>
      <c r="E204" s="250"/>
      <c r="F204" s="250"/>
      <c r="G204" s="250"/>
      <c r="H204" s="250"/>
      <c r="I204" s="250"/>
      <c r="J204" s="250"/>
      <c r="K204" s="250"/>
      <c r="L204" s="250"/>
      <c r="M204" s="250"/>
      <c r="N204" s="250"/>
      <c r="O204" s="250"/>
      <c r="P204" s="250"/>
      <c r="Q204" s="250"/>
    </row>
    <row r="205" spans="2:17" x14ac:dyDescent="0.2">
      <c r="B205" s="250"/>
      <c r="C205" s="250"/>
      <c r="D205" s="250"/>
      <c r="E205" s="250"/>
      <c r="F205" s="250"/>
      <c r="G205" s="250"/>
      <c r="H205" s="250"/>
      <c r="I205" s="250"/>
      <c r="J205" s="250"/>
      <c r="K205" s="250"/>
      <c r="L205" s="250"/>
      <c r="M205" s="250"/>
      <c r="N205" s="250"/>
      <c r="O205" s="250"/>
      <c r="P205" s="250"/>
      <c r="Q205" s="250"/>
    </row>
    <row r="206" spans="2:17" x14ac:dyDescent="0.2">
      <c r="B206" s="250"/>
      <c r="C206" s="250"/>
      <c r="D206" s="250"/>
      <c r="E206" s="250"/>
      <c r="F206" s="250"/>
      <c r="G206" s="250"/>
      <c r="H206" s="250"/>
      <c r="I206" s="250"/>
      <c r="J206" s="250"/>
      <c r="K206" s="250"/>
      <c r="L206" s="250"/>
      <c r="M206" s="250"/>
      <c r="N206" s="250"/>
      <c r="O206" s="250"/>
      <c r="P206" s="250"/>
      <c r="Q206" s="250"/>
    </row>
    <row r="207" spans="2:17" x14ac:dyDescent="0.2">
      <c r="B207" s="250"/>
      <c r="C207" s="250"/>
      <c r="D207" s="250"/>
      <c r="E207" s="250"/>
      <c r="F207" s="250"/>
      <c r="G207" s="250"/>
      <c r="H207" s="250"/>
      <c r="I207" s="250"/>
      <c r="J207" s="250"/>
      <c r="K207" s="250"/>
      <c r="L207" s="250"/>
      <c r="M207" s="250"/>
      <c r="N207" s="250"/>
      <c r="O207" s="250"/>
      <c r="P207" s="250"/>
      <c r="Q207" s="250"/>
    </row>
    <row r="208" spans="2:17" x14ac:dyDescent="0.2">
      <c r="B208" s="250"/>
      <c r="C208" s="250"/>
      <c r="D208" s="250"/>
      <c r="E208" s="250"/>
      <c r="F208" s="250"/>
      <c r="G208" s="250"/>
      <c r="H208" s="250"/>
      <c r="I208" s="250"/>
      <c r="J208" s="250"/>
      <c r="K208" s="250"/>
      <c r="L208" s="250"/>
      <c r="M208" s="250"/>
      <c r="N208" s="250"/>
      <c r="O208" s="250"/>
      <c r="P208" s="250"/>
      <c r="Q208" s="250"/>
    </row>
    <row r="209" spans="2:17" x14ac:dyDescent="0.2">
      <c r="B209" s="250"/>
      <c r="C209" s="250"/>
      <c r="D209" s="250"/>
      <c r="E209" s="250"/>
      <c r="F209" s="250"/>
      <c r="G209" s="250"/>
      <c r="H209" s="250"/>
      <c r="I209" s="250"/>
      <c r="J209" s="250"/>
      <c r="K209" s="250"/>
      <c r="L209" s="250"/>
      <c r="M209" s="250"/>
      <c r="N209" s="250"/>
      <c r="O209" s="250"/>
      <c r="P209" s="250"/>
      <c r="Q209" s="250"/>
    </row>
    <row r="210" spans="2:17" x14ac:dyDescent="0.2">
      <c r="B210" s="250"/>
      <c r="C210" s="250"/>
      <c r="D210" s="250"/>
      <c r="E210" s="250"/>
      <c r="F210" s="250"/>
      <c r="G210" s="250"/>
      <c r="H210" s="250"/>
      <c r="I210" s="250"/>
      <c r="J210" s="250"/>
      <c r="K210" s="250"/>
      <c r="L210" s="250"/>
      <c r="M210" s="250"/>
      <c r="N210" s="250"/>
      <c r="O210" s="250"/>
      <c r="P210" s="250"/>
      <c r="Q210" s="250"/>
    </row>
    <row r="211" spans="2:17" x14ac:dyDescent="0.2">
      <c r="B211" s="250"/>
      <c r="C211" s="250"/>
      <c r="D211" s="250"/>
      <c r="E211" s="250"/>
      <c r="F211" s="250"/>
      <c r="G211" s="250"/>
      <c r="H211" s="250"/>
      <c r="I211" s="250"/>
      <c r="J211" s="250"/>
      <c r="K211" s="250"/>
      <c r="L211" s="250"/>
      <c r="M211" s="250"/>
      <c r="N211" s="250"/>
      <c r="O211" s="250"/>
      <c r="P211" s="250"/>
      <c r="Q211" s="250"/>
    </row>
    <row r="212" spans="2:17" x14ac:dyDescent="0.2">
      <c r="B212" s="250"/>
      <c r="C212" s="250"/>
      <c r="D212" s="250"/>
      <c r="E212" s="250"/>
      <c r="F212" s="250"/>
      <c r="G212" s="250"/>
      <c r="H212" s="250"/>
      <c r="I212" s="250"/>
      <c r="J212" s="250"/>
      <c r="K212" s="250"/>
      <c r="L212" s="250"/>
      <c r="M212" s="250"/>
      <c r="N212" s="250"/>
      <c r="O212" s="250"/>
      <c r="P212" s="250"/>
      <c r="Q212" s="250"/>
    </row>
    <row r="213" spans="2:17" x14ac:dyDescent="0.2">
      <c r="B213" s="250"/>
      <c r="C213" s="250"/>
      <c r="D213" s="250"/>
      <c r="E213" s="250"/>
      <c r="F213" s="250"/>
      <c r="G213" s="250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</row>
    <row r="214" spans="2:17" x14ac:dyDescent="0.2">
      <c r="B214" s="250"/>
      <c r="C214" s="250"/>
      <c r="D214" s="250"/>
      <c r="E214" s="250"/>
      <c r="F214" s="250"/>
      <c r="G214" s="250"/>
      <c r="H214" s="250"/>
      <c r="I214" s="250"/>
      <c r="J214" s="250"/>
      <c r="K214" s="250"/>
      <c r="L214" s="250"/>
      <c r="M214" s="250"/>
      <c r="N214" s="250"/>
      <c r="O214" s="250"/>
      <c r="P214" s="250"/>
      <c r="Q214" s="250"/>
    </row>
    <row r="215" spans="2:17" x14ac:dyDescent="0.2">
      <c r="B215" s="250"/>
      <c r="C215" s="250"/>
      <c r="D215" s="250"/>
      <c r="E215" s="250"/>
      <c r="F215" s="250"/>
      <c r="G215" s="250"/>
      <c r="H215" s="250"/>
      <c r="I215" s="250"/>
      <c r="J215" s="250"/>
      <c r="K215" s="250"/>
      <c r="L215" s="250"/>
      <c r="M215" s="250"/>
      <c r="N215" s="250"/>
      <c r="O215" s="250"/>
      <c r="P215" s="250"/>
      <c r="Q215" s="250"/>
    </row>
    <row r="216" spans="2:17" x14ac:dyDescent="0.2">
      <c r="B216" s="250"/>
      <c r="C216" s="250"/>
      <c r="D216" s="250"/>
      <c r="E216" s="250"/>
      <c r="F216" s="250"/>
      <c r="G216" s="250"/>
      <c r="H216" s="250"/>
      <c r="I216" s="250"/>
      <c r="J216" s="250"/>
      <c r="K216" s="250"/>
      <c r="L216" s="250"/>
      <c r="M216" s="250"/>
      <c r="N216" s="250"/>
      <c r="O216" s="250"/>
      <c r="P216" s="250"/>
      <c r="Q216" s="250"/>
    </row>
    <row r="217" spans="2:17" x14ac:dyDescent="0.2">
      <c r="B217" s="250"/>
      <c r="C217" s="250"/>
      <c r="D217" s="250"/>
      <c r="E217" s="250"/>
      <c r="F217" s="250"/>
      <c r="G217" s="250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</row>
    <row r="218" spans="2:17" x14ac:dyDescent="0.2">
      <c r="B218" s="250"/>
      <c r="C218" s="250"/>
      <c r="D218" s="250"/>
      <c r="E218" s="250"/>
      <c r="F218" s="250"/>
      <c r="G218" s="250"/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</row>
    <row r="219" spans="2:17" x14ac:dyDescent="0.2">
      <c r="B219" s="250"/>
      <c r="C219" s="250"/>
      <c r="D219" s="250"/>
      <c r="E219" s="250"/>
      <c r="F219" s="250"/>
      <c r="G219" s="250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</row>
    <row r="220" spans="2:17" x14ac:dyDescent="0.2">
      <c r="B220" s="250"/>
      <c r="C220" s="250"/>
      <c r="D220" s="250"/>
      <c r="E220" s="250"/>
      <c r="F220" s="250"/>
      <c r="G220" s="250"/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</row>
    <row r="221" spans="2:17" x14ac:dyDescent="0.2">
      <c r="B221" s="250"/>
      <c r="C221" s="250"/>
      <c r="D221" s="250"/>
      <c r="E221" s="250"/>
      <c r="F221" s="250"/>
      <c r="G221" s="250"/>
      <c r="H221" s="250"/>
      <c r="I221" s="250"/>
      <c r="J221" s="250"/>
      <c r="K221" s="250"/>
      <c r="L221" s="250"/>
      <c r="M221" s="250"/>
      <c r="N221" s="250"/>
      <c r="O221" s="250"/>
      <c r="P221" s="250"/>
      <c r="Q221" s="250"/>
    </row>
    <row r="222" spans="2:17" x14ac:dyDescent="0.2">
      <c r="B222" s="250"/>
      <c r="C222" s="250"/>
      <c r="D222" s="250"/>
      <c r="E222" s="250"/>
      <c r="F222" s="250"/>
      <c r="G222" s="250"/>
      <c r="H222" s="250"/>
      <c r="I222" s="250"/>
      <c r="J222" s="250"/>
      <c r="K222" s="250"/>
      <c r="L222" s="250"/>
      <c r="M222" s="250"/>
      <c r="N222" s="250"/>
      <c r="O222" s="250"/>
      <c r="P222" s="250"/>
      <c r="Q222" s="250"/>
    </row>
    <row r="223" spans="2:17" x14ac:dyDescent="0.2">
      <c r="B223" s="250"/>
      <c r="C223" s="250"/>
      <c r="D223" s="250"/>
      <c r="E223" s="250"/>
      <c r="F223" s="250"/>
      <c r="G223" s="250"/>
      <c r="H223" s="250"/>
      <c r="I223" s="250"/>
      <c r="J223" s="250"/>
      <c r="K223" s="250"/>
      <c r="L223" s="250"/>
      <c r="M223" s="250"/>
      <c r="N223" s="250"/>
      <c r="O223" s="250"/>
      <c r="P223" s="250"/>
      <c r="Q223" s="250"/>
    </row>
    <row r="224" spans="2:17" x14ac:dyDescent="0.2">
      <c r="B224" s="250"/>
      <c r="C224" s="250"/>
      <c r="D224" s="250"/>
      <c r="E224" s="250"/>
      <c r="F224" s="250"/>
      <c r="G224" s="250"/>
      <c r="H224" s="250"/>
      <c r="I224" s="250"/>
      <c r="J224" s="250"/>
      <c r="K224" s="250"/>
      <c r="L224" s="250"/>
      <c r="M224" s="250"/>
      <c r="N224" s="250"/>
      <c r="O224" s="250"/>
      <c r="P224" s="250"/>
      <c r="Q224" s="250"/>
    </row>
    <row r="225" spans="2:17" x14ac:dyDescent="0.2">
      <c r="B225" s="250"/>
      <c r="C225" s="250"/>
      <c r="D225" s="250"/>
      <c r="E225" s="250"/>
      <c r="F225" s="250"/>
      <c r="G225" s="250"/>
      <c r="H225" s="250"/>
      <c r="I225" s="250"/>
      <c r="J225" s="250"/>
      <c r="K225" s="250"/>
      <c r="L225" s="250"/>
      <c r="M225" s="250"/>
      <c r="N225" s="250"/>
      <c r="O225" s="250"/>
      <c r="P225" s="250"/>
      <c r="Q225" s="250"/>
    </row>
    <row r="226" spans="2:17" x14ac:dyDescent="0.2">
      <c r="B226" s="250"/>
      <c r="C226" s="250"/>
      <c r="D226" s="250"/>
      <c r="E226" s="250"/>
      <c r="F226" s="250"/>
      <c r="G226" s="250"/>
      <c r="H226" s="250"/>
      <c r="I226" s="250"/>
      <c r="J226" s="250"/>
      <c r="K226" s="250"/>
      <c r="L226" s="250"/>
      <c r="M226" s="250"/>
      <c r="N226" s="250"/>
      <c r="O226" s="250"/>
      <c r="P226" s="250"/>
      <c r="Q226" s="250"/>
    </row>
    <row r="227" spans="2:17" x14ac:dyDescent="0.2">
      <c r="B227" s="250"/>
      <c r="C227" s="250"/>
      <c r="D227" s="250"/>
      <c r="E227" s="250"/>
      <c r="F227" s="250"/>
      <c r="G227" s="250"/>
      <c r="H227" s="250"/>
      <c r="I227" s="250"/>
      <c r="J227" s="250"/>
      <c r="K227" s="250"/>
      <c r="L227" s="250"/>
      <c r="M227" s="250"/>
      <c r="N227" s="250"/>
      <c r="O227" s="250"/>
      <c r="P227" s="250"/>
      <c r="Q227" s="250"/>
    </row>
    <row r="228" spans="2:17" x14ac:dyDescent="0.2">
      <c r="B228" s="250"/>
      <c r="C228" s="250"/>
      <c r="D228" s="250"/>
      <c r="E228" s="250"/>
      <c r="F228" s="250"/>
      <c r="G228" s="250"/>
      <c r="H228" s="250"/>
      <c r="I228" s="250"/>
      <c r="J228" s="250"/>
      <c r="K228" s="250"/>
      <c r="L228" s="250"/>
      <c r="M228" s="250"/>
      <c r="N228" s="250"/>
      <c r="O228" s="250"/>
      <c r="P228" s="250"/>
      <c r="Q228" s="250"/>
    </row>
    <row r="229" spans="2:17" x14ac:dyDescent="0.2">
      <c r="B229" s="250"/>
      <c r="C229" s="250"/>
      <c r="D229" s="250"/>
      <c r="E229" s="250"/>
      <c r="F229" s="250"/>
      <c r="G229" s="250"/>
      <c r="H229" s="250"/>
      <c r="I229" s="250"/>
      <c r="J229" s="250"/>
      <c r="K229" s="250"/>
      <c r="L229" s="250"/>
      <c r="M229" s="250"/>
      <c r="N229" s="250"/>
      <c r="O229" s="250"/>
      <c r="P229" s="250"/>
      <c r="Q229" s="250"/>
    </row>
    <row r="230" spans="2:17" x14ac:dyDescent="0.2">
      <c r="B230" s="250"/>
      <c r="C230" s="250"/>
      <c r="D230" s="250"/>
      <c r="E230" s="250"/>
      <c r="F230" s="250"/>
      <c r="G230" s="250"/>
      <c r="H230" s="250"/>
      <c r="I230" s="250"/>
      <c r="J230" s="250"/>
      <c r="K230" s="250"/>
      <c r="L230" s="250"/>
      <c r="M230" s="250"/>
      <c r="N230" s="250"/>
      <c r="O230" s="250"/>
      <c r="P230" s="250"/>
      <c r="Q230" s="250"/>
    </row>
    <row r="231" spans="2:17" x14ac:dyDescent="0.2">
      <c r="B231" s="250"/>
      <c r="C231" s="250"/>
      <c r="D231" s="250"/>
      <c r="E231" s="250"/>
      <c r="F231" s="250"/>
      <c r="G231" s="250"/>
      <c r="H231" s="250"/>
      <c r="I231" s="250"/>
      <c r="J231" s="250"/>
      <c r="K231" s="250"/>
      <c r="L231" s="250"/>
      <c r="M231" s="250"/>
      <c r="N231" s="250"/>
      <c r="O231" s="250"/>
      <c r="P231" s="250"/>
      <c r="Q231" s="250"/>
    </row>
    <row r="232" spans="2:17" x14ac:dyDescent="0.2">
      <c r="B232" s="250"/>
      <c r="C232" s="250"/>
      <c r="D232" s="250"/>
      <c r="E232" s="250"/>
      <c r="F232" s="250"/>
      <c r="G232" s="250"/>
      <c r="H232" s="250"/>
      <c r="I232" s="250"/>
      <c r="J232" s="250"/>
      <c r="K232" s="250"/>
      <c r="L232" s="250"/>
      <c r="M232" s="250"/>
      <c r="N232" s="250"/>
      <c r="O232" s="250"/>
      <c r="P232" s="250"/>
      <c r="Q232" s="250"/>
    </row>
    <row r="233" spans="2:17" x14ac:dyDescent="0.2">
      <c r="B233" s="250"/>
      <c r="C233" s="250"/>
      <c r="D233" s="250"/>
      <c r="E233" s="250"/>
      <c r="F233" s="250"/>
      <c r="G233" s="250"/>
      <c r="H233" s="250"/>
      <c r="I233" s="250"/>
      <c r="J233" s="250"/>
      <c r="K233" s="250"/>
      <c r="L233" s="250"/>
      <c r="M233" s="250"/>
      <c r="N233" s="250"/>
      <c r="O233" s="250"/>
      <c r="P233" s="250"/>
      <c r="Q233" s="250"/>
    </row>
    <row r="234" spans="2:17" x14ac:dyDescent="0.2">
      <c r="B234" s="250"/>
      <c r="C234" s="250"/>
      <c r="D234" s="250"/>
      <c r="E234" s="250"/>
      <c r="F234" s="250"/>
      <c r="G234" s="250"/>
      <c r="H234" s="250"/>
      <c r="I234" s="250"/>
      <c r="J234" s="250"/>
      <c r="K234" s="250"/>
      <c r="L234" s="250"/>
      <c r="M234" s="250"/>
      <c r="N234" s="250"/>
      <c r="O234" s="250"/>
      <c r="P234" s="250"/>
      <c r="Q234" s="250"/>
    </row>
    <row r="235" spans="2:17" x14ac:dyDescent="0.2">
      <c r="B235" s="250"/>
      <c r="C235" s="250"/>
      <c r="D235" s="250"/>
      <c r="E235" s="250"/>
      <c r="F235" s="250"/>
      <c r="G235" s="250"/>
      <c r="H235" s="250"/>
      <c r="I235" s="250"/>
      <c r="J235" s="250"/>
      <c r="K235" s="250"/>
      <c r="L235" s="250"/>
      <c r="M235" s="250"/>
      <c r="N235" s="250"/>
      <c r="O235" s="250"/>
      <c r="P235" s="250"/>
      <c r="Q235" s="250"/>
    </row>
    <row r="236" spans="2:17" x14ac:dyDescent="0.2">
      <c r="B236" s="250"/>
      <c r="C236" s="250"/>
      <c r="D236" s="250"/>
      <c r="E236" s="250"/>
      <c r="F236" s="250"/>
      <c r="G236" s="250"/>
      <c r="H236" s="250"/>
      <c r="I236" s="250"/>
      <c r="J236" s="250"/>
      <c r="K236" s="250"/>
      <c r="L236" s="250"/>
      <c r="M236" s="250"/>
      <c r="N236" s="250"/>
      <c r="O236" s="250"/>
      <c r="P236" s="250"/>
      <c r="Q236" s="250"/>
    </row>
    <row r="237" spans="2:17" x14ac:dyDescent="0.2">
      <c r="B237" s="250"/>
      <c r="C237" s="250"/>
      <c r="D237" s="250"/>
      <c r="E237" s="250"/>
      <c r="F237" s="250"/>
      <c r="G237" s="250"/>
      <c r="H237" s="250"/>
      <c r="I237" s="250"/>
      <c r="J237" s="250"/>
      <c r="K237" s="250"/>
      <c r="L237" s="250"/>
      <c r="M237" s="250"/>
      <c r="N237" s="250"/>
      <c r="O237" s="250"/>
      <c r="P237" s="250"/>
      <c r="Q237" s="250"/>
    </row>
    <row r="238" spans="2:17" x14ac:dyDescent="0.2">
      <c r="B238" s="250"/>
      <c r="C238" s="250"/>
      <c r="D238" s="250"/>
      <c r="E238" s="250"/>
      <c r="F238" s="250"/>
      <c r="G238" s="250"/>
      <c r="H238" s="250"/>
      <c r="I238" s="250"/>
      <c r="J238" s="250"/>
      <c r="K238" s="250"/>
      <c r="L238" s="250"/>
      <c r="M238" s="250"/>
      <c r="N238" s="250"/>
      <c r="O238" s="250"/>
      <c r="P238" s="250"/>
      <c r="Q238" s="250"/>
    </row>
    <row r="239" spans="2:17" x14ac:dyDescent="0.2">
      <c r="B239" s="250"/>
      <c r="C239" s="250"/>
      <c r="D239" s="250"/>
      <c r="E239" s="250"/>
      <c r="F239" s="250"/>
      <c r="G239" s="250"/>
      <c r="H239" s="250"/>
      <c r="I239" s="250"/>
      <c r="J239" s="250"/>
      <c r="K239" s="250"/>
      <c r="L239" s="250"/>
      <c r="M239" s="250"/>
      <c r="N239" s="250"/>
      <c r="O239" s="250"/>
      <c r="P239" s="250"/>
      <c r="Q239" s="250"/>
    </row>
    <row r="240" spans="2:17" x14ac:dyDescent="0.2">
      <c r="B240" s="250"/>
      <c r="C240" s="250"/>
      <c r="D240" s="250"/>
      <c r="E240" s="250"/>
      <c r="F240" s="250"/>
      <c r="G240" s="250"/>
      <c r="H240" s="250"/>
      <c r="I240" s="250"/>
      <c r="J240" s="250"/>
      <c r="K240" s="250"/>
      <c r="L240" s="250"/>
      <c r="M240" s="250"/>
      <c r="N240" s="250"/>
      <c r="O240" s="250"/>
      <c r="P240" s="250"/>
      <c r="Q240" s="250"/>
    </row>
    <row r="241" spans="2:17" x14ac:dyDescent="0.2">
      <c r="B241" s="250"/>
      <c r="C241" s="250"/>
      <c r="D241" s="250"/>
      <c r="E241" s="250"/>
      <c r="F241" s="250"/>
      <c r="G241" s="250"/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</row>
    <row r="242" spans="2:17" x14ac:dyDescent="0.2">
      <c r="B242" s="250"/>
      <c r="C242" s="250"/>
      <c r="D242" s="250"/>
      <c r="E242" s="250"/>
      <c r="F242" s="250"/>
      <c r="G242" s="250"/>
      <c r="H242" s="250"/>
      <c r="I242" s="250"/>
      <c r="J242" s="250"/>
      <c r="K242" s="250"/>
      <c r="L242" s="250"/>
      <c r="M242" s="250"/>
      <c r="N242" s="250"/>
      <c r="O242" s="250"/>
      <c r="P242" s="250"/>
      <c r="Q242" s="250"/>
    </row>
    <row r="243" spans="2:17" x14ac:dyDescent="0.2">
      <c r="B243" s="250"/>
      <c r="C243" s="250"/>
      <c r="D243" s="250"/>
      <c r="E243" s="250"/>
      <c r="F243" s="250"/>
      <c r="G243" s="250"/>
      <c r="H243" s="250"/>
      <c r="I243" s="250"/>
      <c r="J243" s="250"/>
      <c r="K243" s="250"/>
      <c r="L243" s="250"/>
      <c r="M243" s="250"/>
      <c r="N243" s="250"/>
      <c r="O243" s="250"/>
      <c r="P243" s="250"/>
      <c r="Q243" s="250"/>
    </row>
    <row r="244" spans="2:17" x14ac:dyDescent="0.2">
      <c r="B244" s="250"/>
      <c r="C244" s="250"/>
      <c r="D244" s="250"/>
      <c r="E244" s="250"/>
      <c r="F244" s="250"/>
      <c r="G244" s="250"/>
      <c r="H244" s="250"/>
      <c r="I244" s="250"/>
      <c r="J244" s="250"/>
      <c r="K244" s="250"/>
      <c r="L244" s="250"/>
      <c r="M244" s="250"/>
      <c r="N244" s="250"/>
      <c r="O244" s="250"/>
      <c r="P244" s="250"/>
      <c r="Q244" s="250"/>
    </row>
    <row r="245" spans="2:17" x14ac:dyDescent="0.2">
      <c r="B245" s="250"/>
      <c r="C245" s="250"/>
      <c r="D245" s="250"/>
      <c r="E245" s="250"/>
      <c r="F245" s="250"/>
      <c r="G245" s="250"/>
      <c r="H245" s="250"/>
      <c r="I245" s="250"/>
      <c r="J245" s="250"/>
      <c r="K245" s="250"/>
      <c r="L245" s="250"/>
      <c r="M245" s="250"/>
      <c r="N245" s="250"/>
      <c r="O245" s="250"/>
      <c r="P245" s="250"/>
      <c r="Q245" s="250"/>
    </row>
    <row r="246" spans="2:17" x14ac:dyDescent="0.2">
      <c r="B246" s="250"/>
      <c r="C246" s="250"/>
      <c r="D246" s="250"/>
      <c r="E246" s="250"/>
      <c r="F246" s="250"/>
      <c r="G246" s="250"/>
      <c r="H246" s="250"/>
      <c r="I246" s="250"/>
      <c r="J246" s="250"/>
      <c r="K246" s="250"/>
      <c r="L246" s="250"/>
      <c r="M246" s="250"/>
      <c r="N246" s="250"/>
      <c r="O246" s="250"/>
      <c r="P246" s="250"/>
      <c r="Q246" s="250"/>
    </row>
    <row r="247" spans="2:17" x14ac:dyDescent="0.2">
      <c r="B247" s="250"/>
      <c r="C247" s="250"/>
      <c r="D247" s="250"/>
      <c r="E247" s="250"/>
      <c r="F247" s="250"/>
      <c r="G247" s="250"/>
      <c r="H247" s="250"/>
      <c r="I247" s="250"/>
      <c r="J247" s="250"/>
      <c r="K247" s="250"/>
      <c r="L247" s="250"/>
      <c r="M247" s="250"/>
      <c r="N247" s="250"/>
      <c r="O247" s="250"/>
      <c r="P247" s="250"/>
      <c r="Q247" s="250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0">
    <tabColor indexed="50"/>
    <outlinePr applyStyles="1" summaryBelow="0"/>
    <pageSetUpPr fitToPage="1"/>
  </sheetPr>
  <dimension ref="A2:S247"/>
  <sheetViews>
    <sheetView workbookViewId="0">
      <selection activeCell="D8" sqref="D8"/>
    </sheetView>
  </sheetViews>
  <sheetFormatPr defaultRowHeight="12.75" x14ac:dyDescent="0.2"/>
  <cols>
    <col min="1" max="1" width="52.7109375" style="238" bestFit="1" customWidth="1"/>
    <col min="2" max="3" width="13.5703125" style="238" bestFit="1" customWidth="1"/>
    <col min="4" max="4" width="14" style="238" bestFit="1" customWidth="1"/>
    <col min="5" max="7" width="14.5703125" style="238" bestFit="1" customWidth="1"/>
    <col min="8" max="16384" width="9.140625" style="238"/>
  </cols>
  <sheetData>
    <row r="2" spans="1:19" ht="18.75" x14ac:dyDescent="0.3">
      <c r="A2" s="5" t="s">
        <v>176</v>
      </c>
      <c r="B2" s="3"/>
      <c r="C2" s="3"/>
      <c r="D2" s="3"/>
      <c r="E2" s="3"/>
      <c r="F2" s="3"/>
      <c r="G2" s="3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</row>
    <row r="3" spans="1:19" x14ac:dyDescent="0.2">
      <c r="A3" s="222"/>
    </row>
    <row r="4" spans="1:19" s="11" customFormat="1" x14ac:dyDescent="0.2">
      <c r="G4" s="11" t="str">
        <f>VALUAH</f>
        <v>млрд. грн</v>
      </c>
    </row>
    <row r="5" spans="1:19" s="83" customFormat="1" x14ac:dyDescent="0.2">
      <c r="A5" s="223"/>
      <c r="B5" s="206">
        <v>41639</v>
      </c>
      <c r="C5" s="206">
        <v>42004</v>
      </c>
      <c r="D5" s="206">
        <v>42369</v>
      </c>
      <c r="E5" s="206">
        <v>42735</v>
      </c>
      <c r="F5" s="206">
        <v>43100</v>
      </c>
      <c r="G5" s="206">
        <v>43131</v>
      </c>
    </row>
    <row r="6" spans="1:19" s="10" customFormat="1" x14ac:dyDescent="0.2">
      <c r="A6" s="8" t="s">
        <v>179</v>
      </c>
      <c r="B6" s="74">
        <f t="shared" ref="B6:G6" si="0">SUM(B$7+ B$8)</f>
        <v>584.78657094876996</v>
      </c>
      <c r="C6" s="74">
        <f t="shared" si="0"/>
        <v>1100.8332167026401</v>
      </c>
      <c r="D6" s="74">
        <f t="shared" si="0"/>
        <v>1572.1801589904499</v>
      </c>
      <c r="E6" s="74">
        <f t="shared" si="0"/>
        <v>1929.8088323996399</v>
      </c>
      <c r="F6" s="74">
        <f t="shared" si="0"/>
        <v>2141.6744392656601</v>
      </c>
      <c r="G6" s="74">
        <f t="shared" si="0"/>
        <v>2131.8494912910401</v>
      </c>
    </row>
    <row r="7" spans="1:19" s="100" customFormat="1" x14ac:dyDescent="0.2">
      <c r="A7" s="126" t="s">
        <v>73</v>
      </c>
      <c r="B7" s="103">
        <v>480.21862943662001</v>
      </c>
      <c r="C7" s="103">
        <v>947.03046914465006</v>
      </c>
      <c r="D7" s="103">
        <v>1334.2716012912799</v>
      </c>
      <c r="E7" s="103">
        <v>1650.8332850501199</v>
      </c>
      <c r="F7" s="103">
        <v>1833.7098647964799</v>
      </c>
      <c r="G7" s="103">
        <v>1832.95354453705</v>
      </c>
    </row>
    <row r="8" spans="1:19" s="100" customFormat="1" x14ac:dyDescent="0.2">
      <c r="A8" s="126" t="s">
        <v>114</v>
      </c>
      <c r="B8" s="103">
        <v>104.56794151215</v>
      </c>
      <c r="C8" s="103">
        <v>153.80274755798999</v>
      </c>
      <c r="D8" s="103">
        <v>237.90855769916999</v>
      </c>
      <c r="E8" s="103">
        <v>278.97554734952001</v>
      </c>
      <c r="F8" s="103">
        <v>307.96457446917998</v>
      </c>
      <c r="G8" s="103">
        <v>298.89594675399002</v>
      </c>
    </row>
    <row r="9" spans="1:19" x14ac:dyDescent="0.2">
      <c r="B9" s="250"/>
      <c r="C9" s="250"/>
      <c r="D9" s="250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50"/>
      <c r="P9" s="250"/>
      <c r="Q9" s="250"/>
    </row>
    <row r="10" spans="1:19" x14ac:dyDescent="0.2">
      <c r="B10" s="250"/>
      <c r="C10" s="250"/>
      <c r="D10" s="250"/>
      <c r="E10" s="250"/>
      <c r="F10" s="250"/>
      <c r="G10" s="11" t="str">
        <f>VALUSD</f>
        <v>млрд. дол. США</v>
      </c>
      <c r="H10" s="250"/>
      <c r="I10" s="250"/>
      <c r="J10" s="250"/>
      <c r="K10" s="250"/>
      <c r="L10" s="250"/>
      <c r="M10" s="250"/>
      <c r="N10" s="250"/>
      <c r="O10" s="250"/>
      <c r="P10" s="250"/>
      <c r="Q10" s="250"/>
    </row>
    <row r="11" spans="1:19" s="195" customFormat="1" x14ac:dyDescent="0.2">
      <c r="A11" s="223"/>
      <c r="B11" s="206">
        <v>41639</v>
      </c>
      <c r="C11" s="206">
        <v>42004</v>
      </c>
      <c r="D11" s="206">
        <v>42369</v>
      </c>
      <c r="E11" s="206">
        <v>42735</v>
      </c>
      <c r="F11" s="206">
        <v>43100</v>
      </c>
      <c r="G11" s="206">
        <v>43131</v>
      </c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</row>
    <row r="12" spans="1:19" s="61" customFormat="1" x14ac:dyDescent="0.2">
      <c r="A12" s="8" t="s">
        <v>179</v>
      </c>
      <c r="B12" s="74">
        <f t="shared" ref="B12:G12" si="1">SUM(B$13+ B$14)</f>
        <v>73.16233841495</v>
      </c>
      <c r="C12" s="74">
        <f t="shared" si="1"/>
        <v>69.811922962929998</v>
      </c>
      <c r="D12" s="74">
        <f t="shared" si="1"/>
        <v>65.505686112310002</v>
      </c>
      <c r="E12" s="74">
        <f t="shared" si="1"/>
        <v>70.972708268410003</v>
      </c>
      <c r="F12" s="74">
        <f t="shared" si="1"/>
        <v>76.305177725150003</v>
      </c>
      <c r="G12" s="74">
        <f t="shared" si="1"/>
        <v>76.113584884320005</v>
      </c>
      <c r="H12" s="82"/>
      <c r="I12" s="82"/>
      <c r="J12" s="82"/>
      <c r="K12" s="82"/>
      <c r="L12" s="82"/>
      <c r="M12" s="82"/>
      <c r="N12" s="82"/>
      <c r="O12" s="82"/>
      <c r="P12" s="82"/>
      <c r="Q12" s="82"/>
    </row>
    <row r="13" spans="1:19" s="159" customFormat="1" x14ac:dyDescent="0.2">
      <c r="A13" s="126" t="s">
        <v>73</v>
      </c>
      <c r="B13" s="233">
        <v>60.079898590879999</v>
      </c>
      <c r="C13" s="233">
        <v>60.058160629950002</v>
      </c>
      <c r="D13" s="233">
        <v>55.593105028709999</v>
      </c>
      <c r="E13" s="233">
        <v>60.712805938389998</v>
      </c>
      <c r="F13" s="233">
        <v>65.33278567664</v>
      </c>
      <c r="G13" s="233">
        <v>65.44208011453</v>
      </c>
      <c r="H13" s="182"/>
      <c r="I13" s="182"/>
      <c r="J13" s="182"/>
      <c r="K13" s="182"/>
      <c r="L13" s="182"/>
      <c r="M13" s="182"/>
      <c r="N13" s="182"/>
      <c r="O13" s="182"/>
      <c r="P13" s="182"/>
      <c r="Q13" s="182"/>
    </row>
    <row r="14" spans="1:19" s="159" customFormat="1" x14ac:dyDescent="0.2">
      <c r="A14" s="126" t="s">
        <v>114</v>
      </c>
      <c r="B14" s="233">
        <v>13.082439824070001</v>
      </c>
      <c r="C14" s="233">
        <v>9.7537623329799992</v>
      </c>
      <c r="D14" s="233">
        <v>9.9125810835999992</v>
      </c>
      <c r="E14" s="233">
        <v>10.259902330019999</v>
      </c>
      <c r="F14" s="233">
        <v>10.972392048510001</v>
      </c>
      <c r="G14" s="233">
        <v>10.671504769789999</v>
      </c>
      <c r="H14" s="182"/>
      <c r="I14" s="182"/>
      <c r="J14" s="182"/>
      <c r="K14" s="182"/>
      <c r="L14" s="182"/>
      <c r="M14" s="182"/>
      <c r="N14" s="182"/>
      <c r="O14" s="182"/>
      <c r="P14" s="182"/>
      <c r="Q14" s="182"/>
    </row>
    <row r="15" spans="1:19" x14ac:dyDescent="0.2"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</row>
    <row r="16" spans="1:19" s="221" customFormat="1" x14ac:dyDescent="0.2">
      <c r="G16" s="228" t="s">
        <v>66</v>
      </c>
    </row>
    <row r="17" spans="1:19" s="195" customFormat="1" x14ac:dyDescent="0.2">
      <c r="A17" s="223"/>
      <c r="B17" s="206">
        <v>41639</v>
      </c>
      <c r="C17" s="206">
        <v>42004</v>
      </c>
      <c r="D17" s="206">
        <v>42369</v>
      </c>
      <c r="E17" s="206">
        <v>42735</v>
      </c>
      <c r="F17" s="206">
        <v>43100</v>
      </c>
      <c r="G17" s="206">
        <v>43131</v>
      </c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</row>
    <row r="18" spans="1:19" s="61" customFormat="1" x14ac:dyDescent="0.2">
      <c r="A18" s="8" t="s">
        <v>179</v>
      </c>
      <c r="B18" s="74">
        <f t="shared" ref="B18:G18" si="2">SUM(B$19+ B$20)</f>
        <v>1</v>
      </c>
      <c r="C18" s="74">
        <f t="shared" si="2"/>
        <v>1</v>
      </c>
      <c r="D18" s="74">
        <f t="shared" si="2"/>
        <v>1</v>
      </c>
      <c r="E18" s="74">
        <f t="shared" si="2"/>
        <v>1</v>
      </c>
      <c r="F18" s="74">
        <f t="shared" si="2"/>
        <v>1</v>
      </c>
      <c r="G18" s="74">
        <f t="shared" si="2"/>
        <v>1</v>
      </c>
      <c r="H18" s="82"/>
      <c r="I18" s="82"/>
      <c r="J18" s="82"/>
      <c r="K18" s="82"/>
      <c r="L18" s="82"/>
      <c r="M18" s="82"/>
      <c r="N18" s="82"/>
      <c r="O18" s="82"/>
      <c r="P18" s="82"/>
      <c r="Q18" s="82"/>
    </row>
    <row r="19" spans="1:19" s="159" customFormat="1" x14ac:dyDescent="0.2">
      <c r="A19" s="126" t="s">
        <v>73</v>
      </c>
      <c r="B19" s="123">
        <v>0.82118599999999997</v>
      </c>
      <c r="C19" s="123">
        <v>0.86028499999999997</v>
      </c>
      <c r="D19" s="123">
        <v>0.84867599999999999</v>
      </c>
      <c r="E19" s="123">
        <v>0.85543899999999995</v>
      </c>
      <c r="F19" s="123">
        <v>0.85620399999999997</v>
      </c>
      <c r="G19" s="123">
        <v>0.85979499999999998</v>
      </c>
      <c r="H19" s="182"/>
      <c r="I19" s="182"/>
      <c r="J19" s="182"/>
      <c r="K19" s="182"/>
      <c r="L19" s="182"/>
      <c r="M19" s="182"/>
      <c r="N19" s="182"/>
      <c r="O19" s="182"/>
      <c r="P19" s="182"/>
      <c r="Q19" s="182"/>
    </row>
    <row r="20" spans="1:19" s="159" customFormat="1" x14ac:dyDescent="0.2">
      <c r="A20" s="126" t="s">
        <v>114</v>
      </c>
      <c r="B20" s="123">
        <v>0.178814</v>
      </c>
      <c r="C20" s="123">
        <v>0.13971500000000001</v>
      </c>
      <c r="D20" s="123">
        <v>0.15132399999999999</v>
      </c>
      <c r="E20" s="123">
        <v>0.144561</v>
      </c>
      <c r="F20" s="123">
        <v>0.14379600000000001</v>
      </c>
      <c r="G20" s="123">
        <v>0.140205</v>
      </c>
      <c r="H20" s="182"/>
      <c r="I20" s="182"/>
      <c r="J20" s="182"/>
      <c r="K20" s="182"/>
      <c r="L20" s="182"/>
      <c r="M20" s="182"/>
      <c r="N20" s="182"/>
      <c r="O20" s="182"/>
      <c r="P20" s="182"/>
      <c r="Q20" s="182"/>
    </row>
    <row r="21" spans="1:19" x14ac:dyDescent="0.2">
      <c r="B21" s="250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</row>
    <row r="22" spans="1:19" x14ac:dyDescent="0.2"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</row>
    <row r="23" spans="1:19" x14ac:dyDescent="0.2">
      <c r="B23" s="250"/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</row>
    <row r="24" spans="1:19" x14ac:dyDescent="0.2"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</row>
    <row r="25" spans="1:19" s="221" customFormat="1" x14ac:dyDescent="0.2"/>
    <row r="26" spans="1:19" x14ac:dyDescent="0.2">
      <c r="B26" s="250"/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</row>
    <row r="27" spans="1:19" x14ac:dyDescent="0.2"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</row>
    <row r="28" spans="1:19" x14ac:dyDescent="0.2"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</row>
    <row r="29" spans="1:19" x14ac:dyDescent="0.2">
      <c r="B29" s="250"/>
      <c r="C29" s="250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</row>
    <row r="30" spans="1:19" x14ac:dyDescent="0.2">
      <c r="B30" s="250"/>
      <c r="C30" s="250"/>
      <c r="D30" s="250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</row>
    <row r="31" spans="1:19" x14ac:dyDescent="0.2">
      <c r="B31" s="250"/>
      <c r="C31" s="250"/>
      <c r="D31" s="250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</row>
    <row r="32" spans="1:19" x14ac:dyDescent="0.2">
      <c r="B32" s="250"/>
      <c r="C32" s="250"/>
      <c r="D32" s="250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</row>
    <row r="33" spans="2:17" x14ac:dyDescent="0.2">
      <c r="B33" s="250"/>
      <c r="C33" s="250"/>
      <c r="D33" s="250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</row>
    <row r="34" spans="2:17" x14ac:dyDescent="0.2">
      <c r="B34" s="250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</row>
    <row r="35" spans="2:17" x14ac:dyDescent="0.2">
      <c r="B35" s="250"/>
      <c r="C35" s="250"/>
      <c r="D35" s="250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</row>
    <row r="36" spans="2:17" x14ac:dyDescent="0.2">
      <c r="B36" s="250"/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</row>
    <row r="37" spans="2:17" x14ac:dyDescent="0.2"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2:17" x14ac:dyDescent="0.2">
      <c r="B38" s="250"/>
      <c r="C38" s="250"/>
      <c r="D38" s="250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2:17" x14ac:dyDescent="0.2">
      <c r="B39" s="250"/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2:17" x14ac:dyDescent="0.2"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2:17" x14ac:dyDescent="0.2">
      <c r="B41" s="250"/>
      <c r="C41" s="250"/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2:17" x14ac:dyDescent="0.2">
      <c r="B42" s="250"/>
      <c r="C42" s="250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2:17" x14ac:dyDescent="0.2">
      <c r="B43" s="250"/>
      <c r="C43" s="250"/>
      <c r="D43" s="250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2:17" x14ac:dyDescent="0.2">
      <c r="B44" s="250"/>
      <c r="C44" s="250"/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2:17" x14ac:dyDescent="0.2">
      <c r="B45" s="250"/>
      <c r="C45" s="250"/>
      <c r="D45" s="250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2:17" x14ac:dyDescent="0.2">
      <c r="B46" s="250"/>
      <c r="C46" s="250"/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2:17" x14ac:dyDescent="0.2">
      <c r="B47" s="250"/>
      <c r="C47" s="250"/>
      <c r="D47" s="250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2:17" x14ac:dyDescent="0.2">
      <c r="B48" s="250"/>
      <c r="C48" s="250"/>
      <c r="D48" s="250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2:17" x14ac:dyDescent="0.2">
      <c r="B49" s="250"/>
      <c r="C49" s="250"/>
      <c r="D49" s="250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2:17" x14ac:dyDescent="0.2">
      <c r="B50" s="250"/>
      <c r="C50" s="250"/>
      <c r="D50" s="250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2:17" x14ac:dyDescent="0.2">
      <c r="B51" s="250"/>
      <c r="C51" s="250"/>
      <c r="D51" s="250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2:17" x14ac:dyDescent="0.2">
      <c r="B52" s="250"/>
      <c r="C52" s="250"/>
      <c r="D52" s="250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2:17" x14ac:dyDescent="0.2">
      <c r="B53" s="250"/>
      <c r="C53" s="250"/>
      <c r="D53" s="250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2:17" x14ac:dyDescent="0.2">
      <c r="B54" s="250"/>
      <c r="C54" s="250"/>
      <c r="D54" s="250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2:17" x14ac:dyDescent="0.2">
      <c r="B55" s="250"/>
      <c r="C55" s="250"/>
      <c r="D55" s="250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2:17" x14ac:dyDescent="0.2">
      <c r="B56" s="250"/>
      <c r="C56" s="250"/>
      <c r="D56" s="250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2:17" x14ac:dyDescent="0.2">
      <c r="B57" s="250"/>
      <c r="C57" s="250"/>
      <c r="D57" s="250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2:17" x14ac:dyDescent="0.2">
      <c r="B58" s="250"/>
      <c r="C58" s="250"/>
      <c r="D58" s="250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2:17" x14ac:dyDescent="0.2">
      <c r="B59" s="250"/>
      <c r="C59" s="250"/>
      <c r="D59" s="250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2:17" x14ac:dyDescent="0.2">
      <c r="B60" s="250"/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2:17" x14ac:dyDescent="0.2">
      <c r="B61" s="250"/>
      <c r="C61" s="250"/>
      <c r="D61" s="250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2:17" x14ac:dyDescent="0.2"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2:17" x14ac:dyDescent="0.2">
      <c r="B63" s="250"/>
      <c r="C63" s="250"/>
      <c r="D63" s="250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2:17" x14ac:dyDescent="0.2">
      <c r="B64" s="250"/>
      <c r="C64" s="250"/>
      <c r="D64" s="250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2:17" x14ac:dyDescent="0.2">
      <c r="B65" s="250"/>
      <c r="C65" s="250"/>
      <c r="D65" s="250"/>
      <c r="E65" s="250"/>
      <c r="F65" s="250"/>
      <c r="G65" s="250"/>
      <c r="H65" s="250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2:17" x14ac:dyDescent="0.2">
      <c r="B66" s="250"/>
      <c r="C66" s="250"/>
      <c r="D66" s="250"/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2:17" x14ac:dyDescent="0.2">
      <c r="B67" s="250"/>
      <c r="C67" s="250"/>
      <c r="D67" s="250"/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2:17" x14ac:dyDescent="0.2">
      <c r="B68" s="250"/>
      <c r="C68" s="250"/>
      <c r="D68" s="250"/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2:17" x14ac:dyDescent="0.2">
      <c r="B69" s="250"/>
      <c r="C69" s="250"/>
      <c r="D69" s="250"/>
      <c r="E69" s="250"/>
      <c r="F69" s="250"/>
      <c r="G69" s="250"/>
      <c r="H69" s="250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2:17" x14ac:dyDescent="0.2">
      <c r="B70" s="250"/>
      <c r="C70" s="250"/>
      <c r="D70" s="250"/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2:17" x14ac:dyDescent="0.2">
      <c r="B71" s="250"/>
      <c r="C71" s="250"/>
      <c r="D71" s="250"/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2:17" x14ac:dyDescent="0.2">
      <c r="B72" s="250"/>
      <c r="C72" s="250"/>
      <c r="D72" s="250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2:17" x14ac:dyDescent="0.2">
      <c r="B73" s="250"/>
      <c r="C73" s="250"/>
      <c r="D73" s="250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2:17" x14ac:dyDescent="0.2">
      <c r="B74" s="250"/>
      <c r="C74" s="250"/>
      <c r="D74" s="250"/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2:17" x14ac:dyDescent="0.2">
      <c r="B75" s="250"/>
      <c r="C75" s="250"/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2:17" x14ac:dyDescent="0.2">
      <c r="B76" s="250"/>
      <c r="C76" s="250"/>
      <c r="D76" s="250"/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2:17" x14ac:dyDescent="0.2">
      <c r="B77" s="250"/>
      <c r="C77" s="250"/>
      <c r="D77" s="250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2:17" x14ac:dyDescent="0.2">
      <c r="B78" s="250"/>
      <c r="C78" s="250"/>
      <c r="D78" s="250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2:17" x14ac:dyDescent="0.2">
      <c r="B79" s="250"/>
      <c r="C79" s="250"/>
      <c r="D79" s="250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2:17" x14ac:dyDescent="0.2">
      <c r="B80" s="250"/>
      <c r="C80" s="250"/>
      <c r="D80" s="250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2:17" x14ac:dyDescent="0.2">
      <c r="B81" s="250"/>
      <c r="C81" s="250"/>
      <c r="D81" s="250"/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2:17" x14ac:dyDescent="0.2">
      <c r="B82" s="250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2:17" x14ac:dyDescent="0.2">
      <c r="B83" s="250"/>
      <c r="C83" s="250"/>
      <c r="D83" s="250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2:17" x14ac:dyDescent="0.2">
      <c r="B84" s="250"/>
      <c r="C84" s="250"/>
      <c r="D84" s="250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2:17" x14ac:dyDescent="0.2">
      <c r="B85" s="250"/>
      <c r="C85" s="250"/>
      <c r="D85" s="250"/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2:17" x14ac:dyDescent="0.2">
      <c r="B86" s="250"/>
      <c r="C86" s="250"/>
      <c r="D86" s="250"/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2:17" x14ac:dyDescent="0.2">
      <c r="B87" s="250"/>
      <c r="C87" s="250"/>
      <c r="D87" s="250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2:17" x14ac:dyDescent="0.2">
      <c r="B88" s="250"/>
      <c r="C88" s="250"/>
      <c r="D88" s="250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2:17" x14ac:dyDescent="0.2">
      <c r="B89" s="250"/>
      <c r="C89" s="250"/>
      <c r="D89" s="250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2:17" x14ac:dyDescent="0.2">
      <c r="B90" s="250"/>
      <c r="C90" s="250"/>
      <c r="D90" s="250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2:17" x14ac:dyDescent="0.2">
      <c r="B91" s="250"/>
      <c r="C91" s="250"/>
      <c r="D91" s="250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2:17" x14ac:dyDescent="0.2">
      <c r="B92" s="250"/>
      <c r="C92" s="250"/>
      <c r="D92" s="250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2:17" x14ac:dyDescent="0.2">
      <c r="B93" s="250"/>
      <c r="C93" s="250"/>
      <c r="D93" s="250"/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2:17" x14ac:dyDescent="0.2">
      <c r="B94" s="250"/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2:17" x14ac:dyDescent="0.2">
      <c r="B95" s="250"/>
      <c r="C95" s="250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2:17" x14ac:dyDescent="0.2">
      <c r="B96" s="250"/>
      <c r="C96" s="250"/>
      <c r="D96" s="250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2:17" x14ac:dyDescent="0.2">
      <c r="B97" s="250"/>
      <c r="C97" s="250"/>
      <c r="D97" s="250"/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2:17" x14ac:dyDescent="0.2">
      <c r="B98" s="250"/>
      <c r="C98" s="250"/>
      <c r="D98" s="250"/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2:17" x14ac:dyDescent="0.2">
      <c r="B99" s="250"/>
      <c r="C99" s="250"/>
      <c r="D99" s="250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2:17" x14ac:dyDescent="0.2">
      <c r="B100" s="250"/>
      <c r="C100" s="250"/>
      <c r="D100" s="250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2:17" x14ac:dyDescent="0.2">
      <c r="B101" s="250"/>
      <c r="C101" s="250"/>
      <c r="D101" s="250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2:17" x14ac:dyDescent="0.2">
      <c r="B102" s="250"/>
      <c r="C102" s="250"/>
      <c r="D102" s="250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2:17" x14ac:dyDescent="0.2">
      <c r="B103" s="250"/>
      <c r="C103" s="250"/>
      <c r="D103" s="250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2:17" x14ac:dyDescent="0.2">
      <c r="B104" s="250"/>
      <c r="C104" s="250"/>
      <c r="D104" s="250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2:17" x14ac:dyDescent="0.2">
      <c r="B105" s="250"/>
      <c r="C105" s="250"/>
      <c r="D105" s="250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2:17" x14ac:dyDescent="0.2">
      <c r="B106" s="250"/>
      <c r="C106" s="250"/>
      <c r="D106" s="250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2:17" x14ac:dyDescent="0.2">
      <c r="B107" s="250"/>
      <c r="C107" s="250"/>
      <c r="D107" s="250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2:17" x14ac:dyDescent="0.2">
      <c r="B108" s="250"/>
      <c r="C108" s="250"/>
      <c r="D108" s="250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2:17" x14ac:dyDescent="0.2">
      <c r="B109" s="250"/>
      <c r="C109" s="250"/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2:17" x14ac:dyDescent="0.2">
      <c r="B110" s="250"/>
      <c r="C110" s="250"/>
      <c r="D110" s="250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2:17" x14ac:dyDescent="0.2">
      <c r="B111" s="250"/>
      <c r="C111" s="250"/>
      <c r="D111" s="250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2:17" x14ac:dyDescent="0.2">
      <c r="B112" s="250"/>
      <c r="C112" s="250"/>
      <c r="D112" s="250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2:17" x14ac:dyDescent="0.2">
      <c r="B113" s="250"/>
      <c r="C113" s="250"/>
      <c r="D113" s="250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2:17" x14ac:dyDescent="0.2">
      <c r="B114" s="250"/>
      <c r="C114" s="250"/>
      <c r="D114" s="250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2:17" x14ac:dyDescent="0.2">
      <c r="B115" s="250"/>
      <c r="C115" s="250"/>
      <c r="D115" s="250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2:17" x14ac:dyDescent="0.2">
      <c r="B116" s="250"/>
      <c r="C116" s="250"/>
      <c r="D116" s="250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2:17" x14ac:dyDescent="0.2">
      <c r="B117" s="250"/>
      <c r="C117" s="250"/>
      <c r="D117" s="250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2:17" x14ac:dyDescent="0.2"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2:17" x14ac:dyDescent="0.2">
      <c r="B119" s="250"/>
      <c r="C119" s="250"/>
      <c r="D119" s="250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2:17" x14ac:dyDescent="0.2">
      <c r="B120" s="250"/>
      <c r="C120" s="250"/>
      <c r="D120" s="250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2:17" x14ac:dyDescent="0.2"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2:17" x14ac:dyDescent="0.2">
      <c r="B122" s="250"/>
      <c r="C122" s="250"/>
      <c r="D122" s="250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2:17" x14ac:dyDescent="0.2">
      <c r="B123" s="250"/>
      <c r="C123" s="250"/>
      <c r="D123" s="250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2:17" x14ac:dyDescent="0.2">
      <c r="B124" s="250"/>
      <c r="C124" s="250"/>
      <c r="D124" s="250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2:17" x14ac:dyDescent="0.2">
      <c r="B125" s="250"/>
      <c r="C125" s="250"/>
      <c r="D125" s="250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2:17" x14ac:dyDescent="0.2">
      <c r="B126" s="250"/>
      <c r="C126" s="250"/>
      <c r="D126" s="250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2:17" x14ac:dyDescent="0.2">
      <c r="B127" s="250"/>
      <c r="C127" s="250"/>
      <c r="D127" s="250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2:17" x14ac:dyDescent="0.2">
      <c r="B128" s="250"/>
      <c r="C128" s="250"/>
      <c r="D128" s="250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250"/>
      <c r="C129" s="250"/>
      <c r="D129" s="250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250"/>
      <c r="C130" s="250"/>
      <c r="D130" s="250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250"/>
      <c r="C131" s="250"/>
      <c r="D131" s="250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250"/>
      <c r="C132" s="250"/>
      <c r="D132" s="250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250"/>
      <c r="C133" s="250"/>
      <c r="D133" s="250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250"/>
      <c r="C134" s="250"/>
      <c r="D134" s="250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250"/>
      <c r="C135" s="250"/>
      <c r="D135" s="250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250"/>
      <c r="C136" s="250"/>
      <c r="D136" s="250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250"/>
      <c r="C137" s="250"/>
      <c r="D137" s="250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250"/>
      <c r="C138" s="250"/>
      <c r="D138" s="250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250"/>
      <c r="C139" s="250"/>
      <c r="D139" s="250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250"/>
      <c r="C140" s="250"/>
      <c r="D140" s="250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250"/>
      <c r="C141" s="250"/>
      <c r="D141" s="250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250"/>
      <c r="C142" s="250"/>
      <c r="D142" s="250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250"/>
      <c r="C143" s="250"/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250"/>
      <c r="C144" s="250"/>
      <c r="D144" s="250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250"/>
      <c r="C145" s="250"/>
      <c r="D145" s="250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250"/>
      <c r="C146" s="250"/>
      <c r="D146" s="250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250"/>
      <c r="C147" s="250"/>
      <c r="D147" s="250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250"/>
      <c r="C148" s="250"/>
      <c r="D148" s="250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250"/>
      <c r="C149" s="250"/>
      <c r="D149" s="250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250"/>
      <c r="C150" s="250"/>
      <c r="D150" s="250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250"/>
      <c r="C151" s="250"/>
      <c r="D151" s="250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250"/>
      <c r="C152" s="250"/>
      <c r="D152" s="250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250"/>
      <c r="C153" s="250"/>
      <c r="D153" s="250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250"/>
      <c r="C154" s="250"/>
      <c r="D154" s="250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250"/>
      <c r="C155" s="250"/>
      <c r="D155" s="250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250"/>
      <c r="C156" s="250"/>
      <c r="D156" s="250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250"/>
      <c r="C157" s="250"/>
      <c r="D157" s="250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250"/>
      <c r="C158" s="250"/>
      <c r="D158" s="250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250"/>
      <c r="C159" s="250"/>
      <c r="D159" s="250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250"/>
      <c r="C160" s="250"/>
      <c r="D160" s="250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250"/>
      <c r="C161" s="250"/>
      <c r="D161" s="250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250"/>
      <c r="C162" s="250"/>
      <c r="D162" s="250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250"/>
      <c r="C163" s="250"/>
      <c r="D163" s="250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250"/>
      <c r="C164" s="250"/>
      <c r="D164" s="250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250"/>
      <c r="C165" s="250"/>
      <c r="D165" s="250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250"/>
      <c r="C166" s="250"/>
      <c r="D166" s="250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250"/>
      <c r="C167" s="250"/>
      <c r="D167" s="250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250"/>
      <c r="C168" s="250"/>
      <c r="D168" s="250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</row>
    <row r="169" spans="2:17" x14ac:dyDescent="0.2">
      <c r="B169" s="250"/>
      <c r="C169" s="250"/>
      <c r="D169" s="250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</row>
    <row r="170" spans="2:17" x14ac:dyDescent="0.2">
      <c r="B170" s="250"/>
      <c r="C170" s="250"/>
      <c r="D170" s="250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</row>
    <row r="171" spans="2:17" x14ac:dyDescent="0.2">
      <c r="B171" s="250"/>
      <c r="C171" s="250"/>
      <c r="D171" s="250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</row>
    <row r="172" spans="2:17" x14ac:dyDescent="0.2">
      <c r="B172" s="250"/>
      <c r="C172" s="250"/>
      <c r="D172" s="250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</row>
    <row r="173" spans="2:17" x14ac:dyDescent="0.2">
      <c r="B173" s="250"/>
      <c r="C173" s="250"/>
      <c r="D173" s="250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</row>
    <row r="174" spans="2:17" x14ac:dyDescent="0.2">
      <c r="B174" s="250"/>
      <c r="C174" s="250"/>
      <c r="D174" s="250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</row>
    <row r="175" spans="2:17" x14ac:dyDescent="0.2">
      <c r="B175" s="250"/>
      <c r="C175" s="250"/>
      <c r="D175" s="250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</row>
    <row r="176" spans="2:17" x14ac:dyDescent="0.2">
      <c r="B176" s="250"/>
      <c r="C176" s="250"/>
      <c r="D176" s="250"/>
      <c r="E176" s="250"/>
      <c r="F176" s="250"/>
      <c r="G176" s="250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</row>
    <row r="177" spans="2:17" x14ac:dyDescent="0.2">
      <c r="B177" s="250"/>
      <c r="C177" s="250"/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</row>
    <row r="178" spans="2:17" x14ac:dyDescent="0.2">
      <c r="B178" s="250"/>
      <c r="C178" s="250"/>
      <c r="D178" s="250"/>
      <c r="E178" s="250"/>
      <c r="F178" s="250"/>
      <c r="G178" s="250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</row>
    <row r="179" spans="2:17" x14ac:dyDescent="0.2">
      <c r="B179" s="250"/>
      <c r="C179" s="250"/>
      <c r="D179" s="250"/>
      <c r="E179" s="250"/>
      <c r="F179" s="250"/>
      <c r="G179" s="250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</row>
    <row r="180" spans="2:17" x14ac:dyDescent="0.2">
      <c r="B180" s="250"/>
      <c r="C180" s="250"/>
      <c r="D180" s="250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</row>
    <row r="181" spans="2:17" x14ac:dyDescent="0.2">
      <c r="B181" s="250"/>
      <c r="C181" s="250"/>
      <c r="D181" s="250"/>
      <c r="E181" s="250"/>
      <c r="F181" s="250"/>
      <c r="G181" s="250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</row>
    <row r="182" spans="2:17" x14ac:dyDescent="0.2">
      <c r="B182" s="250"/>
      <c r="C182" s="250"/>
      <c r="D182" s="250"/>
      <c r="E182" s="250"/>
      <c r="F182" s="250"/>
      <c r="G182" s="250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</row>
    <row r="183" spans="2:17" x14ac:dyDescent="0.2">
      <c r="B183" s="250"/>
      <c r="C183" s="250"/>
      <c r="D183" s="250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</row>
    <row r="184" spans="2:17" x14ac:dyDescent="0.2">
      <c r="B184" s="250"/>
      <c r="C184" s="250"/>
      <c r="D184" s="250"/>
      <c r="E184" s="250"/>
      <c r="F184" s="250"/>
      <c r="G184" s="250"/>
      <c r="H184" s="250"/>
      <c r="I184" s="250"/>
      <c r="J184" s="250"/>
      <c r="K184" s="250"/>
      <c r="L184" s="250"/>
      <c r="M184" s="250"/>
      <c r="N184" s="250"/>
      <c r="O184" s="250"/>
      <c r="P184" s="250"/>
      <c r="Q184" s="250"/>
    </row>
    <row r="185" spans="2:17" x14ac:dyDescent="0.2">
      <c r="B185" s="250"/>
      <c r="C185" s="250"/>
      <c r="D185" s="250"/>
      <c r="E185" s="250"/>
      <c r="F185" s="250"/>
      <c r="G185" s="250"/>
      <c r="H185" s="250"/>
      <c r="I185" s="250"/>
      <c r="J185" s="250"/>
      <c r="K185" s="250"/>
      <c r="L185" s="250"/>
      <c r="M185" s="250"/>
      <c r="N185" s="250"/>
      <c r="O185" s="250"/>
      <c r="P185" s="250"/>
      <c r="Q185" s="250"/>
    </row>
    <row r="186" spans="2:17" x14ac:dyDescent="0.2">
      <c r="B186" s="250"/>
      <c r="C186" s="250"/>
      <c r="D186" s="250"/>
      <c r="E186" s="250"/>
      <c r="F186" s="250"/>
      <c r="G186" s="250"/>
      <c r="H186" s="250"/>
      <c r="I186" s="250"/>
      <c r="J186" s="250"/>
      <c r="K186" s="250"/>
      <c r="L186" s="250"/>
      <c r="M186" s="250"/>
      <c r="N186" s="250"/>
      <c r="O186" s="250"/>
      <c r="P186" s="250"/>
      <c r="Q186" s="250"/>
    </row>
    <row r="187" spans="2:17" x14ac:dyDescent="0.2">
      <c r="B187" s="250"/>
      <c r="C187" s="250"/>
      <c r="D187" s="250"/>
      <c r="E187" s="250"/>
      <c r="F187" s="250"/>
      <c r="G187" s="250"/>
      <c r="H187" s="250"/>
      <c r="I187" s="250"/>
      <c r="J187" s="250"/>
      <c r="K187" s="250"/>
      <c r="L187" s="250"/>
      <c r="M187" s="250"/>
      <c r="N187" s="250"/>
      <c r="O187" s="250"/>
      <c r="P187" s="250"/>
      <c r="Q187" s="250"/>
    </row>
    <row r="188" spans="2:17" x14ac:dyDescent="0.2">
      <c r="B188" s="250"/>
      <c r="C188" s="250"/>
      <c r="D188" s="250"/>
      <c r="E188" s="250"/>
      <c r="F188" s="250"/>
      <c r="G188" s="250"/>
      <c r="H188" s="250"/>
      <c r="I188" s="250"/>
      <c r="J188" s="250"/>
      <c r="K188" s="250"/>
      <c r="L188" s="250"/>
      <c r="M188" s="250"/>
      <c r="N188" s="250"/>
      <c r="O188" s="250"/>
      <c r="P188" s="250"/>
      <c r="Q188" s="250"/>
    </row>
    <row r="189" spans="2:17" x14ac:dyDescent="0.2">
      <c r="B189" s="250"/>
      <c r="C189" s="250"/>
      <c r="D189" s="250"/>
      <c r="E189" s="250"/>
      <c r="F189" s="250"/>
      <c r="G189" s="250"/>
      <c r="H189" s="250"/>
      <c r="I189" s="250"/>
      <c r="J189" s="250"/>
      <c r="K189" s="250"/>
      <c r="L189" s="250"/>
      <c r="M189" s="250"/>
      <c r="N189" s="250"/>
      <c r="O189" s="250"/>
      <c r="P189" s="250"/>
      <c r="Q189" s="250"/>
    </row>
    <row r="190" spans="2:17" x14ac:dyDescent="0.2">
      <c r="B190" s="250"/>
      <c r="C190" s="250"/>
      <c r="D190" s="250"/>
      <c r="E190" s="250"/>
      <c r="F190" s="250"/>
      <c r="G190" s="250"/>
      <c r="H190" s="250"/>
      <c r="I190" s="250"/>
      <c r="J190" s="250"/>
      <c r="K190" s="250"/>
      <c r="L190" s="250"/>
      <c r="M190" s="250"/>
      <c r="N190" s="250"/>
      <c r="O190" s="250"/>
      <c r="P190" s="250"/>
      <c r="Q190" s="250"/>
    </row>
    <row r="191" spans="2:17" x14ac:dyDescent="0.2">
      <c r="B191" s="250"/>
      <c r="C191" s="250"/>
      <c r="D191" s="250"/>
      <c r="E191" s="250"/>
      <c r="F191" s="250"/>
      <c r="G191" s="250"/>
      <c r="H191" s="250"/>
      <c r="I191" s="250"/>
      <c r="J191" s="250"/>
      <c r="K191" s="250"/>
      <c r="L191" s="250"/>
      <c r="M191" s="250"/>
      <c r="N191" s="250"/>
      <c r="O191" s="250"/>
      <c r="P191" s="250"/>
      <c r="Q191" s="250"/>
    </row>
    <row r="192" spans="2:17" x14ac:dyDescent="0.2">
      <c r="B192" s="250"/>
      <c r="C192" s="250"/>
      <c r="D192" s="250"/>
      <c r="E192" s="250"/>
      <c r="F192" s="250"/>
      <c r="G192" s="250"/>
      <c r="H192" s="250"/>
      <c r="I192" s="250"/>
      <c r="J192" s="250"/>
      <c r="K192" s="250"/>
      <c r="L192" s="250"/>
      <c r="M192" s="250"/>
      <c r="N192" s="250"/>
      <c r="O192" s="250"/>
      <c r="P192" s="250"/>
      <c r="Q192" s="250"/>
    </row>
    <row r="193" spans="2:17" x14ac:dyDescent="0.2">
      <c r="B193" s="250"/>
      <c r="C193" s="250"/>
      <c r="D193" s="250"/>
      <c r="E193" s="250"/>
      <c r="F193" s="250"/>
      <c r="G193" s="250"/>
      <c r="H193" s="250"/>
      <c r="I193" s="250"/>
      <c r="J193" s="250"/>
      <c r="K193" s="250"/>
      <c r="L193" s="250"/>
      <c r="M193" s="250"/>
      <c r="N193" s="250"/>
      <c r="O193" s="250"/>
      <c r="P193" s="250"/>
      <c r="Q193" s="250"/>
    </row>
    <row r="194" spans="2:17" x14ac:dyDescent="0.2">
      <c r="B194" s="250"/>
      <c r="C194" s="250"/>
      <c r="D194" s="250"/>
      <c r="E194" s="250"/>
      <c r="F194" s="250"/>
      <c r="G194" s="250"/>
      <c r="H194" s="250"/>
      <c r="I194" s="250"/>
      <c r="J194" s="250"/>
      <c r="K194" s="250"/>
      <c r="L194" s="250"/>
      <c r="M194" s="250"/>
      <c r="N194" s="250"/>
      <c r="O194" s="250"/>
      <c r="P194" s="250"/>
      <c r="Q194" s="250"/>
    </row>
    <row r="195" spans="2:17" x14ac:dyDescent="0.2">
      <c r="B195" s="250"/>
      <c r="C195" s="250"/>
      <c r="D195" s="250"/>
      <c r="E195" s="250"/>
      <c r="F195" s="250"/>
      <c r="G195" s="250"/>
      <c r="H195" s="250"/>
      <c r="I195" s="250"/>
      <c r="J195" s="250"/>
      <c r="K195" s="250"/>
      <c r="L195" s="250"/>
      <c r="M195" s="250"/>
      <c r="N195" s="250"/>
      <c r="O195" s="250"/>
      <c r="P195" s="250"/>
      <c r="Q195" s="250"/>
    </row>
    <row r="196" spans="2:17" x14ac:dyDescent="0.2">
      <c r="B196" s="250"/>
      <c r="C196" s="250"/>
      <c r="D196" s="250"/>
      <c r="E196" s="250"/>
      <c r="F196" s="250"/>
      <c r="G196" s="250"/>
      <c r="H196" s="250"/>
      <c r="I196" s="250"/>
      <c r="J196" s="250"/>
      <c r="K196" s="250"/>
      <c r="L196" s="250"/>
      <c r="M196" s="250"/>
      <c r="N196" s="250"/>
      <c r="O196" s="250"/>
      <c r="P196" s="250"/>
      <c r="Q196" s="250"/>
    </row>
    <row r="197" spans="2:17" x14ac:dyDescent="0.2">
      <c r="B197" s="250"/>
      <c r="C197" s="250"/>
      <c r="D197" s="250"/>
      <c r="E197" s="250"/>
      <c r="F197" s="250"/>
      <c r="G197" s="250"/>
      <c r="H197" s="250"/>
      <c r="I197" s="250"/>
      <c r="J197" s="250"/>
      <c r="K197" s="250"/>
      <c r="L197" s="250"/>
      <c r="M197" s="250"/>
      <c r="N197" s="250"/>
      <c r="O197" s="250"/>
      <c r="P197" s="250"/>
      <c r="Q197" s="250"/>
    </row>
    <row r="198" spans="2:17" x14ac:dyDescent="0.2">
      <c r="B198" s="250"/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</row>
    <row r="199" spans="2:17" x14ac:dyDescent="0.2">
      <c r="B199" s="250"/>
      <c r="C199" s="250"/>
      <c r="D199" s="250"/>
      <c r="E199" s="250"/>
      <c r="F199" s="250"/>
      <c r="G199" s="250"/>
      <c r="H199" s="250"/>
      <c r="I199" s="250"/>
      <c r="J199" s="250"/>
      <c r="K199" s="250"/>
      <c r="L199" s="250"/>
      <c r="M199" s="250"/>
      <c r="N199" s="250"/>
      <c r="O199" s="250"/>
      <c r="P199" s="250"/>
      <c r="Q199" s="250"/>
    </row>
    <row r="200" spans="2:17" x14ac:dyDescent="0.2">
      <c r="B200" s="250"/>
      <c r="C200" s="250"/>
      <c r="D200" s="250"/>
      <c r="E200" s="250"/>
      <c r="F200" s="250"/>
      <c r="G200" s="250"/>
      <c r="H200" s="250"/>
      <c r="I200" s="250"/>
      <c r="J200" s="250"/>
      <c r="K200" s="250"/>
      <c r="L200" s="250"/>
      <c r="M200" s="250"/>
      <c r="N200" s="250"/>
      <c r="O200" s="250"/>
      <c r="P200" s="250"/>
      <c r="Q200" s="250"/>
    </row>
    <row r="201" spans="2:17" x14ac:dyDescent="0.2">
      <c r="B201" s="250"/>
      <c r="C201" s="250"/>
      <c r="D201" s="250"/>
      <c r="E201" s="250"/>
      <c r="F201" s="250"/>
      <c r="G201" s="250"/>
      <c r="H201" s="250"/>
      <c r="I201" s="250"/>
      <c r="J201" s="250"/>
      <c r="K201" s="250"/>
      <c r="L201" s="250"/>
      <c r="M201" s="250"/>
      <c r="N201" s="250"/>
      <c r="O201" s="250"/>
      <c r="P201" s="250"/>
      <c r="Q201" s="250"/>
    </row>
    <row r="202" spans="2:17" x14ac:dyDescent="0.2">
      <c r="B202" s="250"/>
      <c r="C202" s="250"/>
      <c r="D202" s="250"/>
      <c r="E202" s="250"/>
      <c r="F202" s="250"/>
      <c r="G202" s="250"/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</row>
    <row r="203" spans="2:17" x14ac:dyDescent="0.2">
      <c r="B203" s="250"/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</row>
    <row r="204" spans="2:17" x14ac:dyDescent="0.2">
      <c r="B204" s="250"/>
      <c r="C204" s="250"/>
      <c r="D204" s="250"/>
      <c r="E204" s="250"/>
      <c r="F204" s="250"/>
      <c r="G204" s="250"/>
      <c r="H204" s="250"/>
      <c r="I204" s="250"/>
      <c r="J204" s="250"/>
      <c r="K204" s="250"/>
      <c r="L204" s="250"/>
      <c r="M204" s="250"/>
      <c r="N204" s="250"/>
      <c r="O204" s="250"/>
      <c r="P204" s="250"/>
      <c r="Q204" s="250"/>
    </row>
    <row r="205" spans="2:17" x14ac:dyDescent="0.2">
      <c r="B205" s="250"/>
      <c r="C205" s="250"/>
      <c r="D205" s="250"/>
      <c r="E205" s="250"/>
      <c r="F205" s="250"/>
      <c r="G205" s="250"/>
      <c r="H205" s="250"/>
      <c r="I205" s="250"/>
      <c r="J205" s="250"/>
      <c r="K205" s="250"/>
      <c r="L205" s="250"/>
      <c r="M205" s="250"/>
      <c r="N205" s="250"/>
      <c r="O205" s="250"/>
      <c r="P205" s="250"/>
      <c r="Q205" s="250"/>
    </row>
    <row r="206" spans="2:17" x14ac:dyDescent="0.2">
      <c r="B206" s="250"/>
      <c r="C206" s="250"/>
      <c r="D206" s="250"/>
      <c r="E206" s="250"/>
      <c r="F206" s="250"/>
      <c r="G206" s="250"/>
      <c r="H206" s="250"/>
      <c r="I206" s="250"/>
      <c r="J206" s="250"/>
      <c r="K206" s="250"/>
      <c r="L206" s="250"/>
      <c r="M206" s="250"/>
      <c r="N206" s="250"/>
      <c r="O206" s="250"/>
      <c r="P206" s="250"/>
      <c r="Q206" s="250"/>
    </row>
    <row r="207" spans="2:17" x14ac:dyDescent="0.2">
      <c r="B207" s="250"/>
      <c r="C207" s="250"/>
      <c r="D207" s="250"/>
      <c r="E207" s="250"/>
      <c r="F207" s="250"/>
      <c r="G207" s="250"/>
      <c r="H207" s="250"/>
      <c r="I207" s="250"/>
      <c r="J207" s="250"/>
      <c r="K207" s="250"/>
      <c r="L207" s="250"/>
      <c r="M207" s="250"/>
      <c r="N207" s="250"/>
      <c r="O207" s="250"/>
      <c r="P207" s="250"/>
      <c r="Q207" s="250"/>
    </row>
    <row r="208" spans="2:17" x14ac:dyDescent="0.2">
      <c r="B208" s="250"/>
      <c r="C208" s="250"/>
      <c r="D208" s="250"/>
      <c r="E208" s="250"/>
      <c r="F208" s="250"/>
      <c r="G208" s="250"/>
      <c r="H208" s="250"/>
      <c r="I208" s="250"/>
      <c r="J208" s="250"/>
      <c r="K208" s="250"/>
      <c r="L208" s="250"/>
      <c r="M208" s="250"/>
      <c r="N208" s="250"/>
      <c r="O208" s="250"/>
      <c r="P208" s="250"/>
      <c r="Q208" s="250"/>
    </row>
    <row r="209" spans="2:17" x14ac:dyDescent="0.2">
      <c r="B209" s="250"/>
      <c r="C209" s="250"/>
      <c r="D209" s="250"/>
      <c r="E209" s="250"/>
      <c r="F209" s="250"/>
      <c r="G209" s="250"/>
      <c r="H209" s="250"/>
      <c r="I209" s="250"/>
      <c r="J209" s="250"/>
      <c r="K209" s="250"/>
      <c r="L209" s="250"/>
      <c r="M209" s="250"/>
      <c r="N209" s="250"/>
      <c r="O209" s="250"/>
      <c r="P209" s="250"/>
      <c r="Q209" s="250"/>
    </row>
    <row r="210" spans="2:17" x14ac:dyDescent="0.2">
      <c r="B210" s="250"/>
      <c r="C210" s="250"/>
      <c r="D210" s="250"/>
      <c r="E210" s="250"/>
      <c r="F210" s="250"/>
      <c r="G210" s="250"/>
      <c r="H210" s="250"/>
      <c r="I210" s="250"/>
      <c r="J210" s="250"/>
      <c r="K210" s="250"/>
      <c r="L210" s="250"/>
      <c r="M210" s="250"/>
      <c r="N210" s="250"/>
      <c r="O210" s="250"/>
      <c r="P210" s="250"/>
      <c r="Q210" s="250"/>
    </row>
    <row r="211" spans="2:17" x14ac:dyDescent="0.2">
      <c r="B211" s="250"/>
      <c r="C211" s="250"/>
      <c r="D211" s="250"/>
      <c r="E211" s="250"/>
      <c r="F211" s="250"/>
      <c r="G211" s="250"/>
      <c r="H211" s="250"/>
      <c r="I211" s="250"/>
      <c r="J211" s="250"/>
      <c r="K211" s="250"/>
      <c r="L211" s="250"/>
      <c r="M211" s="250"/>
      <c r="N211" s="250"/>
      <c r="O211" s="250"/>
      <c r="P211" s="250"/>
      <c r="Q211" s="250"/>
    </row>
    <row r="212" spans="2:17" x14ac:dyDescent="0.2">
      <c r="B212" s="250"/>
      <c r="C212" s="250"/>
      <c r="D212" s="250"/>
      <c r="E212" s="250"/>
      <c r="F212" s="250"/>
      <c r="G212" s="250"/>
      <c r="H212" s="250"/>
      <c r="I212" s="250"/>
      <c r="J212" s="250"/>
      <c r="K212" s="250"/>
      <c r="L212" s="250"/>
      <c r="M212" s="250"/>
      <c r="N212" s="250"/>
      <c r="O212" s="250"/>
      <c r="P212" s="250"/>
      <c r="Q212" s="250"/>
    </row>
    <row r="213" spans="2:17" x14ac:dyDescent="0.2">
      <c r="B213" s="250"/>
      <c r="C213" s="250"/>
      <c r="D213" s="250"/>
      <c r="E213" s="250"/>
      <c r="F213" s="250"/>
      <c r="G213" s="250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</row>
    <row r="214" spans="2:17" x14ac:dyDescent="0.2">
      <c r="B214" s="250"/>
      <c r="C214" s="250"/>
      <c r="D214" s="250"/>
      <c r="E214" s="250"/>
      <c r="F214" s="250"/>
      <c r="G214" s="250"/>
      <c r="H214" s="250"/>
      <c r="I214" s="250"/>
      <c r="J214" s="250"/>
      <c r="K214" s="250"/>
      <c r="L214" s="250"/>
      <c r="M214" s="250"/>
      <c r="N214" s="250"/>
      <c r="O214" s="250"/>
      <c r="P214" s="250"/>
      <c r="Q214" s="250"/>
    </row>
    <row r="215" spans="2:17" x14ac:dyDescent="0.2">
      <c r="B215" s="250"/>
      <c r="C215" s="250"/>
      <c r="D215" s="250"/>
      <c r="E215" s="250"/>
      <c r="F215" s="250"/>
      <c r="G215" s="250"/>
      <c r="H215" s="250"/>
      <c r="I215" s="250"/>
      <c r="J215" s="250"/>
      <c r="K215" s="250"/>
      <c r="L215" s="250"/>
      <c r="M215" s="250"/>
      <c r="N215" s="250"/>
      <c r="O215" s="250"/>
      <c r="P215" s="250"/>
      <c r="Q215" s="250"/>
    </row>
    <row r="216" spans="2:17" x14ac:dyDescent="0.2">
      <c r="B216" s="250"/>
      <c r="C216" s="250"/>
      <c r="D216" s="250"/>
      <c r="E216" s="250"/>
      <c r="F216" s="250"/>
      <c r="G216" s="250"/>
      <c r="H216" s="250"/>
      <c r="I216" s="250"/>
      <c r="J216" s="250"/>
      <c r="K216" s="250"/>
      <c r="L216" s="250"/>
      <c r="M216" s="250"/>
      <c r="N216" s="250"/>
      <c r="O216" s="250"/>
      <c r="P216" s="250"/>
      <c r="Q216" s="250"/>
    </row>
    <row r="217" spans="2:17" x14ac:dyDescent="0.2">
      <c r="B217" s="250"/>
      <c r="C217" s="250"/>
      <c r="D217" s="250"/>
      <c r="E217" s="250"/>
      <c r="F217" s="250"/>
      <c r="G217" s="250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</row>
    <row r="218" spans="2:17" x14ac:dyDescent="0.2">
      <c r="B218" s="250"/>
      <c r="C218" s="250"/>
      <c r="D218" s="250"/>
      <c r="E218" s="250"/>
      <c r="F218" s="250"/>
      <c r="G218" s="250"/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</row>
    <row r="219" spans="2:17" x14ac:dyDescent="0.2">
      <c r="B219" s="250"/>
      <c r="C219" s="250"/>
      <c r="D219" s="250"/>
      <c r="E219" s="250"/>
      <c r="F219" s="250"/>
      <c r="G219" s="250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</row>
    <row r="220" spans="2:17" x14ac:dyDescent="0.2">
      <c r="B220" s="250"/>
      <c r="C220" s="250"/>
      <c r="D220" s="250"/>
      <c r="E220" s="250"/>
      <c r="F220" s="250"/>
      <c r="G220" s="250"/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</row>
    <row r="221" spans="2:17" x14ac:dyDescent="0.2">
      <c r="B221" s="250"/>
      <c r="C221" s="250"/>
      <c r="D221" s="250"/>
      <c r="E221" s="250"/>
      <c r="F221" s="250"/>
      <c r="G221" s="250"/>
      <c r="H221" s="250"/>
      <c r="I221" s="250"/>
      <c r="J221" s="250"/>
      <c r="K221" s="250"/>
      <c r="L221" s="250"/>
      <c r="M221" s="250"/>
      <c r="N221" s="250"/>
      <c r="O221" s="250"/>
      <c r="P221" s="250"/>
      <c r="Q221" s="250"/>
    </row>
    <row r="222" spans="2:17" x14ac:dyDescent="0.2">
      <c r="B222" s="250"/>
      <c r="C222" s="250"/>
      <c r="D222" s="250"/>
      <c r="E222" s="250"/>
      <c r="F222" s="250"/>
      <c r="G222" s="250"/>
      <c r="H222" s="250"/>
      <c r="I222" s="250"/>
      <c r="J222" s="250"/>
      <c r="K222" s="250"/>
      <c r="L222" s="250"/>
      <c r="M222" s="250"/>
      <c r="N222" s="250"/>
      <c r="O222" s="250"/>
      <c r="P222" s="250"/>
      <c r="Q222" s="250"/>
    </row>
    <row r="223" spans="2:17" x14ac:dyDescent="0.2">
      <c r="B223" s="250"/>
      <c r="C223" s="250"/>
      <c r="D223" s="250"/>
      <c r="E223" s="250"/>
      <c r="F223" s="250"/>
      <c r="G223" s="250"/>
      <c r="H223" s="250"/>
      <c r="I223" s="250"/>
      <c r="J223" s="250"/>
      <c r="K223" s="250"/>
      <c r="L223" s="250"/>
      <c r="M223" s="250"/>
      <c r="N223" s="250"/>
      <c r="O223" s="250"/>
      <c r="P223" s="250"/>
      <c r="Q223" s="250"/>
    </row>
    <row r="224" spans="2:17" x14ac:dyDescent="0.2">
      <c r="B224" s="250"/>
      <c r="C224" s="250"/>
      <c r="D224" s="250"/>
      <c r="E224" s="250"/>
      <c r="F224" s="250"/>
      <c r="G224" s="250"/>
      <c r="H224" s="250"/>
      <c r="I224" s="250"/>
      <c r="J224" s="250"/>
      <c r="K224" s="250"/>
      <c r="L224" s="250"/>
      <c r="M224" s="250"/>
      <c r="N224" s="250"/>
      <c r="O224" s="250"/>
      <c r="P224" s="250"/>
      <c r="Q224" s="250"/>
    </row>
    <row r="225" spans="2:17" x14ac:dyDescent="0.2">
      <c r="B225" s="250"/>
      <c r="C225" s="250"/>
      <c r="D225" s="250"/>
      <c r="E225" s="250"/>
      <c r="F225" s="250"/>
      <c r="G225" s="250"/>
      <c r="H225" s="250"/>
      <c r="I225" s="250"/>
      <c r="J225" s="250"/>
      <c r="K225" s="250"/>
      <c r="L225" s="250"/>
      <c r="M225" s="250"/>
      <c r="N225" s="250"/>
      <c r="O225" s="250"/>
      <c r="P225" s="250"/>
      <c r="Q225" s="250"/>
    </row>
    <row r="226" spans="2:17" x14ac:dyDescent="0.2">
      <c r="B226" s="250"/>
      <c r="C226" s="250"/>
      <c r="D226" s="250"/>
      <c r="E226" s="250"/>
      <c r="F226" s="250"/>
      <c r="G226" s="250"/>
      <c r="H226" s="250"/>
      <c r="I226" s="250"/>
      <c r="J226" s="250"/>
      <c r="K226" s="250"/>
      <c r="L226" s="250"/>
      <c r="M226" s="250"/>
      <c r="N226" s="250"/>
      <c r="O226" s="250"/>
      <c r="P226" s="250"/>
      <c r="Q226" s="250"/>
    </row>
    <row r="227" spans="2:17" x14ac:dyDescent="0.2">
      <c r="B227" s="250"/>
      <c r="C227" s="250"/>
      <c r="D227" s="250"/>
      <c r="E227" s="250"/>
      <c r="F227" s="250"/>
      <c r="G227" s="250"/>
      <c r="H227" s="250"/>
      <c r="I227" s="250"/>
      <c r="J227" s="250"/>
      <c r="K227" s="250"/>
      <c r="L227" s="250"/>
      <c r="M227" s="250"/>
      <c r="N227" s="250"/>
      <c r="O227" s="250"/>
      <c r="P227" s="250"/>
      <c r="Q227" s="250"/>
    </row>
    <row r="228" spans="2:17" x14ac:dyDescent="0.2">
      <c r="B228" s="250"/>
      <c r="C228" s="250"/>
      <c r="D228" s="250"/>
      <c r="E228" s="250"/>
      <c r="F228" s="250"/>
      <c r="G228" s="250"/>
      <c r="H228" s="250"/>
      <c r="I228" s="250"/>
      <c r="J228" s="250"/>
      <c r="K228" s="250"/>
      <c r="L228" s="250"/>
      <c r="M228" s="250"/>
      <c r="N228" s="250"/>
      <c r="O228" s="250"/>
      <c r="P228" s="250"/>
      <c r="Q228" s="250"/>
    </row>
    <row r="229" spans="2:17" x14ac:dyDescent="0.2">
      <c r="B229" s="250"/>
      <c r="C229" s="250"/>
      <c r="D229" s="250"/>
      <c r="E229" s="250"/>
      <c r="F229" s="250"/>
      <c r="G229" s="250"/>
      <c r="H229" s="250"/>
      <c r="I229" s="250"/>
      <c r="J229" s="250"/>
      <c r="K229" s="250"/>
      <c r="L229" s="250"/>
      <c r="M229" s="250"/>
      <c r="N229" s="250"/>
      <c r="O229" s="250"/>
      <c r="P229" s="250"/>
      <c r="Q229" s="250"/>
    </row>
    <row r="230" spans="2:17" x14ac:dyDescent="0.2">
      <c r="B230" s="250"/>
      <c r="C230" s="250"/>
      <c r="D230" s="250"/>
      <c r="E230" s="250"/>
      <c r="F230" s="250"/>
      <c r="G230" s="250"/>
      <c r="H230" s="250"/>
      <c r="I230" s="250"/>
      <c r="J230" s="250"/>
      <c r="K230" s="250"/>
      <c r="L230" s="250"/>
      <c r="M230" s="250"/>
      <c r="N230" s="250"/>
      <c r="O230" s="250"/>
      <c r="P230" s="250"/>
      <c r="Q230" s="250"/>
    </row>
    <row r="231" spans="2:17" x14ac:dyDescent="0.2">
      <c r="B231" s="250"/>
      <c r="C231" s="250"/>
      <c r="D231" s="250"/>
      <c r="E231" s="250"/>
      <c r="F231" s="250"/>
      <c r="G231" s="250"/>
      <c r="H231" s="250"/>
      <c r="I231" s="250"/>
      <c r="J231" s="250"/>
      <c r="K231" s="250"/>
      <c r="L231" s="250"/>
      <c r="M231" s="250"/>
      <c r="N231" s="250"/>
      <c r="O231" s="250"/>
      <c r="P231" s="250"/>
      <c r="Q231" s="250"/>
    </row>
    <row r="232" spans="2:17" x14ac:dyDescent="0.2">
      <c r="B232" s="250"/>
      <c r="C232" s="250"/>
      <c r="D232" s="250"/>
      <c r="E232" s="250"/>
      <c r="F232" s="250"/>
      <c r="G232" s="250"/>
      <c r="H232" s="250"/>
      <c r="I232" s="250"/>
      <c r="J232" s="250"/>
      <c r="K232" s="250"/>
      <c r="L232" s="250"/>
      <c r="M232" s="250"/>
      <c r="N232" s="250"/>
      <c r="O232" s="250"/>
      <c r="P232" s="250"/>
      <c r="Q232" s="250"/>
    </row>
    <row r="233" spans="2:17" x14ac:dyDescent="0.2">
      <c r="B233" s="250"/>
      <c r="C233" s="250"/>
      <c r="D233" s="250"/>
      <c r="E233" s="250"/>
      <c r="F233" s="250"/>
      <c r="G233" s="250"/>
      <c r="H233" s="250"/>
      <c r="I233" s="250"/>
      <c r="J233" s="250"/>
      <c r="K233" s="250"/>
      <c r="L233" s="250"/>
      <c r="M233" s="250"/>
      <c r="N233" s="250"/>
      <c r="O233" s="250"/>
      <c r="P233" s="250"/>
      <c r="Q233" s="250"/>
    </row>
    <row r="234" spans="2:17" x14ac:dyDescent="0.2">
      <c r="B234" s="250"/>
      <c r="C234" s="250"/>
      <c r="D234" s="250"/>
      <c r="E234" s="250"/>
      <c r="F234" s="250"/>
      <c r="G234" s="250"/>
      <c r="H234" s="250"/>
      <c r="I234" s="250"/>
      <c r="J234" s="250"/>
      <c r="K234" s="250"/>
      <c r="L234" s="250"/>
      <c r="M234" s="250"/>
      <c r="N234" s="250"/>
      <c r="O234" s="250"/>
      <c r="P234" s="250"/>
      <c r="Q234" s="250"/>
    </row>
    <row r="235" spans="2:17" x14ac:dyDescent="0.2">
      <c r="B235" s="250"/>
      <c r="C235" s="250"/>
      <c r="D235" s="250"/>
      <c r="E235" s="250"/>
      <c r="F235" s="250"/>
      <c r="G235" s="250"/>
      <c r="H235" s="250"/>
      <c r="I235" s="250"/>
      <c r="J235" s="250"/>
      <c r="K235" s="250"/>
      <c r="L235" s="250"/>
      <c r="M235" s="250"/>
      <c r="N235" s="250"/>
      <c r="O235" s="250"/>
      <c r="P235" s="250"/>
      <c r="Q235" s="250"/>
    </row>
    <row r="236" spans="2:17" x14ac:dyDescent="0.2">
      <c r="B236" s="250"/>
      <c r="C236" s="250"/>
      <c r="D236" s="250"/>
      <c r="E236" s="250"/>
      <c r="F236" s="250"/>
      <c r="G236" s="250"/>
      <c r="H236" s="250"/>
      <c r="I236" s="250"/>
      <c r="J236" s="250"/>
      <c r="K236" s="250"/>
      <c r="L236" s="250"/>
      <c r="M236" s="250"/>
      <c r="N236" s="250"/>
      <c r="O236" s="250"/>
      <c r="P236" s="250"/>
      <c r="Q236" s="250"/>
    </row>
    <row r="237" spans="2:17" x14ac:dyDescent="0.2">
      <c r="B237" s="250"/>
      <c r="C237" s="250"/>
      <c r="D237" s="250"/>
      <c r="E237" s="250"/>
      <c r="F237" s="250"/>
      <c r="G237" s="250"/>
      <c r="H237" s="250"/>
      <c r="I237" s="250"/>
      <c r="J237" s="250"/>
      <c r="K237" s="250"/>
      <c r="L237" s="250"/>
      <c r="M237" s="250"/>
      <c r="N237" s="250"/>
      <c r="O237" s="250"/>
      <c r="P237" s="250"/>
      <c r="Q237" s="250"/>
    </row>
    <row r="238" spans="2:17" x14ac:dyDescent="0.2">
      <c r="B238" s="250"/>
      <c r="C238" s="250"/>
      <c r="D238" s="250"/>
      <c r="E238" s="250"/>
      <c r="F238" s="250"/>
      <c r="G238" s="250"/>
      <c r="H238" s="250"/>
      <c r="I238" s="250"/>
      <c r="J238" s="250"/>
      <c r="K238" s="250"/>
      <c r="L238" s="250"/>
      <c r="M238" s="250"/>
      <c r="N238" s="250"/>
      <c r="O238" s="250"/>
      <c r="P238" s="250"/>
      <c r="Q238" s="250"/>
    </row>
    <row r="239" spans="2:17" x14ac:dyDescent="0.2">
      <c r="B239" s="250"/>
      <c r="C239" s="250"/>
      <c r="D239" s="250"/>
      <c r="E239" s="250"/>
      <c r="F239" s="250"/>
      <c r="G239" s="250"/>
      <c r="H239" s="250"/>
      <c r="I239" s="250"/>
      <c r="J239" s="250"/>
      <c r="K239" s="250"/>
      <c r="L239" s="250"/>
      <c r="M239" s="250"/>
      <c r="N239" s="250"/>
      <c r="O239" s="250"/>
      <c r="P239" s="250"/>
      <c r="Q239" s="250"/>
    </row>
    <row r="240" spans="2:17" x14ac:dyDescent="0.2">
      <c r="B240" s="250"/>
      <c r="C240" s="250"/>
      <c r="D240" s="250"/>
      <c r="E240" s="250"/>
      <c r="F240" s="250"/>
      <c r="G240" s="250"/>
      <c r="H240" s="250"/>
      <c r="I240" s="250"/>
      <c r="J240" s="250"/>
      <c r="K240" s="250"/>
      <c r="L240" s="250"/>
      <c r="M240" s="250"/>
      <c r="N240" s="250"/>
      <c r="O240" s="250"/>
      <c r="P240" s="250"/>
      <c r="Q240" s="250"/>
    </row>
    <row r="241" spans="2:17" x14ac:dyDescent="0.2">
      <c r="B241" s="250"/>
      <c r="C241" s="250"/>
      <c r="D241" s="250"/>
      <c r="E241" s="250"/>
      <c r="F241" s="250"/>
      <c r="G241" s="250"/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</row>
    <row r="242" spans="2:17" x14ac:dyDescent="0.2">
      <c r="B242" s="250"/>
      <c r="C242" s="250"/>
      <c r="D242" s="250"/>
      <c r="E242" s="250"/>
      <c r="F242" s="250"/>
      <c r="G242" s="250"/>
      <c r="H242" s="250"/>
      <c r="I242" s="250"/>
      <c r="J242" s="250"/>
      <c r="K242" s="250"/>
      <c r="L242" s="250"/>
      <c r="M242" s="250"/>
      <c r="N242" s="250"/>
      <c r="O242" s="250"/>
      <c r="P242" s="250"/>
      <c r="Q242" s="250"/>
    </row>
    <row r="243" spans="2:17" x14ac:dyDescent="0.2">
      <c r="B243" s="250"/>
      <c r="C243" s="250"/>
      <c r="D243" s="250"/>
      <c r="E243" s="250"/>
      <c r="F243" s="250"/>
      <c r="G243" s="250"/>
      <c r="H243" s="250"/>
      <c r="I243" s="250"/>
      <c r="J243" s="250"/>
      <c r="K243" s="250"/>
      <c r="L243" s="250"/>
      <c r="M243" s="250"/>
      <c r="N243" s="250"/>
      <c r="O243" s="250"/>
      <c r="P243" s="250"/>
      <c r="Q243" s="250"/>
    </row>
    <row r="244" spans="2:17" x14ac:dyDescent="0.2">
      <c r="B244" s="250"/>
      <c r="C244" s="250"/>
      <c r="D244" s="250"/>
      <c r="E244" s="250"/>
      <c r="F244" s="250"/>
      <c r="G244" s="250"/>
      <c r="H244" s="250"/>
      <c r="I244" s="250"/>
      <c r="J244" s="250"/>
      <c r="K244" s="250"/>
      <c r="L244" s="250"/>
      <c r="M244" s="250"/>
      <c r="N244" s="250"/>
      <c r="O244" s="250"/>
      <c r="P244" s="250"/>
      <c r="Q244" s="250"/>
    </row>
    <row r="245" spans="2:17" x14ac:dyDescent="0.2">
      <c r="B245" s="250"/>
      <c r="C245" s="250"/>
      <c r="D245" s="250"/>
      <c r="E245" s="250"/>
      <c r="F245" s="250"/>
      <c r="G245" s="250"/>
      <c r="H245" s="250"/>
      <c r="I245" s="250"/>
      <c r="J245" s="250"/>
      <c r="K245" s="250"/>
      <c r="L245" s="250"/>
      <c r="M245" s="250"/>
      <c r="N245" s="250"/>
      <c r="O245" s="250"/>
      <c r="P245" s="250"/>
      <c r="Q245" s="250"/>
    </row>
    <row r="246" spans="2:17" x14ac:dyDescent="0.2">
      <c r="B246" s="250"/>
      <c r="C246" s="250"/>
      <c r="D246" s="250"/>
      <c r="E246" s="250"/>
      <c r="F246" s="250"/>
      <c r="G246" s="250"/>
      <c r="H246" s="250"/>
      <c r="I246" s="250"/>
      <c r="J246" s="250"/>
      <c r="K246" s="250"/>
      <c r="L246" s="250"/>
      <c r="M246" s="250"/>
      <c r="N246" s="250"/>
      <c r="O246" s="250"/>
      <c r="P246" s="250"/>
      <c r="Q246" s="250"/>
    </row>
    <row r="247" spans="2:17" x14ac:dyDescent="0.2">
      <c r="B247" s="250"/>
      <c r="C247" s="250"/>
      <c r="D247" s="250"/>
      <c r="E247" s="250"/>
      <c r="F247" s="250"/>
      <c r="G247" s="250"/>
      <c r="H247" s="250"/>
      <c r="I247" s="250"/>
      <c r="J247" s="250"/>
      <c r="K247" s="250"/>
      <c r="L247" s="250"/>
      <c r="M247" s="250"/>
      <c r="N247" s="250"/>
      <c r="O247" s="250"/>
      <c r="P247" s="250"/>
      <c r="Q247" s="250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8">
    <tabColor indexed="50"/>
    <outlinePr applyStyles="1" summaryBelow="0"/>
    <pageSetUpPr fitToPage="1"/>
  </sheetPr>
  <dimension ref="A2:S168"/>
  <sheetViews>
    <sheetView workbookViewId="0">
      <selection activeCell="A4" sqref="A4"/>
    </sheetView>
  </sheetViews>
  <sheetFormatPr defaultRowHeight="12.75" outlineLevelRow="3" x14ac:dyDescent="0.2"/>
  <cols>
    <col min="1" max="1" width="62.42578125" style="238" customWidth="1"/>
    <col min="2" max="7" width="12.42578125" style="33" customWidth="1"/>
    <col min="8" max="16384" width="9.140625" style="238"/>
  </cols>
  <sheetData>
    <row r="2" spans="1:19" ht="18.75" x14ac:dyDescent="0.3">
      <c r="A2" s="5" t="s">
        <v>295</v>
      </c>
      <c r="B2" s="3"/>
      <c r="C2" s="3"/>
      <c r="D2" s="3"/>
      <c r="E2" s="3"/>
      <c r="F2" s="3"/>
      <c r="G2" s="3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</row>
    <row r="3" spans="1:19" x14ac:dyDescent="0.2">
      <c r="A3" s="222"/>
    </row>
    <row r="4" spans="1:19" s="11" customFormat="1" x14ac:dyDescent="0.2">
      <c r="B4" s="60"/>
      <c r="C4" s="60"/>
      <c r="D4" s="60"/>
      <c r="E4" s="60"/>
      <c r="F4" s="60"/>
      <c r="G4" s="11" t="s">
        <v>282</v>
      </c>
    </row>
    <row r="5" spans="1:19" s="83" customFormat="1" x14ac:dyDescent="0.2">
      <c r="A5" s="223"/>
      <c r="B5" s="206">
        <v>41639</v>
      </c>
      <c r="C5" s="206">
        <v>42004</v>
      </c>
      <c r="D5" s="206">
        <v>42369</v>
      </c>
      <c r="E5" s="206">
        <v>42735</v>
      </c>
      <c r="F5" s="206">
        <v>43100</v>
      </c>
      <c r="G5" s="206">
        <v>43131</v>
      </c>
    </row>
    <row r="6" spans="1:19" s="10" customFormat="1" ht="31.5" x14ac:dyDescent="0.2">
      <c r="A6" s="234" t="s">
        <v>296</v>
      </c>
      <c r="B6" s="191">
        <f t="shared" ref="B6:F6" si="0">B$7+B$78</f>
        <v>584.78657094876996</v>
      </c>
      <c r="C6" s="191">
        <f t="shared" si="0"/>
        <v>1100.8332167026401</v>
      </c>
      <c r="D6" s="191">
        <f t="shared" si="0"/>
        <v>1572.1801589904501</v>
      </c>
      <c r="E6" s="191">
        <f t="shared" si="0"/>
        <v>1929.8088323996401</v>
      </c>
      <c r="F6" s="191">
        <f t="shared" si="0"/>
        <v>2141.6744392656601</v>
      </c>
      <c r="G6" s="191">
        <v>2131.8494912910401</v>
      </c>
    </row>
    <row r="7" spans="1:19" s="87" customFormat="1" ht="15" x14ac:dyDescent="0.2">
      <c r="A7" s="84" t="s">
        <v>198</v>
      </c>
      <c r="B7" s="77">
        <f t="shared" ref="B7:G7" si="1">B$8+B$48</f>
        <v>480.21862943661995</v>
      </c>
      <c r="C7" s="77">
        <f t="shared" si="1"/>
        <v>947.03046914465006</v>
      </c>
      <c r="D7" s="77">
        <f t="shared" si="1"/>
        <v>1334.2716012912801</v>
      </c>
      <c r="E7" s="77">
        <f t="shared" si="1"/>
        <v>1650.8332850501201</v>
      </c>
      <c r="F7" s="77">
        <f t="shared" si="1"/>
        <v>1833.7098647964799</v>
      </c>
      <c r="G7" s="77">
        <f t="shared" si="1"/>
        <v>1832.95354453705</v>
      </c>
    </row>
    <row r="8" spans="1:19" s="246" customFormat="1" ht="15" outlineLevel="1" x14ac:dyDescent="0.2">
      <c r="A8" s="62" t="s">
        <v>199</v>
      </c>
      <c r="B8" s="104">
        <f t="shared" ref="B8:G8" si="2">B$9+B$46</f>
        <v>256.95957565805998</v>
      </c>
      <c r="C8" s="104">
        <f t="shared" si="2"/>
        <v>461.00362280239005</v>
      </c>
      <c r="D8" s="104">
        <f t="shared" si="2"/>
        <v>508.00112311179004</v>
      </c>
      <c r="E8" s="104">
        <f t="shared" si="2"/>
        <v>670.64553054187002</v>
      </c>
      <c r="F8" s="104">
        <f t="shared" si="2"/>
        <v>753.3993864683199</v>
      </c>
      <c r="G8" s="104">
        <f t="shared" si="2"/>
        <v>745.37498614740002</v>
      </c>
    </row>
    <row r="9" spans="1:19" s="111" customFormat="1" outlineLevel="2" collapsed="1" x14ac:dyDescent="0.2">
      <c r="A9" s="119" t="s">
        <v>200</v>
      </c>
      <c r="B9" s="166">
        <f t="shared" ref="B9:F9" si="3">SUM(B$10:B$45)</f>
        <v>254.050020163</v>
      </c>
      <c r="C9" s="166">
        <f t="shared" si="3"/>
        <v>458.22631982981005</v>
      </c>
      <c r="D9" s="166">
        <f t="shared" si="3"/>
        <v>505.35607266169006</v>
      </c>
      <c r="E9" s="166">
        <f t="shared" si="3"/>
        <v>668.13273261425002</v>
      </c>
      <c r="F9" s="166">
        <f t="shared" si="3"/>
        <v>751.01884106317993</v>
      </c>
      <c r="G9" s="166">
        <v>742.99444074226005</v>
      </c>
    </row>
    <row r="10" spans="1:19" s="100" customFormat="1" hidden="1" outlineLevel="3" x14ac:dyDescent="0.2">
      <c r="A10" s="20" t="s">
        <v>297</v>
      </c>
      <c r="B10" s="103">
        <v>1.5986</v>
      </c>
      <c r="C10" s="103">
        <v>8.8426000000000005E-2</v>
      </c>
      <c r="D10" s="103">
        <v>9.8638000000000003E-2</v>
      </c>
      <c r="E10" s="103">
        <v>0</v>
      </c>
      <c r="F10" s="103">
        <v>0</v>
      </c>
      <c r="G10" s="103">
        <v>0</v>
      </c>
    </row>
    <row r="11" spans="1:19" hidden="1" outlineLevel="3" x14ac:dyDescent="0.2">
      <c r="A11" s="232" t="s">
        <v>298</v>
      </c>
      <c r="B11" s="50">
        <v>2.3609777950000002</v>
      </c>
      <c r="C11" s="50">
        <v>0</v>
      </c>
      <c r="D11" s="50">
        <v>0</v>
      </c>
      <c r="E11" s="50">
        <v>0</v>
      </c>
      <c r="F11" s="50">
        <v>0</v>
      </c>
      <c r="G11" s="50">
        <v>0</v>
      </c>
      <c r="H11" s="250"/>
      <c r="I11" s="250"/>
      <c r="J11" s="250"/>
      <c r="K11" s="250"/>
      <c r="L11" s="250"/>
      <c r="M11" s="250"/>
      <c r="N11" s="250"/>
      <c r="O11" s="250"/>
      <c r="P11" s="250"/>
      <c r="Q11" s="250"/>
    </row>
    <row r="12" spans="1:19" hidden="1" outlineLevel="3" x14ac:dyDescent="0.2">
      <c r="A12" s="232" t="s">
        <v>201</v>
      </c>
      <c r="B12" s="50">
        <v>15.742189</v>
      </c>
      <c r="C12" s="50">
        <v>50.254465000000003</v>
      </c>
      <c r="D12" s="50">
        <v>60.558463000000003</v>
      </c>
      <c r="E12" s="50">
        <v>74.832982999999999</v>
      </c>
      <c r="F12" s="50">
        <v>62.650438999999999</v>
      </c>
      <c r="G12" s="50">
        <v>62.650438999999999</v>
      </c>
      <c r="H12" s="250"/>
      <c r="I12" s="250"/>
      <c r="J12" s="250"/>
      <c r="K12" s="250"/>
      <c r="L12" s="250"/>
      <c r="M12" s="250"/>
      <c r="N12" s="250"/>
      <c r="O12" s="250"/>
      <c r="P12" s="250"/>
      <c r="Q12" s="250"/>
    </row>
    <row r="13" spans="1:19" hidden="1" outlineLevel="3" x14ac:dyDescent="0.2">
      <c r="A13" s="232" t="s">
        <v>202</v>
      </c>
      <c r="B13" s="50">
        <v>3.8499810000000001</v>
      </c>
      <c r="C13" s="50">
        <v>3.8499810000000001</v>
      </c>
      <c r="D13" s="50">
        <v>17.382981000000001</v>
      </c>
      <c r="E13" s="50">
        <v>17.382981000000001</v>
      </c>
      <c r="F13" s="50">
        <v>19.033000000000001</v>
      </c>
      <c r="G13" s="50">
        <v>19.033000000000001</v>
      </c>
      <c r="H13" s="250"/>
      <c r="I13" s="250"/>
      <c r="J13" s="250"/>
      <c r="K13" s="250"/>
      <c r="L13" s="250"/>
      <c r="M13" s="250"/>
      <c r="N13" s="250"/>
      <c r="O13" s="250"/>
      <c r="P13" s="250"/>
      <c r="Q13" s="250"/>
    </row>
    <row r="14" spans="1:19" hidden="1" outlineLevel="3" x14ac:dyDescent="0.2">
      <c r="A14" s="232" t="s">
        <v>203</v>
      </c>
      <c r="B14" s="50">
        <v>2.9587167999999999</v>
      </c>
      <c r="C14" s="50">
        <v>7.3378894800000003</v>
      </c>
      <c r="D14" s="50">
        <v>8.2837102117200008</v>
      </c>
      <c r="E14" s="50">
        <v>3.4775700000000001</v>
      </c>
      <c r="F14" s="50">
        <v>6.9027900000000004</v>
      </c>
      <c r="G14" s="50">
        <v>5.7134400000000003</v>
      </c>
      <c r="H14" s="250"/>
      <c r="I14" s="250"/>
      <c r="J14" s="250"/>
      <c r="K14" s="250"/>
      <c r="L14" s="250"/>
      <c r="M14" s="250"/>
      <c r="N14" s="250"/>
      <c r="O14" s="250"/>
      <c r="P14" s="250"/>
      <c r="Q14" s="250"/>
    </row>
    <row r="15" spans="1:19" hidden="1" outlineLevel="3" x14ac:dyDescent="0.2">
      <c r="A15" s="232" t="s">
        <v>204</v>
      </c>
      <c r="B15" s="50">
        <v>1.5</v>
      </c>
      <c r="C15" s="50">
        <v>1.5</v>
      </c>
      <c r="D15" s="50">
        <v>12.5</v>
      </c>
      <c r="E15" s="50">
        <v>28.5</v>
      </c>
      <c r="F15" s="50">
        <v>36.5</v>
      </c>
      <c r="G15" s="50">
        <v>36.5</v>
      </c>
      <c r="H15" s="250"/>
      <c r="I15" s="250"/>
      <c r="J15" s="250"/>
      <c r="K15" s="250"/>
      <c r="L15" s="250"/>
      <c r="M15" s="250"/>
      <c r="N15" s="250"/>
      <c r="O15" s="250"/>
      <c r="P15" s="250"/>
      <c r="Q15" s="250"/>
    </row>
    <row r="16" spans="1:19" hidden="1" outlineLevel="3" x14ac:dyDescent="0.2">
      <c r="A16" s="232" t="s">
        <v>205</v>
      </c>
      <c r="B16" s="50">
        <v>0</v>
      </c>
      <c r="C16" s="50">
        <v>2.6176300000000001</v>
      </c>
      <c r="D16" s="50">
        <v>13.11763</v>
      </c>
      <c r="E16" s="50">
        <v>37.117629999999998</v>
      </c>
      <c r="F16" s="50">
        <v>28.700001</v>
      </c>
      <c r="G16" s="50">
        <v>28.700001</v>
      </c>
      <c r="H16" s="250"/>
      <c r="I16" s="250"/>
      <c r="J16" s="250"/>
      <c r="K16" s="250"/>
      <c r="L16" s="250"/>
      <c r="M16" s="250"/>
      <c r="N16" s="250"/>
      <c r="O16" s="250"/>
      <c r="P16" s="250"/>
      <c r="Q16" s="250"/>
    </row>
    <row r="17" spans="1:17" hidden="1" outlineLevel="3" x14ac:dyDescent="0.2">
      <c r="A17" s="232" t="s">
        <v>206</v>
      </c>
      <c r="B17" s="50">
        <v>0</v>
      </c>
      <c r="C17" s="50">
        <v>3.25</v>
      </c>
      <c r="D17" s="50">
        <v>3.25</v>
      </c>
      <c r="E17" s="50">
        <v>51.25</v>
      </c>
      <c r="F17" s="50">
        <v>46.9</v>
      </c>
      <c r="G17" s="50">
        <v>46.9</v>
      </c>
      <c r="H17" s="250"/>
      <c r="I17" s="250"/>
      <c r="J17" s="250"/>
      <c r="K17" s="250"/>
      <c r="L17" s="250"/>
      <c r="M17" s="250"/>
      <c r="N17" s="250"/>
      <c r="O17" s="250"/>
      <c r="P17" s="250"/>
      <c r="Q17" s="250"/>
    </row>
    <row r="18" spans="1:17" hidden="1" outlineLevel="3" x14ac:dyDescent="0.2">
      <c r="A18" s="232" t="s">
        <v>207</v>
      </c>
      <c r="B18" s="50">
        <v>0</v>
      </c>
      <c r="C18" s="50">
        <v>15.848839999999999</v>
      </c>
      <c r="D18" s="50">
        <v>15.848839999999999</v>
      </c>
      <c r="E18" s="50">
        <v>42.789838000000003</v>
      </c>
      <c r="F18" s="50">
        <v>93.438657000000006</v>
      </c>
      <c r="G18" s="50">
        <v>93.438657000000006</v>
      </c>
      <c r="H18" s="250"/>
      <c r="I18" s="250"/>
      <c r="J18" s="250"/>
      <c r="K18" s="250"/>
      <c r="L18" s="250"/>
      <c r="M18" s="250"/>
      <c r="N18" s="250"/>
      <c r="O18" s="250"/>
      <c r="P18" s="250"/>
      <c r="Q18" s="250"/>
    </row>
    <row r="19" spans="1:17" hidden="1" outlineLevel="3" x14ac:dyDescent="0.2">
      <c r="A19" s="232" t="s">
        <v>208</v>
      </c>
      <c r="B19" s="50">
        <v>0</v>
      </c>
      <c r="C19" s="50">
        <v>0</v>
      </c>
      <c r="D19" s="50">
        <v>0</v>
      </c>
      <c r="E19" s="50">
        <v>0</v>
      </c>
      <c r="F19" s="50">
        <v>12.097744</v>
      </c>
      <c r="G19" s="50">
        <v>12.097744</v>
      </c>
      <c r="H19" s="250"/>
      <c r="I19" s="250"/>
      <c r="J19" s="250"/>
      <c r="K19" s="250"/>
      <c r="L19" s="250"/>
      <c r="M19" s="250"/>
      <c r="N19" s="250"/>
      <c r="O19" s="250"/>
      <c r="P19" s="250"/>
      <c r="Q19" s="250"/>
    </row>
    <row r="20" spans="1:17" hidden="1" outlineLevel="3" x14ac:dyDescent="0.2">
      <c r="A20" s="232" t="s">
        <v>209</v>
      </c>
      <c r="B20" s="50">
        <v>0</v>
      </c>
      <c r="C20" s="50">
        <v>0</v>
      </c>
      <c r="D20" s="50">
        <v>0</v>
      </c>
      <c r="E20" s="50">
        <v>0</v>
      </c>
      <c r="F20" s="50">
        <v>12.097744</v>
      </c>
      <c r="G20" s="50">
        <v>12.097744</v>
      </c>
      <c r="H20" s="250"/>
      <c r="I20" s="250"/>
      <c r="J20" s="250"/>
      <c r="K20" s="250"/>
      <c r="L20" s="250"/>
      <c r="M20" s="250"/>
      <c r="N20" s="250"/>
      <c r="O20" s="250"/>
      <c r="P20" s="250"/>
      <c r="Q20" s="250"/>
    </row>
    <row r="21" spans="1:17" hidden="1" outlineLevel="3" x14ac:dyDescent="0.2">
      <c r="A21" s="232" t="s">
        <v>210</v>
      </c>
      <c r="B21" s="50">
        <v>2.8034248549999998</v>
      </c>
      <c r="C21" s="50">
        <v>0.76931632000000005</v>
      </c>
      <c r="D21" s="50">
        <v>1.04892516</v>
      </c>
      <c r="E21" s="50">
        <v>29.257961406869999</v>
      </c>
      <c r="F21" s="50">
        <v>30.282912463799999</v>
      </c>
      <c r="G21" s="50">
        <v>30.402101818070001</v>
      </c>
      <c r="H21" s="250"/>
      <c r="I21" s="250"/>
      <c r="J21" s="250"/>
      <c r="K21" s="250"/>
      <c r="L21" s="250"/>
      <c r="M21" s="250"/>
      <c r="N21" s="250"/>
      <c r="O21" s="250"/>
      <c r="P21" s="250"/>
      <c r="Q21" s="250"/>
    </row>
    <row r="22" spans="1:17" hidden="1" outlineLevel="3" x14ac:dyDescent="0.2">
      <c r="A22" s="232" t="s">
        <v>211</v>
      </c>
      <c r="B22" s="50">
        <v>0</v>
      </c>
      <c r="C22" s="50">
        <v>0</v>
      </c>
      <c r="D22" s="50">
        <v>0</v>
      </c>
      <c r="E22" s="50">
        <v>0</v>
      </c>
      <c r="F22" s="50">
        <v>12.097744</v>
      </c>
      <c r="G22" s="50">
        <v>12.097744</v>
      </c>
      <c r="H22" s="250"/>
      <c r="I22" s="250"/>
      <c r="J22" s="250"/>
      <c r="K22" s="250"/>
      <c r="L22" s="250"/>
      <c r="M22" s="250"/>
      <c r="N22" s="250"/>
      <c r="O22" s="250"/>
      <c r="P22" s="250"/>
      <c r="Q22" s="250"/>
    </row>
    <row r="23" spans="1:17" hidden="1" outlineLevel="3" x14ac:dyDescent="0.2">
      <c r="A23" s="232" t="s">
        <v>212</v>
      </c>
      <c r="B23" s="50">
        <v>0</v>
      </c>
      <c r="C23" s="50">
        <v>0</v>
      </c>
      <c r="D23" s="50">
        <v>0</v>
      </c>
      <c r="E23" s="50">
        <v>0</v>
      </c>
      <c r="F23" s="50">
        <v>12.097744</v>
      </c>
      <c r="G23" s="50">
        <v>12.097744</v>
      </c>
      <c r="H23" s="250"/>
      <c r="I23" s="250"/>
      <c r="J23" s="250"/>
      <c r="K23" s="250"/>
      <c r="L23" s="250"/>
      <c r="M23" s="250"/>
      <c r="N23" s="250"/>
      <c r="O23" s="250"/>
      <c r="P23" s="250"/>
      <c r="Q23" s="250"/>
    </row>
    <row r="24" spans="1:17" hidden="1" outlineLevel="3" x14ac:dyDescent="0.2">
      <c r="A24" s="232" t="s">
        <v>213</v>
      </c>
      <c r="B24" s="50">
        <v>20.370806241</v>
      </c>
      <c r="C24" s="50">
        <v>40.90737357439</v>
      </c>
      <c r="D24" s="50">
        <v>21.910342335999999</v>
      </c>
      <c r="E24" s="50">
        <v>64.353439528590002</v>
      </c>
      <c r="F24" s="50">
        <v>71.605224814419998</v>
      </c>
      <c r="G24" s="50">
        <v>58.639344001890002</v>
      </c>
      <c r="H24" s="250"/>
      <c r="I24" s="250"/>
      <c r="J24" s="250"/>
      <c r="K24" s="250"/>
      <c r="L24" s="250"/>
      <c r="M24" s="250"/>
      <c r="N24" s="250"/>
      <c r="O24" s="250"/>
      <c r="P24" s="250"/>
      <c r="Q24" s="250"/>
    </row>
    <row r="25" spans="1:17" hidden="1" outlineLevel="3" x14ac:dyDescent="0.2">
      <c r="A25" s="232" t="s">
        <v>214</v>
      </c>
      <c r="B25" s="50">
        <v>0</v>
      </c>
      <c r="C25" s="50">
        <v>0</v>
      </c>
      <c r="D25" s="50">
        <v>0</v>
      </c>
      <c r="E25" s="50">
        <v>0</v>
      </c>
      <c r="F25" s="50">
        <v>12.097744</v>
      </c>
      <c r="G25" s="50">
        <v>12.097744</v>
      </c>
      <c r="H25" s="250"/>
      <c r="I25" s="250"/>
      <c r="J25" s="250"/>
      <c r="K25" s="250"/>
      <c r="L25" s="250"/>
      <c r="M25" s="250"/>
      <c r="N25" s="250"/>
      <c r="O25" s="250"/>
      <c r="P25" s="250"/>
      <c r="Q25" s="250"/>
    </row>
    <row r="26" spans="1:17" hidden="1" outlineLevel="3" x14ac:dyDescent="0.2">
      <c r="A26" s="232" t="s">
        <v>215</v>
      </c>
      <c r="B26" s="50">
        <v>0</v>
      </c>
      <c r="C26" s="50">
        <v>0</v>
      </c>
      <c r="D26" s="50">
        <v>0</v>
      </c>
      <c r="E26" s="50">
        <v>0</v>
      </c>
      <c r="F26" s="50">
        <v>12.097744</v>
      </c>
      <c r="G26" s="50">
        <v>12.097744</v>
      </c>
      <c r="H26" s="250"/>
      <c r="I26" s="250"/>
      <c r="J26" s="250"/>
      <c r="K26" s="250"/>
      <c r="L26" s="250"/>
      <c r="M26" s="250"/>
      <c r="N26" s="250"/>
      <c r="O26" s="250"/>
      <c r="P26" s="250"/>
      <c r="Q26" s="250"/>
    </row>
    <row r="27" spans="1:17" hidden="1" outlineLevel="3" x14ac:dyDescent="0.2">
      <c r="A27" s="232" t="s">
        <v>216</v>
      </c>
      <c r="B27" s="50">
        <v>0</v>
      </c>
      <c r="C27" s="50">
        <v>0</v>
      </c>
      <c r="D27" s="50">
        <v>0</v>
      </c>
      <c r="E27" s="50">
        <v>0</v>
      </c>
      <c r="F27" s="50">
        <v>12.097744</v>
      </c>
      <c r="G27" s="50">
        <v>12.097744</v>
      </c>
      <c r="H27" s="250"/>
      <c r="I27" s="250"/>
      <c r="J27" s="250"/>
      <c r="K27" s="250"/>
      <c r="L27" s="250"/>
      <c r="M27" s="250"/>
      <c r="N27" s="250"/>
      <c r="O27" s="250"/>
      <c r="P27" s="250"/>
      <c r="Q27" s="250"/>
    </row>
    <row r="28" spans="1:17" hidden="1" outlineLevel="3" x14ac:dyDescent="0.2">
      <c r="A28" s="232" t="s">
        <v>217</v>
      </c>
      <c r="B28" s="50">
        <v>0</v>
      </c>
      <c r="C28" s="50">
        <v>0</v>
      </c>
      <c r="D28" s="50">
        <v>0</v>
      </c>
      <c r="E28" s="50">
        <v>0</v>
      </c>
      <c r="F28" s="50">
        <v>12.097744</v>
      </c>
      <c r="G28" s="50">
        <v>12.097744</v>
      </c>
      <c r="H28" s="250"/>
      <c r="I28" s="250"/>
      <c r="J28" s="250"/>
      <c r="K28" s="250"/>
      <c r="L28" s="250"/>
      <c r="M28" s="250"/>
      <c r="N28" s="250"/>
      <c r="O28" s="250"/>
      <c r="P28" s="250"/>
      <c r="Q28" s="250"/>
    </row>
    <row r="29" spans="1:17" hidden="1" outlineLevel="3" x14ac:dyDescent="0.2">
      <c r="A29" s="232" t="s">
        <v>218</v>
      </c>
      <c r="B29" s="50">
        <v>0</v>
      </c>
      <c r="C29" s="50">
        <v>0</v>
      </c>
      <c r="D29" s="50">
        <v>0</v>
      </c>
      <c r="E29" s="50">
        <v>0</v>
      </c>
      <c r="F29" s="50">
        <v>12.097744</v>
      </c>
      <c r="G29" s="50">
        <v>12.097744</v>
      </c>
      <c r="H29" s="250"/>
      <c r="I29" s="250"/>
      <c r="J29" s="250"/>
      <c r="K29" s="250"/>
      <c r="L29" s="250"/>
      <c r="M29" s="250"/>
      <c r="N29" s="250"/>
      <c r="O29" s="250"/>
      <c r="P29" s="250"/>
      <c r="Q29" s="250"/>
    </row>
    <row r="30" spans="1:17" hidden="1" outlineLevel="3" x14ac:dyDescent="0.2">
      <c r="A30" s="232" t="s">
        <v>219</v>
      </c>
      <c r="B30" s="50">
        <v>0</v>
      </c>
      <c r="C30" s="50">
        <v>0</v>
      </c>
      <c r="D30" s="50">
        <v>0</v>
      </c>
      <c r="E30" s="50">
        <v>0</v>
      </c>
      <c r="F30" s="50">
        <v>12.097744</v>
      </c>
      <c r="G30" s="50">
        <v>12.097744</v>
      </c>
      <c r="H30" s="250"/>
      <c r="I30" s="250"/>
      <c r="J30" s="250"/>
      <c r="K30" s="250"/>
      <c r="L30" s="250"/>
      <c r="M30" s="250"/>
      <c r="N30" s="250"/>
      <c r="O30" s="250"/>
      <c r="P30" s="250"/>
      <c r="Q30" s="250"/>
    </row>
    <row r="31" spans="1:17" hidden="1" outlineLevel="3" x14ac:dyDescent="0.2">
      <c r="A31" s="232" t="s">
        <v>220</v>
      </c>
      <c r="B31" s="50">
        <v>0</v>
      </c>
      <c r="C31" s="50">
        <v>0</v>
      </c>
      <c r="D31" s="50">
        <v>0</v>
      </c>
      <c r="E31" s="50">
        <v>0</v>
      </c>
      <c r="F31" s="50">
        <v>12.097744</v>
      </c>
      <c r="G31" s="50">
        <v>12.097744</v>
      </c>
      <c r="H31" s="250"/>
      <c r="I31" s="250"/>
      <c r="J31" s="250"/>
      <c r="K31" s="250"/>
      <c r="L31" s="250"/>
      <c r="M31" s="250"/>
      <c r="N31" s="250"/>
      <c r="O31" s="250"/>
      <c r="P31" s="250"/>
      <c r="Q31" s="250"/>
    </row>
    <row r="32" spans="1:17" hidden="1" outlineLevel="3" x14ac:dyDescent="0.2">
      <c r="A32" s="232" t="s">
        <v>221</v>
      </c>
      <c r="B32" s="50">
        <v>0</v>
      </c>
      <c r="C32" s="50">
        <v>0</v>
      </c>
      <c r="D32" s="50">
        <v>0</v>
      </c>
      <c r="E32" s="50">
        <v>0</v>
      </c>
      <c r="F32" s="50">
        <v>12.097744</v>
      </c>
      <c r="G32" s="50">
        <v>12.097744</v>
      </c>
      <c r="H32" s="250"/>
      <c r="I32" s="250"/>
      <c r="J32" s="250"/>
      <c r="K32" s="250"/>
      <c r="L32" s="250"/>
      <c r="M32" s="250"/>
      <c r="N32" s="250"/>
      <c r="O32" s="250"/>
      <c r="P32" s="250"/>
      <c r="Q32" s="250"/>
    </row>
    <row r="33" spans="1:17" hidden="1" outlineLevel="3" x14ac:dyDescent="0.2">
      <c r="A33" s="232" t="s">
        <v>222</v>
      </c>
      <c r="B33" s="50">
        <v>0</v>
      </c>
      <c r="C33" s="50">
        <v>0</v>
      </c>
      <c r="D33" s="50">
        <v>0</v>
      </c>
      <c r="E33" s="50">
        <v>0</v>
      </c>
      <c r="F33" s="50">
        <v>12.097744</v>
      </c>
      <c r="G33" s="50">
        <v>12.097744</v>
      </c>
      <c r="H33" s="250"/>
      <c r="I33" s="250"/>
      <c r="J33" s="250"/>
      <c r="K33" s="250"/>
      <c r="L33" s="250"/>
      <c r="M33" s="250"/>
      <c r="N33" s="250"/>
      <c r="O33" s="250"/>
      <c r="P33" s="250"/>
      <c r="Q33" s="250"/>
    </row>
    <row r="34" spans="1:17" hidden="1" outlineLevel="3" x14ac:dyDescent="0.2">
      <c r="A34" s="232" t="s">
        <v>223</v>
      </c>
      <c r="B34" s="50">
        <v>0</v>
      </c>
      <c r="C34" s="50">
        <v>0</v>
      </c>
      <c r="D34" s="50">
        <v>0</v>
      </c>
      <c r="E34" s="50">
        <v>0</v>
      </c>
      <c r="F34" s="50">
        <v>12.097744</v>
      </c>
      <c r="G34" s="50">
        <v>12.097744</v>
      </c>
      <c r="H34" s="250"/>
      <c r="I34" s="250"/>
      <c r="J34" s="250"/>
      <c r="K34" s="250"/>
      <c r="L34" s="250"/>
      <c r="M34" s="250"/>
      <c r="N34" s="250"/>
      <c r="O34" s="250"/>
      <c r="P34" s="250"/>
      <c r="Q34" s="250"/>
    </row>
    <row r="35" spans="1:17" hidden="1" outlineLevel="3" x14ac:dyDescent="0.2">
      <c r="A35" s="232" t="s">
        <v>224</v>
      </c>
      <c r="B35" s="50">
        <v>0</v>
      </c>
      <c r="C35" s="50">
        <v>0</v>
      </c>
      <c r="D35" s="50">
        <v>0</v>
      </c>
      <c r="E35" s="50">
        <v>0.01</v>
      </c>
      <c r="F35" s="50">
        <v>0.54500000000000004</v>
      </c>
      <c r="G35" s="50">
        <v>2.7472159999999999</v>
      </c>
      <c r="H35" s="250"/>
      <c r="I35" s="250"/>
      <c r="J35" s="250"/>
      <c r="K35" s="250"/>
      <c r="L35" s="250"/>
      <c r="M35" s="250"/>
      <c r="N35" s="250"/>
      <c r="O35" s="250"/>
      <c r="P35" s="250"/>
      <c r="Q35" s="250"/>
    </row>
    <row r="36" spans="1:17" hidden="1" outlineLevel="3" x14ac:dyDescent="0.2">
      <c r="A36" s="232" t="s">
        <v>225</v>
      </c>
      <c r="B36" s="50">
        <v>34.656496490999999</v>
      </c>
      <c r="C36" s="50">
        <v>46.585054805570003</v>
      </c>
      <c r="D36" s="50">
        <v>43.377236129330001</v>
      </c>
      <c r="E36" s="50">
        <v>18.462385000000001</v>
      </c>
      <c r="F36" s="50">
        <v>47.019495480800003</v>
      </c>
      <c r="G36" s="50">
        <v>47.898854941659998</v>
      </c>
      <c r="H36" s="250"/>
      <c r="I36" s="250"/>
      <c r="J36" s="250"/>
      <c r="K36" s="250"/>
      <c r="L36" s="250"/>
      <c r="M36" s="250"/>
      <c r="N36" s="250"/>
      <c r="O36" s="250"/>
      <c r="P36" s="250"/>
      <c r="Q36" s="250"/>
    </row>
    <row r="37" spans="1:17" hidden="1" outlineLevel="3" x14ac:dyDescent="0.2">
      <c r="A37" s="232" t="s">
        <v>226</v>
      </c>
      <c r="B37" s="50">
        <v>0</v>
      </c>
      <c r="C37" s="50">
        <v>0</v>
      </c>
      <c r="D37" s="50">
        <v>0</v>
      </c>
      <c r="E37" s="50">
        <v>0</v>
      </c>
      <c r="F37" s="50">
        <v>12.097751000000001</v>
      </c>
      <c r="G37" s="50">
        <v>12.097751000000001</v>
      </c>
      <c r="H37" s="250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1:17" hidden="1" outlineLevel="3" x14ac:dyDescent="0.2">
      <c r="A38" s="232" t="s">
        <v>227</v>
      </c>
      <c r="B38" s="50">
        <v>6.5181646999999998</v>
      </c>
      <c r="C38" s="50">
        <v>2.9221828599999999</v>
      </c>
      <c r="D38" s="50">
        <v>15.04510672</v>
      </c>
      <c r="E38" s="50">
        <v>15.58553728</v>
      </c>
      <c r="F38" s="50">
        <v>0.03</v>
      </c>
      <c r="G38" s="50">
        <v>0.03</v>
      </c>
      <c r="H38" s="250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1:17" hidden="1" outlineLevel="3" x14ac:dyDescent="0.2">
      <c r="A39" s="232" t="s">
        <v>228</v>
      </c>
      <c r="B39" s="50">
        <v>75.317385281</v>
      </c>
      <c r="C39" s="50">
        <v>131.37977278984999</v>
      </c>
      <c r="D39" s="50">
        <v>149.03381210463999</v>
      </c>
      <c r="E39" s="50">
        <v>151.56965139879</v>
      </c>
      <c r="F39" s="50">
        <v>49.240966399999998</v>
      </c>
      <c r="G39" s="50">
        <v>52.210373599999997</v>
      </c>
      <c r="H39" s="250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1:17" hidden="1" outlineLevel="3" x14ac:dyDescent="0.2">
      <c r="A40" s="232" t="s">
        <v>229</v>
      </c>
      <c r="B40" s="50">
        <v>0.55379</v>
      </c>
      <c r="C40" s="50">
        <v>0.17</v>
      </c>
      <c r="D40" s="50">
        <v>0</v>
      </c>
      <c r="E40" s="50">
        <v>0.21580099999999999</v>
      </c>
      <c r="F40" s="50">
        <v>10.87562790416</v>
      </c>
      <c r="G40" s="50">
        <v>12.836286380640001</v>
      </c>
      <c r="H40" s="250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1:17" hidden="1" outlineLevel="3" x14ac:dyDescent="0.2">
      <c r="A41" s="232" t="s">
        <v>230</v>
      </c>
      <c r="B41" s="50">
        <v>9.5</v>
      </c>
      <c r="C41" s="50">
        <v>27.1</v>
      </c>
      <c r="D41" s="50">
        <v>27.1</v>
      </c>
      <c r="E41" s="50">
        <v>24.1</v>
      </c>
      <c r="F41" s="50">
        <v>7.8000999999999996</v>
      </c>
      <c r="G41" s="50">
        <v>5.8000999999999996</v>
      </c>
      <c r="H41" s="250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1:17" hidden="1" outlineLevel="3" x14ac:dyDescent="0.2">
      <c r="A42" s="232" t="s">
        <v>231</v>
      </c>
      <c r="B42" s="50">
        <v>47.143891000000004</v>
      </c>
      <c r="C42" s="50">
        <v>54.624791000000002</v>
      </c>
      <c r="D42" s="50">
        <v>48.624791000000002</v>
      </c>
      <c r="E42" s="50">
        <v>44.739790999999997</v>
      </c>
      <c r="F42" s="50">
        <v>19.728459999999998</v>
      </c>
      <c r="G42" s="50">
        <v>19.728459999999998</v>
      </c>
      <c r="H42" s="250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1:17" hidden="1" outlineLevel="3" x14ac:dyDescent="0.2">
      <c r="A43" s="232" t="s">
        <v>232</v>
      </c>
      <c r="B43" s="50">
        <v>14.301197999999999</v>
      </c>
      <c r="C43" s="50">
        <v>31.301197999999999</v>
      </c>
      <c r="D43" s="50">
        <v>31.301197999999999</v>
      </c>
      <c r="E43" s="50">
        <v>27.416198000000001</v>
      </c>
      <c r="F43" s="50">
        <v>18.899999999999999</v>
      </c>
      <c r="G43" s="50">
        <v>18.899999999999999</v>
      </c>
      <c r="H43" s="250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1:17" hidden="1" outlineLevel="3" x14ac:dyDescent="0.2">
      <c r="A44" s="232" t="s">
        <v>233</v>
      </c>
      <c r="B44" s="50">
        <v>0</v>
      </c>
      <c r="C44" s="50">
        <v>0.84499999999999997</v>
      </c>
      <c r="D44" s="50">
        <v>0</v>
      </c>
      <c r="E44" s="50">
        <v>0.19656699999999999</v>
      </c>
      <c r="F44" s="50">
        <v>0</v>
      </c>
      <c r="G44" s="50">
        <v>0</v>
      </c>
      <c r="H44" s="250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1:17" hidden="1" outlineLevel="3" x14ac:dyDescent="0.2">
      <c r="A45" s="232" t="s">
        <v>234</v>
      </c>
      <c r="B45" s="50">
        <v>14.874399</v>
      </c>
      <c r="C45" s="50">
        <v>36.874398999999997</v>
      </c>
      <c r="D45" s="50">
        <v>36.874398999999997</v>
      </c>
      <c r="E45" s="50">
        <v>36.874398999999997</v>
      </c>
      <c r="F45" s="50">
        <v>19.399999999999999</v>
      </c>
      <c r="G45" s="50">
        <v>19.399999999999999</v>
      </c>
      <c r="H45" s="250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1:17" outlineLevel="2" collapsed="1" x14ac:dyDescent="0.2">
      <c r="A46" s="58" t="s">
        <v>235</v>
      </c>
      <c r="B46" s="108">
        <f t="shared" ref="B46:F46" si="4">SUM(B$47:B$47)</f>
        <v>2.9095554950600002</v>
      </c>
      <c r="C46" s="108">
        <f t="shared" si="4"/>
        <v>2.7773029725799998</v>
      </c>
      <c r="D46" s="108">
        <f t="shared" si="4"/>
        <v>2.6450504500999998</v>
      </c>
      <c r="E46" s="108">
        <f t="shared" si="4"/>
        <v>2.5127979276199999</v>
      </c>
      <c r="F46" s="108">
        <f t="shared" si="4"/>
        <v>2.3805454051399999</v>
      </c>
      <c r="G46" s="108">
        <v>2.3805454051399999</v>
      </c>
      <c r="H46" s="250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1:17" hidden="1" outlineLevel="3" x14ac:dyDescent="0.2">
      <c r="A47" s="232" t="s">
        <v>236</v>
      </c>
      <c r="B47" s="50">
        <v>2.9095554950600002</v>
      </c>
      <c r="C47" s="50">
        <v>2.7773029725799998</v>
      </c>
      <c r="D47" s="50">
        <v>2.6450504500999998</v>
      </c>
      <c r="E47" s="50">
        <v>2.5127979276199999</v>
      </c>
      <c r="F47" s="50">
        <v>2.3805454051399999</v>
      </c>
      <c r="G47" s="50">
        <v>2.3805454051399999</v>
      </c>
      <c r="H47" s="250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1:17" ht="15" outlineLevel="1" x14ac:dyDescent="0.25">
      <c r="A48" s="218" t="s">
        <v>237</v>
      </c>
      <c r="B48" s="229">
        <f t="shared" ref="B48:G48" si="5">B$49+B$56+B$62+B$64+B$76</f>
        <v>223.25905377855997</v>
      </c>
      <c r="C48" s="229">
        <f t="shared" si="5"/>
        <v>486.02684634226</v>
      </c>
      <c r="D48" s="229">
        <f t="shared" si="5"/>
        <v>826.27047817949006</v>
      </c>
      <c r="E48" s="229">
        <f t="shared" si="5"/>
        <v>980.18775450825001</v>
      </c>
      <c r="F48" s="229">
        <f t="shared" si="5"/>
        <v>1080.3104783281599</v>
      </c>
      <c r="G48" s="229">
        <f t="shared" si="5"/>
        <v>1087.57855838965</v>
      </c>
      <c r="H48" s="250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1:17" outlineLevel="2" collapsed="1" x14ac:dyDescent="0.2">
      <c r="A49" s="58" t="s">
        <v>238</v>
      </c>
      <c r="B49" s="108">
        <f t="shared" ref="B49:F49" si="6">SUM(B$50:B$55)</f>
        <v>61.90365008709</v>
      </c>
      <c r="C49" s="108">
        <f t="shared" si="6"/>
        <v>169.08990330626</v>
      </c>
      <c r="D49" s="108">
        <f t="shared" si="6"/>
        <v>337.44929111162003</v>
      </c>
      <c r="E49" s="108">
        <f t="shared" si="6"/>
        <v>371.84657549031999</v>
      </c>
      <c r="F49" s="108">
        <f t="shared" si="6"/>
        <v>407.46801942637995</v>
      </c>
      <c r="G49" s="108">
        <v>413.87733468284</v>
      </c>
      <c r="H49" s="250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1:17" hidden="1" outlineLevel="3" x14ac:dyDescent="0.2">
      <c r="A50" s="232" t="s">
        <v>239</v>
      </c>
      <c r="B50" s="50">
        <v>0</v>
      </c>
      <c r="C50" s="50">
        <v>26.156754880000001</v>
      </c>
      <c r="D50" s="50">
        <v>57.953115089999997</v>
      </c>
      <c r="E50" s="50">
        <v>62.813954840000001</v>
      </c>
      <c r="F50" s="50">
        <v>94.122141439999993</v>
      </c>
      <c r="G50" s="50">
        <v>97.759110390000004</v>
      </c>
      <c r="H50" s="250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1:17" hidden="1" outlineLevel="3" x14ac:dyDescent="0.2">
      <c r="A51" s="232" t="s">
        <v>240</v>
      </c>
      <c r="B51" s="50">
        <v>4.7666457536099998</v>
      </c>
      <c r="C51" s="50">
        <v>9.3689811106899992</v>
      </c>
      <c r="D51" s="50">
        <v>13.990699070510001</v>
      </c>
      <c r="E51" s="50">
        <v>16.072308696730001</v>
      </c>
      <c r="F51" s="50">
        <v>18.00200891203</v>
      </c>
      <c r="G51" s="50">
        <v>18.743511033379999</v>
      </c>
      <c r="H51" s="250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1:17" hidden="1" outlineLevel="3" x14ac:dyDescent="0.2">
      <c r="A52" s="232" t="s">
        <v>241</v>
      </c>
      <c r="B52" s="50">
        <v>4.2831345544100001</v>
      </c>
      <c r="C52" s="50">
        <v>7.6529919443500001</v>
      </c>
      <c r="D52" s="50">
        <v>12.53014511808</v>
      </c>
      <c r="E52" s="50">
        <v>14.522377756999999</v>
      </c>
      <c r="F52" s="50">
        <v>19.35682668782</v>
      </c>
      <c r="G52" s="50">
        <v>20.104792857700001</v>
      </c>
      <c r="H52" s="250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1:17" hidden="1" outlineLevel="3" x14ac:dyDescent="0.2">
      <c r="A53" s="232" t="s">
        <v>242</v>
      </c>
      <c r="B53" s="50">
        <v>24.539548446560001</v>
      </c>
      <c r="C53" s="50">
        <v>68.318982284140006</v>
      </c>
      <c r="D53" s="50">
        <v>124.74712580344</v>
      </c>
      <c r="E53" s="50">
        <v>137.46050651632001</v>
      </c>
      <c r="F53" s="50">
        <v>137.87252346444001</v>
      </c>
      <c r="G53" s="50">
        <v>136.25419691857999</v>
      </c>
      <c r="H53" s="250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1:17" hidden="1" outlineLevel="3" x14ac:dyDescent="0.2">
      <c r="A54" s="232" t="s">
        <v>243</v>
      </c>
      <c r="B54" s="50">
        <v>28.314321332510001</v>
      </c>
      <c r="C54" s="50">
        <v>57.585097236880003</v>
      </c>
      <c r="D54" s="50">
        <v>128.20769715962001</v>
      </c>
      <c r="E54" s="50">
        <v>140.90985268125999</v>
      </c>
      <c r="F54" s="50">
        <v>137.94721835202</v>
      </c>
      <c r="G54" s="50">
        <v>140.8487712093</v>
      </c>
      <c r="H54" s="250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1:17" hidden="1" outlineLevel="3" x14ac:dyDescent="0.2">
      <c r="A55" s="232" t="s">
        <v>244</v>
      </c>
      <c r="B55" s="50">
        <v>0</v>
      </c>
      <c r="C55" s="50">
        <v>7.0958502E-3</v>
      </c>
      <c r="D55" s="50">
        <v>2.0508869969999999E-2</v>
      </c>
      <c r="E55" s="50">
        <v>6.7574999009999998E-2</v>
      </c>
      <c r="F55" s="50">
        <v>0.16730057006999999</v>
      </c>
      <c r="G55" s="50">
        <v>0.16695227388</v>
      </c>
      <c r="H55" s="250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1:17" outlineLevel="2" collapsed="1" x14ac:dyDescent="0.2">
      <c r="A56" s="58" t="s">
        <v>245</v>
      </c>
      <c r="B56" s="108">
        <f t="shared" ref="B56:F56" si="7">SUM(B$57:B$61)</f>
        <v>7.2789285748699992</v>
      </c>
      <c r="C56" s="108">
        <f t="shared" si="7"/>
        <v>16.372261708800004</v>
      </c>
      <c r="D56" s="108">
        <f t="shared" si="7"/>
        <v>32.70852715345</v>
      </c>
      <c r="E56" s="108">
        <f t="shared" si="7"/>
        <v>45.647504163770002</v>
      </c>
      <c r="F56" s="108">
        <f t="shared" si="7"/>
        <v>49.296237410669995</v>
      </c>
      <c r="G56" s="108">
        <v>50.31843627936</v>
      </c>
      <c r="H56" s="250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1:17" hidden="1" outlineLevel="3" x14ac:dyDescent="0.2">
      <c r="A57" s="232" t="s">
        <v>246</v>
      </c>
      <c r="B57" s="50">
        <v>0</v>
      </c>
      <c r="C57" s="50">
        <v>2.7121072000000002</v>
      </c>
      <c r="D57" s="50">
        <v>6.9140144000000001</v>
      </c>
      <c r="E57" s="50">
        <v>8.0323875999999998</v>
      </c>
      <c r="F57" s="50">
        <v>8.9030299999999993</v>
      </c>
      <c r="G57" s="50">
        <v>9.0929743999999992</v>
      </c>
      <c r="H57" s="250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1:17" hidden="1" outlineLevel="3" x14ac:dyDescent="0.2">
      <c r="A58" s="232" t="s">
        <v>247</v>
      </c>
      <c r="B58" s="50">
        <v>0.10648884857</v>
      </c>
      <c r="C58" s="50">
        <v>0.13463035600000001</v>
      </c>
      <c r="D58" s="50">
        <v>5.4281877029999999</v>
      </c>
      <c r="E58" s="50">
        <v>5.9832793529500004</v>
      </c>
      <c r="F58" s="50">
        <v>7.4875390536599999</v>
      </c>
      <c r="G58" s="50">
        <v>7.7768646749599997</v>
      </c>
      <c r="H58" s="250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1:17" hidden="1" outlineLevel="3" x14ac:dyDescent="0.2">
      <c r="A59" s="232" t="s">
        <v>248</v>
      </c>
      <c r="B59" s="50">
        <v>5.6239216389799997</v>
      </c>
      <c r="C59" s="50">
        <v>9.5534720563400004</v>
      </c>
      <c r="D59" s="50">
        <v>14.540944745859999</v>
      </c>
      <c r="E59" s="50">
        <v>16.473740657730001</v>
      </c>
      <c r="F59" s="50">
        <v>17.004691528479999</v>
      </c>
      <c r="G59" s="50">
        <v>16.969290158869999</v>
      </c>
      <c r="H59" s="250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1:17" hidden="1" outlineLevel="3" x14ac:dyDescent="0.2">
      <c r="A60" s="232" t="s">
        <v>249</v>
      </c>
      <c r="B60" s="50">
        <v>9.4891391320000004E-2</v>
      </c>
      <c r="C60" s="50">
        <v>0.16473260006000001</v>
      </c>
      <c r="D60" s="50">
        <v>0.216533956</v>
      </c>
      <c r="E60" s="50">
        <v>0.20657140273999999</v>
      </c>
      <c r="F60" s="50">
        <v>0.17323603973999999</v>
      </c>
      <c r="G60" s="50">
        <v>0.17287538674</v>
      </c>
      <c r="H60" s="250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1:17" hidden="1" outlineLevel="3" x14ac:dyDescent="0.2">
      <c r="A61" s="232" t="s">
        <v>250</v>
      </c>
      <c r="B61" s="50">
        <v>1.4536266959999999</v>
      </c>
      <c r="C61" s="50">
        <v>3.8073194963999999</v>
      </c>
      <c r="D61" s="50">
        <v>5.6088463485900002</v>
      </c>
      <c r="E61" s="50">
        <v>14.951525150349999</v>
      </c>
      <c r="F61" s="50">
        <v>15.727740788789999</v>
      </c>
      <c r="G61" s="50">
        <v>16.30643165879</v>
      </c>
      <c r="H61" s="250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1:17" ht="27" customHeight="1" outlineLevel="2" collapsed="1" x14ac:dyDescent="0.2">
      <c r="A62" s="58" t="s">
        <v>251</v>
      </c>
      <c r="B62" s="108">
        <f t="shared" ref="B62:F62" si="8">SUM(B$63:B$63)</f>
        <v>5.6454460000000004E-4</v>
      </c>
      <c r="C62" s="108">
        <f t="shared" si="8"/>
        <v>9.8336319999999997E-4</v>
      </c>
      <c r="D62" s="108">
        <f t="shared" si="8"/>
        <v>1.34076761E-3</v>
      </c>
      <c r="E62" s="108">
        <f t="shared" si="8"/>
        <v>1.453225E-3</v>
      </c>
      <c r="F62" s="108">
        <f t="shared" si="8"/>
        <v>1.71259423E-3</v>
      </c>
      <c r="G62" s="108">
        <v>1.7787705E-3</v>
      </c>
      <c r="H62" s="250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1:17" hidden="1" outlineLevel="3" x14ac:dyDescent="0.2">
      <c r="A63" s="232" t="s">
        <v>74</v>
      </c>
      <c r="B63" s="50">
        <v>5.6454460000000004E-4</v>
      </c>
      <c r="C63" s="50">
        <v>9.8336319999999997E-4</v>
      </c>
      <c r="D63" s="50">
        <v>1.34076761E-3</v>
      </c>
      <c r="E63" s="50">
        <v>1.453225E-3</v>
      </c>
      <c r="F63" s="50">
        <v>1.71259423E-3</v>
      </c>
      <c r="G63" s="50">
        <v>1.7787705E-3</v>
      </c>
      <c r="H63" s="250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1:17" outlineLevel="2" collapsed="1" x14ac:dyDescent="0.2">
      <c r="A64" s="58" t="s">
        <v>252</v>
      </c>
      <c r="B64" s="108">
        <f t="shared" ref="B64:F64" si="9">SUM(B$65:B$75)</f>
        <v>138.90906799999999</v>
      </c>
      <c r="C64" s="108">
        <f t="shared" si="9"/>
        <v>272.50934659999996</v>
      </c>
      <c r="D64" s="108">
        <f t="shared" si="9"/>
        <v>415.26993272281004</v>
      </c>
      <c r="E64" s="108">
        <f t="shared" si="9"/>
        <v>517.80448187716001</v>
      </c>
      <c r="F64" s="108">
        <f t="shared" si="9"/>
        <v>574.45951549287997</v>
      </c>
      <c r="G64" s="108">
        <v>573.26357179695003</v>
      </c>
      <c r="H64" s="250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1:17" hidden="1" outlineLevel="3" x14ac:dyDescent="0.2">
      <c r="A65" s="232" t="s">
        <v>299</v>
      </c>
      <c r="B65" s="50">
        <v>6.6249180000000001</v>
      </c>
      <c r="C65" s="50">
        <v>11.539744799999999</v>
      </c>
      <c r="D65" s="50">
        <v>0</v>
      </c>
      <c r="E65" s="50">
        <v>0</v>
      </c>
      <c r="F65" s="50">
        <v>0</v>
      </c>
      <c r="G65" s="50">
        <v>0</v>
      </c>
      <c r="H65" s="250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1:17" hidden="1" outlineLevel="3" x14ac:dyDescent="0.2">
      <c r="A66" s="232" t="s">
        <v>300</v>
      </c>
      <c r="B66" s="50">
        <v>7.9930000000000003</v>
      </c>
      <c r="C66" s="50">
        <v>15.768556</v>
      </c>
      <c r="D66" s="50">
        <v>0</v>
      </c>
      <c r="E66" s="50">
        <v>0</v>
      </c>
      <c r="F66" s="50">
        <v>0</v>
      </c>
      <c r="G66" s="50">
        <v>0</v>
      </c>
      <c r="H66" s="250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1:17" hidden="1" outlineLevel="3" x14ac:dyDescent="0.2">
      <c r="A67" s="232" t="s">
        <v>301</v>
      </c>
      <c r="B67" s="50">
        <v>5.5951000000000004</v>
      </c>
      <c r="C67" s="50">
        <v>11.0379892</v>
      </c>
      <c r="D67" s="50">
        <v>0</v>
      </c>
      <c r="E67" s="50">
        <v>0</v>
      </c>
      <c r="F67" s="50">
        <v>0</v>
      </c>
      <c r="G67" s="50">
        <v>0</v>
      </c>
      <c r="H67" s="250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1:17" hidden="1" outlineLevel="3" x14ac:dyDescent="0.2">
      <c r="A68" s="232" t="s">
        <v>302</v>
      </c>
      <c r="B68" s="50">
        <v>15.986000000000001</v>
      </c>
      <c r="C68" s="50">
        <v>31.537112</v>
      </c>
      <c r="D68" s="50">
        <v>0</v>
      </c>
      <c r="E68" s="50">
        <v>0</v>
      </c>
      <c r="F68" s="50">
        <v>0</v>
      </c>
      <c r="G68" s="50">
        <v>0</v>
      </c>
      <c r="H68" s="250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1:17" hidden="1" outlineLevel="3" x14ac:dyDescent="0.2">
      <c r="A69" s="232" t="s">
        <v>303</v>
      </c>
      <c r="B69" s="50">
        <v>21.98075</v>
      </c>
      <c r="C69" s="50">
        <v>43.363529</v>
      </c>
      <c r="D69" s="50">
        <v>0</v>
      </c>
      <c r="E69" s="50">
        <v>0</v>
      </c>
      <c r="F69" s="50">
        <v>0</v>
      </c>
      <c r="G69" s="50">
        <v>0</v>
      </c>
      <c r="H69" s="250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1:17" hidden="1" outlineLevel="3" x14ac:dyDescent="0.2">
      <c r="A70" s="232" t="s">
        <v>304</v>
      </c>
      <c r="B70" s="50">
        <v>46.759050000000002</v>
      </c>
      <c r="C70" s="50">
        <v>76.477496599999995</v>
      </c>
      <c r="D70" s="50">
        <v>0</v>
      </c>
      <c r="E70" s="50">
        <v>0</v>
      </c>
      <c r="F70" s="50">
        <v>0</v>
      </c>
      <c r="G70" s="50">
        <v>0</v>
      </c>
      <c r="H70" s="250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1:17" hidden="1" outlineLevel="3" x14ac:dyDescent="0.2">
      <c r="A71" s="232" t="s">
        <v>305</v>
      </c>
      <c r="B71" s="50">
        <v>33.97025</v>
      </c>
      <c r="C71" s="50">
        <v>67.016362999999998</v>
      </c>
      <c r="D71" s="50">
        <v>72.002001000000007</v>
      </c>
      <c r="E71" s="50">
        <v>81.572574000000003</v>
      </c>
      <c r="F71" s="50">
        <v>84.201668999999995</v>
      </c>
      <c r="G71" s="50">
        <v>84.026373000000007</v>
      </c>
      <c r="H71" s="250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1:17" hidden="1" outlineLevel="3" x14ac:dyDescent="0.2">
      <c r="A72" s="232" t="s">
        <v>254</v>
      </c>
      <c r="B72" s="50">
        <v>0</v>
      </c>
      <c r="C72" s="50">
        <v>15.768556</v>
      </c>
      <c r="D72" s="50">
        <v>24.000667</v>
      </c>
      <c r="E72" s="50">
        <v>27.190857999999999</v>
      </c>
      <c r="F72" s="50">
        <v>28.067222999999998</v>
      </c>
      <c r="G72" s="50">
        <v>28.008790999999999</v>
      </c>
      <c r="H72" s="250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1:17" hidden="1" outlineLevel="3" x14ac:dyDescent="0.2">
      <c r="A73" s="232" t="s">
        <v>306</v>
      </c>
      <c r="B73" s="50">
        <v>0</v>
      </c>
      <c r="C73" s="50">
        <v>0</v>
      </c>
      <c r="D73" s="50">
        <v>319.26726472281001</v>
      </c>
      <c r="E73" s="50">
        <v>381.85019187716</v>
      </c>
      <c r="F73" s="50">
        <v>349.92173149287999</v>
      </c>
      <c r="G73" s="50">
        <v>349.19324379695001</v>
      </c>
      <c r="H73" s="250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1:17" hidden="1" outlineLevel="3" x14ac:dyDescent="0.2">
      <c r="A74" s="232" t="s">
        <v>256</v>
      </c>
      <c r="B74" s="50">
        <v>0</v>
      </c>
      <c r="C74" s="50">
        <v>0</v>
      </c>
      <c r="D74" s="50">
        <v>0</v>
      </c>
      <c r="E74" s="50">
        <v>27.190857999999999</v>
      </c>
      <c r="F74" s="50">
        <v>28.067222999999998</v>
      </c>
      <c r="G74" s="50">
        <v>28.008790999999999</v>
      </c>
      <c r="H74" s="250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1:17" hidden="1" outlineLevel="3" x14ac:dyDescent="0.2">
      <c r="A75" s="232" t="s">
        <v>257</v>
      </c>
      <c r="B75" s="50">
        <v>0</v>
      </c>
      <c r="C75" s="50">
        <v>0</v>
      </c>
      <c r="D75" s="50">
        <v>0</v>
      </c>
      <c r="E75" s="50">
        <v>0</v>
      </c>
      <c r="F75" s="50">
        <v>84.201668999999995</v>
      </c>
      <c r="G75" s="50">
        <v>84.026373000000007</v>
      </c>
      <c r="H75" s="250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1:17" outlineLevel="2" collapsed="1" x14ac:dyDescent="0.2">
      <c r="A76" s="58" t="s">
        <v>258</v>
      </c>
      <c r="B76" s="108">
        <f t="shared" ref="B76:F76" si="10">SUM(B$77:B$77)</f>
        <v>15.166842572</v>
      </c>
      <c r="C76" s="108">
        <f t="shared" si="10"/>
        <v>28.054351363999999</v>
      </c>
      <c r="D76" s="108">
        <f t="shared" si="10"/>
        <v>40.841386424</v>
      </c>
      <c r="E76" s="108">
        <f t="shared" si="10"/>
        <v>44.887739752000002</v>
      </c>
      <c r="F76" s="108">
        <f t="shared" si="10"/>
        <v>49.084993404000002</v>
      </c>
      <c r="G76" s="108">
        <v>50.117436859999998</v>
      </c>
      <c r="H76" s="250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1:17" hidden="1" outlineLevel="3" x14ac:dyDescent="0.2">
      <c r="A77" s="232" t="s">
        <v>243</v>
      </c>
      <c r="B77" s="50">
        <v>15.166842572</v>
      </c>
      <c r="C77" s="50">
        <v>28.054351363999999</v>
      </c>
      <c r="D77" s="50">
        <v>40.841386424</v>
      </c>
      <c r="E77" s="50">
        <v>44.887739752000002</v>
      </c>
      <c r="F77" s="50">
        <v>49.084993404000002</v>
      </c>
      <c r="G77" s="50">
        <v>50.117436859999998</v>
      </c>
      <c r="H77" s="250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1:17" ht="15" x14ac:dyDescent="0.25">
      <c r="A78" s="270" t="s">
        <v>259</v>
      </c>
      <c r="B78" s="190">
        <f t="shared" ref="B78:G78" si="11">B$79+B$99</f>
        <v>104.56794151215001</v>
      </c>
      <c r="C78" s="190">
        <f t="shared" si="11"/>
        <v>153.80274755798999</v>
      </c>
      <c r="D78" s="190">
        <f t="shared" si="11"/>
        <v>237.90855769916999</v>
      </c>
      <c r="E78" s="190">
        <f t="shared" si="11"/>
        <v>278.97554734952001</v>
      </c>
      <c r="F78" s="190">
        <f t="shared" si="11"/>
        <v>307.96457446918004</v>
      </c>
      <c r="G78" s="190">
        <f t="shared" si="11"/>
        <v>298.89594675398996</v>
      </c>
      <c r="H78" s="250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1:17" ht="15" outlineLevel="1" x14ac:dyDescent="0.25">
      <c r="A79" s="218" t="s">
        <v>199</v>
      </c>
      <c r="B79" s="229">
        <f t="shared" ref="B79:G79" si="12">B$80+B$93+B$97</f>
        <v>27.129149810690006</v>
      </c>
      <c r="C79" s="229">
        <f t="shared" si="12"/>
        <v>27.86328456259</v>
      </c>
      <c r="D79" s="229">
        <f t="shared" si="12"/>
        <v>21.459454905489999</v>
      </c>
      <c r="E79" s="229">
        <f t="shared" si="12"/>
        <v>19.084475248330001</v>
      </c>
      <c r="F79" s="229">
        <f t="shared" si="12"/>
        <v>13.279554505130001</v>
      </c>
      <c r="G79" s="229">
        <f t="shared" si="12"/>
        <v>13.29172784132</v>
      </c>
      <c r="H79" s="250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1:17" outlineLevel="2" collapsed="1" x14ac:dyDescent="0.2">
      <c r="A80" s="58" t="s">
        <v>260</v>
      </c>
      <c r="B80" s="108">
        <f t="shared" ref="B80:F80" si="13">SUM(B$81:B$92)</f>
        <v>21.135767983260003</v>
      </c>
      <c r="C80" s="108">
        <f t="shared" si="13"/>
        <v>21.567011600000001</v>
      </c>
      <c r="D80" s="108">
        <f t="shared" si="13"/>
        <v>16.400011599999999</v>
      </c>
      <c r="E80" s="108">
        <f t="shared" si="13"/>
        <v>15.9500116</v>
      </c>
      <c r="F80" s="108">
        <f t="shared" si="13"/>
        <v>8.9500115999999998</v>
      </c>
      <c r="G80" s="108">
        <v>8.9500115999999998</v>
      </c>
      <c r="H80" s="250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1:17" hidden="1" outlineLevel="3" x14ac:dyDescent="0.2">
      <c r="A81" s="232" t="s">
        <v>307</v>
      </c>
      <c r="B81" s="50">
        <v>0.99985038325999998</v>
      </c>
      <c r="C81" s="50">
        <v>0</v>
      </c>
      <c r="D81" s="50">
        <v>0</v>
      </c>
      <c r="E81" s="50">
        <v>0</v>
      </c>
      <c r="F81" s="50">
        <v>0</v>
      </c>
      <c r="G81" s="50">
        <v>0</v>
      </c>
      <c r="H81" s="250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1:17" hidden="1" outlineLevel="3" x14ac:dyDescent="0.2">
      <c r="A82" s="232" t="s">
        <v>261</v>
      </c>
      <c r="B82" s="50">
        <v>1.1600000000000001E-5</v>
      </c>
      <c r="C82" s="50">
        <v>1.1600000000000001E-5</v>
      </c>
      <c r="D82" s="50">
        <v>1.1600000000000001E-5</v>
      </c>
      <c r="E82" s="50">
        <v>1.1600000000000001E-5</v>
      </c>
      <c r="F82" s="50">
        <v>1.1600000000000001E-5</v>
      </c>
      <c r="G82" s="50">
        <v>1.1600000000000001E-5</v>
      </c>
      <c r="H82" s="250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1:17" hidden="1" outlineLevel="3" x14ac:dyDescent="0.2">
      <c r="A83" s="232" t="s">
        <v>262</v>
      </c>
      <c r="B83" s="50">
        <v>0</v>
      </c>
      <c r="C83" s="50">
        <v>1</v>
      </c>
      <c r="D83" s="50">
        <v>1</v>
      </c>
      <c r="E83" s="50">
        <v>1</v>
      </c>
      <c r="F83" s="50">
        <v>1</v>
      </c>
      <c r="G83" s="50">
        <v>1</v>
      </c>
      <c r="H83" s="250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1:17" hidden="1" outlineLevel="3" x14ac:dyDescent="0.2">
      <c r="A84" s="232" t="s">
        <v>263</v>
      </c>
      <c r="B84" s="50">
        <v>1.8</v>
      </c>
      <c r="C84" s="50">
        <v>3</v>
      </c>
      <c r="D84" s="50">
        <v>3</v>
      </c>
      <c r="E84" s="50">
        <v>3</v>
      </c>
      <c r="F84" s="50">
        <v>2</v>
      </c>
      <c r="G84" s="50">
        <v>2</v>
      </c>
      <c r="H84" s="250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1:17" hidden="1" outlineLevel="3" x14ac:dyDescent="0.2">
      <c r="A85" s="232" t="s">
        <v>264</v>
      </c>
      <c r="B85" s="50">
        <v>1.4</v>
      </c>
      <c r="C85" s="50">
        <v>3.2</v>
      </c>
      <c r="D85" s="50">
        <v>3.2</v>
      </c>
      <c r="E85" s="50">
        <v>3</v>
      </c>
      <c r="F85" s="50">
        <v>3</v>
      </c>
      <c r="G85" s="50">
        <v>3</v>
      </c>
      <c r="H85" s="250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1:17" hidden="1" outlineLevel="3" x14ac:dyDescent="0.2">
      <c r="A86" s="232" t="s">
        <v>308</v>
      </c>
      <c r="B86" s="50">
        <v>0.57890600000000003</v>
      </c>
      <c r="C86" s="50">
        <v>0</v>
      </c>
      <c r="D86" s="50">
        <v>0</v>
      </c>
      <c r="E86" s="50">
        <v>0</v>
      </c>
      <c r="F86" s="50">
        <v>0</v>
      </c>
      <c r="G86" s="50">
        <v>0</v>
      </c>
      <c r="H86" s="250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1:17" hidden="1" outlineLevel="3" x14ac:dyDescent="0.2">
      <c r="A87" s="232" t="s">
        <v>309</v>
      </c>
      <c r="B87" s="50">
        <v>4.8</v>
      </c>
      <c r="C87" s="50">
        <v>4.8</v>
      </c>
      <c r="D87" s="50">
        <v>4.8</v>
      </c>
      <c r="E87" s="50">
        <v>4.8</v>
      </c>
      <c r="F87" s="50">
        <v>0</v>
      </c>
      <c r="G87" s="50">
        <v>0</v>
      </c>
      <c r="H87" s="250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1:17" hidden="1" outlineLevel="3" x14ac:dyDescent="0.2">
      <c r="A88" s="232" t="s">
        <v>310</v>
      </c>
      <c r="B88" s="50">
        <v>1.55</v>
      </c>
      <c r="C88" s="50">
        <v>0</v>
      </c>
      <c r="D88" s="50">
        <v>0</v>
      </c>
      <c r="E88" s="50">
        <v>0</v>
      </c>
      <c r="F88" s="50">
        <v>0</v>
      </c>
      <c r="G88" s="50">
        <v>0</v>
      </c>
      <c r="H88" s="250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1:17" hidden="1" outlineLevel="3" x14ac:dyDescent="0.2">
      <c r="A89" s="232" t="s">
        <v>311</v>
      </c>
      <c r="B89" s="50">
        <v>4.25</v>
      </c>
      <c r="C89" s="50">
        <v>4.25</v>
      </c>
      <c r="D89" s="50">
        <v>0.25</v>
      </c>
      <c r="E89" s="50">
        <v>0</v>
      </c>
      <c r="F89" s="50">
        <v>0</v>
      </c>
      <c r="G89" s="50">
        <v>0</v>
      </c>
      <c r="H89" s="250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1:17" hidden="1" outlineLevel="3" x14ac:dyDescent="0.2">
      <c r="A90" s="232" t="s">
        <v>265</v>
      </c>
      <c r="B90" s="50">
        <v>4.1500000000000004</v>
      </c>
      <c r="C90" s="50">
        <v>4.1500000000000004</v>
      </c>
      <c r="D90" s="50">
        <v>4.1500000000000004</v>
      </c>
      <c r="E90" s="50">
        <v>4.1500000000000004</v>
      </c>
      <c r="F90" s="50">
        <v>2.95</v>
      </c>
      <c r="G90" s="50">
        <v>2.95</v>
      </c>
      <c r="H90" s="250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1:17" hidden="1" outlineLevel="3" x14ac:dyDescent="0.2">
      <c r="A91" s="232" t="s">
        <v>312</v>
      </c>
      <c r="B91" s="50">
        <v>0.88</v>
      </c>
      <c r="C91" s="50">
        <v>0.44</v>
      </c>
      <c r="D91" s="50">
        <v>0</v>
      </c>
      <c r="E91" s="50">
        <v>0</v>
      </c>
      <c r="F91" s="50">
        <v>0</v>
      </c>
      <c r="G91" s="50">
        <v>0</v>
      </c>
      <c r="H91" s="250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1:17" hidden="1" outlineLevel="3" x14ac:dyDescent="0.2">
      <c r="A92" s="232" t="s">
        <v>313</v>
      </c>
      <c r="B92" s="50">
        <v>0.72699999999999998</v>
      </c>
      <c r="C92" s="50">
        <v>0.72699999999999998</v>
      </c>
      <c r="D92" s="50">
        <v>0</v>
      </c>
      <c r="E92" s="50">
        <v>0</v>
      </c>
      <c r="F92" s="50">
        <v>0</v>
      </c>
      <c r="G92" s="50">
        <v>0</v>
      </c>
      <c r="H92" s="250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1:17" outlineLevel="2" collapsed="1" x14ac:dyDescent="0.2">
      <c r="A93" s="58" t="s">
        <v>235</v>
      </c>
      <c r="B93" s="108">
        <f t="shared" ref="B93:F93" si="14">SUM(B$94:B$96)</f>
        <v>5.9924271774300006</v>
      </c>
      <c r="C93" s="108">
        <f t="shared" si="14"/>
        <v>6.2953183125900001</v>
      </c>
      <c r="D93" s="108">
        <f t="shared" si="14"/>
        <v>5.0584886554899997</v>
      </c>
      <c r="E93" s="108">
        <f t="shared" si="14"/>
        <v>3.13350899833</v>
      </c>
      <c r="F93" s="108">
        <f t="shared" si="14"/>
        <v>4.3285882551299997</v>
      </c>
      <c r="G93" s="108">
        <v>4.3407615913199997</v>
      </c>
      <c r="H93" s="250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1:17" hidden="1" outlineLevel="3" x14ac:dyDescent="0.2">
      <c r="A94" s="232" t="s">
        <v>266</v>
      </c>
      <c r="B94" s="50">
        <v>2.1</v>
      </c>
      <c r="C94" s="50">
        <v>2.1</v>
      </c>
      <c r="D94" s="50">
        <v>1.05</v>
      </c>
      <c r="E94" s="50">
        <v>0</v>
      </c>
      <c r="F94" s="50">
        <v>0.34146937824000001</v>
      </c>
      <c r="G94" s="50">
        <v>0.34550837750000002</v>
      </c>
      <c r="H94" s="250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1:17" hidden="1" outlineLevel="3" x14ac:dyDescent="0.2">
      <c r="A95" s="232" t="s">
        <v>267</v>
      </c>
      <c r="B95" s="50">
        <v>3.8924271774300001</v>
      </c>
      <c r="C95" s="50">
        <v>4.0098623181499997</v>
      </c>
      <c r="D95" s="50">
        <v>3.8598623181499998</v>
      </c>
      <c r="E95" s="50">
        <v>3.0217123181500001</v>
      </c>
      <c r="F95" s="50">
        <v>3.8976764468799998</v>
      </c>
      <c r="G95" s="50">
        <v>3.9096440489900002</v>
      </c>
      <c r="H95" s="250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1:17" hidden="1" outlineLevel="3" x14ac:dyDescent="0.2">
      <c r="A96" s="232" t="s">
        <v>268</v>
      </c>
      <c r="B96" s="50">
        <v>0</v>
      </c>
      <c r="C96" s="50">
        <v>0.18545599443999999</v>
      </c>
      <c r="D96" s="50">
        <v>0.14862633734</v>
      </c>
      <c r="E96" s="50">
        <v>0.11179668018</v>
      </c>
      <c r="F96" s="50">
        <v>8.9442430010000004E-2</v>
      </c>
      <c r="G96" s="50">
        <v>8.5609164830000001E-2</v>
      </c>
      <c r="H96" s="250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1:17" outlineLevel="2" collapsed="1" x14ac:dyDescent="0.2">
      <c r="A97" s="58" t="s">
        <v>269</v>
      </c>
      <c r="B97" s="108">
        <f t="shared" ref="B97:F97" si="15">SUM(B$98:B$98)</f>
        <v>9.5465000000000003E-4</v>
      </c>
      <c r="C97" s="108">
        <f t="shared" si="15"/>
        <v>9.5465000000000003E-4</v>
      </c>
      <c r="D97" s="108">
        <f t="shared" si="15"/>
        <v>9.5465000000000003E-4</v>
      </c>
      <c r="E97" s="108">
        <f t="shared" si="15"/>
        <v>9.5465000000000003E-4</v>
      </c>
      <c r="F97" s="108">
        <f t="shared" si="15"/>
        <v>9.5465000000000003E-4</v>
      </c>
      <c r="G97" s="108">
        <v>9.5465000000000003E-4</v>
      </c>
      <c r="H97" s="250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1:17" hidden="1" outlineLevel="3" x14ac:dyDescent="0.2">
      <c r="A98" s="232" t="s">
        <v>270</v>
      </c>
      <c r="B98" s="50">
        <v>9.5465000000000003E-4</v>
      </c>
      <c r="C98" s="50">
        <v>9.5465000000000003E-4</v>
      </c>
      <c r="D98" s="50">
        <v>9.5465000000000003E-4</v>
      </c>
      <c r="E98" s="50">
        <v>9.5465000000000003E-4</v>
      </c>
      <c r="F98" s="50">
        <v>9.5465000000000003E-4</v>
      </c>
      <c r="G98" s="50">
        <v>9.5465000000000003E-4</v>
      </c>
      <c r="H98" s="250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1:17" ht="15" outlineLevel="1" x14ac:dyDescent="0.25">
      <c r="A99" s="218" t="s">
        <v>237</v>
      </c>
      <c r="B99" s="229">
        <f t="shared" ref="B99:G99" si="16">B$100+B$106+B$108+B$122+B$126</f>
        <v>77.438791701460005</v>
      </c>
      <c r="C99" s="229">
        <f t="shared" si="16"/>
        <v>125.93946299539999</v>
      </c>
      <c r="D99" s="229">
        <f t="shared" si="16"/>
        <v>216.44910279368</v>
      </c>
      <c r="E99" s="229">
        <f t="shared" si="16"/>
        <v>259.89107210118999</v>
      </c>
      <c r="F99" s="229">
        <f t="shared" si="16"/>
        <v>294.68501996405001</v>
      </c>
      <c r="G99" s="229">
        <f t="shared" si="16"/>
        <v>285.60421891266998</v>
      </c>
      <c r="H99" s="250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1:17" outlineLevel="2" collapsed="1" x14ac:dyDescent="0.2">
      <c r="A100" s="58" t="s">
        <v>238</v>
      </c>
      <c r="B100" s="108">
        <f t="shared" ref="B100:F100" si="17">SUM(B$101:B$105)</f>
        <v>16.22562155316</v>
      </c>
      <c r="C100" s="108">
        <f t="shared" si="17"/>
        <v>40.11055668046</v>
      </c>
      <c r="D100" s="108">
        <f t="shared" si="17"/>
        <v>140.83380311662</v>
      </c>
      <c r="E100" s="108">
        <f t="shared" si="17"/>
        <v>190.9827471735</v>
      </c>
      <c r="F100" s="108">
        <f t="shared" si="17"/>
        <v>229.69754217034</v>
      </c>
      <c r="G100" s="108">
        <v>225.70542446681</v>
      </c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1:17" hidden="1" outlineLevel="3" x14ac:dyDescent="0.2">
      <c r="A101" s="232" t="s">
        <v>271</v>
      </c>
      <c r="B101" s="50">
        <v>0.31837813165000001</v>
      </c>
      <c r="C101" s="50">
        <v>0.45145045025000002</v>
      </c>
      <c r="D101" s="50">
        <v>0.45663837269000002</v>
      </c>
      <c r="E101" s="50">
        <v>0.29585176270000002</v>
      </c>
      <c r="F101" s="50">
        <v>1.7725860336399999</v>
      </c>
      <c r="G101" s="50">
        <v>1.83975700106</v>
      </c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1:17" hidden="1" outlineLevel="3" x14ac:dyDescent="0.2">
      <c r="A102" s="232" t="s">
        <v>240</v>
      </c>
      <c r="B102" s="50">
        <v>0.78219066155999994</v>
      </c>
      <c r="C102" s="50">
        <v>1.3925072565700001</v>
      </c>
      <c r="D102" s="50">
        <v>3.0501432933200001</v>
      </c>
      <c r="E102" s="50">
        <v>10.56222871007</v>
      </c>
      <c r="F102" s="50">
        <v>11.43793588039</v>
      </c>
      <c r="G102" s="50">
        <v>3.09620539278</v>
      </c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1:17" hidden="1" outlineLevel="3" x14ac:dyDescent="0.2">
      <c r="A103" s="232" t="s">
        <v>241</v>
      </c>
      <c r="B103" s="50">
        <v>0</v>
      </c>
      <c r="C103" s="50">
        <v>0</v>
      </c>
      <c r="D103" s="50">
        <v>0</v>
      </c>
      <c r="E103" s="50">
        <v>0.99479114000000002</v>
      </c>
      <c r="F103" s="50">
        <v>1.17233984</v>
      </c>
      <c r="G103" s="50">
        <v>1.2176401649999999</v>
      </c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1:17" hidden="1" outlineLevel="3" x14ac:dyDescent="0.2">
      <c r="A104" s="232" t="s">
        <v>242</v>
      </c>
      <c r="B104" s="50">
        <v>1.94824073307</v>
      </c>
      <c r="C104" s="50">
        <v>5.8077372910499996</v>
      </c>
      <c r="D104" s="50">
        <v>9.4189829975699997</v>
      </c>
      <c r="E104" s="50">
        <v>12.373018988069999</v>
      </c>
      <c r="F104" s="50">
        <v>12.620988166129999</v>
      </c>
      <c r="G104" s="50">
        <v>12.59471304869</v>
      </c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1:17" hidden="1" outlineLevel="3" x14ac:dyDescent="0.2">
      <c r="A105" s="232" t="s">
        <v>243</v>
      </c>
      <c r="B105" s="50">
        <v>13.17681202688</v>
      </c>
      <c r="C105" s="50">
        <v>32.458861682589998</v>
      </c>
      <c r="D105" s="50">
        <v>127.90803845304001</v>
      </c>
      <c r="E105" s="50">
        <v>166.75685657266001</v>
      </c>
      <c r="F105" s="50">
        <v>202.69369225017999</v>
      </c>
      <c r="G105" s="50">
        <v>206.95710885928</v>
      </c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1:17" outlineLevel="2" collapsed="1" x14ac:dyDescent="0.2">
      <c r="A106" s="58" t="s">
        <v>245</v>
      </c>
      <c r="B106" s="108">
        <f t="shared" ref="B106:F106" si="18">SUM(B$107:B$107)</f>
        <v>1.9809336450799999</v>
      </c>
      <c r="C106" s="108">
        <f t="shared" si="18"/>
        <v>3.8427124724100001</v>
      </c>
      <c r="D106" s="108">
        <f t="shared" si="18"/>
        <v>4.6790669948200003</v>
      </c>
      <c r="E106" s="108">
        <f t="shared" si="18"/>
        <v>3.9757597011099999</v>
      </c>
      <c r="F106" s="108">
        <f t="shared" si="18"/>
        <v>2.7359326455700002</v>
      </c>
      <c r="G106" s="108">
        <v>2.0476776141799999</v>
      </c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1:17" hidden="1" outlineLevel="3" x14ac:dyDescent="0.2">
      <c r="A107" s="232" t="s">
        <v>246</v>
      </c>
      <c r="B107" s="50">
        <v>1.9809336450799999</v>
      </c>
      <c r="C107" s="50">
        <v>3.8427124724100001</v>
      </c>
      <c r="D107" s="50">
        <v>4.6790669948200003</v>
      </c>
      <c r="E107" s="50">
        <v>3.9757597011099999</v>
      </c>
      <c r="F107" s="50">
        <v>2.7359326455700002</v>
      </c>
      <c r="G107" s="50">
        <v>2.0476776141799999</v>
      </c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1:17" ht="26.25" customHeight="1" outlineLevel="2" x14ac:dyDescent="0.2">
      <c r="A108" s="58" t="s">
        <v>251</v>
      </c>
      <c r="B108" s="108">
        <f t="shared" ref="B108:F108" si="19">SUM(B$109:B$121)</f>
        <v>31.026026400319999</v>
      </c>
      <c r="C108" s="108">
        <f t="shared" si="19"/>
        <v>51.616024108979992</v>
      </c>
      <c r="D108" s="108">
        <f t="shared" si="19"/>
        <v>68.227550551150003</v>
      </c>
      <c r="E108" s="108">
        <f t="shared" si="19"/>
        <v>61.955520879730003</v>
      </c>
      <c r="F108" s="108">
        <f t="shared" si="19"/>
        <v>58.996130575340004</v>
      </c>
      <c r="G108" s="108">
        <v>54.52722855156</v>
      </c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1:17" outlineLevel="3" x14ac:dyDescent="0.2">
      <c r="A109" s="232" t="s">
        <v>37</v>
      </c>
      <c r="B109" s="50">
        <v>0.18402549264000001</v>
      </c>
      <c r="C109" s="50">
        <v>0</v>
      </c>
      <c r="D109" s="50">
        <v>0</v>
      </c>
      <c r="E109" s="50">
        <v>0</v>
      </c>
      <c r="F109" s="50">
        <v>0</v>
      </c>
      <c r="G109" s="50">
        <v>0</v>
      </c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1:17" outlineLevel="3" x14ac:dyDescent="0.2">
      <c r="A110" s="232" t="s">
        <v>273</v>
      </c>
      <c r="B110" s="50">
        <v>0</v>
      </c>
      <c r="C110" s="50">
        <v>0</v>
      </c>
      <c r="D110" s="50">
        <v>0</v>
      </c>
      <c r="E110" s="50">
        <v>0</v>
      </c>
      <c r="F110" s="50">
        <v>10.58962562764</v>
      </c>
      <c r="G110" s="50">
        <v>8.5791960098000004</v>
      </c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1:17" outlineLevel="3" x14ac:dyDescent="0.2">
      <c r="A111" s="232" t="s">
        <v>19</v>
      </c>
      <c r="B111" s="50">
        <v>1.2361506707800001</v>
      </c>
      <c r="C111" s="50">
        <v>1.4354757070399999</v>
      </c>
      <c r="D111" s="50">
        <v>0.97860044465999996</v>
      </c>
      <c r="E111" s="50">
        <v>0</v>
      </c>
      <c r="F111" s="50">
        <v>0</v>
      </c>
      <c r="G111" s="50">
        <v>0</v>
      </c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1:17" outlineLevel="3" x14ac:dyDescent="0.2">
      <c r="A112" s="232" t="s">
        <v>64</v>
      </c>
      <c r="B112" s="50">
        <v>1.19895</v>
      </c>
      <c r="C112" s="50">
        <v>0</v>
      </c>
      <c r="D112" s="50">
        <v>0</v>
      </c>
      <c r="E112" s="50">
        <v>0</v>
      </c>
      <c r="F112" s="50">
        <v>0</v>
      </c>
      <c r="G112" s="50">
        <v>0</v>
      </c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1:17" outlineLevel="3" x14ac:dyDescent="0.2">
      <c r="A113" s="232" t="s">
        <v>102</v>
      </c>
      <c r="B113" s="50">
        <v>1.6113888000000001</v>
      </c>
      <c r="C113" s="50">
        <v>2.3842056671999998</v>
      </c>
      <c r="D113" s="50">
        <v>2.4192672335999998</v>
      </c>
      <c r="E113" s="50">
        <v>0</v>
      </c>
      <c r="F113" s="50">
        <v>0</v>
      </c>
      <c r="G113" s="50">
        <v>0</v>
      </c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1:17" outlineLevel="3" x14ac:dyDescent="0.2">
      <c r="A114" s="232" t="s">
        <v>137</v>
      </c>
      <c r="B114" s="50">
        <v>0.22837143999000001</v>
      </c>
      <c r="C114" s="50">
        <v>0.22526511275</v>
      </c>
      <c r="D114" s="50">
        <v>0</v>
      </c>
      <c r="E114" s="50">
        <v>0.38812792235999999</v>
      </c>
      <c r="F114" s="50">
        <v>1.0414123130299999</v>
      </c>
      <c r="G114" s="50">
        <v>1.11240578804</v>
      </c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1:17" outlineLevel="3" x14ac:dyDescent="0.2">
      <c r="A115" s="232" t="s">
        <v>17</v>
      </c>
      <c r="B115" s="50">
        <v>0.65697103136000001</v>
      </c>
      <c r="C115" s="50">
        <v>0.98087830241999996</v>
      </c>
      <c r="D115" s="50">
        <v>1.1144829759399999</v>
      </c>
      <c r="E115" s="50">
        <v>0.96636853003000001</v>
      </c>
      <c r="F115" s="50">
        <v>0.85413330630999995</v>
      </c>
      <c r="G115" s="50">
        <v>0.88713782859000001</v>
      </c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1:17" outlineLevel="3" x14ac:dyDescent="0.2">
      <c r="A116" s="232" t="s">
        <v>124</v>
      </c>
      <c r="B116" s="50">
        <v>2.34887627732</v>
      </c>
      <c r="C116" s="50">
        <v>2.3169265369800001</v>
      </c>
      <c r="D116" s="50">
        <v>0</v>
      </c>
      <c r="E116" s="50">
        <v>0</v>
      </c>
      <c r="F116" s="50">
        <v>0</v>
      </c>
      <c r="G116" s="50">
        <v>0</v>
      </c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1:17" outlineLevel="3" x14ac:dyDescent="0.2">
      <c r="A117" s="232" t="s">
        <v>177</v>
      </c>
      <c r="B117" s="50">
        <v>3.9965000000000002</v>
      </c>
      <c r="C117" s="50">
        <v>7.8842780000000001</v>
      </c>
      <c r="D117" s="50">
        <v>12.0003335</v>
      </c>
      <c r="E117" s="50">
        <v>13.595428999999999</v>
      </c>
      <c r="F117" s="50">
        <v>0</v>
      </c>
      <c r="G117" s="50">
        <v>0</v>
      </c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1:17" outlineLevel="3" x14ac:dyDescent="0.2">
      <c r="A118" s="232" t="s">
        <v>314</v>
      </c>
      <c r="B118" s="50">
        <v>0.67940500000000004</v>
      </c>
      <c r="C118" s="50">
        <v>1.34032726</v>
      </c>
      <c r="D118" s="50">
        <v>1.7299680773599999</v>
      </c>
      <c r="E118" s="50">
        <v>1.6086111592800001</v>
      </c>
      <c r="F118" s="50">
        <v>1.29782839152</v>
      </c>
      <c r="G118" s="50">
        <v>1.2951264958399999</v>
      </c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1:17" outlineLevel="3" x14ac:dyDescent="0.2">
      <c r="A119" s="232" t="s">
        <v>274</v>
      </c>
      <c r="B119" s="50">
        <v>12.40612629274</v>
      </c>
      <c r="C119" s="50">
        <v>24.47475255725</v>
      </c>
      <c r="D119" s="50">
        <v>37.252008746640001</v>
      </c>
      <c r="E119" s="50">
        <v>41.849257070509999</v>
      </c>
      <c r="F119" s="50">
        <v>42.466577746150001</v>
      </c>
      <c r="G119" s="50">
        <v>39.912527175000001</v>
      </c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1:17" outlineLevel="3" x14ac:dyDescent="0.2">
      <c r="A120" s="232" t="s">
        <v>275</v>
      </c>
      <c r="B120" s="50">
        <v>1.8250516812499999</v>
      </c>
      <c r="C120" s="50">
        <v>3.0861035161500001</v>
      </c>
      <c r="D120" s="50">
        <v>3.91435878353</v>
      </c>
      <c r="E120" s="50">
        <v>3.54772719755</v>
      </c>
      <c r="F120" s="50">
        <v>2.7465531906899998</v>
      </c>
      <c r="G120" s="50">
        <v>2.7408352542899999</v>
      </c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1:17" outlineLevel="3" x14ac:dyDescent="0.2">
      <c r="A121" s="232" t="s">
        <v>276</v>
      </c>
      <c r="B121" s="50">
        <v>4.6542097142400003</v>
      </c>
      <c r="C121" s="50">
        <v>7.4878114491899996</v>
      </c>
      <c r="D121" s="50">
        <v>8.8185307894200005</v>
      </c>
      <c r="E121" s="50">
        <v>0</v>
      </c>
      <c r="F121" s="50">
        <v>0</v>
      </c>
      <c r="G121" s="50">
        <v>0</v>
      </c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1:17" outlineLevel="2" x14ac:dyDescent="0.2">
      <c r="A122" s="232" t="s">
        <v>315</v>
      </c>
      <c r="B122" s="108">
        <f t="shared" ref="B122:F122" si="20">SUM(B$123:B$125)</f>
        <v>27.200314880999997</v>
      </c>
      <c r="C122" s="108">
        <f t="shared" si="20"/>
        <v>28.509549247999999</v>
      </c>
      <c r="D122" s="108">
        <f t="shared" si="20"/>
        <v>0</v>
      </c>
      <c r="E122" s="108">
        <f t="shared" si="20"/>
        <v>0</v>
      </c>
      <c r="F122" s="108">
        <f t="shared" si="20"/>
        <v>0</v>
      </c>
      <c r="G122" s="108">
        <v>0</v>
      </c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1:17" outlineLevel="3" x14ac:dyDescent="0.2">
      <c r="A123" s="58" t="s">
        <v>277</v>
      </c>
      <c r="B123" s="50">
        <v>4.3961499999999996</v>
      </c>
      <c r="C123" s="50">
        <v>8.6727057999999992</v>
      </c>
      <c r="D123" s="50">
        <v>0</v>
      </c>
      <c r="E123" s="50">
        <v>0</v>
      </c>
      <c r="F123" s="50">
        <v>0</v>
      </c>
      <c r="G123" s="50">
        <v>0</v>
      </c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1:17" outlineLevel="3" x14ac:dyDescent="0.2">
      <c r="A124" s="232" t="s">
        <v>316</v>
      </c>
      <c r="B124" s="50">
        <v>10.055194</v>
      </c>
      <c r="C124" s="50">
        <v>19.836843448</v>
      </c>
      <c r="D124" s="50">
        <v>0</v>
      </c>
      <c r="E124" s="50">
        <v>0</v>
      </c>
      <c r="F124" s="50">
        <v>0</v>
      </c>
      <c r="G124" s="50">
        <v>0</v>
      </c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1:17" outlineLevel="3" x14ac:dyDescent="0.2">
      <c r="A125" s="232" t="s">
        <v>317</v>
      </c>
      <c r="B125" s="50">
        <v>12.748970881</v>
      </c>
      <c r="C125" s="50">
        <v>0</v>
      </c>
      <c r="D125" s="50">
        <v>0</v>
      </c>
      <c r="E125" s="50">
        <v>0</v>
      </c>
      <c r="F125" s="50">
        <v>0</v>
      </c>
      <c r="G125" s="50">
        <v>0</v>
      </c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1:17" outlineLevel="2" x14ac:dyDescent="0.2">
      <c r="A126" s="232" t="s">
        <v>318</v>
      </c>
      <c r="B126" s="108">
        <f t="shared" ref="B126:F126" si="21">SUM(B$127:B$127)</f>
        <v>1.0058952218999999</v>
      </c>
      <c r="C126" s="108">
        <f t="shared" si="21"/>
        <v>1.8606204855499999</v>
      </c>
      <c r="D126" s="108">
        <f t="shared" si="21"/>
        <v>2.7086821310899998</v>
      </c>
      <c r="E126" s="108">
        <f t="shared" si="21"/>
        <v>2.9770443468500001</v>
      </c>
      <c r="F126" s="108">
        <f t="shared" si="21"/>
        <v>3.2554145727999999</v>
      </c>
      <c r="G126" s="108">
        <v>3.3238882801199998</v>
      </c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1:17" outlineLevel="3" x14ac:dyDescent="0.2">
      <c r="A127" s="58" t="s">
        <v>258</v>
      </c>
      <c r="B127" s="50">
        <v>1.0058952218999999</v>
      </c>
      <c r="C127" s="50">
        <v>1.8606204855499999</v>
      </c>
      <c r="D127" s="50">
        <v>2.7086821310899998</v>
      </c>
      <c r="E127" s="50">
        <v>2.9770443468500001</v>
      </c>
      <c r="F127" s="50">
        <v>3.2554145727999999</v>
      </c>
      <c r="G127" s="50">
        <v>3.3238882801199998</v>
      </c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1:17" x14ac:dyDescent="0.2">
      <c r="A128" s="232" t="s">
        <v>243</v>
      </c>
      <c r="B128" s="50">
        <v>1.0058952218999999</v>
      </c>
      <c r="C128" s="50">
        <v>1.8606204855499999</v>
      </c>
      <c r="D128" s="50">
        <v>2.7086821310899998</v>
      </c>
      <c r="E128" s="50">
        <v>2.9770443468500001</v>
      </c>
      <c r="F128" s="50">
        <v>3.2554145727999999</v>
      </c>
      <c r="G128" s="50">
        <v>3.3238882801199998</v>
      </c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53"/>
      <c r="C129" s="53"/>
      <c r="D129" s="53"/>
      <c r="E129" s="53"/>
      <c r="F129" s="53"/>
      <c r="G129" s="53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53"/>
      <c r="C130" s="53"/>
      <c r="D130" s="53"/>
      <c r="E130" s="53"/>
      <c r="F130" s="53"/>
      <c r="G130" s="53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53"/>
      <c r="C131" s="53"/>
      <c r="D131" s="53"/>
      <c r="E131" s="53"/>
      <c r="F131" s="53"/>
      <c r="G131" s="53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53"/>
      <c r="C132" s="53"/>
      <c r="D132" s="53"/>
      <c r="E132" s="53"/>
      <c r="F132" s="53"/>
      <c r="G132" s="53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53"/>
      <c r="C133" s="53"/>
      <c r="D133" s="53"/>
      <c r="E133" s="53"/>
      <c r="F133" s="53"/>
      <c r="G133" s="53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53"/>
      <c r="C134" s="53"/>
      <c r="D134" s="53"/>
      <c r="E134" s="53"/>
      <c r="F134" s="53"/>
      <c r="G134" s="53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53"/>
      <c r="C135" s="53"/>
      <c r="D135" s="53"/>
      <c r="E135" s="53"/>
      <c r="F135" s="53"/>
      <c r="G135" s="53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53"/>
      <c r="C136" s="53"/>
      <c r="D136" s="53"/>
      <c r="E136" s="53"/>
      <c r="F136" s="53"/>
      <c r="G136" s="53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53"/>
      <c r="C137" s="53"/>
      <c r="D137" s="53"/>
      <c r="E137" s="53"/>
      <c r="F137" s="53"/>
      <c r="G137" s="53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53"/>
      <c r="C138" s="53"/>
      <c r="D138" s="53"/>
      <c r="E138" s="53"/>
      <c r="F138" s="53"/>
      <c r="G138" s="53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53"/>
      <c r="C139" s="53"/>
      <c r="D139" s="53"/>
      <c r="E139" s="53"/>
      <c r="F139" s="53"/>
      <c r="G139" s="53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53"/>
      <c r="C140" s="53"/>
      <c r="D140" s="53"/>
      <c r="E140" s="53"/>
      <c r="F140" s="53"/>
      <c r="G140" s="53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53"/>
      <c r="C141" s="53"/>
      <c r="D141" s="53"/>
      <c r="E141" s="53"/>
      <c r="F141" s="53"/>
      <c r="G141" s="53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53"/>
      <c r="C142" s="53"/>
      <c r="D142" s="53"/>
      <c r="E142" s="53"/>
      <c r="F142" s="53"/>
      <c r="G142" s="53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53"/>
      <c r="C143" s="53"/>
      <c r="D143" s="53"/>
      <c r="E143" s="53"/>
      <c r="F143" s="53"/>
      <c r="G143" s="53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53"/>
      <c r="C144" s="53"/>
      <c r="D144" s="53"/>
      <c r="E144" s="53"/>
      <c r="F144" s="53"/>
      <c r="G144" s="53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53"/>
      <c r="C145" s="53"/>
      <c r="D145" s="53"/>
      <c r="E145" s="53"/>
      <c r="F145" s="53"/>
      <c r="G145" s="53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53"/>
      <c r="C146" s="53"/>
      <c r="D146" s="53"/>
      <c r="E146" s="53"/>
      <c r="F146" s="53"/>
      <c r="G146" s="53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53"/>
      <c r="C147" s="53"/>
      <c r="D147" s="53"/>
      <c r="E147" s="53"/>
      <c r="F147" s="53"/>
      <c r="G147" s="53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53"/>
      <c r="C148" s="53"/>
      <c r="D148" s="53"/>
      <c r="E148" s="53"/>
      <c r="F148" s="53"/>
      <c r="G148" s="53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53"/>
      <c r="C149" s="53"/>
      <c r="D149" s="53"/>
      <c r="E149" s="53"/>
      <c r="F149" s="53"/>
      <c r="G149" s="53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53"/>
      <c r="C150" s="53"/>
      <c r="D150" s="53"/>
      <c r="E150" s="53"/>
      <c r="F150" s="53"/>
      <c r="G150" s="53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53"/>
      <c r="C151" s="53"/>
      <c r="D151" s="53"/>
      <c r="E151" s="53"/>
      <c r="F151" s="53"/>
      <c r="G151" s="53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53"/>
      <c r="C152" s="53"/>
      <c r="D152" s="53"/>
      <c r="E152" s="53"/>
      <c r="F152" s="53"/>
      <c r="G152" s="53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53"/>
      <c r="C153" s="53"/>
      <c r="D153" s="53"/>
      <c r="E153" s="53"/>
      <c r="F153" s="53"/>
      <c r="G153" s="53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53"/>
      <c r="C154" s="53"/>
      <c r="D154" s="53"/>
      <c r="E154" s="53"/>
      <c r="F154" s="53"/>
      <c r="G154" s="53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53"/>
      <c r="C155" s="53"/>
      <c r="D155" s="53"/>
      <c r="E155" s="53"/>
      <c r="F155" s="53"/>
      <c r="G155" s="53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53"/>
      <c r="C156" s="53"/>
      <c r="D156" s="53"/>
      <c r="E156" s="53"/>
      <c r="F156" s="53"/>
      <c r="G156" s="53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53"/>
      <c r="C157" s="53"/>
      <c r="D157" s="53"/>
      <c r="E157" s="53"/>
      <c r="F157" s="53"/>
      <c r="G157" s="53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53"/>
      <c r="C158" s="53"/>
      <c r="D158" s="53"/>
      <c r="E158" s="53"/>
      <c r="F158" s="53"/>
      <c r="G158" s="53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53"/>
      <c r="C159" s="53"/>
      <c r="D159" s="53"/>
      <c r="E159" s="53"/>
      <c r="F159" s="53"/>
      <c r="G159" s="53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53"/>
      <c r="C160" s="53"/>
      <c r="D160" s="53"/>
      <c r="E160" s="53"/>
      <c r="F160" s="53"/>
      <c r="G160" s="53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53"/>
      <c r="C161" s="53"/>
      <c r="D161" s="53"/>
      <c r="E161" s="53"/>
      <c r="F161" s="53"/>
      <c r="G161" s="53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53"/>
      <c r="C162" s="53"/>
      <c r="D162" s="53"/>
      <c r="E162" s="53"/>
      <c r="F162" s="53"/>
      <c r="G162" s="53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53"/>
      <c r="C163" s="53"/>
      <c r="D163" s="53"/>
      <c r="E163" s="53"/>
      <c r="F163" s="53"/>
      <c r="G163" s="53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53"/>
      <c r="C164" s="53"/>
      <c r="D164" s="53"/>
      <c r="E164" s="53"/>
      <c r="F164" s="53"/>
      <c r="G164" s="53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53"/>
      <c r="C165" s="53"/>
      <c r="D165" s="53"/>
      <c r="E165" s="53"/>
      <c r="F165" s="53"/>
      <c r="G165" s="53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53"/>
      <c r="C166" s="53"/>
      <c r="D166" s="53"/>
      <c r="E166" s="53"/>
      <c r="F166" s="53"/>
      <c r="G166" s="53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53"/>
      <c r="C167" s="53"/>
      <c r="D167" s="53"/>
      <c r="E167" s="53"/>
      <c r="F167" s="53"/>
      <c r="G167" s="53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53"/>
      <c r="C168" s="53"/>
      <c r="D168" s="53"/>
      <c r="E168" s="53"/>
      <c r="F168" s="53"/>
      <c r="G168" s="53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scale="86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9">
    <tabColor indexed="50"/>
    <outlinePr applyStyles="1" summaryBelow="0"/>
    <pageSetUpPr fitToPage="1"/>
  </sheetPr>
  <dimension ref="A2:S168"/>
  <sheetViews>
    <sheetView workbookViewId="0">
      <selection activeCell="F132" sqref="F132"/>
    </sheetView>
  </sheetViews>
  <sheetFormatPr defaultRowHeight="12.75" outlineLevelRow="3" x14ac:dyDescent="0.2"/>
  <cols>
    <col min="1" max="1" width="58.140625" style="238" customWidth="1"/>
    <col min="2" max="7" width="15.140625" style="33" customWidth="1"/>
    <col min="8" max="16384" width="9.140625" style="238"/>
  </cols>
  <sheetData>
    <row r="2" spans="1:19" ht="18.75" x14ac:dyDescent="0.3">
      <c r="A2" s="5" t="s">
        <v>295</v>
      </c>
      <c r="B2" s="3"/>
      <c r="C2" s="3"/>
      <c r="D2" s="3"/>
      <c r="E2" s="3"/>
      <c r="F2" s="3"/>
      <c r="G2" s="3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</row>
    <row r="3" spans="1:19" x14ac:dyDescent="0.2">
      <c r="A3" s="222"/>
    </row>
    <row r="4" spans="1:19" s="11" customFormat="1" x14ac:dyDescent="0.2">
      <c r="B4" s="60"/>
      <c r="C4" s="60"/>
      <c r="D4" s="60"/>
      <c r="E4" s="60"/>
      <c r="F4" s="60"/>
      <c r="G4" s="11" t="s">
        <v>284</v>
      </c>
    </row>
    <row r="5" spans="1:19" s="83" customFormat="1" x14ac:dyDescent="0.2">
      <c r="A5" s="223"/>
      <c r="B5" s="206">
        <v>41639</v>
      </c>
      <c r="C5" s="206">
        <v>42004</v>
      </c>
      <c r="D5" s="206">
        <v>42369</v>
      </c>
      <c r="E5" s="206">
        <v>42735</v>
      </c>
      <c r="F5" s="206">
        <v>43100</v>
      </c>
      <c r="G5" s="206">
        <v>43131</v>
      </c>
    </row>
    <row r="6" spans="1:19" s="10" customFormat="1" ht="31.5" x14ac:dyDescent="0.2">
      <c r="A6" s="234" t="s">
        <v>296</v>
      </c>
      <c r="B6" s="191">
        <f t="shared" ref="B6:F6" si="0">B$7+B$78</f>
        <v>73.16233841495</v>
      </c>
      <c r="C6" s="191">
        <f t="shared" si="0"/>
        <v>69.811922962929998</v>
      </c>
      <c r="D6" s="191">
        <f t="shared" si="0"/>
        <v>65.505686112310002</v>
      </c>
      <c r="E6" s="191">
        <f t="shared" si="0"/>
        <v>70.972708268409988</v>
      </c>
      <c r="F6" s="191">
        <f t="shared" si="0"/>
        <v>76.305177725150017</v>
      </c>
      <c r="G6" s="191">
        <v>76.113584884320005</v>
      </c>
    </row>
    <row r="7" spans="1:19" s="87" customFormat="1" ht="15" x14ac:dyDescent="0.2">
      <c r="A7" s="84" t="s">
        <v>198</v>
      </c>
      <c r="B7" s="77">
        <f t="shared" ref="B7:G7" si="1">B$8+B$48</f>
        <v>60.079898590880006</v>
      </c>
      <c r="C7" s="77">
        <f t="shared" si="1"/>
        <v>60.058160629949995</v>
      </c>
      <c r="D7" s="77">
        <f t="shared" si="1"/>
        <v>55.593105028709999</v>
      </c>
      <c r="E7" s="77">
        <f t="shared" si="1"/>
        <v>60.712805938389991</v>
      </c>
      <c r="F7" s="77">
        <f t="shared" si="1"/>
        <v>65.332785676640015</v>
      </c>
      <c r="G7" s="77">
        <f t="shared" si="1"/>
        <v>65.44208011453</v>
      </c>
    </row>
    <row r="8" spans="1:19" s="246" customFormat="1" ht="15" outlineLevel="1" x14ac:dyDescent="0.2">
      <c r="A8" s="62" t="s">
        <v>199</v>
      </c>
      <c r="B8" s="104">
        <f t="shared" ref="B8:G8" si="2">B$9+B$46</f>
        <v>32.148076524250001</v>
      </c>
      <c r="C8" s="104">
        <f t="shared" si="2"/>
        <v>29.235627080109996</v>
      </c>
      <c r="D8" s="104">
        <f t="shared" si="2"/>
        <v>21.166125221089995</v>
      </c>
      <c r="E8" s="104">
        <f t="shared" si="2"/>
        <v>24.664375450929999</v>
      </c>
      <c r="F8" s="104">
        <f t="shared" si="2"/>
        <v>26.842676472450012</v>
      </c>
      <c r="G8" s="104">
        <f t="shared" si="2"/>
        <v>26.612179945339999</v>
      </c>
    </row>
    <row r="9" spans="1:19" s="111" customFormat="1" outlineLevel="2" collapsed="1" x14ac:dyDescent="0.2">
      <c r="A9" s="119" t="s">
        <v>200</v>
      </c>
      <c r="B9" s="166">
        <f t="shared" ref="B9:F9" si="3">SUM(B$10:B$45)</f>
        <v>31.784063576040001</v>
      </c>
      <c r="C9" s="166">
        <f t="shared" si="3"/>
        <v>29.059497891579998</v>
      </c>
      <c r="D9" s="166">
        <f t="shared" si="3"/>
        <v>21.055917848519996</v>
      </c>
      <c r="E9" s="166">
        <f t="shared" si="3"/>
        <v>24.57196211378</v>
      </c>
      <c r="F9" s="166">
        <f t="shared" si="3"/>
        <v>26.757860621410014</v>
      </c>
      <c r="G9" s="166">
        <v>26.527187151290001</v>
      </c>
    </row>
    <row r="10" spans="1:19" s="100" customFormat="1" hidden="1" outlineLevel="3" x14ac:dyDescent="0.2">
      <c r="A10" s="20" t="s">
        <v>297</v>
      </c>
      <c r="B10" s="103">
        <v>0.2</v>
      </c>
      <c r="C10" s="103">
        <v>5.6077423999999999E-3</v>
      </c>
      <c r="D10" s="103">
        <v>4.10980245E-3</v>
      </c>
      <c r="E10" s="103">
        <v>0</v>
      </c>
      <c r="F10" s="103">
        <v>0</v>
      </c>
      <c r="G10" s="103">
        <v>0</v>
      </c>
    </row>
    <row r="11" spans="1:19" hidden="1" outlineLevel="3" x14ac:dyDescent="0.2">
      <c r="A11" s="232" t="s">
        <v>298</v>
      </c>
      <c r="B11" s="50">
        <v>0.29538068246999999</v>
      </c>
      <c r="C11" s="50">
        <v>0</v>
      </c>
      <c r="D11" s="50">
        <v>0</v>
      </c>
      <c r="E11" s="50">
        <v>0</v>
      </c>
      <c r="F11" s="50">
        <v>0</v>
      </c>
      <c r="G11" s="50">
        <v>0</v>
      </c>
      <c r="H11" s="250"/>
      <c r="I11" s="250"/>
      <c r="J11" s="250"/>
      <c r="K11" s="250"/>
      <c r="L11" s="250"/>
      <c r="M11" s="250"/>
      <c r="N11" s="250"/>
      <c r="O11" s="250"/>
      <c r="P11" s="250"/>
      <c r="Q11" s="250"/>
    </row>
    <row r="12" spans="1:19" hidden="1" outlineLevel="3" x14ac:dyDescent="0.2">
      <c r="A12" s="232" t="s">
        <v>201</v>
      </c>
      <c r="B12" s="50">
        <v>1.96949693484</v>
      </c>
      <c r="C12" s="50">
        <v>3.1870048849599999</v>
      </c>
      <c r="D12" s="50">
        <v>2.5231991677200001</v>
      </c>
      <c r="E12" s="50">
        <v>2.7521376118899998</v>
      </c>
      <c r="F12" s="50">
        <v>2.2321566689900001</v>
      </c>
      <c r="G12" s="50">
        <v>2.2368133990499999</v>
      </c>
      <c r="H12" s="250"/>
      <c r="I12" s="250"/>
      <c r="J12" s="250"/>
      <c r="K12" s="250"/>
      <c r="L12" s="250"/>
      <c r="M12" s="250"/>
      <c r="N12" s="250"/>
      <c r="O12" s="250"/>
      <c r="P12" s="250"/>
      <c r="Q12" s="250"/>
    </row>
    <row r="13" spans="1:19" hidden="1" outlineLevel="3" x14ac:dyDescent="0.2">
      <c r="A13" s="232" t="s">
        <v>202</v>
      </c>
      <c r="B13" s="50">
        <v>0.48166908544999998</v>
      </c>
      <c r="C13" s="50">
        <v>0.24415558406999999</v>
      </c>
      <c r="D13" s="50">
        <v>0.72427074632999999</v>
      </c>
      <c r="E13" s="50">
        <v>0.63929505277999998</v>
      </c>
      <c r="F13" s="50">
        <v>0.67812195027</v>
      </c>
      <c r="G13" s="50">
        <v>0.67953664976999995</v>
      </c>
      <c r="H13" s="250"/>
      <c r="I13" s="250"/>
      <c r="J13" s="250"/>
      <c r="K13" s="250"/>
      <c r="L13" s="250"/>
      <c r="M13" s="250"/>
      <c r="N13" s="250"/>
      <c r="O13" s="250"/>
      <c r="P13" s="250"/>
      <c r="Q13" s="250"/>
    </row>
    <row r="14" spans="1:19" hidden="1" outlineLevel="3" x14ac:dyDescent="0.2">
      <c r="A14" s="232" t="s">
        <v>203</v>
      </c>
      <c r="B14" s="50">
        <v>0.37016349306000002</v>
      </c>
      <c r="C14" s="50">
        <v>0.46534948921000002</v>
      </c>
      <c r="D14" s="50">
        <v>0.34514499999999998</v>
      </c>
      <c r="E14" s="50">
        <v>0.12789482406</v>
      </c>
      <c r="F14" s="50">
        <v>0.24593776166</v>
      </c>
      <c r="G14" s="50">
        <v>0.20398738382000001</v>
      </c>
      <c r="H14" s="250"/>
      <c r="I14" s="250"/>
      <c r="J14" s="250"/>
      <c r="K14" s="250"/>
      <c r="L14" s="250"/>
      <c r="M14" s="250"/>
      <c r="N14" s="250"/>
      <c r="O14" s="250"/>
      <c r="P14" s="250"/>
      <c r="Q14" s="250"/>
    </row>
    <row r="15" spans="1:19" hidden="1" outlineLevel="3" x14ac:dyDescent="0.2">
      <c r="A15" s="232" t="s">
        <v>204</v>
      </c>
      <c r="B15" s="50">
        <v>0.18766420617999999</v>
      </c>
      <c r="C15" s="50">
        <v>9.5126021690000007E-2</v>
      </c>
      <c r="D15" s="50">
        <v>0.52081885891000002</v>
      </c>
      <c r="E15" s="50">
        <v>1.04814640274</v>
      </c>
      <c r="F15" s="50">
        <v>1.30044928209</v>
      </c>
      <c r="G15" s="50">
        <v>1.30316228214</v>
      </c>
      <c r="H15" s="250"/>
      <c r="I15" s="250"/>
      <c r="J15" s="250"/>
      <c r="K15" s="250"/>
      <c r="L15" s="250"/>
      <c r="M15" s="250"/>
      <c r="N15" s="250"/>
      <c r="O15" s="250"/>
      <c r="P15" s="250"/>
      <c r="Q15" s="250"/>
    </row>
    <row r="16" spans="1:19" hidden="1" outlineLevel="3" x14ac:dyDescent="0.2">
      <c r="A16" s="232" t="s">
        <v>205</v>
      </c>
      <c r="B16" s="50">
        <v>0</v>
      </c>
      <c r="C16" s="50">
        <v>0.1660031521</v>
      </c>
      <c r="D16" s="50">
        <v>0.54655272705000002</v>
      </c>
      <c r="E16" s="50">
        <v>1.36507755659</v>
      </c>
      <c r="F16" s="50">
        <v>1.02254508758</v>
      </c>
      <c r="G16" s="50">
        <v>1.0246783232900001</v>
      </c>
      <c r="H16" s="250"/>
      <c r="I16" s="250"/>
      <c r="J16" s="250"/>
      <c r="K16" s="250"/>
      <c r="L16" s="250"/>
      <c r="M16" s="250"/>
      <c r="N16" s="250"/>
      <c r="O16" s="250"/>
      <c r="P16" s="250"/>
      <c r="Q16" s="250"/>
    </row>
    <row r="17" spans="1:17" hidden="1" outlineLevel="3" x14ac:dyDescent="0.2">
      <c r="A17" s="232" t="s">
        <v>206</v>
      </c>
      <c r="B17" s="50">
        <v>0</v>
      </c>
      <c r="C17" s="50">
        <v>0.20610638032</v>
      </c>
      <c r="D17" s="50">
        <v>0.13541290332</v>
      </c>
      <c r="E17" s="50">
        <v>1.8848246715800001</v>
      </c>
      <c r="F17" s="50">
        <v>1.67098825562</v>
      </c>
      <c r="G17" s="50">
        <v>1.6744742748300001</v>
      </c>
      <c r="H17" s="250"/>
      <c r="I17" s="250"/>
      <c r="J17" s="250"/>
      <c r="K17" s="250"/>
      <c r="L17" s="250"/>
      <c r="M17" s="250"/>
      <c r="N17" s="250"/>
      <c r="O17" s="250"/>
      <c r="P17" s="250"/>
      <c r="Q17" s="250"/>
    </row>
    <row r="18" spans="1:17" hidden="1" outlineLevel="3" x14ac:dyDescent="0.2">
      <c r="A18" s="232" t="s">
        <v>207</v>
      </c>
      <c r="B18" s="50">
        <v>0</v>
      </c>
      <c r="C18" s="50">
        <v>1.0050913983500001</v>
      </c>
      <c r="D18" s="50">
        <v>0.66034998110999998</v>
      </c>
      <c r="E18" s="50">
        <v>1.57368472887</v>
      </c>
      <c r="F18" s="50">
        <v>3.3291023126899999</v>
      </c>
      <c r="G18" s="50">
        <v>3.3360474931100002</v>
      </c>
      <c r="H18" s="250"/>
      <c r="I18" s="250"/>
      <c r="J18" s="250"/>
      <c r="K18" s="250"/>
      <c r="L18" s="250"/>
      <c r="M18" s="250"/>
      <c r="N18" s="250"/>
      <c r="O18" s="250"/>
      <c r="P18" s="250"/>
      <c r="Q18" s="250"/>
    </row>
    <row r="19" spans="1:17" hidden="1" outlineLevel="3" x14ac:dyDescent="0.2">
      <c r="A19" s="232" t="s">
        <v>208</v>
      </c>
      <c r="B19" s="50">
        <v>0</v>
      </c>
      <c r="C19" s="50">
        <v>0</v>
      </c>
      <c r="D19" s="50">
        <v>0</v>
      </c>
      <c r="E19" s="50">
        <v>0</v>
      </c>
      <c r="F19" s="50">
        <v>0.43102746574</v>
      </c>
      <c r="G19" s="50">
        <v>0.43192667616000002</v>
      </c>
      <c r="H19" s="250"/>
      <c r="I19" s="250"/>
      <c r="J19" s="250"/>
      <c r="K19" s="250"/>
      <c r="L19" s="250"/>
      <c r="M19" s="250"/>
      <c r="N19" s="250"/>
      <c r="O19" s="250"/>
      <c r="P19" s="250"/>
      <c r="Q19" s="250"/>
    </row>
    <row r="20" spans="1:17" hidden="1" outlineLevel="3" x14ac:dyDescent="0.2">
      <c r="A20" s="232" t="s">
        <v>209</v>
      </c>
      <c r="B20" s="50">
        <v>0</v>
      </c>
      <c r="C20" s="50">
        <v>0</v>
      </c>
      <c r="D20" s="50">
        <v>0</v>
      </c>
      <c r="E20" s="50">
        <v>0</v>
      </c>
      <c r="F20" s="50">
        <v>0.43102746574</v>
      </c>
      <c r="G20" s="50">
        <v>0.43192667616000002</v>
      </c>
      <c r="H20" s="250"/>
      <c r="I20" s="250"/>
      <c r="J20" s="250"/>
      <c r="K20" s="250"/>
      <c r="L20" s="250"/>
      <c r="M20" s="250"/>
      <c r="N20" s="250"/>
      <c r="O20" s="250"/>
      <c r="P20" s="250"/>
      <c r="Q20" s="250"/>
    </row>
    <row r="21" spans="1:17" hidden="1" outlineLevel="3" x14ac:dyDescent="0.2">
      <c r="A21" s="232" t="s">
        <v>210</v>
      </c>
      <c r="B21" s="50">
        <v>0.35073500000000002</v>
      </c>
      <c r="C21" s="50">
        <v>4.8788000630000002E-2</v>
      </c>
      <c r="D21" s="50">
        <v>4.3704000389999997E-2</v>
      </c>
      <c r="E21" s="50">
        <v>1.076022</v>
      </c>
      <c r="F21" s="50">
        <v>1.07894224034</v>
      </c>
      <c r="G21" s="50">
        <v>1.08544855856</v>
      </c>
      <c r="H21" s="250"/>
      <c r="I21" s="250"/>
      <c r="J21" s="250"/>
      <c r="K21" s="250"/>
      <c r="L21" s="250"/>
      <c r="M21" s="250"/>
      <c r="N21" s="250"/>
      <c r="O21" s="250"/>
      <c r="P21" s="250"/>
      <c r="Q21" s="250"/>
    </row>
    <row r="22" spans="1:17" hidden="1" outlineLevel="3" x14ac:dyDescent="0.2">
      <c r="A22" s="232" t="s">
        <v>211</v>
      </c>
      <c r="B22" s="50">
        <v>0</v>
      </c>
      <c r="C22" s="50">
        <v>0</v>
      </c>
      <c r="D22" s="50">
        <v>0</v>
      </c>
      <c r="E22" s="50">
        <v>0</v>
      </c>
      <c r="F22" s="50">
        <v>0.43102746574</v>
      </c>
      <c r="G22" s="50">
        <v>0.43192667616000002</v>
      </c>
      <c r="H22" s="250"/>
      <c r="I22" s="250"/>
      <c r="J22" s="250"/>
      <c r="K22" s="250"/>
      <c r="L22" s="250"/>
      <c r="M22" s="250"/>
      <c r="N22" s="250"/>
      <c r="O22" s="250"/>
      <c r="P22" s="250"/>
      <c r="Q22" s="250"/>
    </row>
    <row r="23" spans="1:17" hidden="1" outlineLevel="3" x14ac:dyDescent="0.2">
      <c r="A23" s="232" t="s">
        <v>212</v>
      </c>
      <c r="B23" s="50">
        <v>0</v>
      </c>
      <c r="C23" s="50">
        <v>0</v>
      </c>
      <c r="D23" s="50">
        <v>0</v>
      </c>
      <c r="E23" s="50">
        <v>0</v>
      </c>
      <c r="F23" s="50">
        <v>0.43102746574</v>
      </c>
      <c r="G23" s="50">
        <v>0.43192667616000002</v>
      </c>
      <c r="H23" s="250"/>
      <c r="I23" s="250"/>
      <c r="J23" s="250"/>
      <c r="K23" s="250"/>
      <c r="L23" s="250"/>
      <c r="M23" s="250"/>
      <c r="N23" s="250"/>
      <c r="O23" s="250"/>
      <c r="P23" s="250"/>
      <c r="Q23" s="250"/>
    </row>
    <row r="24" spans="1:17" hidden="1" outlineLevel="3" x14ac:dyDescent="0.2">
      <c r="A24" s="232" t="s">
        <v>213</v>
      </c>
      <c r="B24" s="50">
        <v>2.5485807883199998</v>
      </c>
      <c r="C24" s="50">
        <v>2.5942371371499999</v>
      </c>
      <c r="D24" s="50">
        <v>0.91290555954999997</v>
      </c>
      <c r="E24" s="50">
        <v>2.3667307419600001</v>
      </c>
      <c r="F24" s="50">
        <v>2.5512044713000002</v>
      </c>
      <c r="G24" s="50">
        <v>2.0936049685799998</v>
      </c>
      <c r="H24" s="250"/>
      <c r="I24" s="250"/>
      <c r="J24" s="250"/>
      <c r="K24" s="250"/>
      <c r="L24" s="250"/>
      <c r="M24" s="250"/>
      <c r="N24" s="250"/>
      <c r="O24" s="250"/>
      <c r="P24" s="250"/>
      <c r="Q24" s="250"/>
    </row>
    <row r="25" spans="1:17" hidden="1" outlineLevel="3" x14ac:dyDescent="0.2">
      <c r="A25" s="232" t="s">
        <v>214</v>
      </c>
      <c r="B25" s="50">
        <v>0</v>
      </c>
      <c r="C25" s="50">
        <v>0</v>
      </c>
      <c r="D25" s="50">
        <v>0</v>
      </c>
      <c r="E25" s="50">
        <v>0</v>
      </c>
      <c r="F25" s="50">
        <v>0.43102746574</v>
      </c>
      <c r="G25" s="50">
        <v>0.43192667616000002</v>
      </c>
      <c r="H25" s="250"/>
      <c r="I25" s="250"/>
      <c r="J25" s="250"/>
      <c r="K25" s="250"/>
      <c r="L25" s="250"/>
      <c r="M25" s="250"/>
      <c r="N25" s="250"/>
      <c r="O25" s="250"/>
      <c r="P25" s="250"/>
      <c r="Q25" s="250"/>
    </row>
    <row r="26" spans="1:17" hidden="1" outlineLevel="3" x14ac:dyDescent="0.2">
      <c r="A26" s="232" t="s">
        <v>215</v>
      </c>
      <c r="B26" s="50">
        <v>0</v>
      </c>
      <c r="C26" s="50">
        <v>0</v>
      </c>
      <c r="D26" s="50">
        <v>0</v>
      </c>
      <c r="E26" s="50">
        <v>0</v>
      </c>
      <c r="F26" s="50">
        <v>0.43102746574</v>
      </c>
      <c r="G26" s="50">
        <v>0.43192667616000002</v>
      </c>
      <c r="H26" s="250"/>
      <c r="I26" s="250"/>
      <c r="J26" s="250"/>
      <c r="K26" s="250"/>
      <c r="L26" s="250"/>
      <c r="M26" s="250"/>
      <c r="N26" s="250"/>
      <c r="O26" s="250"/>
      <c r="P26" s="250"/>
      <c r="Q26" s="250"/>
    </row>
    <row r="27" spans="1:17" hidden="1" outlineLevel="3" x14ac:dyDescent="0.2">
      <c r="A27" s="232" t="s">
        <v>216</v>
      </c>
      <c r="B27" s="50">
        <v>0</v>
      </c>
      <c r="C27" s="50">
        <v>0</v>
      </c>
      <c r="D27" s="50">
        <v>0</v>
      </c>
      <c r="E27" s="50">
        <v>0</v>
      </c>
      <c r="F27" s="50">
        <v>0.43102746574</v>
      </c>
      <c r="G27" s="50">
        <v>0.43192667616000002</v>
      </c>
      <c r="H27" s="250"/>
      <c r="I27" s="250"/>
      <c r="J27" s="250"/>
      <c r="K27" s="250"/>
      <c r="L27" s="250"/>
      <c r="M27" s="250"/>
      <c r="N27" s="250"/>
      <c r="O27" s="250"/>
      <c r="P27" s="250"/>
      <c r="Q27" s="250"/>
    </row>
    <row r="28" spans="1:17" hidden="1" outlineLevel="3" x14ac:dyDescent="0.2">
      <c r="A28" s="232" t="s">
        <v>217</v>
      </c>
      <c r="B28" s="50">
        <v>0</v>
      </c>
      <c r="C28" s="50">
        <v>0</v>
      </c>
      <c r="D28" s="50">
        <v>0</v>
      </c>
      <c r="E28" s="50">
        <v>0</v>
      </c>
      <c r="F28" s="50">
        <v>0.43102746574</v>
      </c>
      <c r="G28" s="50">
        <v>0.43192667616000002</v>
      </c>
      <c r="H28" s="250"/>
      <c r="I28" s="250"/>
      <c r="J28" s="250"/>
      <c r="K28" s="250"/>
      <c r="L28" s="250"/>
      <c r="M28" s="250"/>
      <c r="N28" s="250"/>
      <c r="O28" s="250"/>
      <c r="P28" s="250"/>
      <c r="Q28" s="250"/>
    </row>
    <row r="29" spans="1:17" hidden="1" outlineLevel="3" x14ac:dyDescent="0.2">
      <c r="A29" s="232" t="s">
        <v>218</v>
      </c>
      <c r="B29" s="50">
        <v>0</v>
      </c>
      <c r="C29" s="50">
        <v>0</v>
      </c>
      <c r="D29" s="50">
        <v>0</v>
      </c>
      <c r="E29" s="50">
        <v>0</v>
      </c>
      <c r="F29" s="50">
        <v>0.43102746574</v>
      </c>
      <c r="G29" s="50">
        <v>0.43192667616000002</v>
      </c>
      <c r="H29" s="250"/>
      <c r="I29" s="250"/>
      <c r="J29" s="250"/>
      <c r="K29" s="250"/>
      <c r="L29" s="250"/>
      <c r="M29" s="250"/>
      <c r="N29" s="250"/>
      <c r="O29" s="250"/>
      <c r="P29" s="250"/>
      <c r="Q29" s="250"/>
    </row>
    <row r="30" spans="1:17" hidden="1" outlineLevel="3" x14ac:dyDescent="0.2">
      <c r="A30" s="232" t="s">
        <v>219</v>
      </c>
      <c r="B30" s="50">
        <v>0</v>
      </c>
      <c r="C30" s="50">
        <v>0</v>
      </c>
      <c r="D30" s="50">
        <v>0</v>
      </c>
      <c r="E30" s="50">
        <v>0</v>
      </c>
      <c r="F30" s="50">
        <v>0.43102746574</v>
      </c>
      <c r="G30" s="50">
        <v>0.43192667616000002</v>
      </c>
      <c r="H30" s="250"/>
      <c r="I30" s="250"/>
      <c r="J30" s="250"/>
      <c r="K30" s="250"/>
      <c r="L30" s="250"/>
      <c r="M30" s="250"/>
      <c r="N30" s="250"/>
      <c r="O30" s="250"/>
      <c r="P30" s="250"/>
      <c r="Q30" s="250"/>
    </row>
    <row r="31" spans="1:17" hidden="1" outlineLevel="3" x14ac:dyDescent="0.2">
      <c r="A31" s="232" t="s">
        <v>220</v>
      </c>
      <c r="B31" s="50">
        <v>0</v>
      </c>
      <c r="C31" s="50">
        <v>0</v>
      </c>
      <c r="D31" s="50">
        <v>0</v>
      </c>
      <c r="E31" s="50">
        <v>0</v>
      </c>
      <c r="F31" s="50">
        <v>0.43102746574</v>
      </c>
      <c r="G31" s="50">
        <v>0.43192667616000002</v>
      </c>
      <c r="H31" s="250"/>
      <c r="I31" s="250"/>
      <c r="J31" s="250"/>
      <c r="K31" s="250"/>
      <c r="L31" s="250"/>
      <c r="M31" s="250"/>
      <c r="N31" s="250"/>
      <c r="O31" s="250"/>
      <c r="P31" s="250"/>
      <c r="Q31" s="250"/>
    </row>
    <row r="32" spans="1:17" hidden="1" outlineLevel="3" x14ac:dyDescent="0.2">
      <c r="A32" s="232" t="s">
        <v>221</v>
      </c>
      <c r="B32" s="50">
        <v>0</v>
      </c>
      <c r="C32" s="50">
        <v>0</v>
      </c>
      <c r="D32" s="50">
        <v>0</v>
      </c>
      <c r="E32" s="50">
        <v>0</v>
      </c>
      <c r="F32" s="50">
        <v>0.43102746574</v>
      </c>
      <c r="G32" s="50">
        <v>0.43192667616000002</v>
      </c>
      <c r="H32" s="250"/>
      <c r="I32" s="250"/>
      <c r="J32" s="250"/>
      <c r="K32" s="250"/>
      <c r="L32" s="250"/>
      <c r="M32" s="250"/>
      <c r="N32" s="250"/>
      <c r="O32" s="250"/>
      <c r="P32" s="250"/>
      <c r="Q32" s="250"/>
    </row>
    <row r="33" spans="1:17" hidden="1" outlineLevel="3" x14ac:dyDescent="0.2">
      <c r="A33" s="232" t="s">
        <v>222</v>
      </c>
      <c r="B33" s="50">
        <v>0</v>
      </c>
      <c r="C33" s="50">
        <v>0</v>
      </c>
      <c r="D33" s="50">
        <v>0</v>
      </c>
      <c r="E33" s="50">
        <v>0</v>
      </c>
      <c r="F33" s="50">
        <v>0.43102746574</v>
      </c>
      <c r="G33" s="50">
        <v>0.43192667616000002</v>
      </c>
      <c r="H33" s="250"/>
      <c r="I33" s="250"/>
      <c r="J33" s="250"/>
      <c r="K33" s="250"/>
      <c r="L33" s="250"/>
      <c r="M33" s="250"/>
      <c r="N33" s="250"/>
      <c r="O33" s="250"/>
      <c r="P33" s="250"/>
      <c r="Q33" s="250"/>
    </row>
    <row r="34" spans="1:17" hidden="1" outlineLevel="3" x14ac:dyDescent="0.2">
      <c r="A34" s="232" t="s">
        <v>223</v>
      </c>
      <c r="B34" s="50">
        <v>0</v>
      </c>
      <c r="C34" s="50">
        <v>0</v>
      </c>
      <c r="D34" s="50">
        <v>0</v>
      </c>
      <c r="E34" s="50">
        <v>0</v>
      </c>
      <c r="F34" s="50">
        <v>0.43102746574</v>
      </c>
      <c r="G34" s="50">
        <v>0.43192667616000002</v>
      </c>
      <c r="H34" s="250"/>
      <c r="I34" s="250"/>
      <c r="J34" s="250"/>
      <c r="K34" s="250"/>
      <c r="L34" s="250"/>
      <c r="M34" s="250"/>
      <c r="N34" s="250"/>
      <c r="O34" s="250"/>
      <c r="P34" s="250"/>
      <c r="Q34" s="250"/>
    </row>
    <row r="35" spans="1:17" hidden="1" outlineLevel="3" x14ac:dyDescent="0.2">
      <c r="A35" s="232" t="s">
        <v>224</v>
      </c>
      <c r="B35" s="50">
        <v>0</v>
      </c>
      <c r="C35" s="50">
        <v>0</v>
      </c>
      <c r="D35" s="50">
        <v>0</v>
      </c>
      <c r="E35" s="50">
        <v>3.6777066999999999E-4</v>
      </c>
      <c r="F35" s="50">
        <v>1.9417667369999999E-2</v>
      </c>
      <c r="G35" s="50">
        <v>9.8084062250000006E-2</v>
      </c>
      <c r="H35" s="250"/>
      <c r="I35" s="250"/>
      <c r="J35" s="250"/>
      <c r="K35" s="250"/>
      <c r="L35" s="250"/>
      <c r="M35" s="250"/>
      <c r="N35" s="250"/>
      <c r="O35" s="250"/>
      <c r="P35" s="250"/>
      <c r="Q35" s="250"/>
    </row>
    <row r="36" spans="1:17" hidden="1" outlineLevel="3" x14ac:dyDescent="0.2">
      <c r="A36" s="232" t="s">
        <v>225</v>
      </c>
      <c r="B36" s="50">
        <v>4.3358559353399997</v>
      </c>
      <c r="C36" s="50">
        <v>2.9543006224399999</v>
      </c>
      <c r="D36" s="50">
        <v>1.8073346098800001</v>
      </c>
      <c r="E36" s="50">
        <v>0.67899236573999999</v>
      </c>
      <c r="F36" s="50">
        <v>1.6752457298900001</v>
      </c>
      <c r="G36" s="50">
        <v>1.710136469</v>
      </c>
      <c r="H36" s="250"/>
      <c r="I36" s="250"/>
      <c r="J36" s="250"/>
      <c r="K36" s="250"/>
      <c r="L36" s="250"/>
      <c r="M36" s="250"/>
      <c r="N36" s="250"/>
      <c r="O36" s="250"/>
      <c r="P36" s="250"/>
      <c r="Q36" s="250"/>
    </row>
    <row r="37" spans="1:17" hidden="1" outlineLevel="3" x14ac:dyDescent="0.2">
      <c r="A37" s="232" t="s">
        <v>226</v>
      </c>
      <c r="B37" s="50">
        <v>0</v>
      </c>
      <c r="C37" s="50">
        <v>0</v>
      </c>
      <c r="D37" s="50">
        <v>0</v>
      </c>
      <c r="E37" s="50">
        <v>0</v>
      </c>
      <c r="F37" s="50">
        <v>0.43102771513999999</v>
      </c>
      <c r="G37" s="50">
        <v>0.43192692608</v>
      </c>
      <c r="H37" s="250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1:17" hidden="1" outlineLevel="3" x14ac:dyDescent="0.2">
      <c r="A38" s="232" t="s">
        <v>227</v>
      </c>
      <c r="B38" s="50">
        <v>0.81548413612000004</v>
      </c>
      <c r="C38" s="50">
        <v>0.18531708674</v>
      </c>
      <c r="D38" s="50">
        <v>0.62686202513</v>
      </c>
      <c r="E38" s="50">
        <v>0.57319034508</v>
      </c>
      <c r="F38" s="50">
        <v>1.0688624199999999E-3</v>
      </c>
      <c r="G38" s="50">
        <v>1.07109229E-3</v>
      </c>
      <c r="H38" s="250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1:17" hidden="1" outlineLevel="3" x14ac:dyDescent="0.2">
      <c r="A39" s="232" t="s">
        <v>228</v>
      </c>
      <c r="B39" s="50">
        <v>9.4229182135399991</v>
      </c>
      <c r="C39" s="50">
        <v>8.3317567436799997</v>
      </c>
      <c r="D39" s="50">
        <v>6.2095695967499998</v>
      </c>
      <c r="E39" s="50">
        <v>5.5742871886499996</v>
      </c>
      <c r="F39" s="50">
        <v>1.7543939562599999</v>
      </c>
      <c r="G39" s="50">
        <v>1.8640709483</v>
      </c>
      <c r="H39" s="250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1:17" hidden="1" outlineLevel="3" x14ac:dyDescent="0.2">
      <c r="A40" s="232" t="s">
        <v>229</v>
      </c>
      <c r="B40" s="50">
        <v>6.9284373829999996E-2</v>
      </c>
      <c r="C40" s="50">
        <v>1.0780949119999999E-2</v>
      </c>
      <c r="D40" s="50">
        <v>0</v>
      </c>
      <c r="E40" s="50">
        <v>7.93652779E-3</v>
      </c>
      <c r="F40" s="50">
        <v>0.38748500000000002</v>
      </c>
      <c r="G40" s="50">
        <v>0.45829491106999998</v>
      </c>
      <c r="H40" s="250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1:17" hidden="1" outlineLevel="3" x14ac:dyDescent="0.2">
      <c r="A41" s="232" t="s">
        <v>230</v>
      </c>
      <c r="B41" s="50">
        <v>1.1885399724600001</v>
      </c>
      <c r="C41" s="50">
        <v>1.7186101251499999</v>
      </c>
      <c r="D41" s="50">
        <v>1.1291352861099999</v>
      </c>
      <c r="E41" s="50">
        <v>0.88632730900000001</v>
      </c>
      <c r="F41" s="50">
        <v>0.27790779301000001</v>
      </c>
      <c r="G41" s="50">
        <v>0.20708141241</v>
      </c>
      <c r="H41" s="250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1:17" hidden="1" outlineLevel="3" x14ac:dyDescent="0.2">
      <c r="A42" s="232" t="s">
        <v>231</v>
      </c>
      <c r="B42" s="50">
        <v>5.8981472538300004</v>
      </c>
      <c r="C42" s="50">
        <v>3.4641593688699999</v>
      </c>
      <c r="D42" s="50">
        <v>2.0259766530699999</v>
      </c>
      <c r="E42" s="50">
        <v>1.64539828055</v>
      </c>
      <c r="F42" s="50">
        <v>0.70290031898000005</v>
      </c>
      <c r="G42" s="50">
        <v>0.70436671113000004</v>
      </c>
      <c r="H42" s="250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1:17" hidden="1" outlineLevel="3" x14ac:dyDescent="0.2">
      <c r="A43" s="232" t="s">
        <v>232</v>
      </c>
      <c r="B43" s="50">
        <v>1.78921531342</v>
      </c>
      <c r="C43" s="50">
        <v>1.98503895984</v>
      </c>
      <c r="D43" s="50">
        <v>1.3041803379700001</v>
      </c>
      <c r="E43" s="50">
        <v>1.00828734425</v>
      </c>
      <c r="F43" s="50">
        <v>0.67338332685000002</v>
      </c>
      <c r="G43" s="50">
        <v>0.67478814063000003</v>
      </c>
      <c r="H43" s="250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1:17" hidden="1" outlineLevel="3" x14ac:dyDescent="0.2">
      <c r="A44" s="232" t="s">
        <v>233</v>
      </c>
      <c r="B44" s="50">
        <v>0</v>
      </c>
      <c r="C44" s="50">
        <v>5.3587658890000001E-2</v>
      </c>
      <c r="D44" s="50">
        <v>0</v>
      </c>
      <c r="E44" s="50">
        <v>7.2291576899999998E-3</v>
      </c>
      <c r="F44" s="50">
        <v>0</v>
      </c>
      <c r="G44" s="50">
        <v>0</v>
      </c>
      <c r="H44" s="250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1:17" hidden="1" outlineLevel="3" x14ac:dyDescent="0.2">
      <c r="A45" s="232" t="s">
        <v>234</v>
      </c>
      <c r="B45" s="50">
        <v>1.8609281871800001</v>
      </c>
      <c r="C45" s="50">
        <v>2.3384765859700001</v>
      </c>
      <c r="D45" s="50">
        <v>1.5363905927799999</v>
      </c>
      <c r="E45" s="50">
        <v>1.3561322338899999</v>
      </c>
      <c r="F45" s="50">
        <v>0.69119770058999996</v>
      </c>
      <c r="G45" s="50">
        <v>0.69263967873999999</v>
      </c>
      <c r="H45" s="250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1:17" outlineLevel="2" collapsed="1" x14ac:dyDescent="0.2">
      <c r="A46" s="58" t="s">
        <v>235</v>
      </c>
      <c r="B46" s="108">
        <f t="shared" ref="B46:F46" si="4">SUM(B$47:B$47)</f>
        <v>0.36401294821000002</v>
      </c>
      <c r="C46" s="108">
        <f t="shared" si="4"/>
        <v>0.17612918853000001</v>
      </c>
      <c r="D46" s="108">
        <f t="shared" si="4"/>
        <v>0.11020737257</v>
      </c>
      <c r="E46" s="108">
        <f t="shared" si="4"/>
        <v>9.2413337149999997E-2</v>
      </c>
      <c r="F46" s="108">
        <f t="shared" si="4"/>
        <v>8.4815851040000001E-2</v>
      </c>
      <c r="G46" s="108">
        <v>8.4992794050000001E-2</v>
      </c>
      <c r="H46" s="250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1:17" hidden="1" outlineLevel="3" x14ac:dyDescent="0.2">
      <c r="A47" s="232" t="s">
        <v>236</v>
      </c>
      <c r="B47" s="50">
        <v>0.36401294821000002</v>
      </c>
      <c r="C47" s="50">
        <v>0.17612918853000001</v>
      </c>
      <c r="D47" s="50">
        <v>0.11020737257</v>
      </c>
      <c r="E47" s="50">
        <v>9.2413337149999997E-2</v>
      </c>
      <c r="F47" s="50">
        <v>8.4815851040000001E-2</v>
      </c>
      <c r="G47" s="50">
        <v>8.4992794050000001E-2</v>
      </c>
      <c r="H47" s="250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1:17" ht="15" outlineLevel="1" x14ac:dyDescent="0.25">
      <c r="A48" s="218" t="s">
        <v>237</v>
      </c>
      <c r="B48" s="229">
        <f t="shared" ref="B48:G48" si="5">B$49+B$56+B$62+B$64+B$76</f>
        <v>27.931822066630001</v>
      </c>
      <c r="C48" s="229">
        <f t="shared" si="5"/>
        <v>30.822533549839999</v>
      </c>
      <c r="D48" s="229">
        <f t="shared" si="5"/>
        <v>34.42697980762</v>
      </c>
      <c r="E48" s="229">
        <f t="shared" si="5"/>
        <v>36.048430487459996</v>
      </c>
      <c r="F48" s="229">
        <f t="shared" si="5"/>
        <v>38.490109204189999</v>
      </c>
      <c r="G48" s="229">
        <f t="shared" si="5"/>
        <v>38.829900169189997</v>
      </c>
      <c r="H48" s="250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1:17" outlineLevel="2" collapsed="1" x14ac:dyDescent="0.2">
      <c r="A49" s="58" t="s">
        <v>238</v>
      </c>
      <c r="B49" s="108">
        <f t="shared" ref="B49:F49" si="6">SUM(B$50:B$55)</f>
        <v>7.7447329021800009</v>
      </c>
      <c r="C49" s="108">
        <f t="shared" si="6"/>
        <v>10.72323320578</v>
      </c>
      <c r="D49" s="108">
        <f t="shared" si="6"/>
        <v>14.05999637889</v>
      </c>
      <c r="E49" s="108">
        <f t="shared" si="6"/>
        <v>13.67542633227</v>
      </c>
      <c r="F49" s="108">
        <f t="shared" si="6"/>
        <v>14.517575159690001</v>
      </c>
      <c r="G49" s="108">
        <v>14.77669402734</v>
      </c>
      <c r="H49" s="250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1:17" hidden="1" outlineLevel="3" x14ac:dyDescent="0.2">
      <c r="A50" s="232" t="s">
        <v>239</v>
      </c>
      <c r="B50" s="50">
        <v>0</v>
      </c>
      <c r="C50" s="50">
        <v>1.65879202128</v>
      </c>
      <c r="D50" s="50">
        <v>2.4146460216999999</v>
      </c>
      <c r="E50" s="50">
        <v>2.3101130107799999</v>
      </c>
      <c r="F50" s="50">
        <v>3.3534540071799999</v>
      </c>
      <c r="G50" s="50">
        <v>3.4903009697899998</v>
      </c>
      <c r="H50" s="250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1:17" hidden="1" outlineLevel="3" x14ac:dyDescent="0.2">
      <c r="A51" s="232" t="s">
        <v>240</v>
      </c>
      <c r="B51" s="50">
        <v>0.59635252767000002</v>
      </c>
      <c r="C51" s="50">
        <v>0.59415593354999996</v>
      </c>
      <c r="D51" s="50">
        <v>0.58292959401</v>
      </c>
      <c r="E51" s="50">
        <v>0.59109236997000003</v>
      </c>
      <c r="F51" s="50">
        <v>0.64138902918999996</v>
      </c>
      <c r="G51" s="50">
        <v>0.66920100311999997</v>
      </c>
      <c r="H51" s="250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1:17" hidden="1" outlineLevel="3" x14ac:dyDescent="0.2">
      <c r="A52" s="232" t="s">
        <v>241</v>
      </c>
      <c r="B52" s="50">
        <v>0.53586069740999998</v>
      </c>
      <c r="C52" s="50">
        <v>0.48533245177000001</v>
      </c>
      <c r="D52" s="50">
        <v>0.52207487058000002</v>
      </c>
      <c r="E52" s="50">
        <v>0.53409045630999996</v>
      </c>
      <c r="F52" s="50">
        <v>0.68965948957000001</v>
      </c>
      <c r="G52" s="50">
        <v>0.71780295184999998</v>
      </c>
      <c r="H52" s="250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1:17" hidden="1" outlineLevel="3" x14ac:dyDescent="0.2">
      <c r="A53" s="232" t="s">
        <v>242</v>
      </c>
      <c r="B53" s="50">
        <v>3.0701299194999998</v>
      </c>
      <c r="C53" s="50">
        <v>4.33260866018</v>
      </c>
      <c r="D53" s="50">
        <v>5.1976524570500002</v>
      </c>
      <c r="E53" s="50">
        <v>5.0553942253799997</v>
      </c>
      <c r="F53" s="50">
        <v>4.9122253193500001</v>
      </c>
      <c r="G53" s="50">
        <v>4.8646939783500001</v>
      </c>
      <c r="H53" s="250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1:17" hidden="1" outlineLevel="3" x14ac:dyDescent="0.2">
      <c r="A54" s="232" t="s">
        <v>243</v>
      </c>
      <c r="B54" s="50">
        <v>3.5423897576000001</v>
      </c>
      <c r="C54" s="50">
        <v>3.6518941389999999</v>
      </c>
      <c r="D54" s="50">
        <v>5.3418389230500001</v>
      </c>
      <c r="E54" s="50">
        <v>5.1822510595800004</v>
      </c>
      <c r="F54" s="50">
        <v>4.9148866046400004</v>
      </c>
      <c r="G54" s="50">
        <v>5.0287344144699997</v>
      </c>
      <c r="H54" s="250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1:17" hidden="1" outlineLevel="3" x14ac:dyDescent="0.2">
      <c r="A55" s="232" t="s">
        <v>244</v>
      </c>
      <c r="B55" s="50">
        <v>0</v>
      </c>
      <c r="C55" s="50">
        <v>4.4999999999999999E-4</v>
      </c>
      <c r="D55" s="50">
        <v>8.5451250000000004E-4</v>
      </c>
      <c r="E55" s="50">
        <v>2.4852102500000002E-3</v>
      </c>
      <c r="F55" s="50">
        <v>5.9607097600000002E-3</v>
      </c>
      <c r="G55" s="50">
        <v>5.9607097600000002E-3</v>
      </c>
      <c r="H55" s="250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1:17" outlineLevel="2" collapsed="1" x14ac:dyDescent="0.2">
      <c r="A56" s="58" t="s">
        <v>245</v>
      </c>
      <c r="B56" s="108">
        <f t="shared" ref="B56:F56" si="7">SUM(B$57:B$61)</f>
        <v>0.9106629018900001</v>
      </c>
      <c r="C56" s="108">
        <f t="shared" si="7"/>
        <v>1.0382854149</v>
      </c>
      <c r="D56" s="108">
        <f t="shared" si="7"/>
        <v>1.3628174230800001</v>
      </c>
      <c r="E56" s="108">
        <f t="shared" si="7"/>
        <v>1.67878130816</v>
      </c>
      <c r="F56" s="108">
        <f t="shared" si="7"/>
        <v>1.7563631931399997</v>
      </c>
      <c r="G56" s="108">
        <v>1.7965229659299999</v>
      </c>
      <c r="H56" s="250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1:17" hidden="1" outlineLevel="3" x14ac:dyDescent="0.2">
      <c r="A57" s="232" t="s">
        <v>246</v>
      </c>
      <c r="B57" s="50">
        <v>0</v>
      </c>
      <c r="C57" s="50">
        <v>0.17199464554999999</v>
      </c>
      <c r="D57" s="50">
        <v>0.28807592722000003</v>
      </c>
      <c r="E57" s="50">
        <v>0.29540765501999999</v>
      </c>
      <c r="F57" s="50">
        <v>0.31720380743999999</v>
      </c>
      <c r="G57" s="50">
        <v>0.3246471581</v>
      </c>
      <c r="H57" s="250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1:17" hidden="1" outlineLevel="3" x14ac:dyDescent="0.2">
      <c r="A58" s="232" t="s">
        <v>247</v>
      </c>
      <c r="B58" s="50">
        <v>1.3322763479999999E-2</v>
      </c>
      <c r="C58" s="50">
        <v>8.5379001099999997E-3</v>
      </c>
      <c r="D58" s="50">
        <v>0.22616820202999999</v>
      </c>
      <c r="E58" s="50">
        <v>0.22004746421999999</v>
      </c>
      <c r="F58" s="50">
        <v>0.26677163799999998</v>
      </c>
      <c r="G58" s="50">
        <v>0.27765799226999999</v>
      </c>
      <c r="H58" s="250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1:17" hidden="1" outlineLevel="3" x14ac:dyDescent="0.2">
      <c r="A59" s="232" t="s">
        <v>248</v>
      </c>
      <c r="B59" s="50">
        <v>0.70360586000000003</v>
      </c>
      <c r="C59" s="50">
        <v>0.60585586000000002</v>
      </c>
      <c r="D59" s="50">
        <v>0.60585586000000002</v>
      </c>
      <c r="E59" s="50">
        <v>0.60585586000000002</v>
      </c>
      <c r="F59" s="50">
        <v>0.60585586000000002</v>
      </c>
      <c r="G59" s="50">
        <v>0.60585586000000002</v>
      </c>
      <c r="H59" s="250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1:17" hidden="1" outlineLevel="3" x14ac:dyDescent="0.2">
      <c r="A60" s="232" t="s">
        <v>249</v>
      </c>
      <c r="B60" s="50">
        <v>1.1871811750000001E-2</v>
      </c>
      <c r="C60" s="50">
        <v>1.044690459E-2</v>
      </c>
      <c r="D60" s="50">
        <v>9.0219974299999995E-3</v>
      </c>
      <c r="E60" s="50">
        <v>7.5970902699999997E-3</v>
      </c>
      <c r="F60" s="50">
        <v>6.1721831099999999E-3</v>
      </c>
      <c r="G60" s="50">
        <v>6.1721831099999999E-3</v>
      </c>
      <c r="H60" s="250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1:17" hidden="1" outlineLevel="3" x14ac:dyDescent="0.2">
      <c r="A61" s="232" t="s">
        <v>250</v>
      </c>
      <c r="B61" s="50">
        <v>0.18186246666</v>
      </c>
      <c r="C61" s="50">
        <v>0.24145010465</v>
      </c>
      <c r="D61" s="50">
        <v>0.23369543640000001</v>
      </c>
      <c r="E61" s="50">
        <v>0.54987323865000004</v>
      </c>
      <c r="F61" s="50">
        <v>0.56035970458999995</v>
      </c>
      <c r="G61" s="50">
        <v>0.58218977245000003</v>
      </c>
      <c r="H61" s="250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1:17" ht="27" customHeight="1" outlineLevel="2" collapsed="1" x14ac:dyDescent="0.2">
      <c r="A62" s="58" t="s">
        <v>251</v>
      </c>
      <c r="B62" s="108">
        <f t="shared" ref="B62:F62" si="8">SUM(B$63:B$63)</f>
        <v>7.0629879999999998E-5</v>
      </c>
      <c r="C62" s="108">
        <f t="shared" si="8"/>
        <v>6.2362290000000004E-5</v>
      </c>
      <c r="D62" s="108">
        <f t="shared" si="8"/>
        <v>5.5863760000000003E-5</v>
      </c>
      <c r="E62" s="108">
        <f t="shared" si="8"/>
        <v>5.3445349999999998E-5</v>
      </c>
      <c r="F62" s="108">
        <f t="shared" si="8"/>
        <v>6.1017590000000003E-5</v>
      </c>
      <c r="G62" s="108">
        <v>6.350758E-5</v>
      </c>
      <c r="H62" s="250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1:17" hidden="1" outlineLevel="3" x14ac:dyDescent="0.2">
      <c r="A63" s="232" t="s">
        <v>74</v>
      </c>
      <c r="B63" s="50">
        <v>7.0629879999999998E-5</v>
      </c>
      <c r="C63" s="50">
        <v>6.2362290000000004E-5</v>
      </c>
      <c r="D63" s="50">
        <v>5.5863760000000003E-5</v>
      </c>
      <c r="E63" s="50">
        <v>5.3445349999999998E-5</v>
      </c>
      <c r="F63" s="50">
        <v>6.1017590000000003E-5</v>
      </c>
      <c r="G63" s="50">
        <v>6.350758E-5</v>
      </c>
      <c r="H63" s="250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1:17" outlineLevel="2" collapsed="1" x14ac:dyDescent="0.2">
      <c r="A64" s="58" t="s">
        <v>252</v>
      </c>
      <c r="B64" s="108">
        <f t="shared" ref="B64:F64" si="9">SUM(B$65:B$75)</f>
        <v>17.378839984990002</v>
      </c>
      <c r="C64" s="108">
        <f t="shared" si="9"/>
        <v>17.28182000939</v>
      </c>
      <c r="D64" s="108">
        <f t="shared" si="9"/>
        <v>17.302433000000001</v>
      </c>
      <c r="E64" s="108">
        <f t="shared" si="9"/>
        <v>19.043329999999997</v>
      </c>
      <c r="F64" s="108">
        <f t="shared" si="9"/>
        <v>20.467272999999999</v>
      </c>
      <c r="G64" s="108">
        <v>20.467272999999999</v>
      </c>
      <c r="H64" s="250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1:17" hidden="1" outlineLevel="3" x14ac:dyDescent="0.2">
      <c r="A65" s="232" t="s">
        <v>299</v>
      </c>
      <c r="B65" s="50">
        <v>0.82883998499</v>
      </c>
      <c r="C65" s="50">
        <v>0.73182000939000003</v>
      </c>
      <c r="D65" s="50">
        <v>0</v>
      </c>
      <c r="E65" s="50">
        <v>0</v>
      </c>
      <c r="F65" s="50">
        <v>0</v>
      </c>
      <c r="G65" s="50">
        <v>0</v>
      </c>
      <c r="H65" s="250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1:17" hidden="1" outlineLevel="3" x14ac:dyDescent="0.2">
      <c r="A66" s="232" t="s">
        <v>300</v>
      </c>
      <c r="B66" s="50">
        <v>1</v>
      </c>
      <c r="C66" s="50">
        <v>1</v>
      </c>
      <c r="D66" s="50">
        <v>0</v>
      </c>
      <c r="E66" s="50">
        <v>0</v>
      </c>
      <c r="F66" s="50">
        <v>0</v>
      </c>
      <c r="G66" s="50">
        <v>0</v>
      </c>
      <c r="H66" s="250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1:17" hidden="1" outlineLevel="3" x14ac:dyDescent="0.2">
      <c r="A67" s="232" t="s">
        <v>301</v>
      </c>
      <c r="B67" s="50">
        <v>0.7</v>
      </c>
      <c r="C67" s="50">
        <v>0.7</v>
      </c>
      <c r="D67" s="50">
        <v>0</v>
      </c>
      <c r="E67" s="50">
        <v>0</v>
      </c>
      <c r="F67" s="50">
        <v>0</v>
      </c>
      <c r="G67" s="50">
        <v>0</v>
      </c>
      <c r="H67" s="250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1:17" hidden="1" outlineLevel="3" x14ac:dyDescent="0.2">
      <c r="A68" s="232" t="s">
        <v>302</v>
      </c>
      <c r="B68" s="50">
        <v>2</v>
      </c>
      <c r="C68" s="50">
        <v>2</v>
      </c>
      <c r="D68" s="50">
        <v>0</v>
      </c>
      <c r="E68" s="50">
        <v>0</v>
      </c>
      <c r="F68" s="50">
        <v>0</v>
      </c>
      <c r="G68" s="50">
        <v>0</v>
      </c>
      <c r="H68" s="250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1:17" hidden="1" outlineLevel="3" x14ac:dyDescent="0.2">
      <c r="A69" s="232" t="s">
        <v>303</v>
      </c>
      <c r="B69" s="50">
        <v>2.75</v>
      </c>
      <c r="C69" s="50">
        <v>2.75</v>
      </c>
      <c r="D69" s="50">
        <v>0</v>
      </c>
      <c r="E69" s="50">
        <v>0</v>
      </c>
      <c r="F69" s="50">
        <v>0</v>
      </c>
      <c r="G69" s="50">
        <v>0</v>
      </c>
      <c r="H69" s="250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1:17" hidden="1" outlineLevel="3" x14ac:dyDescent="0.2">
      <c r="A70" s="232" t="s">
        <v>304</v>
      </c>
      <c r="B70" s="50">
        <v>5.85</v>
      </c>
      <c r="C70" s="50">
        <v>4.8499999999999996</v>
      </c>
      <c r="D70" s="50">
        <v>0</v>
      </c>
      <c r="E70" s="50">
        <v>0</v>
      </c>
      <c r="F70" s="50">
        <v>0</v>
      </c>
      <c r="G70" s="50">
        <v>0</v>
      </c>
      <c r="H70" s="250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1:17" hidden="1" outlineLevel="3" x14ac:dyDescent="0.2">
      <c r="A71" s="232" t="s">
        <v>305</v>
      </c>
      <c r="B71" s="50">
        <v>4.25</v>
      </c>
      <c r="C71" s="50">
        <v>4.25</v>
      </c>
      <c r="D71" s="50">
        <v>3</v>
      </c>
      <c r="E71" s="50">
        <v>3</v>
      </c>
      <c r="F71" s="50">
        <v>3</v>
      </c>
      <c r="G71" s="50">
        <v>3</v>
      </c>
      <c r="H71" s="250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1:17" hidden="1" outlineLevel="3" x14ac:dyDescent="0.2">
      <c r="A72" s="232" t="s">
        <v>254</v>
      </c>
      <c r="B72" s="50">
        <v>0</v>
      </c>
      <c r="C72" s="50">
        <v>1</v>
      </c>
      <c r="D72" s="50">
        <v>1</v>
      </c>
      <c r="E72" s="50">
        <v>1</v>
      </c>
      <c r="F72" s="50">
        <v>1</v>
      </c>
      <c r="G72" s="50">
        <v>1</v>
      </c>
      <c r="H72" s="250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1:17" hidden="1" outlineLevel="3" x14ac:dyDescent="0.2">
      <c r="A73" s="232" t="s">
        <v>306</v>
      </c>
      <c r="B73" s="50">
        <v>0</v>
      </c>
      <c r="C73" s="50">
        <v>0</v>
      </c>
      <c r="D73" s="50">
        <v>13.302433000000001</v>
      </c>
      <c r="E73" s="50">
        <v>14.043329999999999</v>
      </c>
      <c r="F73" s="50">
        <v>12.467273</v>
      </c>
      <c r="G73" s="50">
        <v>12.467273</v>
      </c>
      <c r="H73" s="250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1:17" hidden="1" outlineLevel="3" x14ac:dyDescent="0.2">
      <c r="A74" s="232" t="s">
        <v>256</v>
      </c>
      <c r="B74" s="50">
        <v>0</v>
      </c>
      <c r="C74" s="50">
        <v>0</v>
      </c>
      <c r="D74" s="50">
        <v>0</v>
      </c>
      <c r="E74" s="50">
        <v>1</v>
      </c>
      <c r="F74" s="50">
        <v>1</v>
      </c>
      <c r="G74" s="50">
        <v>1</v>
      </c>
      <c r="H74" s="250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1:17" hidden="1" outlineLevel="3" x14ac:dyDescent="0.2">
      <c r="A75" s="232" t="s">
        <v>257</v>
      </c>
      <c r="B75" s="50">
        <v>0</v>
      </c>
      <c r="C75" s="50">
        <v>0</v>
      </c>
      <c r="D75" s="50">
        <v>0</v>
      </c>
      <c r="E75" s="50">
        <v>0</v>
      </c>
      <c r="F75" s="50">
        <v>3</v>
      </c>
      <c r="G75" s="50">
        <v>3</v>
      </c>
      <c r="H75" s="250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1:17" outlineLevel="2" collapsed="1" x14ac:dyDescent="0.2">
      <c r="A76" s="58" t="s">
        <v>258</v>
      </c>
      <c r="B76" s="108">
        <f t="shared" ref="B76:F76" si="10">SUM(B$77:B$77)</f>
        <v>1.8975156476899999</v>
      </c>
      <c r="C76" s="108">
        <f t="shared" si="10"/>
        <v>1.7791325574800001</v>
      </c>
      <c r="D76" s="108">
        <f t="shared" si="10"/>
        <v>1.7016771418900001</v>
      </c>
      <c r="E76" s="108">
        <f t="shared" si="10"/>
        <v>1.6508394016800001</v>
      </c>
      <c r="F76" s="108">
        <f t="shared" si="10"/>
        <v>1.74883683377</v>
      </c>
      <c r="G76" s="108">
        <v>1.7893466683399999</v>
      </c>
      <c r="H76" s="250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1:17" hidden="1" outlineLevel="3" x14ac:dyDescent="0.2">
      <c r="A77" s="232" t="s">
        <v>243</v>
      </c>
      <c r="B77" s="50">
        <v>1.8975156476899999</v>
      </c>
      <c r="C77" s="50">
        <v>1.7791325574800001</v>
      </c>
      <c r="D77" s="50">
        <v>1.7016771418900001</v>
      </c>
      <c r="E77" s="50">
        <v>1.6508394016800001</v>
      </c>
      <c r="F77" s="50">
        <v>1.74883683377</v>
      </c>
      <c r="G77" s="50">
        <v>1.7893466683399999</v>
      </c>
      <c r="H77" s="250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1:17" ht="15" x14ac:dyDescent="0.25">
      <c r="A78" s="270" t="s">
        <v>259</v>
      </c>
      <c r="B78" s="190">
        <f t="shared" ref="B78:G78" si="11">B$79+B$99</f>
        <v>13.082439824070001</v>
      </c>
      <c r="C78" s="190">
        <f t="shared" si="11"/>
        <v>9.7537623329799992</v>
      </c>
      <c r="D78" s="190">
        <f t="shared" si="11"/>
        <v>9.912581083600001</v>
      </c>
      <c r="E78" s="190">
        <f t="shared" si="11"/>
        <v>10.259902330019999</v>
      </c>
      <c r="F78" s="190">
        <f t="shared" si="11"/>
        <v>10.972392048510001</v>
      </c>
      <c r="G78" s="190">
        <f t="shared" si="11"/>
        <v>10.671504769790001</v>
      </c>
      <c r="H78" s="250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1:17" ht="15" outlineLevel="1" x14ac:dyDescent="0.25">
      <c r="A79" s="218" t="s">
        <v>199</v>
      </c>
      <c r="B79" s="229">
        <f t="shared" ref="B79:G79" si="12">B$80+B$93+B$97</f>
        <v>3.3941135759200001</v>
      </c>
      <c r="C79" s="229">
        <f t="shared" si="12"/>
        <v>1.7670156076999999</v>
      </c>
      <c r="D79" s="229">
        <f t="shared" si="12"/>
        <v>0.89411910529000005</v>
      </c>
      <c r="E79" s="229">
        <f t="shared" si="12"/>
        <v>0.70187102033000004</v>
      </c>
      <c r="F79" s="229">
        <f t="shared" si="12"/>
        <v>0.47313389375999998</v>
      </c>
      <c r="G79" s="229">
        <f t="shared" si="12"/>
        <v>0.47455557223</v>
      </c>
      <c r="H79" s="250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1:17" outlineLevel="2" collapsed="1" x14ac:dyDescent="0.2">
      <c r="A80" s="58" t="s">
        <v>260</v>
      </c>
      <c r="B80" s="108">
        <f t="shared" ref="B80:F80" si="13">SUM(B$81:B$92)</f>
        <v>2.6442847472600004</v>
      </c>
      <c r="C80" s="108">
        <f t="shared" si="13"/>
        <v>1.36772267545</v>
      </c>
      <c r="D80" s="108">
        <f t="shared" si="13"/>
        <v>0.68331482616000006</v>
      </c>
      <c r="E80" s="108">
        <f t="shared" si="13"/>
        <v>0.58659464145999995</v>
      </c>
      <c r="F80" s="108">
        <f t="shared" si="13"/>
        <v>0.31887770297999996</v>
      </c>
      <c r="G80" s="108">
        <v>0.31954294634000002</v>
      </c>
      <c r="H80" s="250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1:17" hidden="1" outlineLevel="3" x14ac:dyDescent="0.2">
      <c r="A81" s="232" t="s">
        <v>307</v>
      </c>
      <c r="B81" s="50">
        <v>0.12509075229</v>
      </c>
      <c r="C81" s="50">
        <v>0</v>
      </c>
      <c r="D81" s="50">
        <v>0</v>
      </c>
      <c r="E81" s="50">
        <v>0</v>
      </c>
      <c r="F81" s="50">
        <v>0</v>
      </c>
      <c r="G81" s="50">
        <v>0</v>
      </c>
      <c r="H81" s="250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1:17" hidden="1" outlineLevel="3" x14ac:dyDescent="0.2">
      <c r="A82" s="232" t="s">
        <v>261</v>
      </c>
      <c r="B82" s="50">
        <v>1.45127E-6</v>
      </c>
      <c r="C82" s="50">
        <v>7.3564000000000004E-7</v>
      </c>
      <c r="D82" s="50">
        <v>4.8332000000000002E-7</v>
      </c>
      <c r="E82" s="50">
        <v>4.2660999999999998E-7</v>
      </c>
      <c r="F82" s="50">
        <v>4.1329000000000002E-7</v>
      </c>
      <c r="G82" s="50">
        <v>4.1416E-7</v>
      </c>
      <c r="H82" s="250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1:17" hidden="1" outlineLevel="3" x14ac:dyDescent="0.2">
      <c r="A83" s="232" t="s">
        <v>262</v>
      </c>
      <c r="B83" s="50">
        <v>0</v>
      </c>
      <c r="C83" s="50">
        <v>6.3417347789999995E-2</v>
      </c>
      <c r="D83" s="50">
        <v>4.166550871E-2</v>
      </c>
      <c r="E83" s="50">
        <v>3.6777066759999998E-2</v>
      </c>
      <c r="F83" s="50">
        <v>3.5628747449999998E-2</v>
      </c>
      <c r="G83" s="50">
        <v>3.5703076219999998E-2</v>
      </c>
      <c r="H83" s="250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1:17" hidden="1" outlineLevel="3" x14ac:dyDescent="0.2">
      <c r="A84" s="232" t="s">
        <v>263</v>
      </c>
      <c r="B84" s="50">
        <v>0.22519704759</v>
      </c>
      <c r="C84" s="50">
        <v>0.19025204337000001</v>
      </c>
      <c r="D84" s="50">
        <v>0.12499652612999999</v>
      </c>
      <c r="E84" s="50">
        <v>0.11033120028</v>
      </c>
      <c r="F84" s="50">
        <v>7.1257494899999996E-2</v>
      </c>
      <c r="G84" s="50">
        <v>7.1406152439999995E-2</v>
      </c>
      <c r="H84" s="250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1:17" hidden="1" outlineLevel="3" x14ac:dyDescent="0.2">
      <c r="A85" s="232" t="s">
        <v>264</v>
      </c>
      <c r="B85" s="50">
        <v>0.17515325914999999</v>
      </c>
      <c r="C85" s="50">
        <v>0.20293551297000001</v>
      </c>
      <c r="D85" s="50">
        <v>0.13332962782999999</v>
      </c>
      <c r="E85" s="50">
        <v>0.11033120028</v>
      </c>
      <c r="F85" s="50">
        <v>0.10688624234999999</v>
      </c>
      <c r="G85" s="50">
        <v>0.10710922866</v>
      </c>
      <c r="H85" s="250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1:17" hidden="1" outlineLevel="3" x14ac:dyDescent="0.2">
      <c r="A86" s="232" t="s">
        <v>308</v>
      </c>
      <c r="B86" s="50">
        <v>7.2426623300000006E-2</v>
      </c>
      <c r="C86" s="50">
        <v>0</v>
      </c>
      <c r="D86" s="50">
        <v>0</v>
      </c>
      <c r="E86" s="50">
        <v>0</v>
      </c>
      <c r="F86" s="50">
        <v>0</v>
      </c>
      <c r="G86" s="50">
        <v>0</v>
      </c>
      <c r="H86" s="250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1:17" hidden="1" outlineLevel="3" x14ac:dyDescent="0.2">
      <c r="A87" s="232" t="s">
        <v>309</v>
      </c>
      <c r="B87" s="50">
        <v>0.60052545978000005</v>
      </c>
      <c r="C87" s="50">
        <v>0.30440326938000001</v>
      </c>
      <c r="D87" s="50">
        <v>0.19999444182000001</v>
      </c>
      <c r="E87" s="50">
        <v>0.17652992045999999</v>
      </c>
      <c r="F87" s="50">
        <v>0</v>
      </c>
      <c r="G87" s="50">
        <v>0</v>
      </c>
      <c r="H87" s="250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1:17" hidden="1" outlineLevel="3" x14ac:dyDescent="0.2">
      <c r="A88" s="232" t="s">
        <v>310</v>
      </c>
      <c r="B88" s="50">
        <v>0.19391967971999999</v>
      </c>
      <c r="C88" s="50">
        <v>0</v>
      </c>
      <c r="D88" s="50">
        <v>0</v>
      </c>
      <c r="E88" s="50">
        <v>0</v>
      </c>
      <c r="F88" s="50">
        <v>0</v>
      </c>
      <c r="G88" s="50">
        <v>0</v>
      </c>
      <c r="H88" s="250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1:17" hidden="1" outlineLevel="3" x14ac:dyDescent="0.2">
      <c r="A89" s="232" t="s">
        <v>311</v>
      </c>
      <c r="B89" s="50">
        <v>0.53171525084000004</v>
      </c>
      <c r="C89" s="50">
        <v>0.26952372811000003</v>
      </c>
      <c r="D89" s="50">
        <v>1.041637718E-2</v>
      </c>
      <c r="E89" s="50">
        <v>0</v>
      </c>
      <c r="F89" s="50">
        <v>0</v>
      </c>
      <c r="G89" s="50">
        <v>0</v>
      </c>
      <c r="H89" s="250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1:17" hidden="1" outlineLevel="3" x14ac:dyDescent="0.2">
      <c r="A90" s="232" t="s">
        <v>265</v>
      </c>
      <c r="B90" s="50">
        <v>0.51920430376000004</v>
      </c>
      <c r="C90" s="50">
        <v>0.26318199332999997</v>
      </c>
      <c r="D90" s="50">
        <v>0.17291186116999999</v>
      </c>
      <c r="E90" s="50">
        <v>0.15262482707</v>
      </c>
      <c r="F90" s="50">
        <v>0.10510480498999999</v>
      </c>
      <c r="G90" s="50">
        <v>0.10532407486000001</v>
      </c>
      <c r="H90" s="250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1:17" hidden="1" outlineLevel="3" x14ac:dyDescent="0.2">
      <c r="A91" s="232" t="s">
        <v>312</v>
      </c>
      <c r="B91" s="50">
        <v>0.1100963343</v>
      </c>
      <c r="C91" s="50">
        <v>2.7903633019999999E-2</v>
      </c>
      <c r="D91" s="50">
        <v>0</v>
      </c>
      <c r="E91" s="50">
        <v>0</v>
      </c>
      <c r="F91" s="50">
        <v>0</v>
      </c>
      <c r="G91" s="50">
        <v>0</v>
      </c>
      <c r="H91" s="250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1:17" hidden="1" outlineLevel="3" x14ac:dyDescent="0.2">
      <c r="A92" s="232" t="s">
        <v>313</v>
      </c>
      <c r="B92" s="50">
        <v>9.0954585259999998E-2</v>
      </c>
      <c r="C92" s="50">
        <v>4.6104411839999998E-2</v>
      </c>
      <c r="D92" s="50">
        <v>0</v>
      </c>
      <c r="E92" s="50">
        <v>0</v>
      </c>
      <c r="F92" s="50">
        <v>0</v>
      </c>
      <c r="G92" s="50">
        <v>0</v>
      </c>
      <c r="H92" s="250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1:17" outlineLevel="2" collapsed="1" x14ac:dyDescent="0.2">
      <c r="A93" s="58" t="s">
        <v>235</v>
      </c>
      <c r="B93" s="108">
        <f t="shared" ref="B93:F93" si="14">SUM(B$94:B$96)</f>
        <v>0.74970939290000005</v>
      </c>
      <c r="C93" s="108">
        <f t="shared" si="14"/>
        <v>0.39923239088000001</v>
      </c>
      <c r="D93" s="108">
        <f t="shared" si="14"/>
        <v>0.21076450314999998</v>
      </c>
      <c r="E93" s="108">
        <f t="shared" si="14"/>
        <v>0.11524126964</v>
      </c>
      <c r="F93" s="108">
        <f t="shared" si="14"/>
        <v>0.1542221778</v>
      </c>
      <c r="G93" s="108">
        <v>0.15497854194999999</v>
      </c>
      <c r="H93" s="250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1:17" hidden="1" outlineLevel="3" x14ac:dyDescent="0.2">
      <c r="A94" s="232" t="s">
        <v>266</v>
      </c>
      <c r="B94" s="50">
        <v>0.26272988865000002</v>
      </c>
      <c r="C94" s="50">
        <v>0.13317643035999999</v>
      </c>
      <c r="D94" s="50">
        <v>4.3748784149999997E-2</v>
      </c>
      <c r="E94" s="50">
        <v>0</v>
      </c>
      <c r="F94" s="50">
        <v>1.2166126249999999E-2</v>
      </c>
      <c r="G94" s="50">
        <v>1.2335711940000001E-2</v>
      </c>
      <c r="H94" s="250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1:17" hidden="1" outlineLevel="3" x14ac:dyDescent="0.2">
      <c r="A95" s="232" t="s">
        <v>267</v>
      </c>
      <c r="B95" s="50">
        <v>0.48697950424999997</v>
      </c>
      <c r="C95" s="50">
        <v>0.25429483322000002</v>
      </c>
      <c r="D95" s="50">
        <v>0.16082312704999999</v>
      </c>
      <c r="E95" s="50">
        <v>0.11112971566</v>
      </c>
      <c r="F95" s="50">
        <v>0.1388693298</v>
      </c>
      <c r="G95" s="50">
        <v>0.13958631947</v>
      </c>
      <c r="H95" s="250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1:17" hidden="1" outlineLevel="3" x14ac:dyDescent="0.2">
      <c r="A96" s="232" t="s">
        <v>268</v>
      </c>
      <c r="B96" s="50">
        <v>0</v>
      </c>
      <c r="C96" s="50">
        <v>1.17611273E-2</v>
      </c>
      <c r="D96" s="50">
        <v>6.1925919499999996E-3</v>
      </c>
      <c r="E96" s="50">
        <v>4.11155398E-3</v>
      </c>
      <c r="F96" s="50">
        <v>3.18672175E-3</v>
      </c>
      <c r="G96" s="50">
        <v>3.0565105400000001E-3</v>
      </c>
      <c r="H96" s="250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1:17" outlineLevel="2" collapsed="1" x14ac:dyDescent="0.2">
      <c r="A97" s="58" t="s">
        <v>269</v>
      </c>
      <c r="B97" s="108">
        <f t="shared" ref="B97:F97" si="15">SUM(B$98:B$98)</f>
        <v>1.1943576E-4</v>
      </c>
      <c r="C97" s="108">
        <f t="shared" si="15"/>
        <v>6.0541370000000001E-5</v>
      </c>
      <c r="D97" s="108">
        <f t="shared" si="15"/>
        <v>3.9775979999999999E-5</v>
      </c>
      <c r="E97" s="108">
        <f t="shared" si="15"/>
        <v>3.5109230000000001E-5</v>
      </c>
      <c r="F97" s="108">
        <f t="shared" si="15"/>
        <v>3.401298E-5</v>
      </c>
      <c r="G97" s="108">
        <v>3.4083939999999997E-5</v>
      </c>
      <c r="H97" s="250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1:17" hidden="1" outlineLevel="3" x14ac:dyDescent="0.2">
      <c r="A98" s="232" t="s">
        <v>270</v>
      </c>
      <c r="B98" s="50">
        <v>1.1943576E-4</v>
      </c>
      <c r="C98" s="50">
        <v>6.0541370000000001E-5</v>
      </c>
      <c r="D98" s="50">
        <v>3.9775979999999999E-5</v>
      </c>
      <c r="E98" s="50">
        <v>3.5109230000000001E-5</v>
      </c>
      <c r="F98" s="50">
        <v>3.401298E-5</v>
      </c>
      <c r="G98" s="50">
        <v>3.4083939999999997E-5</v>
      </c>
      <c r="H98" s="250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1:17" ht="15" outlineLevel="1" x14ac:dyDescent="0.25">
      <c r="A99" s="218" t="s">
        <v>237</v>
      </c>
      <c r="B99" s="229">
        <f t="shared" ref="B99:G99" si="16">B$100+B$106+B$108+B$122+B$126</f>
        <v>9.6883262481500001</v>
      </c>
      <c r="C99" s="229">
        <f t="shared" si="16"/>
        <v>7.9867467252799997</v>
      </c>
      <c r="D99" s="229">
        <f t="shared" si="16"/>
        <v>9.0184619783100004</v>
      </c>
      <c r="E99" s="229">
        <f t="shared" si="16"/>
        <v>9.5580313096899996</v>
      </c>
      <c r="F99" s="229">
        <f t="shared" si="16"/>
        <v>10.499258154750001</v>
      </c>
      <c r="G99" s="229">
        <f t="shared" si="16"/>
        <v>10.19694919756</v>
      </c>
      <c r="H99" s="250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1:17" outlineLevel="2" collapsed="1" x14ac:dyDescent="0.2">
      <c r="A100" s="58" t="s">
        <v>238</v>
      </c>
      <c r="B100" s="108">
        <f t="shared" ref="B100:F100" si="17">SUM(B$101:B$105)</f>
        <v>2.0299789257</v>
      </c>
      <c r="C100" s="108">
        <f t="shared" si="17"/>
        <v>2.5437051230600001</v>
      </c>
      <c r="D100" s="108">
        <f t="shared" si="17"/>
        <v>5.8679120508100002</v>
      </c>
      <c r="E100" s="108">
        <f t="shared" si="17"/>
        <v>7.0237852433200008</v>
      </c>
      <c r="F100" s="108">
        <f t="shared" si="17"/>
        <v>8.1838357207700003</v>
      </c>
      <c r="G100" s="108">
        <v>8.0583779737800008</v>
      </c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1:17" hidden="1" outlineLevel="3" x14ac:dyDescent="0.2">
      <c r="A101" s="232" t="s">
        <v>271</v>
      </c>
      <c r="B101" s="50">
        <v>3.9832119559999997E-2</v>
      </c>
      <c r="C101" s="50">
        <v>2.8629790209999999E-2</v>
      </c>
      <c r="D101" s="50">
        <v>1.90260701E-2</v>
      </c>
      <c r="E101" s="50">
        <v>1.088056003E-2</v>
      </c>
      <c r="F101" s="50">
        <v>6.3155020130000003E-2</v>
      </c>
      <c r="G101" s="50">
        <v>6.5684984439999997E-2</v>
      </c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1:17" hidden="1" outlineLevel="3" x14ac:dyDescent="0.2">
      <c r="A102" s="232" t="s">
        <v>240</v>
      </c>
      <c r="B102" s="50">
        <v>9.785945972E-2</v>
      </c>
      <c r="C102" s="50">
        <v>8.8309116990000006E-2</v>
      </c>
      <c r="D102" s="50">
        <v>0.12708577197000001</v>
      </c>
      <c r="E102" s="50">
        <v>0.38844779044</v>
      </c>
      <c r="F102" s="50">
        <v>0.40751932887999998</v>
      </c>
      <c r="G102" s="50">
        <v>0.11054405714</v>
      </c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1:17" hidden="1" outlineLevel="3" x14ac:dyDescent="0.2">
      <c r="A103" s="232" t="s">
        <v>241</v>
      </c>
      <c r="B103" s="50">
        <v>0</v>
      </c>
      <c r="C103" s="50">
        <v>0</v>
      </c>
      <c r="D103" s="50">
        <v>0</v>
      </c>
      <c r="E103" s="50">
        <v>3.658550017E-2</v>
      </c>
      <c r="F103" s="50">
        <v>4.1769000090000001E-2</v>
      </c>
      <c r="G103" s="50">
        <v>4.3473499620000002E-2</v>
      </c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1:17" hidden="1" outlineLevel="3" x14ac:dyDescent="0.2">
      <c r="A104" s="232" t="s">
        <v>242</v>
      </c>
      <c r="B104" s="50">
        <v>0.24374336708</v>
      </c>
      <c r="C104" s="50">
        <v>0.36831129565999998</v>
      </c>
      <c r="D104" s="50">
        <v>0.39244671814999998</v>
      </c>
      <c r="E104" s="50">
        <v>0.45504334538000002</v>
      </c>
      <c r="F104" s="50">
        <v>0.44966999999000001</v>
      </c>
      <c r="G104" s="50">
        <v>0.44966999999000001</v>
      </c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1:17" hidden="1" outlineLevel="3" x14ac:dyDescent="0.2">
      <c r="A105" s="232" t="s">
        <v>243</v>
      </c>
      <c r="B105" s="50">
        <v>1.6485439793400001</v>
      </c>
      <c r="C105" s="50">
        <v>2.0584549202</v>
      </c>
      <c r="D105" s="50">
        <v>5.32935349059</v>
      </c>
      <c r="E105" s="50">
        <v>6.1328280473000003</v>
      </c>
      <c r="F105" s="50">
        <v>7.2217223716800003</v>
      </c>
      <c r="G105" s="50">
        <v>7.3890054325900003</v>
      </c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1:17" outlineLevel="2" collapsed="1" x14ac:dyDescent="0.2">
      <c r="A106" s="58" t="s">
        <v>245</v>
      </c>
      <c r="B106" s="108">
        <f t="shared" ref="B106:F106" si="18">SUM(B$107:B$107)</f>
        <v>0.24783356000000001</v>
      </c>
      <c r="C106" s="108">
        <f t="shared" si="18"/>
        <v>0.24369463331999999</v>
      </c>
      <c r="D106" s="108">
        <f t="shared" si="18"/>
        <v>0.19495570664</v>
      </c>
      <c r="E106" s="108">
        <f t="shared" si="18"/>
        <v>0.14621677995999999</v>
      </c>
      <c r="F106" s="108">
        <f t="shared" si="18"/>
        <v>9.7477853279999999E-2</v>
      </c>
      <c r="G106" s="108">
        <v>7.3108389940000004E-2</v>
      </c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1:17" hidden="1" outlineLevel="3" x14ac:dyDescent="0.2">
      <c r="A107" s="232" t="s">
        <v>246</v>
      </c>
      <c r="B107" s="50">
        <v>0.24783356000000001</v>
      </c>
      <c r="C107" s="50">
        <v>0.24369463331999999</v>
      </c>
      <c r="D107" s="50">
        <v>0.19495570664</v>
      </c>
      <c r="E107" s="50">
        <v>0.14621677995999999</v>
      </c>
      <c r="F107" s="50">
        <v>9.7477853279999999E-2</v>
      </c>
      <c r="G107" s="50">
        <v>7.3108389940000004E-2</v>
      </c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1:17" ht="27" customHeight="1" outlineLevel="2" collapsed="1" x14ac:dyDescent="0.2">
      <c r="A108" s="58" t="s">
        <v>251</v>
      </c>
      <c r="B108" s="108">
        <f t="shared" ref="B108:F108" si="19">SUM(B$109:B$121)</f>
        <v>3.8816497435699997</v>
      </c>
      <c r="C108" s="108">
        <f t="shared" si="19"/>
        <v>3.2733513524600002</v>
      </c>
      <c r="D108" s="108">
        <f t="shared" si="19"/>
        <v>2.8427356019299999</v>
      </c>
      <c r="E108" s="108">
        <f t="shared" si="19"/>
        <v>2.2785423277099999</v>
      </c>
      <c r="F108" s="108">
        <f t="shared" si="19"/>
        <v>2.1019582370299998</v>
      </c>
      <c r="G108" s="108">
        <v>1.9467897972199999</v>
      </c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1:17" hidden="1" outlineLevel="3" x14ac:dyDescent="0.2">
      <c r="A109" s="232" t="s">
        <v>37</v>
      </c>
      <c r="B109" s="50">
        <v>2.3023332000000001E-2</v>
      </c>
      <c r="C109" s="50">
        <v>0</v>
      </c>
      <c r="D109" s="50">
        <v>0</v>
      </c>
      <c r="E109" s="50">
        <v>0</v>
      </c>
      <c r="F109" s="50">
        <v>0</v>
      </c>
      <c r="G109" s="50">
        <v>0</v>
      </c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1:17" hidden="1" outlineLevel="3" x14ac:dyDescent="0.2">
      <c r="A110" s="232" t="s">
        <v>273</v>
      </c>
      <c r="B110" s="50">
        <v>0</v>
      </c>
      <c r="C110" s="50">
        <v>0</v>
      </c>
      <c r="D110" s="50">
        <v>0</v>
      </c>
      <c r="E110" s="50">
        <v>0</v>
      </c>
      <c r="F110" s="50">
        <v>0.37729509711999998</v>
      </c>
      <c r="G110" s="50">
        <v>0.30630368907</v>
      </c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1:17" hidden="1" outlineLevel="3" x14ac:dyDescent="0.2">
      <c r="A111" s="232" t="s">
        <v>19</v>
      </c>
      <c r="B111" s="50">
        <v>0.15465415623000001</v>
      </c>
      <c r="C111" s="50">
        <v>9.1034062159999998E-2</v>
      </c>
      <c r="D111" s="50">
        <v>4.0773885349999997E-2</v>
      </c>
      <c r="E111" s="50">
        <v>0</v>
      </c>
      <c r="F111" s="50">
        <v>0</v>
      </c>
      <c r="G111" s="50">
        <v>0</v>
      </c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1:17" hidden="1" outlineLevel="3" x14ac:dyDescent="0.2">
      <c r="A112" s="232" t="s">
        <v>64</v>
      </c>
      <c r="B112" s="50">
        <v>0.15</v>
      </c>
      <c r="C112" s="50">
        <v>0</v>
      </c>
      <c r="D112" s="50">
        <v>0</v>
      </c>
      <c r="E112" s="50">
        <v>0</v>
      </c>
      <c r="F112" s="50">
        <v>0</v>
      </c>
      <c r="G112" s="50">
        <v>0</v>
      </c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1:17" hidden="1" outlineLevel="3" x14ac:dyDescent="0.2">
      <c r="A113" s="232" t="s">
        <v>102</v>
      </c>
      <c r="B113" s="50">
        <v>0.2016</v>
      </c>
      <c r="C113" s="50">
        <v>0.1512</v>
      </c>
      <c r="D113" s="50">
        <v>0.1008</v>
      </c>
      <c r="E113" s="50">
        <v>0</v>
      </c>
      <c r="F113" s="50">
        <v>0</v>
      </c>
      <c r="G113" s="50">
        <v>0</v>
      </c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1:17" hidden="1" outlineLevel="3" x14ac:dyDescent="0.2">
      <c r="A114" s="232" t="s">
        <v>137</v>
      </c>
      <c r="B114" s="50">
        <v>2.8571429999999998E-2</v>
      </c>
      <c r="C114" s="50">
        <v>1.4285716E-2</v>
      </c>
      <c r="D114" s="50">
        <v>0</v>
      </c>
      <c r="E114" s="50">
        <v>1.427420651E-2</v>
      </c>
      <c r="F114" s="50">
        <v>3.7104216299999999E-2</v>
      </c>
      <c r="G114" s="50">
        <v>3.9716308640000003E-2</v>
      </c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1:17" hidden="1" outlineLevel="3" x14ac:dyDescent="0.2">
      <c r="A115" s="232" t="s">
        <v>17</v>
      </c>
      <c r="B115" s="50">
        <v>8.2193298060000003E-2</v>
      </c>
      <c r="C115" s="50">
        <v>6.2204700440000003E-2</v>
      </c>
      <c r="D115" s="50">
        <v>4.6435500140000002E-2</v>
      </c>
      <c r="E115" s="50">
        <v>3.5540199949999997E-2</v>
      </c>
      <c r="F115" s="50">
        <v>3.0431699860000001E-2</v>
      </c>
      <c r="G115" s="50">
        <v>3.1673549510000003E-2</v>
      </c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1:17" hidden="1" outlineLevel="3" x14ac:dyDescent="0.2">
      <c r="A116" s="232" t="s">
        <v>124</v>
      </c>
      <c r="B116" s="50">
        <v>0.293866668</v>
      </c>
      <c r="C116" s="50">
        <v>0.146933336</v>
      </c>
      <c r="D116" s="50">
        <v>0</v>
      </c>
      <c r="E116" s="50">
        <v>0</v>
      </c>
      <c r="F116" s="50">
        <v>0</v>
      </c>
      <c r="G116" s="50">
        <v>0</v>
      </c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1:17" hidden="1" outlineLevel="3" x14ac:dyDescent="0.2">
      <c r="A117" s="232" t="s">
        <v>177</v>
      </c>
      <c r="B117" s="50">
        <v>0.5</v>
      </c>
      <c r="C117" s="50">
        <v>0.5</v>
      </c>
      <c r="D117" s="50">
        <v>0.5</v>
      </c>
      <c r="E117" s="50">
        <v>0.5</v>
      </c>
      <c r="F117" s="50">
        <v>0</v>
      </c>
      <c r="G117" s="50">
        <v>0</v>
      </c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1:17" hidden="1" outlineLevel="3" x14ac:dyDescent="0.2">
      <c r="A118" s="232" t="s">
        <v>314</v>
      </c>
      <c r="B118" s="50">
        <v>8.5000000000000006E-2</v>
      </c>
      <c r="C118" s="50">
        <v>8.5000000000000006E-2</v>
      </c>
      <c r="D118" s="50">
        <v>7.2080000000000005E-2</v>
      </c>
      <c r="E118" s="50">
        <v>5.9159999999999997E-2</v>
      </c>
      <c r="F118" s="50">
        <v>4.6240000000000003E-2</v>
      </c>
      <c r="G118" s="50">
        <v>4.6240000000000003E-2</v>
      </c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1:17" hidden="1" outlineLevel="3" x14ac:dyDescent="0.2">
      <c r="A119" s="232" t="s">
        <v>274</v>
      </c>
      <c r="B119" s="50">
        <v>1.552123895</v>
      </c>
      <c r="C119" s="50">
        <v>1.552123895</v>
      </c>
      <c r="D119" s="50">
        <v>1.552123895</v>
      </c>
      <c r="E119" s="50">
        <v>1.53909292125</v>
      </c>
      <c r="F119" s="50">
        <v>1.5130309737500001</v>
      </c>
      <c r="G119" s="50">
        <v>1.425</v>
      </c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1:17" hidden="1" outlineLevel="3" x14ac:dyDescent="0.2">
      <c r="A120" s="232" t="s">
        <v>275</v>
      </c>
      <c r="B120" s="50">
        <v>0.22833125000000001</v>
      </c>
      <c r="C120" s="50">
        <v>0.19571250000000001</v>
      </c>
      <c r="D120" s="50">
        <v>0.16309375000000001</v>
      </c>
      <c r="E120" s="50">
        <v>0.13047500000000001</v>
      </c>
      <c r="F120" s="50">
        <v>9.7856250000000006E-2</v>
      </c>
      <c r="G120" s="50">
        <v>9.7856250000000006E-2</v>
      </c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1:17" hidden="1" outlineLevel="3" x14ac:dyDescent="0.2">
      <c r="A121" s="232" t="s">
        <v>276</v>
      </c>
      <c r="B121" s="50">
        <v>0.58228571427999998</v>
      </c>
      <c r="C121" s="50">
        <v>0.47485714286000003</v>
      </c>
      <c r="D121" s="50">
        <v>0.36742857144000002</v>
      </c>
      <c r="E121" s="50">
        <v>0</v>
      </c>
      <c r="F121" s="50">
        <v>0</v>
      </c>
      <c r="G121" s="50">
        <v>0</v>
      </c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1:17" outlineLevel="2" collapsed="1" x14ac:dyDescent="0.2">
      <c r="A122" s="232" t="s">
        <v>315</v>
      </c>
      <c r="B122" s="108">
        <f t="shared" ref="B122:F122" si="20">SUM(B$123:B$125)</f>
        <v>3.4030170000000002</v>
      </c>
      <c r="C122" s="108">
        <f t="shared" si="20"/>
        <v>1.8080000000000001</v>
      </c>
      <c r="D122" s="108">
        <f t="shared" si="20"/>
        <v>0</v>
      </c>
      <c r="E122" s="108">
        <f t="shared" si="20"/>
        <v>0</v>
      </c>
      <c r="F122" s="108">
        <f t="shared" si="20"/>
        <v>0</v>
      </c>
      <c r="G122" s="108">
        <v>0</v>
      </c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1:17" hidden="1" outlineLevel="3" x14ac:dyDescent="0.2">
      <c r="A123" s="58" t="s">
        <v>277</v>
      </c>
      <c r="B123" s="50">
        <v>0.55000000000000004</v>
      </c>
      <c r="C123" s="50">
        <v>0.55000000000000004</v>
      </c>
      <c r="D123" s="50">
        <v>0</v>
      </c>
      <c r="E123" s="50">
        <v>0</v>
      </c>
      <c r="F123" s="50">
        <v>0</v>
      </c>
      <c r="G123" s="50">
        <v>0</v>
      </c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1:17" hidden="1" outlineLevel="3" x14ac:dyDescent="0.2">
      <c r="A124" s="232" t="s">
        <v>316</v>
      </c>
      <c r="B124" s="50">
        <v>1.258</v>
      </c>
      <c r="C124" s="50">
        <v>1.258</v>
      </c>
      <c r="D124" s="50">
        <v>0</v>
      </c>
      <c r="E124" s="50">
        <v>0</v>
      </c>
      <c r="F124" s="50">
        <v>0</v>
      </c>
      <c r="G124" s="50">
        <v>0</v>
      </c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1:17" hidden="1" outlineLevel="3" x14ac:dyDescent="0.2">
      <c r="A125" s="232" t="s">
        <v>317</v>
      </c>
      <c r="B125" s="50">
        <v>1.5950169999999999</v>
      </c>
      <c r="C125" s="50">
        <v>0</v>
      </c>
      <c r="D125" s="50">
        <v>0</v>
      </c>
      <c r="E125" s="50">
        <v>0</v>
      </c>
      <c r="F125" s="50">
        <v>0</v>
      </c>
      <c r="G125" s="50">
        <v>0</v>
      </c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1:17" outlineLevel="2" x14ac:dyDescent="0.2">
      <c r="A126" s="232" t="s">
        <v>318</v>
      </c>
      <c r="B126" s="108">
        <f t="shared" ref="B126:F126" si="21">SUM(B$127:B$127)</f>
        <v>0.12584701887999999</v>
      </c>
      <c r="C126" s="108">
        <f t="shared" si="21"/>
        <v>0.11799561644000001</v>
      </c>
      <c r="D126" s="108">
        <f t="shared" si="21"/>
        <v>0.11285861893</v>
      </c>
      <c r="E126" s="108">
        <f t="shared" si="21"/>
        <v>0.1094869587</v>
      </c>
      <c r="F126" s="108">
        <f t="shared" si="21"/>
        <v>0.11598634367000001</v>
      </c>
      <c r="G126" s="108">
        <v>0.11867303662000001</v>
      </c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1:17" outlineLevel="3" x14ac:dyDescent="0.2">
      <c r="A127" s="58" t="s">
        <v>258</v>
      </c>
      <c r="B127" s="50">
        <v>0.12584701887999999</v>
      </c>
      <c r="C127" s="50">
        <v>0.11799561644000001</v>
      </c>
      <c r="D127" s="50">
        <v>0.11285861893</v>
      </c>
      <c r="E127" s="50">
        <v>0.1094869587</v>
      </c>
      <c r="F127" s="50">
        <v>0.11598634367000001</v>
      </c>
      <c r="G127" s="50">
        <v>0.11867303662000001</v>
      </c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1:17" x14ac:dyDescent="0.2">
      <c r="A128" s="232" t="s">
        <v>243</v>
      </c>
      <c r="B128" s="50">
        <v>0.12584701887999999</v>
      </c>
      <c r="C128" s="50">
        <v>0.11799561644000001</v>
      </c>
      <c r="D128" s="50">
        <v>0.11285861893</v>
      </c>
      <c r="E128" s="50">
        <v>0.1094869587</v>
      </c>
      <c r="F128" s="50">
        <v>0.11598634367000001</v>
      </c>
      <c r="G128" s="50">
        <v>0.11867303662000001</v>
      </c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53"/>
      <c r="C129" s="53"/>
      <c r="D129" s="53"/>
      <c r="E129" s="53"/>
      <c r="F129" s="53"/>
      <c r="G129" s="53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53"/>
      <c r="C130" s="53"/>
      <c r="D130" s="53"/>
      <c r="E130" s="53"/>
      <c r="F130" s="53"/>
      <c r="G130" s="53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53"/>
      <c r="C131" s="53"/>
      <c r="D131" s="53"/>
      <c r="E131" s="53"/>
      <c r="F131" s="53"/>
      <c r="G131" s="53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53"/>
      <c r="C132" s="53"/>
      <c r="D132" s="53"/>
      <c r="E132" s="53"/>
      <c r="F132" s="53"/>
      <c r="G132" s="53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53"/>
      <c r="C133" s="53"/>
      <c r="D133" s="53"/>
      <c r="E133" s="53"/>
      <c r="F133" s="53"/>
      <c r="G133" s="53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53"/>
      <c r="C134" s="53"/>
      <c r="D134" s="53"/>
      <c r="E134" s="53"/>
      <c r="F134" s="53"/>
      <c r="G134" s="53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53"/>
      <c r="C135" s="53"/>
      <c r="D135" s="53"/>
      <c r="E135" s="53"/>
      <c r="F135" s="53"/>
      <c r="G135" s="53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53"/>
      <c r="C136" s="53"/>
      <c r="D136" s="53"/>
      <c r="E136" s="53"/>
      <c r="F136" s="53"/>
      <c r="G136" s="53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53"/>
      <c r="C137" s="53"/>
      <c r="D137" s="53"/>
      <c r="E137" s="53"/>
      <c r="F137" s="53"/>
      <c r="G137" s="53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53"/>
      <c r="C138" s="53"/>
      <c r="D138" s="53"/>
      <c r="E138" s="53"/>
      <c r="F138" s="53"/>
      <c r="G138" s="53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53"/>
      <c r="C139" s="53"/>
      <c r="D139" s="53"/>
      <c r="E139" s="53"/>
      <c r="F139" s="53"/>
      <c r="G139" s="53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53"/>
      <c r="C140" s="53"/>
      <c r="D140" s="53"/>
      <c r="E140" s="53"/>
      <c r="F140" s="53"/>
      <c r="G140" s="53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53"/>
      <c r="C141" s="53"/>
      <c r="D141" s="53"/>
      <c r="E141" s="53"/>
      <c r="F141" s="53"/>
      <c r="G141" s="53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53"/>
      <c r="C142" s="53"/>
      <c r="D142" s="53"/>
      <c r="E142" s="53"/>
      <c r="F142" s="53"/>
      <c r="G142" s="53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53"/>
      <c r="C143" s="53"/>
      <c r="D143" s="53"/>
      <c r="E143" s="53"/>
      <c r="F143" s="53"/>
      <c r="G143" s="53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53"/>
      <c r="C144" s="53"/>
      <c r="D144" s="53"/>
      <c r="E144" s="53"/>
      <c r="F144" s="53"/>
      <c r="G144" s="53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53"/>
      <c r="C145" s="53"/>
      <c r="D145" s="53"/>
      <c r="E145" s="53"/>
      <c r="F145" s="53"/>
      <c r="G145" s="53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53"/>
      <c r="C146" s="53"/>
      <c r="D146" s="53"/>
      <c r="E146" s="53"/>
      <c r="F146" s="53"/>
      <c r="G146" s="53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53"/>
      <c r="C147" s="53"/>
      <c r="D147" s="53"/>
      <c r="E147" s="53"/>
      <c r="F147" s="53"/>
      <c r="G147" s="53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53"/>
      <c r="C148" s="53"/>
      <c r="D148" s="53"/>
      <c r="E148" s="53"/>
      <c r="F148" s="53"/>
      <c r="G148" s="53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53"/>
      <c r="C149" s="53"/>
      <c r="D149" s="53"/>
      <c r="E149" s="53"/>
      <c r="F149" s="53"/>
      <c r="G149" s="53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53"/>
      <c r="C150" s="53"/>
      <c r="D150" s="53"/>
      <c r="E150" s="53"/>
      <c r="F150" s="53"/>
      <c r="G150" s="53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53"/>
      <c r="C151" s="53"/>
      <c r="D151" s="53"/>
      <c r="E151" s="53"/>
      <c r="F151" s="53"/>
      <c r="G151" s="53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53"/>
      <c r="C152" s="53"/>
      <c r="D152" s="53"/>
      <c r="E152" s="53"/>
      <c r="F152" s="53"/>
      <c r="G152" s="53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53"/>
      <c r="C153" s="53"/>
      <c r="D153" s="53"/>
      <c r="E153" s="53"/>
      <c r="F153" s="53"/>
      <c r="G153" s="53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53"/>
      <c r="C154" s="53"/>
      <c r="D154" s="53"/>
      <c r="E154" s="53"/>
      <c r="F154" s="53"/>
      <c r="G154" s="53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53"/>
      <c r="C155" s="53"/>
      <c r="D155" s="53"/>
      <c r="E155" s="53"/>
      <c r="F155" s="53"/>
      <c r="G155" s="53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53"/>
      <c r="C156" s="53"/>
      <c r="D156" s="53"/>
      <c r="E156" s="53"/>
      <c r="F156" s="53"/>
      <c r="G156" s="53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53"/>
      <c r="C157" s="53"/>
      <c r="D157" s="53"/>
      <c r="E157" s="53"/>
      <c r="F157" s="53"/>
      <c r="G157" s="53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53"/>
      <c r="C158" s="53"/>
      <c r="D158" s="53"/>
      <c r="E158" s="53"/>
      <c r="F158" s="53"/>
      <c r="G158" s="53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53"/>
      <c r="C159" s="53"/>
      <c r="D159" s="53"/>
      <c r="E159" s="53"/>
      <c r="F159" s="53"/>
      <c r="G159" s="53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53"/>
      <c r="C160" s="53"/>
      <c r="D160" s="53"/>
      <c r="E160" s="53"/>
      <c r="F160" s="53"/>
      <c r="G160" s="53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53"/>
      <c r="C161" s="53"/>
      <c r="D161" s="53"/>
      <c r="E161" s="53"/>
      <c r="F161" s="53"/>
      <c r="G161" s="53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53"/>
      <c r="C162" s="53"/>
      <c r="D162" s="53"/>
      <c r="E162" s="53"/>
      <c r="F162" s="53"/>
      <c r="G162" s="53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53"/>
      <c r="C163" s="53"/>
      <c r="D163" s="53"/>
      <c r="E163" s="53"/>
      <c r="F163" s="53"/>
      <c r="G163" s="53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53"/>
      <c r="C164" s="53"/>
      <c r="D164" s="53"/>
      <c r="E164" s="53"/>
      <c r="F164" s="53"/>
      <c r="G164" s="53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53"/>
      <c r="C165" s="53"/>
      <c r="D165" s="53"/>
      <c r="E165" s="53"/>
      <c r="F165" s="53"/>
      <c r="G165" s="53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53"/>
      <c r="C166" s="53"/>
      <c r="D166" s="53"/>
      <c r="E166" s="53"/>
      <c r="F166" s="53"/>
      <c r="G166" s="53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53"/>
      <c r="C167" s="53"/>
      <c r="D167" s="53"/>
      <c r="E167" s="53"/>
      <c r="F167" s="53"/>
      <c r="G167" s="53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53"/>
      <c r="C168" s="53"/>
      <c r="D168" s="53"/>
      <c r="E168" s="53"/>
      <c r="F168" s="53"/>
      <c r="G168" s="53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scale="86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>
    <tabColor indexed="60"/>
    <outlinePr applyStyles="1" summaryBelow="0"/>
    <pageSetUpPr fitToPage="1"/>
  </sheetPr>
  <dimension ref="A1:S247"/>
  <sheetViews>
    <sheetView workbookViewId="0">
      <selection activeCell="P40" sqref="P40"/>
    </sheetView>
  </sheetViews>
  <sheetFormatPr defaultRowHeight="12.75" x14ac:dyDescent="0.2"/>
  <cols>
    <col min="1" max="1" width="58.140625" style="238" bestFit="1" customWidth="1"/>
    <col min="2" max="2" width="12.42578125" style="33" bestFit="1" customWidth="1"/>
    <col min="3" max="3" width="13.5703125" style="33" bestFit="1" customWidth="1"/>
    <col min="4" max="4" width="10.28515625" style="146" customWidth="1"/>
    <col min="5" max="6" width="13.5703125" style="33" bestFit="1" customWidth="1"/>
    <col min="7" max="7" width="10.28515625" style="146" customWidth="1"/>
    <col min="8" max="8" width="12.7109375" style="33" hidden="1" customWidth="1"/>
    <col min="9" max="9" width="13.7109375" style="33" bestFit="1" customWidth="1"/>
    <col min="10" max="16384" width="9.140625" style="238"/>
  </cols>
  <sheetData>
    <row r="1" spans="1:19" x14ac:dyDescent="0.2">
      <c r="A1" s="222"/>
      <c r="B1" s="284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31.01.2018</v>
      </c>
      <c r="C1" s="285"/>
      <c r="D1" s="285"/>
      <c r="E1" s="285"/>
    </row>
    <row r="2" spans="1:19" ht="38.25" customHeight="1" x14ac:dyDescent="0.3">
      <c r="A2" s="286" t="s">
        <v>143</v>
      </c>
      <c r="B2" s="3"/>
      <c r="C2" s="3"/>
      <c r="D2" s="3"/>
      <c r="E2" s="3"/>
      <c r="F2" s="3"/>
      <c r="G2" s="3"/>
      <c r="H2" s="3"/>
      <c r="I2" s="3"/>
      <c r="J2" s="250"/>
      <c r="K2" s="250"/>
      <c r="L2" s="250"/>
      <c r="M2" s="250"/>
      <c r="N2" s="250"/>
      <c r="O2" s="250"/>
      <c r="P2" s="250"/>
      <c r="Q2" s="250"/>
      <c r="R2" s="250"/>
      <c r="S2" s="250"/>
    </row>
    <row r="3" spans="1:19" x14ac:dyDescent="0.2">
      <c r="A3" s="222"/>
    </row>
    <row r="4" spans="1:19" s="11" customFormat="1" x14ac:dyDescent="0.2">
      <c r="B4" s="60"/>
      <c r="C4" s="60"/>
      <c r="D4" s="168"/>
      <c r="E4" s="60"/>
      <c r="F4" s="60"/>
      <c r="G4" s="168"/>
      <c r="H4" s="60" t="s">
        <v>186</v>
      </c>
      <c r="I4" s="11" t="str">
        <f>VALVAL</f>
        <v>млрд. одиниць</v>
      </c>
    </row>
    <row r="5" spans="1:19" s="173" customFormat="1" x14ac:dyDescent="0.2">
      <c r="A5" s="169"/>
      <c r="B5" s="278">
        <v>43100</v>
      </c>
      <c r="C5" s="279"/>
      <c r="D5" s="280"/>
      <c r="E5" s="278">
        <v>43131</v>
      </c>
      <c r="F5" s="279"/>
      <c r="G5" s="280"/>
      <c r="H5" s="15"/>
      <c r="I5" s="15"/>
    </row>
    <row r="6" spans="1:19" s="55" customFormat="1" x14ac:dyDescent="0.2">
      <c r="A6" s="223"/>
      <c r="B6" s="200" t="s">
        <v>180</v>
      </c>
      <c r="C6" s="200" t="s">
        <v>7</v>
      </c>
      <c r="D6" s="93" t="s">
        <v>66</v>
      </c>
      <c r="E6" s="200" t="s">
        <v>180</v>
      </c>
      <c r="F6" s="200" t="s">
        <v>7</v>
      </c>
      <c r="G6" s="93" t="s">
        <v>66</v>
      </c>
      <c r="H6" s="200" t="s">
        <v>66</v>
      </c>
      <c r="I6" s="200" t="s">
        <v>152</v>
      </c>
    </row>
    <row r="7" spans="1:19" s="10" customFormat="1" ht="15" x14ac:dyDescent="0.2">
      <c r="A7" s="51" t="s">
        <v>179</v>
      </c>
      <c r="B7" s="203">
        <f t="shared" ref="B7:G7" si="0">SUM(B$8+ B$9)</f>
        <v>76.305177725150003</v>
      </c>
      <c r="C7" s="203">
        <f t="shared" si="0"/>
        <v>2141.6744392656601</v>
      </c>
      <c r="D7" s="41">
        <f t="shared" si="0"/>
        <v>1</v>
      </c>
      <c r="E7" s="203">
        <f t="shared" si="0"/>
        <v>76.113584884320005</v>
      </c>
      <c r="F7" s="203">
        <f t="shared" si="0"/>
        <v>2131.8494912910401</v>
      </c>
      <c r="G7" s="41">
        <f t="shared" si="0"/>
        <v>1</v>
      </c>
      <c r="H7" s="203"/>
      <c r="I7" s="203">
        <f>SUM(I$8+ I$9)</f>
        <v>0</v>
      </c>
    </row>
    <row r="8" spans="1:19" s="100" customFormat="1" x14ac:dyDescent="0.2">
      <c r="A8" s="126" t="s">
        <v>73</v>
      </c>
      <c r="B8" s="103">
        <v>65.33278567664</v>
      </c>
      <c r="C8" s="103">
        <v>1833.7098647964799</v>
      </c>
      <c r="D8" s="204">
        <v>0.85620399999999997</v>
      </c>
      <c r="E8" s="103">
        <v>65.44208011453</v>
      </c>
      <c r="F8" s="103">
        <v>1832.95354453705</v>
      </c>
      <c r="G8" s="204">
        <v>0.85979499999999998</v>
      </c>
      <c r="H8" s="103">
        <v>3.591E-3</v>
      </c>
      <c r="I8" s="103">
        <v>-21.4</v>
      </c>
    </row>
    <row r="9" spans="1:19" s="100" customFormat="1" x14ac:dyDescent="0.2">
      <c r="A9" s="126" t="s">
        <v>114</v>
      </c>
      <c r="B9" s="103">
        <v>10.972392048510001</v>
      </c>
      <c r="C9" s="103">
        <v>307.96457446917998</v>
      </c>
      <c r="D9" s="204">
        <v>0.14379600000000001</v>
      </c>
      <c r="E9" s="103">
        <v>10.671504769789999</v>
      </c>
      <c r="F9" s="103">
        <v>298.89594675399002</v>
      </c>
      <c r="G9" s="204">
        <v>0.140205</v>
      </c>
      <c r="H9" s="103">
        <v>-3.591E-3</v>
      </c>
      <c r="I9" s="103">
        <v>21.4</v>
      </c>
    </row>
    <row r="10" spans="1:19" x14ac:dyDescent="0.2">
      <c r="B10" s="53"/>
      <c r="C10" s="53"/>
      <c r="D10" s="157"/>
      <c r="E10" s="53"/>
      <c r="F10" s="53"/>
      <c r="G10" s="157"/>
      <c r="H10" s="53"/>
      <c r="I10" s="53"/>
      <c r="J10" s="250"/>
      <c r="K10" s="250"/>
      <c r="L10" s="250"/>
      <c r="M10" s="250"/>
      <c r="N10" s="250"/>
      <c r="O10" s="250"/>
      <c r="P10" s="250"/>
      <c r="Q10" s="250"/>
    </row>
    <row r="11" spans="1:19" x14ac:dyDescent="0.2">
      <c r="B11" s="53"/>
      <c r="C11" s="53"/>
      <c r="D11" s="157"/>
      <c r="E11" s="53"/>
      <c r="F11" s="53"/>
      <c r="G11" s="157"/>
      <c r="H11" s="53"/>
      <c r="I11" s="53"/>
      <c r="J11" s="250"/>
      <c r="K11" s="250"/>
      <c r="L11" s="250"/>
      <c r="M11" s="250"/>
      <c r="N11" s="250"/>
      <c r="O11" s="250"/>
      <c r="P11" s="250"/>
      <c r="Q11" s="250"/>
    </row>
    <row r="12" spans="1:19" x14ac:dyDescent="0.2">
      <c r="B12" s="53"/>
      <c r="C12" s="53"/>
      <c r="D12" s="157"/>
      <c r="E12" s="53"/>
      <c r="F12" s="53"/>
      <c r="G12" s="157"/>
      <c r="H12" s="53"/>
      <c r="I12" s="53"/>
      <c r="J12" s="250"/>
      <c r="K12" s="250"/>
      <c r="L12" s="250"/>
      <c r="M12" s="250"/>
      <c r="N12" s="250"/>
      <c r="O12" s="250"/>
      <c r="P12" s="250"/>
      <c r="Q12" s="250"/>
    </row>
    <row r="13" spans="1:19" x14ac:dyDescent="0.2">
      <c r="B13" s="53"/>
      <c r="C13" s="53"/>
      <c r="D13" s="157"/>
      <c r="E13" s="53"/>
      <c r="F13" s="53"/>
      <c r="G13" s="157"/>
      <c r="H13" s="53"/>
      <c r="I13" s="53"/>
      <c r="J13" s="250"/>
      <c r="K13" s="250"/>
      <c r="L13" s="250"/>
      <c r="M13" s="250"/>
      <c r="N13" s="250"/>
      <c r="O13" s="250"/>
      <c r="P13" s="250"/>
      <c r="Q13" s="250"/>
    </row>
    <row r="14" spans="1:19" x14ac:dyDescent="0.2">
      <c r="B14" s="53"/>
      <c r="C14" s="53"/>
      <c r="D14" s="157"/>
      <c r="E14" s="53"/>
      <c r="F14" s="53"/>
      <c r="G14" s="157"/>
      <c r="H14" s="53"/>
      <c r="I14" s="53"/>
      <c r="J14" s="250"/>
      <c r="K14" s="250"/>
      <c r="L14" s="250"/>
      <c r="M14" s="250"/>
      <c r="N14" s="250"/>
      <c r="O14" s="250"/>
      <c r="P14" s="250"/>
      <c r="Q14" s="250"/>
    </row>
    <row r="15" spans="1:19" x14ac:dyDescent="0.2">
      <c r="B15" s="53"/>
      <c r="C15" s="53"/>
      <c r="D15" s="157"/>
      <c r="E15" s="53"/>
      <c r="F15" s="53"/>
      <c r="G15" s="157"/>
      <c r="H15" s="53"/>
      <c r="I15" s="53"/>
      <c r="J15" s="250"/>
      <c r="K15" s="250"/>
      <c r="L15" s="250"/>
      <c r="M15" s="250"/>
      <c r="N15" s="250"/>
      <c r="O15" s="250"/>
      <c r="P15" s="250"/>
      <c r="Q15" s="250"/>
    </row>
    <row r="16" spans="1:19" x14ac:dyDescent="0.2">
      <c r="B16" s="53"/>
      <c r="C16" s="53"/>
      <c r="D16" s="157"/>
      <c r="E16" s="53"/>
      <c r="F16" s="53"/>
      <c r="G16" s="157"/>
      <c r="H16" s="53"/>
      <c r="I16" s="53"/>
      <c r="J16" s="250"/>
      <c r="K16" s="250"/>
      <c r="L16" s="250"/>
      <c r="M16" s="250"/>
      <c r="N16" s="250"/>
      <c r="O16" s="250"/>
      <c r="P16" s="250"/>
      <c r="Q16" s="250"/>
    </row>
    <row r="17" spans="2:17" x14ac:dyDescent="0.2">
      <c r="B17" s="53"/>
      <c r="C17" s="53"/>
      <c r="D17" s="157"/>
      <c r="E17" s="53"/>
      <c r="F17" s="53"/>
      <c r="G17" s="157"/>
      <c r="H17" s="53"/>
      <c r="I17" s="53"/>
      <c r="J17" s="250"/>
      <c r="K17" s="250"/>
      <c r="L17" s="250"/>
      <c r="M17" s="250"/>
      <c r="N17" s="250"/>
      <c r="O17" s="250"/>
      <c r="P17" s="250"/>
      <c r="Q17" s="250"/>
    </row>
    <row r="18" spans="2:17" x14ac:dyDescent="0.2">
      <c r="B18" s="53"/>
      <c r="C18" s="53"/>
      <c r="D18" s="157"/>
      <c r="E18" s="53"/>
      <c r="F18" s="53"/>
      <c r="G18" s="157"/>
      <c r="H18" s="53"/>
      <c r="I18" s="53"/>
      <c r="J18" s="250"/>
      <c r="K18" s="250"/>
      <c r="L18" s="250"/>
      <c r="M18" s="250"/>
      <c r="N18" s="250"/>
      <c r="O18" s="250"/>
      <c r="P18" s="250"/>
      <c r="Q18" s="250"/>
    </row>
    <row r="19" spans="2:17" x14ac:dyDescent="0.2">
      <c r="B19" s="53"/>
      <c r="C19" s="53"/>
      <c r="D19" s="157"/>
      <c r="E19" s="53"/>
      <c r="F19" s="53"/>
      <c r="G19" s="157"/>
      <c r="H19" s="53"/>
      <c r="I19" s="53"/>
      <c r="J19" s="250"/>
      <c r="K19" s="250"/>
      <c r="L19" s="250"/>
      <c r="M19" s="250"/>
      <c r="N19" s="250"/>
      <c r="O19" s="250"/>
      <c r="P19" s="250"/>
      <c r="Q19" s="250"/>
    </row>
    <row r="20" spans="2:17" x14ac:dyDescent="0.2">
      <c r="B20" s="53"/>
      <c r="C20" s="53"/>
      <c r="D20" s="157"/>
      <c r="E20" s="53"/>
      <c r="F20" s="53"/>
      <c r="G20" s="157"/>
      <c r="H20" s="53"/>
      <c r="I20" s="53"/>
      <c r="J20" s="250"/>
      <c r="K20" s="250"/>
      <c r="L20" s="250"/>
      <c r="M20" s="250"/>
      <c r="N20" s="250"/>
      <c r="O20" s="250"/>
      <c r="P20" s="250"/>
      <c r="Q20" s="250"/>
    </row>
    <row r="21" spans="2:17" x14ac:dyDescent="0.2">
      <c r="B21" s="53"/>
      <c r="C21" s="53"/>
      <c r="D21" s="157"/>
      <c r="E21" s="53"/>
      <c r="F21" s="53"/>
      <c r="G21" s="157"/>
      <c r="H21" s="53"/>
      <c r="I21" s="53"/>
      <c r="J21" s="250"/>
      <c r="K21" s="250"/>
      <c r="L21" s="250"/>
      <c r="M21" s="250"/>
      <c r="N21" s="250"/>
      <c r="O21" s="250"/>
      <c r="P21" s="250"/>
      <c r="Q21" s="250"/>
    </row>
    <row r="22" spans="2:17" x14ac:dyDescent="0.2">
      <c r="B22" s="53"/>
      <c r="C22" s="53"/>
      <c r="D22" s="157"/>
      <c r="E22" s="53"/>
      <c r="F22" s="53"/>
      <c r="G22" s="157"/>
      <c r="H22" s="53"/>
      <c r="I22" s="53"/>
      <c r="J22" s="250"/>
      <c r="K22" s="250"/>
      <c r="L22" s="250"/>
      <c r="M22" s="250"/>
      <c r="N22" s="250"/>
      <c r="O22" s="250"/>
      <c r="P22" s="250"/>
      <c r="Q22" s="250"/>
    </row>
    <row r="23" spans="2:17" x14ac:dyDescent="0.2">
      <c r="B23" s="53"/>
      <c r="C23" s="53"/>
      <c r="D23" s="157"/>
      <c r="E23" s="53"/>
      <c r="F23" s="53"/>
      <c r="G23" s="157"/>
      <c r="H23" s="53"/>
      <c r="I23" s="53"/>
      <c r="J23" s="250"/>
      <c r="K23" s="250"/>
      <c r="L23" s="250"/>
      <c r="M23" s="250"/>
      <c r="N23" s="250"/>
      <c r="O23" s="250"/>
      <c r="P23" s="250"/>
      <c r="Q23" s="250"/>
    </row>
    <row r="24" spans="2:17" x14ac:dyDescent="0.2">
      <c r="B24" s="53"/>
      <c r="C24" s="53"/>
      <c r="D24" s="157"/>
      <c r="E24" s="53"/>
      <c r="F24" s="53"/>
      <c r="G24" s="157"/>
      <c r="H24" s="53"/>
      <c r="I24" s="53"/>
      <c r="J24" s="250"/>
      <c r="K24" s="250"/>
      <c r="L24" s="250"/>
      <c r="M24" s="250"/>
      <c r="N24" s="250"/>
      <c r="O24" s="250"/>
      <c r="P24" s="250"/>
      <c r="Q24" s="250"/>
    </row>
    <row r="25" spans="2:17" x14ac:dyDescent="0.2">
      <c r="B25" s="53"/>
      <c r="C25" s="53"/>
      <c r="D25" s="157"/>
      <c r="E25" s="53"/>
      <c r="F25" s="53"/>
      <c r="G25" s="157"/>
      <c r="H25" s="53"/>
      <c r="I25" s="53"/>
      <c r="J25" s="250"/>
      <c r="K25" s="250"/>
      <c r="L25" s="250"/>
      <c r="M25" s="250"/>
      <c r="N25" s="250"/>
      <c r="O25" s="250"/>
      <c r="P25" s="250"/>
      <c r="Q25" s="250"/>
    </row>
    <row r="26" spans="2:17" x14ac:dyDescent="0.2">
      <c r="B26" s="53"/>
      <c r="C26" s="53"/>
      <c r="D26" s="157"/>
      <c r="E26" s="53"/>
      <c r="F26" s="53"/>
      <c r="G26" s="157"/>
      <c r="H26" s="53"/>
      <c r="I26" s="53"/>
      <c r="J26" s="250"/>
      <c r="K26" s="250"/>
      <c r="L26" s="250"/>
      <c r="M26" s="250"/>
      <c r="N26" s="250"/>
      <c r="O26" s="250"/>
      <c r="P26" s="250"/>
      <c r="Q26" s="250"/>
    </row>
    <row r="27" spans="2:17" x14ac:dyDescent="0.2">
      <c r="B27" s="53"/>
      <c r="C27" s="53"/>
      <c r="D27" s="157"/>
      <c r="E27" s="53"/>
      <c r="F27" s="53"/>
      <c r="G27" s="157"/>
      <c r="H27" s="53"/>
      <c r="I27" s="53"/>
      <c r="J27" s="250"/>
      <c r="K27" s="250"/>
      <c r="L27" s="250"/>
      <c r="M27" s="250"/>
      <c r="N27" s="250"/>
      <c r="O27" s="250"/>
      <c r="P27" s="250"/>
      <c r="Q27" s="250"/>
    </row>
    <row r="28" spans="2:17" x14ac:dyDescent="0.2">
      <c r="B28" s="53"/>
      <c r="C28" s="53"/>
      <c r="D28" s="157"/>
      <c r="E28" s="53"/>
      <c r="F28" s="53"/>
      <c r="G28" s="157"/>
      <c r="H28" s="53"/>
      <c r="I28" s="53"/>
      <c r="J28" s="250"/>
      <c r="K28" s="250"/>
      <c r="L28" s="250"/>
      <c r="M28" s="250"/>
      <c r="N28" s="250"/>
      <c r="O28" s="250"/>
      <c r="P28" s="250"/>
      <c r="Q28" s="250"/>
    </row>
    <row r="29" spans="2:17" x14ac:dyDescent="0.2">
      <c r="B29" s="53"/>
      <c r="C29" s="53"/>
      <c r="D29" s="157"/>
      <c r="E29" s="53"/>
      <c r="F29" s="53"/>
      <c r="G29" s="157"/>
      <c r="H29" s="53"/>
      <c r="I29" s="53"/>
      <c r="J29" s="250"/>
      <c r="K29" s="250"/>
      <c r="L29" s="250"/>
      <c r="M29" s="250"/>
      <c r="N29" s="250"/>
      <c r="O29" s="250"/>
      <c r="P29" s="250"/>
      <c r="Q29" s="250"/>
    </row>
    <row r="30" spans="2:17" x14ac:dyDescent="0.2">
      <c r="B30" s="53"/>
      <c r="C30" s="53"/>
      <c r="D30" s="157"/>
      <c r="E30" s="53"/>
      <c r="F30" s="53"/>
      <c r="G30" s="157"/>
      <c r="H30" s="53"/>
      <c r="I30" s="53"/>
      <c r="J30" s="250"/>
      <c r="K30" s="250"/>
      <c r="L30" s="250"/>
      <c r="M30" s="250"/>
      <c r="N30" s="250"/>
      <c r="O30" s="250"/>
      <c r="P30" s="250"/>
      <c r="Q30" s="250"/>
    </row>
    <row r="31" spans="2:17" x14ac:dyDescent="0.2">
      <c r="B31" s="53"/>
      <c r="C31" s="53"/>
      <c r="D31" s="157"/>
      <c r="E31" s="53"/>
      <c r="F31" s="53"/>
      <c r="G31" s="157"/>
      <c r="H31" s="53"/>
      <c r="I31" s="53"/>
      <c r="J31" s="250"/>
      <c r="K31" s="250"/>
      <c r="L31" s="250"/>
      <c r="M31" s="250"/>
      <c r="N31" s="250"/>
      <c r="O31" s="250"/>
      <c r="P31" s="250"/>
      <c r="Q31" s="250"/>
    </row>
    <row r="32" spans="2:17" x14ac:dyDescent="0.2">
      <c r="B32" s="53"/>
      <c r="C32" s="53"/>
      <c r="D32" s="157"/>
      <c r="E32" s="53"/>
      <c r="F32" s="53"/>
      <c r="G32" s="157"/>
      <c r="H32" s="53"/>
      <c r="I32" s="53"/>
      <c r="J32" s="250"/>
      <c r="K32" s="250"/>
      <c r="L32" s="250"/>
      <c r="M32" s="250"/>
      <c r="N32" s="250"/>
      <c r="O32" s="250"/>
      <c r="P32" s="250"/>
      <c r="Q32" s="250"/>
    </row>
    <row r="33" spans="2:17" x14ac:dyDescent="0.2">
      <c r="B33" s="53"/>
      <c r="C33" s="53"/>
      <c r="D33" s="157"/>
      <c r="E33" s="53"/>
      <c r="F33" s="53"/>
      <c r="G33" s="157"/>
      <c r="H33" s="53"/>
      <c r="I33" s="53"/>
      <c r="J33" s="250"/>
      <c r="K33" s="250"/>
      <c r="L33" s="250"/>
      <c r="M33" s="250"/>
      <c r="N33" s="250"/>
      <c r="O33" s="250"/>
      <c r="P33" s="250"/>
      <c r="Q33" s="250"/>
    </row>
    <row r="34" spans="2:17" x14ac:dyDescent="0.2">
      <c r="B34" s="53"/>
      <c r="C34" s="53"/>
      <c r="D34" s="157"/>
      <c r="E34" s="53"/>
      <c r="F34" s="53"/>
      <c r="G34" s="157"/>
      <c r="H34" s="53"/>
      <c r="I34" s="53"/>
      <c r="J34" s="250"/>
      <c r="K34" s="250"/>
      <c r="L34" s="250"/>
      <c r="M34" s="250"/>
      <c r="N34" s="250"/>
      <c r="O34" s="250"/>
      <c r="P34" s="250"/>
      <c r="Q34" s="250"/>
    </row>
    <row r="35" spans="2:17" x14ac:dyDescent="0.2">
      <c r="B35" s="53"/>
      <c r="C35" s="53"/>
      <c r="D35" s="157"/>
      <c r="E35" s="53"/>
      <c r="F35" s="53"/>
      <c r="G35" s="157"/>
      <c r="H35" s="53"/>
      <c r="I35" s="53"/>
      <c r="J35" s="250"/>
      <c r="K35" s="250"/>
      <c r="L35" s="250"/>
      <c r="M35" s="250"/>
      <c r="N35" s="250"/>
      <c r="O35" s="250"/>
      <c r="P35" s="250"/>
      <c r="Q35" s="250"/>
    </row>
    <row r="36" spans="2:17" x14ac:dyDescent="0.2">
      <c r="B36" s="53"/>
      <c r="C36" s="53"/>
      <c r="D36" s="157"/>
      <c r="E36" s="53"/>
      <c r="F36" s="53"/>
      <c r="G36" s="157"/>
      <c r="H36" s="53"/>
      <c r="I36" s="53"/>
      <c r="J36" s="250"/>
      <c r="K36" s="250"/>
      <c r="L36" s="250"/>
      <c r="M36" s="250"/>
      <c r="N36" s="250"/>
      <c r="O36" s="250"/>
      <c r="P36" s="250"/>
      <c r="Q36" s="250"/>
    </row>
    <row r="37" spans="2:17" x14ac:dyDescent="0.2">
      <c r="B37" s="53"/>
      <c r="C37" s="53"/>
      <c r="D37" s="157"/>
      <c r="E37" s="53"/>
      <c r="F37" s="53"/>
      <c r="G37" s="157"/>
      <c r="H37" s="53"/>
      <c r="I37" s="53"/>
      <c r="J37" s="250"/>
      <c r="K37" s="250"/>
      <c r="L37" s="250"/>
      <c r="M37" s="250"/>
      <c r="N37" s="250"/>
      <c r="O37" s="250"/>
      <c r="P37" s="250"/>
      <c r="Q37" s="250"/>
    </row>
    <row r="38" spans="2:17" x14ac:dyDescent="0.2">
      <c r="B38" s="53"/>
      <c r="C38" s="53"/>
      <c r="D38" s="157"/>
      <c r="E38" s="53"/>
      <c r="F38" s="53"/>
      <c r="G38" s="157"/>
      <c r="H38" s="53"/>
      <c r="I38" s="53"/>
      <c r="J38" s="250"/>
      <c r="K38" s="250"/>
      <c r="L38" s="250"/>
      <c r="M38" s="250"/>
      <c r="N38" s="250"/>
      <c r="O38" s="250"/>
      <c r="P38" s="250"/>
      <c r="Q38" s="250"/>
    </row>
    <row r="39" spans="2:17" x14ac:dyDescent="0.2">
      <c r="B39" s="53"/>
      <c r="C39" s="53"/>
      <c r="D39" s="157"/>
      <c r="E39" s="53"/>
      <c r="F39" s="53"/>
      <c r="G39" s="157"/>
      <c r="H39" s="53"/>
      <c r="I39" s="53"/>
      <c r="J39" s="250"/>
      <c r="K39" s="250"/>
      <c r="L39" s="250"/>
      <c r="M39" s="250"/>
      <c r="N39" s="250"/>
      <c r="O39" s="250"/>
      <c r="P39" s="250"/>
      <c r="Q39" s="250"/>
    </row>
    <row r="40" spans="2:17" x14ac:dyDescent="0.2">
      <c r="B40" s="53"/>
      <c r="C40" s="53"/>
      <c r="D40" s="157"/>
      <c r="E40" s="53"/>
      <c r="F40" s="53"/>
      <c r="G40" s="157"/>
      <c r="H40" s="53"/>
      <c r="I40" s="53"/>
      <c r="J40" s="250"/>
      <c r="K40" s="250"/>
      <c r="L40" s="250"/>
      <c r="M40" s="250"/>
      <c r="N40" s="250"/>
      <c r="O40" s="250"/>
      <c r="P40" s="250"/>
      <c r="Q40" s="250"/>
    </row>
    <row r="41" spans="2:17" x14ac:dyDescent="0.2">
      <c r="B41" s="53"/>
      <c r="C41" s="53"/>
      <c r="D41" s="157"/>
      <c r="E41" s="53"/>
      <c r="F41" s="53"/>
      <c r="G41" s="157"/>
      <c r="H41" s="53"/>
      <c r="I41" s="53"/>
      <c r="J41" s="250"/>
      <c r="K41" s="250"/>
      <c r="L41" s="250"/>
      <c r="M41" s="250"/>
      <c r="N41" s="250"/>
      <c r="O41" s="250"/>
      <c r="P41" s="250"/>
      <c r="Q41" s="250"/>
    </row>
    <row r="42" spans="2:17" x14ac:dyDescent="0.2">
      <c r="B42" s="53"/>
      <c r="C42" s="53"/>
      <c r="D42" s="157"/>
      <c r="E42" s="53"/>
      <c r="F42" s="53"/>
      <c r="G42" s="157"/>
      <c r="H42" s="53"/>
      <c r="I42" s="53"/>
      <c r="J42" s="250"/>
      <c r="K42" s="250"/>
      <c r="L42" s="250"/>
      <c r="M42" s="250"/>
      <c r="N42" s="250"/>
      <c r="O42" s="250"/>
      <c r="P42" s="250"/>
      <c r="Q42" s="250"/>
    </row>
    <row r="43" spans="2:17" x14ac:dyDescent="0.2">
      <c r="B43" s="53"/>
      <c r="C43" s="53"/>
      <c r="D43" s="157"/>
      <c r="E43" s="53"/>
      <c r="F43" s="53"/>
      <c r="G43" s="157"/>
      <c r="H43" s="53"/>
      <c r="I43" s="53"/>
      <c r="J43" s="250"/>
      <c r="K43" s="250"/>
      <c r="L43" s="250"/>
      <c r="M43" s="250"/>
      <c r="N43" s="250"/>
      <c r="O43" s="250"/>
      <c r="P43" s="250"/>
      <c r="Q43" s="250"/>
    </row>
    <row r="44" spans="2:17" x14ac:dyDescent="0.2">
      <c r="B44" s="53"/>
      <c r="C44" s="53"/>
      <c r="D44" s="157"/>
      <c r="E44" s="53"/>
      <c r="F44" s="53"/>
      <c r="G44" s="157"/>
      <c r="H44" s="53"/>
      <c r="I44" s="53"/>
      <c r="J44" s="250"/>
      <c r="K44" s="250"/>
      <c r="L44" s="250"/>
      <c r="M44" s="250"/>
      <c r="N44" s="250"/>
      <c r="O44" s="250"/>
      <c r="P44" s="250"/>
      <c r="Q44" s="250"/>
    </row>
    <row r="45" spans="2:17" x14ac:dyDescent="0.2">
      <c r="B45" s="53"/>
      <c r="C45" s="53"/>
      <c r="D45" s="157"/>
      <c r="E45" s="53"/>
      <c r="F45" s="53"/>
      <c r="G45" s="157"/>
      <c r="H45" s="53"/>
      <c r="I45" s="53"/>
      <c r="J45" s="250"/>
      <c r="K45" s="250"/>
      <c r="L45" s="250"/>
      <c r="M45" s="250"/>
      <c r="N45" s="250"/>
      <c r="O45" s="250"/>
      <c r="P45" s="250"/>
      <c r="Q45" s="250"/>
    </row>
    <row r="46" spans="2:17" x14ac:dyDescent="0.2">
      <c r="B46" s="53"/>
      <c r="C46" s="53"/>
      <c r="D46" s="157"/>
      <c r="E46" s="53"/>
      <c r="F46" s="53"/>
      <c r="G46" s="157"/>
      <c r="H46" s="53"/>
      <c r="I46" s="53"/>
      <c r="J46" s="250"/>
      <c r="K46" s="250"/>
      <c r="L46" s="250"/>
      <c r="M46" s="250"/>
      <c r="N46" s="250"/>
      <c r="O46" s="250"/>
      <c r="P46" s="250"/>
      <c r="Q46" s="250"/>
    </row>
    <row r="47" spans="2:17" x14ac:dyDescent="0.2">
      <c r="B47" s="53"/>
      <c r="C47" s="53"/>
      <c r="D47" s="157"/>
      <c r="E47" s="53"/>
      <c r="F47" s="53"/>
      <c r="G47" s="157"/>
      <c r="H47" s="53"/>
      <c r="I47" s="53"/>
      <c r="J47" s="250"/>
      <c r="K47" s="250"/>
      <c r="L47" s="250"/>
      <c r="M47" s="250"/>
      <c r="N47" s="250"/>
      <c r="O47" s="250"/>
      <c r="P47" s="250"/>
      <c r="Q47" s="250"/>
    </row>
    <row r="48" spans="2:17" x14ac:dyDescent="0.2">
      <c r="B48" s="53"/>
      <c r="C48" s="53"/>
      <c r="D48" s="157"/>
      <c r="E48" s="53"/>
      <c r="F48" s="53"/>
      <c r="G48" s="157"/>
      <c r="H48" s="53"/>
      <c r="I48" s="53"/>
      <c r="J48" s="250"/>
      <c r="K48" s="250"/>
      <c r="L48" s="250"/>
      <c r="M48" s="250"/>
      <c r="N48" s="250"/>
      <c r="O48" s="250"/>
      <c r="P48" s="250"/>
      <c r="Q48" s="250"/>
    </row>
    <row r="49" spans="2:17" x14ac:dyDescent="0.2">
      <c r="B49" s="53"/>
      <c r="C49" s="53"/>
      <c r="D49" s="157"/>
      <c r="E49" s="53"/>
      <c r="F49" s="53"/>
      <c r="G49" s="157"/>
      <c r="H49" s="53"/>
      <c r="I49" s="53"/>
      <c r="J49" s="250"/>
      <c r="K49" s="250"/>
      <c r="L49" s="250"/>
      <c r="M49" s="250"/>
      <c r="N49" s="250"/>
      <c r="O49" s="250"/>
      <c r="P49" s="250"/>
      <c r="Q49" s="250"/>
    </row>
    <row r="50" spans="2:17" x14ac:dyDescent="0.2">
      <c r="B50" s="53"/>
      <c r="C50" s="53"/>
      <c r="D50" s="157"/>
      <c r="E50" s="53"/>
      <c r="F50" s="53"/>
      <c r="G50" s="157"/>
      <c r="H50" s="53"/>
      <c r="I50" s="53"/>
      <c r="J50" s="250"/>
      <c r="K50" s="250"/>
      <c r="L50" s="250"/>
      <c r="M50" s="250"/>
      <c r="N50" s="250"/>
      <c r="O50" s="250"/>
      <c r="P50" s="250"/>
      <c r="Q50" s="250"/>
    </row>
    <row r="51" spans="2:17" x14ac:dyDescent="0.2">
      <c r="B51" s="53"/>
      <c r="C51" s="53"/>
      <c r="D51" s="157"/>
      <c r="E51" s="53"/>
      <c r="F51" s="53"/>
      <c r="G51" s="157"/>
      <c r="H51" s="53"/>
      <c r="I51" s="53"/>
      <c r="J51" s="250"/>
      <c r="K51" s="250"/>
      <c r="L51" s="250"/>
      <c r="M51" s="250"/>
      <c r="N51" s="250"/>
      <c r="O51" s="250"/>
      <c r="P51" s="250"/>
      <c r="Q51" s="250"/>
    </row>
    <row r="52" spans="2:17" x14ac:dyDescent="0.2">
      <c r="B52" s="53"/>
      <c r="C52" s="53"/>
      <c r="D52" s="157"/>
      <c r="E52" s="53"/>
      <c r="F52" s="53"/>
      <c r="G52" s="157"/>
      <c r="H52" s="53"/>
      <c r="I52" s="53"/>
      <c r="J52" s="250"/>
      <c r="K52" s="250"/>
      <c r="L52" s="250"/>
      <c r="M52" s="250"/>
      <c r="N52" s="250"/>
      <c r="O52" s="250"/>
      <c r="P52" s="250"/>
      <c r="Q52" s="250"/>
    </row>
    <row r="53" spans="2:17" x14ac:dyDescent="0.2">
      <c r="B53" s="53"/>
      <c r="C53" s="53"/>
      <c r="D53" s="157"/>
      <c r="E53" s="53"/>
      <c r="F53" s="53"/>
      <c r="G53" s="157"/>
      <c r="H53" s="53"/>
      <c r="I53" s="53"/>
      <c r="J53" s="250"/>
      <c r="K53" s="250"/>
      <c r="L53" s="250"/>
      <c r="M53" s="250"/>
      <c r="N53" s="250"/>
      <c r="O53" s="250"/>
      <c r="P53" s="250"/>
      <c r="Q53" s="250"/>
    </row>
    <row r="54" spans="2:17" x14ac:dyDescent="0.2">
      <c r="B54" s="53"/>
      <c r="C54" s="53"/>
      <c r="D54" s="157"/>
      <c r="E54" s="53"/>
      <c r="F54" s="53"/>
      <c r="G54" s="157"/>
      <c r="H54" s="53"/>
      <c r="I54" s="53"/>
      <c r="J54" s="250"/>
      <c r="K54" s="250"/>
      <c r="L54" s="250"/>
      <c r="M54" s="250"/>
      <c r="N54" s="250"/>
      <c r="O54" s="250"/>
      <c r="P54" s="250"/>
      <c r="Q54" s="250"/>
    </row>
    <row r="55" spans="2:17" x14ac:dyDescent="0.2">
      <c r="B55" s="53"/>
      <c r="C55" s="53"/>
      <c r="D55" s="157"/>
      <c r="E55" s="53"/>
      <c r="F55" s="53"/>
      <c r="G55" s="157"/>
      <c r="H55" s="53"/>
      <c r="I55" s="53"/>
      <c r="J55" s="250"/>
      <c r="K55" s="250"/>
      <c r="L55" s="250"/>
      <c r="M55" s="250"/>
      <c r="N55" s="250"/>
      <c r="O55" s="250"/>
      <c r="P55" s="250"/>
      <c r="Q55" s="250"/>
    </row>
    <row r="56" spans="2:17" x14ac:dyDescent="0.2">
      <c r="B56" s="53"/>
      <c r="C56" s="53"/>
      <c r="D56" s="157"/>
      <c r="E56" s="53"/>
      <c r="F56" s="53"/>
      <c r="G56" s="157"/>
      <c r="H56" s="53"/>
      <c r="I56" s="53"/>
      <c r="J56" s="250"/>
      <c r="K56" s="250"/>
      <c r="L56" s="250"/>
      <c r="M56" s="250"/>
      <c r="N56" s="250"/>
      <c r="O56" s="250"/>
      <c r="P56" s="250"/>
      <c r="Q56" s="250"/>
    </row>
    <row r="57" spans="2:17" x14ac:dyDescent="0.2">
      <c r="B57" s="53"/>
      <c r="C57" s="53"/>
      <c r="D57" s="157"/>
      <c r="E57" s="53"/>
      <c r="F57" s="53"/>
      <c r="G57" s="157"/>
      <c r="H57" s="53"/>
      <c r="I57" s="53"/>
      <c r="J57" s="250"/>
      <c r="K57" s="250"/>
      <c r="L57" s="250"/>
      <c r="M57" s="250"/>
      <c r="N57" s="250"/>
      <c r="O57" s="250"/>
      <c r="P57" s="250"/>
      <c r="Q57" s="250"/>
    </row>
    <row r="58" spans="2:17" x14ac:dyDescent="0.2">
      <c r="B58" s="53"/>
      <c r="C58" s="53"/>
      <c r="D58" s="157"/>
      <c r="E58" s="53"/>
      <c r="F58" s="53"/>
      <c r="G58" s="157"/>
      <c r="H58" s="53"/>
      <c r="I58" s="53"/>
      <c r="J58" s="250"/>
      <c r="K58" s="250"/>
      <c r="L58" s="250"/>
      <c r="M58" s="250"/>
      <c r="N58" s="250"/>
      <c r="O58" s="250"/>
      <c r="P58" s="250"/>
      <c r="Q58" s="250"/>
    </row>
    <row r="59" spans="2:17" x14ac:dyDescent="0.2">
      <c r="B59" s="53"/>
      <c r="C59" s="53"/>
      <c r="D59" s="157"/>
      <c r="E59" s="53"/>
      <c r="F59" s="53"/>
      <c r="G59" s="157"/>
      <c r="H59" s="53"/>
      <c r="I59" s="53"/>
      <c r="J59" s="250"/>
      <c r="K59" s="250"/>
      <c r="L59" s="250"/>
      <c r="M59" s="250"/>
      <c r="N59" s="250"/>
      <c r="O59" s="250"/>
      <c r="P59" s="250"/>
      <c r="Q59" s="250"/>
    </row>
    <row r="60" spans="2:17" x14ac:dyDescent="0.2">
      <c r="B60" s="53"/>
      <c r="C60" s="53"/>
      <c r="D60" s="157"/>
      <c r="E60" s="53"/>
      <c r="F60" s="53"/>
      <c r="G60" s="157"/>
      <c r="H60" s="53"/>
      <c r="I60" s="53"/>
      <c r="J60" s="250"/>
      <c r="K60" s="250"/>
      <c r="L60" s="250"/>
      <c r="M60" s="250"/>
      <c r="N60" s="250"/>
      <c r="O60" s="250"/>
      <c r="P60" s="250"/>
      <c r="Q60" s="250"/>
    </row>
    <row r="61" spans="2:17" x14ac:dyDescent="0.2">
      <c r="B61" s="53"/>
      <c r="C61" s="53"/>
      <c r="D61" s="157"/>
      <c r="E61" s="53"/>
      <c r="F61" s="53"/>
      <c r="G61" s="157"/>
      <c r="H61" s="53"/>
      <c r="I61" s="53"/>
      <c r="J61" s="250"/>
      <c r="K61" s="250"/>
      <c r="L61" s="250"/>
      <c r="M61" s="250"/>
      <c r="N61" s="250"/>
      <c r="O61" s="250"/>
      <c r="P61" s="250"/>
      <c r="Q61" s="250"/>
    </row>
    <row r="62" spans="2:17" x14ac:dyDescent="0.2">
      <c r="B62" s="53"/>
      <c r="C62" s="53"/>
      <c r="D62" s="157"/>
      <c r="E62" s="53"/>
      <c r="F62" s="53"/>
      <c r="G62" s="157"/>
      <c r="H62" s="53"/>
      <c r="I62" s="53"/>
      <c r="J62" s="250"/>
      <c r="K62" s="250"/>
      <c r="L62" s="250"/>
      <c r="M62" s="250"/>
      <c r="N62" s="250"/>
      <c r="O62" s="250"/>
      <c r="P62" s="250"/>
      <c r="Q62" s="250"/>
    </row>
    <row r="63" spans="2:17" x14ac:dyDescent="0.2">
      <c r="B63" s="53"/>
      <c r="C63" s="53"/>
      <c r="D63" s="157"/>
      <c r="E63" s="53"/>
      <c r="F63" s="53"/>
      <c r="G63" s="157"/>
      <c r="H63" s="53"/>
      <c r="I63" s="53"/>
      <c r="J63" s="250"/>
      <c r="K63" s="250"/>
      <c r="L63" s="250"/>
      <c r="M63" s="250"/>
      <c r="N63" s="250"/>
      <c r="O63" s="250"/>
      <c r="P63" s="250"/>
      <c r="Q63" s="250"/>
    </row>
    <row r="64" spans="2:17" x14ac:dyDescent="0.2">
      <c r="B64" s="53"/>
      <c r="C64" s="53"/>
      <c r="D64" s="157"/>
      <c r="E64" s="53"/>
      <c r="F64" s="53"/>
      <c r="G64" s="157"/>
      <c r="H64" s="53"/>
      <c r="I64" s="53"/>
      <c r="J64" s="250"/>
      <c r="K64" s="250"/>
      <c r="L64" s="250"/>
      <c r="M64" s="250"/>
      <c r="N64" s="250"/>
      <c r="O64" s="250"/>
      <c r="P64" s="250"/>
      <c r="Q64" s="250"/>
    </row>
    <row r="65" spans="2:17" x14ac:dyDescent="0.2">
      <c r="B65" s="53"/>
      <c r="C65" s="53"/>
      <c r="D65" s="157"/>
      <c r="E65" s="53"/>
      <c r="F65" s="53"/>
      <c r="G65" s="157"/>
      <c r="H65" s="53"/>
      <c r="I65" s="53"/>
      <c r="J65" s="250"/>
      <c r="K65" s="250"/>
      <c r="L65" s="250"/>
      <c r="M65" s="250"/>
      <c r="N65" s="250"/>
      <c r="O65" s="250"/>
      <c r="P65" s="250"/>
      <c r="Q65" s="250"/>
    </row>
    <row r="66" spans="2:17" x14ac:dyDescent="0.2">
      <c r="B66" s="53"/>
      <c r="C66" s="53"/>
      <c r="D66" s="157"/>
      <c r="E66" s="53"/>
      <c r="F66" s="53"/>
      <c r="G66" s="157"/>
      <c r="H66" s="53"/>
      <c r="I66" s="53"/>
      <c r="J66" s="250"/>
      <c r="K66" s="250"/>
      <c r="L66" s="250"/>
      <c r="M66" s="250"/>
      <c r="N66" s="250"/>
      <c r="O66" s="250"/>
      <c r="P66" s="250"/>
      <c r="Q66" s="250"/>
    </row>
    <row r="67" spans="2:17" x14ac:dyDescent="0.2">
      <c r="B67" s="53"/>
      <c r="C67" s="53"/>
      <c r="D67" s="157"/>
      <c r="E67" s="53"/>
      <c r="F67" s="53"/>
      <c r="G67" s="157"/>
      <c r="H67" s="53"/>
      <c r="I67" s="53"/>
      <c r="J67" s="250"/>
      <c r="K67" s="250"/>
      <c r="L67" s="250"/>
      <c r="M67" s="250"/>
      <c r="N67" s="250"/>
      <c r="O67" s="250"/>
      <c r="P67" s="250"/>
      <c r="Q67" s="250"/>
    </row>
    <row r="68" spans="2:17" x14ac:dyDescent="0.2">
      <c r="B68" s="53"/>
      <c r="C68" s="53"/>
      <c r="D68" s="157"/>
      <c r="E68" s="53"/>
      <c r="F68" s="53"/>
      <c r="G68" s="157"/>
      <c r="H68" s="53"/>
      <c r="I68" s="53"/>
      <c r="J68" s="250"/>
      <c r="K68" s="250"/>
      <c r="L68" s="250"/>
      <c r="M68" s="250"/>
      <c r="N68" s="250"/>
      <c r="O68" s="250"/>
      <c r="P68" s="250"/>
      <c r="Q68" s="250"/>
    </row>
    <row r="69" spans="2:17" x14ac:dyDescent="0.2">
      <c r="B69" s="53"/>
      <c r="C69" s="53"/>
      <c r="D69" s="157"/>
      <c r="E69" s="53"/>
      <c r="F69" s="53"/>
      <c r="G69" s="157"/>
      <c r="H69" s="53"/>
      <c r="I69" s="53"/>
      <c r="J69" s="250"/>
      <c r="K69" s="250"/>
      <c r="L69" s="250"/>
      <c r="M69" s="250"/>
      <c r="N69" s="250"/>
      <c r="O69" s="250"/>
      <c r="P69" s="250"/>
      <c r="Q69" s="250"/>
    </row>
    <row r="70" spans="2:17" x14ac:dyDescent="0.2">
      <c r="B70" s="53"/>
      <c r="C70" s="53"/>
      <c r="D70" s="157"/>
      <c r="E70" s="53"/>
      <c r="F70" s="53"/>
      <c r="G70" s="157"/>
      <c r="H70" s="53"/>
      <c r="I70" s="53"/>
      <c r="J70" s="250"/>
      <c r="K70" s="250"/>
      <c r="L70" s="250"/>
      <c r="M70" s="250"/>
      <c r="N70" s="250"/>
      <c r="O70" s="250"/>
      <c r="P70" s="250"/>
      <c r="Q70" s="250"/>
    </row>
    <row r="71" spans="2:17" x14ac:dyDescent="0.2">
      <c r="B71" s="53"/>
      <c r="C71" s="53"/>
      <c r="D71" s="157"/>
      <c r="E71" s="53"/>
      <c r="F71" s="53"/>
      <c r="G71" s="157"/>
      <c r="H71" s="53"/>
      <c r="I71" s="53"/>
      <c r="J71" s="250"/>
      <c r="K71" s="250"/>
      <c r="L71" s="250"/>
      <c r="M71" s="250"/>
      <c r="N71" s="250"/>
      <c r="O71" s="250"/>
      <c r="P71" s="250"/>
      <c r="Q71" s="250"/>
    </row>
    <row r="72" spans="2:17" x14ac:dyDescent="0.2">
      <c r="B72" s="53"/>
      <c r="C72" s="53"/>
      <c r="D72" s="157"/>
      <c r="E72" s="53"/>
      <c r="F72" s="53"/>
      <c r="G72" s="157"/>
      <c r="H72" s="53"/>
      <c r="I72" s="53"/>
      <c r="J72" s="250"/>
      <c r="K72" s="250"/>
      <c r="L72" s="250"/>
      <c r="M72" s="250"/>
      <c r="N72" s="250"/>
      <c r="O72" s="250"/>
      <c r="P72" s="250"/>
      <c r="Q72" s="250"/>
    </row>
    <row r="73" spans="2:17" x14ac:dyDescent="0.2">
      <c r="B73" s="53"/>
      <c r="C73" s="53"/>
      <c r="D73" s="157"/>
      <c r="E73" s="53"/>
      <c r="F73" s="53"/>
      <c r="G73" s="157"/>
      <c r="H73" s="53"/>
      <c r="I73" s="53"/>
      <c r="J73" s="250"/>
      <c r="K73" s="250"/>
      <c r="L73" s="250"/>
      <c r="M73" s="250"/>
      <c r="N73" s="250"/>
      <c r="O73" s="250"/>
      <c r="P73" s="250"/>
      <c r="Q73" s="250"/>
    </row>
    <row r="74" spans="2:17" x14ac:dyDescent="0.2">
      <c r="B74" s="53"/>
      <c r="C74" s="53"/>
      <c r="D74" s="157"/>
      <c r="E74" s="53"/>
      <c r="F74" s="53"/>
      <c r="G74" s="157"/>
      <c r="H74" s="53"/>
      <c r="I74" s="53"/>
      <c r="J74" s="250"/>
      <c r="K74" s="250"/>
      <c r="L74" s="250"/>
      <c r="M74" s="250"/>
      <c r="N74" s="250"/>
      <c r="O74" s="250"/>
      <c r="P74" s="250"/>
      <c r="Q74" s="250"/>
    </row>
    <row r="75" spans="2:17" x14ac:dyDescent="0.2">
      <c r="B75" s="53"/>
      <c r="C75" s="53"/>
      <c r="D75" s="157"/>
      <c r="E75" s="53"/>
      <c r="F75" s="53"/>
      <c r="G75" s="157"/>
      <c r="H75" s="53"/>
      <c r="I75" s="53"/>
      <c r="J75" s="250"/>
      <c r="K75" s="250"/>
      <c r="L75" s="250"/>
      <c r="M75" s="250"/>
      <c r="N75" s="250"/>
      <c r="O75" s="250"/>
      <c r="P75" s="250"/>
      <c r="Q75" s="250"/>
    </row>
    <row r="76" spans="2:17" x14ac:dyDescent="0.2">
      <c r="B76" s="53"/>
      <c r="C76" s="53"/>
      <c r="D76" s="157"/>
      <c r="E76" s="53"/>
      <c r="F76" s="53"/>
      <c r="G76" s="157"/>
      <c r="H76" s="53"/>
      <c r="I76" s="53"/>
      <c r="J76" s="250"/>
      <c r="K76" s="250"/>
      <c r="L76" s="250"/>
      <c r="M76" s="250"/>
      <c r="N76" s="250"/>
      <c r="O76" s="250"/>
      <c r="P76" s="250"/>
      <c r="Q76" s="250"/>
    </row>
    <row r="77" spans="2:17" x14ac:dyDescent="0.2">
      <c r="B77" s="53"/>
      <c r="C77" s="53"/>
      <c r="D77" s="157"/>
      <c r="E77" s="53"/>
      <c r="F77" s="53"/>
      <c r="G77" s="157"/>
      <c r="H77" s="53"/>
      <c r="I77" s="53"/>
      <c r="J77" s="250"/>
      <c r="K77" s="250"/>
      <c r="L77" s="250"/>
      <c r="M77" s="250"/>
      <c r="N77" s="250"/>
      <c r="O77" s="250"/>
      <c r="P77" s="250"/>
      <c r="Q77" s="250"/>
    </row>
    <row r="78" spans="2:17" x14ac:dyDescent="0.2">
      <c r="B78" s="53"/>
      <c r="C78" s="53"/>
      <c r="D78" s="157"/>
      <c r="E78" s="53"/>
      <c r="F78" s="53"/>
      <c r="G78" s="157"/>
      <c r="H78" s="53"/>
      <c r="I78" s="53"/>
      <c r="J78" s="250"/>
      <c r="K78" s="250"/>
      <c r="L78" s="250"/>
      <c r="M78" s="250"/>
      <c r="N78" s="250"/>
      <c r="O78" s="250"/>
      <c r="P78" s="250"/>
      <c r="Q78" s="250"/>
    </row>
    <row r="79" spans="2:17" x14ac:dyDescent="0.2">
      <c r="B79" s="53"/>
      <c r="C79" s="53"/>
      <c r="D79" s="157"/>
      <c r="E79" s="53"/>
      <c r="F79" s="53"/>
      <c r="G79" s="157"/>
      <c r="H79" s="53"/>
      <c r="I79" s="53"/>
      <c r="J79" s="250"/>
      <c r="K79" s="250"/>
      <c r="L79" s="250"/>
      <c r="M79" s="250"/>
      <c r="N79" s="250"/>
      <c r="O79" s="250"/>
      <c r="P79" s="250"/>
      <c r="Q79" s="250"/>
    </row>
    <row r="80" spans="2:17" x14ac:dyDescent="0.2">
      <c r="B80" s="53"/>
      <c r="C80" s="53"/>
      <c r="D80" s="157"/>
      <c r="E80" s="53"/>
      <c r="F80" s="53"/>
      <c r="G80" s="157"/>
      <c r="H80" s="53"/>
      <c r="I80" s="53"/>
      <c r="J80" s="250"/>
      <c r="K80" s="250"/>
      <c r="L80" s="250"/>
      <c r="M80" s="250"/>
      <c r="N80" s="250"/>
      <c r="O80" s="250"/>
      <c r="P80" s="250"/>
      <c r="Q80" s="250"/>
    </row>
    <row r="81" spans="2:17" x14ac:dyDescent="0.2">
      <c r="B81" s="53"/>
      <c r="C81" s="53"/>
      <c r="D81" s="157"/>
      <c r="E81" s="53"/>
      <c r="F81" s="53"/>
      <c r="G81" s="157"/>
      <c r="H81" s="53"/>
      <c r="I81" s="53"/>
      <c r="J81" s="250"/>
      <c r="K81" s="250"/>
      <c r="L81" s="250"/>
      <c r="M81" s="250"/>
      <c r="N81" s="250"/>
      <c r="O81" s="250"/>
      <c r="P81" s="250"/>
      <c r="Q81" s="250"/>
    </row>
    <row r="82" spans="2:17" x14ac:dyDescent="0.2">
      <c r="B82" s="53"/>
      <c r="C82" s="53"/>
      <c r="D82" s="157"/>
      <c r="E82" s="53"/>
      <c r="F82" s="53"/>
      <c r="G82" s="157"/>
      <c r="H82" s="53"/>
      <c r="I82" s="53"/>
      <c r="J82" s="250"/>
      <c r="K82" s="250"/>
      <c r="L82" s="250"/>
      <c r="M82" s="250"/>
      <c r="N82" s="250"/>
      <c r="O82" s="250"/>
      <c r="P82" s="250"/>
      <c r="Q82" s="250"/>
    </row>
    <row r="83" spans="2:17" x14ac:dyDescent="0.2">
      <c r="B83" s="53"/>
      <c r="C83" s="53"/>
      <c r="D83" s="157"/>
      <c r="E83" s="53"/>
      <c r="F83" s="53"/>
      <c r="G83" s="157"/>
      <c r="H83" s="53"/>
      <c r="I83" s="53"/>
      <c r="J83" s="250"/>
      <c r="K83" s="250"/>
      <c r="L83" s="250"/>
      <c r="M83" s="250"/>
      <c r="N83" s="250"/>
      <c r="O83" s="250"/>
      <c r="P83" s="250"/>
      <c r="Q83" s="250"/>
    </row>
    <row r="84" spans="2:17" x14ac:dyDescent="0.2">
      <c r="B84" s="53"/>
      <c r="C84" s="53"/>
      <c r="D84" s="157"/>
      <c r="E84" s="53"/>
      <c r="F84" s="53"/>
      <c r="G84" s="157"/>
      <c r="H84" s="53"/>
      <c r="I84" s="53"/>
      <c r="J84" s="250"/>
      <c r="K84" s="250"/>
      <c r="L84" s="250"/>
      <c r="M84" s="250"/>
      <c r="N84" s="250"/>
      <c r="O84" s="250"/>
      <c r="P84" s="250"/>
      <c r="Q84" s="250"/>
    </row>
    <row r="85" spans="2:17" x14ac:dyDescent="0.2">
      <c r="B85" s="53"/>
      <c r="C85" s="53"/>
      <c r="D85" s="157"/>
      <c r="E85" s="53"/>
      <c r="F85" s="53"/>
      <c r="G85" s="157"/>
      <c r="H85" s="53"/>
      <c r="I85" s="53"/>
      <c r="J85" s="250"/>
      <c r="K85" s="250"/>
      <c r="L85" s="250"/>
      <c r="M85" s="250"/>
      <c r="N85" s="250"/>
      <c r="O85" s="250"/>
      <c r="P85" s="250"/>
      <c r="Q85" s="250"/>
    </row>
    <row r="86" spans="2:17" x14ac:dyDescent="0.2">
      <c r="B86" s="53"/>
      <c r="C86" s="53"/>
      <c r="D86" s="157"/>
      <c r="E86" s="53"/>
      <c r="F86" s="53"/>
      <c r="G86" s="157"/>
      <c r="H86" s="53"/>
      <c r="I86" s="53"/>
      <c r="J86" s="250"/>
      <c r="K86" s="250"/>
      <c r="L86" s="250"/>
      <c r="M86" s="250"/>
      <c r="N86" s="250"/>
      <c r="O86" s="250"/>
      <c r="P86" s="250"/>
      <c r="Q86" s="250"/>
    </row>
    <row r="87" spans="2:17" x14ac:dyDescent="0.2">
      <c r="B87" s="53"/>
      <c r="C87" s="53"/>
      <c r="D87" s="157"/>
      <c r="E87" s="53"/>
      <c r="F87" s="53"/>
      <c r="G87" s="157"/>
      <c r="H87" s="53"/>
      <c r="I87" s="53"/>
      <c r="J87" s="250"/>
      <c r="K87" s="250"/>
      <c r="L87" s="250"/>
      <c r="M87" s="250"/>
      <c r="N87" s="250"/>
      <c r="O87" s="250"/>
      <c r="P87" s="250"/>
      <c r="Q87" s="250"/>
    </row>
    <row r="88" spans="2:17" x14ac:dyDescent="0.2">
      <c r="B88" s="53"/>
      <c r="C88" s="53"/>
      <c r="D88" s="157"/>
      <c r="E88" s="53"/>
      <c r="F88" s="53"/>
      <c r="G88" s="157"/>
      <c r="H88" s="53"/>
      <c r="I88" s="53"/>
      <c r="J88" s="250"/>
      <c r="K88" s="250"/>
      <c r="L88" s="250"/>
      <c r="M88" s="250"/>
      <c r="N88" s="250"/>
      <c r="O88" s="250"/>
      <c r="P88" s="250"/>
      <c r="Q88" s="250"/>
    </row>
    <row r="89" spans="2:17" x14ac:dyDescent="0.2">
      <c r="B89" s="53"/>
      <c r="C89" s="53"/>
      <c r="D89" s="157"/>
      <c r="E89" s="53"/>
      <c r="F89" s="53"/>
      <c r="G89" s="157"/>
      <c r="H89" s="53"/>
      <c r="I89" s="53"/>
      <c r="J89" s="250"/>
      <c r="K89" s="250"/>
      <c r="L89" s="250"/>
      <c r="M89" s="250"/>
      <c r="N89" s="250"/>
      <c r="O89" s="250"/>
      <c r="P89" s="250"/>
      <c r="Q89" s="250"/>
    </row>
    <row r="90" spans="2:17" x14ac:dyDescent="0.2">
      <c r="B90" s="53"/>
      <c r="C90" s="53"/>
      <c r="D90" s="157"/>
      <c r="E90" s="53"/>
      <c r="F90" s="53"/>
      <c r="G90" s="157"/>
      <c r="H90" s="53"/>
      <c r="I90" s="53"/>
      <c r="J90" s="250"/>
      <c r="K90" s="250"/>
      <c r="L90" s="250"/>
      <c r="M90" s="250"/>
      <c r="N90" s="250"/>
      <c r="O90" s="250"/>
      <c r="P90" s="250"/>
      <c r="Q90" s="250"/>
    </row>
    <row r="91" spans="2:17" x14ac:dyDescent="0.2">
      <c r="B91" s="53"/>
      <c r="C91" s="53"/>
      <c r="D91" s="157"/>
      <c r="E91" s="53"/>
      <c r="F91" s="53"/>
      <c r="G91" s="157"/>
      <c r="H91" s="53"/>
      <c r="I91" s="53"/>
      <c r="J91" s="250"/>
      <c r="K91" s="250"/>
      <c r="L91" s="250"/>
      <c r="M91" s="250"/>
      <c r="N91" s="250"/>
      <c r="O91" s="250"/>
      <c r="P91" s="250"/>
      <c r="Q91" s="250"/>
    </row>
    <row r="92" spans="2:17" x14ac:dyDescent="0.2">
      <c r="B92" s="53"/>
      <c r="C92" s="53"/>
      <c r="D92" s="157"/>
      <c r="E92" s="53"/>
      <c r="F92" s="53"/>
      <c r="G92" s="157"/>
      <c r="H92" s="53"/>
      <c r="I92" s="53"/>
      <c r="J92" s="250"/>
      <c r="K92" s="250"/>
      <c r="L92" s="250"/>
      <c r="M92" s="250"/>
      <c r="N92" s="250"/>
      <c r="O92" s="250"/>
      <c r="P92" s="250"/>
      <c r="Q92" s="250"/>
    </row>
    <row r="93" spans="2:17" x14ac:dyDescent="0.2">
      <c r="B93" s="53"/>
      <c r="C93" s="53"/>
      <c r="D93" s="157"/>
      <c r="E93" s="53"/>
      <c r="F93" s="53"/>
      <c r="G93" s="157"/>
      <c r="H93" s="53"/>
      <c r="I93" s="53"/>
      <c r="J93" s="250"/>
      <c r="K93" s="250"/>
      <c r="L93" s="250"/>
      <c r="M93" s="250"/>
      <c r="N93" s="250"/>
      <c r="O93" s="250"/>
      <c r="P93" s="250"/>
      <c r="Q93" s="250"/>
    </row>
    <row r="94" spans="2:17" x14ac:dyDescent="0.2">
      <c r="B94" s="53"/>
      <c r="C94" s="53"/>
      <c r="D94" s="157"/>
      <c r="E94" s="53"/>
      <c r="F94" s="53"/>
      <c r="G94" s="157"/>
      <c r="H94" s="53"/>
      <c r="I94" s="53"/>
      <c r="J94" s="250"/>
      <c r="K94" s="250"/>
      <c r="L94" s="250"/>
      <c r="M94" s="250"/>
      <c r="N94" s="250"/>
      <c r="O94" s="250"/>
      <c r="P94" s="250"/>
      <c r="Q94" s="250"/>
    </row>
    <row r="95" spans="2:17" x14ac:dyDescent="0.2">
      <c r="B95" s="53"/>
      <c r="C95" s="53"/>
      <c r="D95" s="157"/>
      <c r="E95" s="53"/>
      <c r="F95" s="53"/>
      <c r="G95" s="157"/>
      <c r="H95" s="53"/>
      <c r="I95" s="53"/>
      <c r="J95" s="250"/>
      <c r="K95" s="250"/>
      <c r="L95" s="250"/>
      <c r="M95" s="250"/>
      <c r="N95" s="250"/>
      <c r="O95" s="250"/>
      <c r="P95" s="250"/>
      <c r="Q95" s="250"/>
    </row>
    <row r="96" spans="2:17" x14ac:dyDescent="0.2">
      <c r="B96" s="53"/>
      <c r="C96" s="53"/>
      <c r="D96" s="157"/>
      <c r="E96" s="53"/>
      <c r="F96" s="53"/>
      <c r="G96" s="157"/>
      <c r="H96" s="53"/>
      <c r="I96" s="53"/>
      <c r="J96" s="250"/>
      <c r="K96" s="250"/>
      <c r="L96" s="250"/>
      <c r="M96" s="250"/>
      <c r="N96" s="250"/>
      <c r="O96" s="250"/>
      <c r="P96" s="250"/>
      <c r="Q96" s="250"/>
    </row>
    <row r="97" spans="2:17" x14ac:dyDescent="0.2">
      <c r="B97" s="53"/>
      <c r="C97" s="53"/>
      <c r="D97" s="157"/>
      <c r="E97" s="53"/>
      <c r="F97" s="53"/>
      <c r="G97" s="157"/>
      <c r="H97" s="53"/>
      <c r="I97" s="53"/>
      <c r="J97" s="250"/>
      <c r="K97" s="250"/>
      <c r="L97" s="250"/>
      <c r="M97" s="250"/>
      <c r="N97" s="250"/>
      <c r="O97" s="250"/>
      <c r="P97" s="250"/>
      <c r="Q97" s="250"/>
    </row>
    <row r="98" spans="2:17" x14ac:dyDescent="0.2">
      <c r="B98" s="53"/>
      <c r="C98" s="53"/>
      <c r="D98" s="157"/>
      <c r="E98" s="53"/>
      <c r="F98" s="53"/>
      <c r="G98" s="157"/>
      <c r="H98" s="53"/>
      <c r="I98" s="53"/>
      <c r="J98" s="250"/>
      <c r="K98" s="250"/>
      <c r="L98" s="250"/>
      <c r="M98" s="250"/>
      <c r="N98" s="250"/>
      <c r="O98" s="250"/>
      <c r="P98" s="250"/>
      <c r="Q98" s="250"/>
    </row>
    <row r="99" spans="2:17" x14ac:dyDescent="0.2">
      <c r="B99" s="53"/>
      <c r="C99" s="53"/>
      <c r="D99" s="157"/>
      <c r="E99" s="53"/>
      <c r="F99" s="53"/>
      <c r="G99" s="157"/>
      <c r="H99" s="53"/>
      <c r="I99" s="53"/>
      <c r="J99" s="250"/>
      <c r="K99" s="250"/>
      <c r="L99" s="250"/>
      <c r="M99" s="250"/>
      <c r="N99" s="250"/>
      <c r="O99" s="250"/>
      <c r="P99" s="250"/>
      <c r="Q99" s="250"/>
    </row>
    <row r="100" spans="2:17" x14ac:dyDescent="0.2">
      <c r="B100" s="53"/>
      <c r="C100" s="53"/>
      <c r="D100" s="157"/>
      <c r="E100" s="53"/>
      <c r="F100" s="53"/>
      <c r="G100" s="157"/>
      <c r="H100" s="53"/>
      <c r="I100" s="53"/>
      <c r="J100" s="250"/>
      <c r="K100" s="250"/>
      <c r="L100" s="250"/>
      <c r="M100" s="250"/>
      <c r="N100" s="250"/>
      <c r="O100" s="250"/>
      <c r="P100" s="250"/>
      <c r="Q100" s="250"/>
    </row>
    <row r="101" spans="2:17" x14ac:dyDescent="0.2">
      <c r="B101" s="53"/>
      <c r="C101" s="53"/>
      <c r="D101" s="157"/>
      <c r="E101" s="53"/>
      <c r="F101" s="53"/>
      <c r="G101" s="157"/>
      <c r="H101" s="53"/>
      <c r="I101" s="53"/>
      <c r="J101" s="250"/>
      <c r="K101" s="250"/>
      <c r="L101" s="250"/>
      <c r="M101" s="250"/>
      <c r="N101" s="250"/>
      <c r="O101" s="250"/>
      <c r="P101" s="250"/>
      <c r="Q101" s="250"/>
    </row>
    <row r="102" spans="2:17" x14ac:dyDescent="0.2">
      <c r="B102" s="53"/>
      <c r="C102" s="53"/>
      <c r="D102" s="157"/>
      <c r="E102" s="53"/>
      <c r="F102" s="53"/>
      <c r="G102" s="157"/>
      <c r="H102" s="53"/>
      <c r="I102" s="53"/>
      <c r="J102" s="250"/>
      <c r="K102" s="250"/>
      <c r="L102" s="250"/>
      <c r="M102" s="250"/>
      <c r="N102" s="250"/>
      <c r="O102" s="250"/>
      <c r="P102" s="250"/>
      <c r="Q102" s="250"/>
    </row>
    <row r="103" spans="2:17" x14ac:dyDescent="0.2">
      <c r="B103" s="53"/>
      <c r="C103" s="53"/>
      <c r="D103" s="157"/>
      <c r="E103" s="53"/>
      <c r="F103" s="53"/>
      <c r="G103" s="157"/>
      <c r="H103" s="53"/>
      <c r="I103" s="53"/>
      <c r="J103" s="250"/>
      <c r="K103" s="250"/>
      <c r="L103" s="250"/>
      <c r="M103" s="250"/>
      <c r="N103" s="250"/>
      <c r="O103" s="250"/>
      <c r="P103" s="250"/>
      <c r="Q103" s="250"/>
    </row>
    <row r="104" spans="2:17" x14ac:dyDescent="0.2">
      <c r="B104" s="53"/>
      <c r="C104" s="53"/>
      <c r="D104" s="157"/>
      <c r="E104" s="53"/>
      <c r="F104" s="53"/>
      <c r="G104" s="157"/>
      <c r="H104" s="53"/>
      <c r="I104" s="53"/>
      <c r="J104" s="250"/>
      <c r="K104" s="250"/>
      <c r="L104" s="250"/>
      <c r="M104" s="250"/>
      <c r="N104" s="250"/>
      <c r="O104" s="250"/>
      <c r="P104" s="250"/>
      <c r="Q104" s="250"/>
    </row>
    <row r="105" spans="2:17" x14ac:dyDescent="0.2">
      <c r="B105" s="53"/>
      <c r="C105" s="53"/>
      <c r="D105" s="157"/>
      <c r="E105" s="53"/>
      <c r="F105" s="53"/>
      <c r="G105" s="157"/>
      <c r="H105" s="53"/>
      <c r="I105" s="53"/>
      <c r="J105" s="250"/>
      <c r="K105" s="250"/>
      <c r="L105" s="250"/>
      <c r="M105" s="250"/>
      <c r="N105" s="250"/>
      <c r="O105" s="250"/>
      <c r="P105" s="250"/>
      <c r="Q105" s="250"/>
    </row>
    <row r="106" spans="2:17" x14ac:dyDescent="0.2">
      <c r="B106" s="53"/>
      <c r="C106" s="53"/>
      <c r="D106" s="157"/>
      <c r="E106" s="53"/>
      <c r="F106" s="53"/>
      <c r="G106" s="157"/>
      <c r="H106" s="53"/>
      <c r="I106" s="53"/>
      <c r="J106" s="250"/>
      <c r="K106" s="250"/>
      <c r="L106" s="250"/>
      <c r="M106" s="250"/>
      <c r="N106" s="250"/>
      <c r="O106" s="250"/>
      <c r="P106" s="250"/>
      <c r="Q106" s="250"/>
    </row>
    <row r="107" spans="2:17" x14ac:dyDescent="0.2">
      <c r="B107" s="53"/>
      <c r="C107" s="53"/>
      <c r="D107" s="157"/>
      <c r="E107" s="53"/>
      <c r="F107" s="53"/>
      <c r="G107" s="157"/>
      <c r="H107" s="53"/>
      <c r="I107" s="53"/>
      <c r="J107" s="250"/>
      <c r="K107" s="250"/>
      <c r="L107" s="250"/>
      <c r="M107" s="250"/>
      <c r="N107" s="250"/>
      <c r="O107" s="250"/>
      <c r="P107" s="250"/>
      <c r="Q107" s="250"/>
    </row>
    <row r="108" spans="2:17" x14ac:dyDescent="0.2">
      <c r="B108" s="53"/>
      <c r="C108" s="53"/>
      <c r="D108" s="157"/>
      <c r="E108" s="53"/>
      <c r="F108" s="53"/>
      <c r="G108" s="157"/>
      <c r="H108" s="53"/>
      <c r="I108" s="53"/>
      <c r="J108" s="250"/>
      <c r="K108" s="250"/>
      <c r="L108" s="250"/>
      <c r="M108" s="250"/>
      <c r="N108" s="250"/>
      <c r="O108" s="250"/>
      <c r="P108" s="250"/>
      <c r="Q108" s="250"/>
    </row>
    <row r="109" spans="2:17" x14ac:dyDescent="0.2">
      <c r="B109" s="53"/>
      <c r="C109" s="53"/>
      <c r="D109" s="157"/>
      <c r="E109" s="53"/>
      <c r="F109" s="53"/>
      <c r="G109" s="157"/>
      <c r="H109" s="53"/>
      <c r="I109" s="53"/>
      <c r="J109" s="250"/>
      <c r="K109" s="250"/>
      <c r="L109" s="250"/>
      <c r="M109" s="250"/>
      <c r="N109" s="250"/>
      <c r="O109" s="250"/>
      <c r="P109" s="250"/>
      <c r="Q109" s="250"/>
    </row>
    <row r="110" spans="2:17" x14ac:dyDescent="0.2">
      <c r="B110" s="53"/>
      <c r="C110" s="53"/>
      <c r="D110" s="157"/>
      <c r="E110" s="53"/>
      <c r="F110" s="53"/>
      <c r="G110" s="157"/>
      <c r="H110" s="53"/>
      <c r="I110" s="53"/>
      <c r="J110" s="250"/>
      <c r="K110" s="250"/>
      <c r="L110" s="250"/>
      <c r="M110" s="250"/>
      <c r="N110" s="250"/>
      <c r="O110" s="250"/>
      <c r="P110" s="250"/>
      <c r="Q110" s="250"/>
    </row>
    <row r="111" spans="2:17" x14ac:dyDescent="0.2">
      <c r="B111" s="53"/>
      <c r="C111" s="53"/>
      <c r="D111" s="157"/>
      <c r="E111" s="53"/>
      <c r="F111" s="53"/>
      <c r="G111" s="157"/>
      <c r="H111" s="53"/>
      <c r="I111" s="53"/>
      <c r="J111" s="250"/>
      <c r="K111" s="250"/>
      <c r="L111" s="250"/>
      <c r="M111" s="250"/>
      <c r="N111" s="250"/>
      <c r="O111" s="250"/>
      <c r="P111" s="250"/>
      <c r="Q111" s="250"/>
    </row>
    <row r="112" spans="2:17" x14ac:dyDescent="0.2">
      <c r="B112" s="53"/>
      <c r="C112" s="53"/>
      <c r="D112" s="157"/>
      <c r="E112" s="53"/>
      <c r="F112" s="53"/>
      <c r="G112" s="157"/>
      <c r="H112" s="53"/>
      <c r="I112" s="53"/>
      <c r="J112" s="250"/>
      <c r="K112" s="250"/>
      <c r="L112" s="250"/>
      <c r="M112" s="250"/>
      <c r="N112" s="250"/>
      <c r="O112" s="250"/>
      <c r="P112" s="250"/>
      <c r="Q112" s="250"/>
    </row>
    <row r="113" spans="2:17" x14ac:dyDescent="0.2">
      <c r="B113" s="53"/>
      <c r="C113" s="53"/>
      <c r="D113" s="157"/>
      <c r="E113" s="53"/>
      <c r="F113" s="53"/>
      <c r="G113" s="157"/>
      <c r="H113" s="53"/>
      <c r="I113" s="53"/>
      <c r="J113" s="250"/>
      <c r="K113" s="250"/>
      <c r="L113" s="250"/>
      <c r="M113" s="250"/>
      <c r="N113" s="250"/>
      <c r="O113" s="250"/>
      <c r="P113" s="250"/>
      <c r="Q113" s="250"/>
    </row>
    <row r="114" spans="2:17" x14ac:dyDescent="0.2">
      <c r="B114" s="53"/>
      <c r="C114" s="53"/>
      <c r="D114" s="157"/>
      <c r="E114" s="53"/>
      <c r="F114" s="53"/>
      <c r="G114" s="157"/>
      <c r="H114" s="53"/>
      <c r="I114" s="53"/>
      <c r="J114" s="250"/>
      <c r="K114" s="250"/>
      <c r="L114" s="250"/>
      <c r="M114" s="250"/>
      <c r="N114" s="250"/>
      <c r="O114" s="250"/>
      <c r="P114" s="250"/>
      <c r="Q114" s="250"/>
    </row>
    <row r="115" spans="2:17" x14ac:dyDescent="0.2">
      <c r="B115" s="53"/>
      <c r="C115" s="53"/>
      <c r="D115" s="157"/>
      <c r="E115" s="53"/>
      <c r="F115" s="53"/>
      <c r="G115" s="157"/>
      <c r="H115" s="53"/>
      <c r="I115" s="53"/>
      <c r="J115" s="250"/>
      <c r="K115" s="250"/>
      <c r="L115" s="250"/>
      <c r="M115" s="250"/>
      <c r="N115" s="250"/>
      <c r="O115" s="250"/>
      <c r="P115" s="250"/>
      <c r="Q115" s="250"/>
    </row>
    <row r="116" spans="2:17" x14ac:dyDescent="0.2">
      <c r="B116" s="53"/>
      <c r="C116" s="53"/>
      <c r="D116" s="157"/>
      <c r="E116" s="53"/>
      <c r="F116" s="53"/>
      <c r="G116" s="157"/>
      <c r="H116" s="53"/>
      <c r="I116" s="53"/>
      <c r="J116" s="250"/>
      <c r="K116" s="250"/>
      <c r="L116" s="250"/>
      <c r="M116" s="250"/>
      <c r="N116" s="250"/>
      <c r="O116" s="250"/>
      <c r="P116" s="250"/>
      <c r="Q116" s="250"/>
    </row>
    <row r="117" spans="2:17" x14ac:dyDescent="0.2">
      <c r="B117" s="53"/>
      <c r="C117" s="53"/>
      <c r="D117" s="157"/>
      <c r="E117" s="53"/>
      <c r="F117" s="53"/>
      <c r="G117" s="157"/>
      <c r="H117" s="53"/>
      <c r="I117" s="53"/>
      <c r="J117" s="250"/>
      <c r="K117" s="250"/>
      <c r="L117" s="250"/>
      <c r="M117" s="250"/>
      <c r="N117" s="250"/>
      <c r="O117" s="250"/>
      <c r="P117" s="250"/>
      <c r="Q117" s="250"/>
    </row>
    <row r="118" spans="2:17" x14ac:dyDescent="0.2">
      <c r="B118" s="53"/>
      <c r="C118" s="53"/>
      <c r="D118" s="157"/>
      <c r="E118" s="53"/>
      <c r="F118" s="53"/>
      <c r="G118" s="157"/>
      <c r="H118" s="53"/>
      <c r="I118" s="53"/>
      <c r="J118" s="250"/>
      <c r="K118" s="250"/>
      <c r="L118" s="250"/>
      <c r="M118" s="250"/>
      <c r="N118" s="250"/>
      <c r="O118" s="250"/>
      <c r="P118" s="250"/>
      <c r="Q118" s="250"/>
    </row>
    <row r="119" spans="2:17" x14ac:dyDescent="0.2">
      <c r="B119" s="53"/>
      <c r="C119" s="53"/>
      <c r="D119" s="157"/>
      <c r="E119" s="53"/>
      <c r="F119" s="53"/>
      <c r="G119" s="157"/>
      <c r="H119" s="53"/>
      <c r="I119" s="53"/>
      <c r="J119" s="250"/>
      <c r="K119" s="250"/>
      <c r="L119" s="250"/>
      <c r="M119" s="250"/>
      <c r="N119" s="250"/>
      <c r="O119" s="250"/>
      <c r="P119" s="250"/>
      <c r="Q119" s="250"/>
    </row>
    <row r="120" spans="2:17" x14ac:dyDescent="0.2">
      <c r="B120" s="53"/>
      <c r="C120" s="53"/>
      <c r="D120" s="157"/>
      <c r="E120" s="53"/>
      <c r="F120" s="53"/>
      <c r="G120" s="157"/>
      <c r="H120" s="53"/>
      <c r="I120" s="53"/>
      <c r="J120" s="250"/>
      <c r="K120" s="250"/>
      <c r="L120" s="250"/>
      <c r="M120" s="250"/>
      <c r="N120" s="250"/>
      <c r="O120" s="250"/>
      <c r="P120" s="250"/>
      <c r="Q120" s="250"/>
    </row>
    <row r="121" spans="2:17" x14ac:dyDescent="0.2">
      <c r="B121" s="53"/>
      <c r="C121" s="53"/>
      <c r="D121" s="157"/>
      <c r="E121" s="53"/>
      <c r="F121" s="53"/>
      <c r="G121" s="157"/>
      <c r="H121" s="53"/>
      <c r="I121" s="53"/>
      <c r="J121" s="250"/>
      <c r="K121" s="250"/>
      <c r="L121" s="250"/>
      <c r="M121" s="250"/>
      <c r="N121" s="250"/>
      <c r="O121" s="250"/>
      <c r="P121" s="250"/>
      <c r="Q121" s="250"/>
    </row>
    <row r="122" spans="2:17" x14ac:dyDescent="0.2">
      <c r="B122" s="53"/>
      <c r="C122" s="53"/>
      <c r="D122" s="157"/>
      <c r="E122" s="53"/>
      <c r="F122" s="53"/>
      <c r="G122" s="157"/>
      <c r="H122" s="53"/>
      <c r="I122" s="53"/>
      <c r="J122" s="250"/>
      <c r="K122" s="250"/>
      <c r="L122" s="250"/>
      <c r="M122" s="250"/>
      <c r="N122" s="250"/>
      <c r="O122" s="250"/>
      <c r="P122" s="250"/>
      <c r="Q122" s="250"/>
    </row>
    <row r="123" spans="2:17" x14ac:dyDescent="0.2">
      <c r="B123" s="53"/>
      <c r="C123" s="53"/>
      <c r="D123" s="157"/>
      <c r="E123" s="53"/>
      <c r="F123" s="53"/>
      <c r="G123" s="157"/>
      <c r="H123" s="53"/>
      <c r="I123" s="53"/>
      <c r="J123" s="250"/>
      <c r="K123" s="250"/>
      <c r="L123" s="250"/>
      <c r="M123" s="250"/>
      <c r="N123" s="250"/>
      <c r="O123" s="250"/>
      <c r="P123" s="250"/>
      <c r="Q123" s="250"/>
    </row>
    <row r="124" spans="2:17" x14ac:dyDescent="0.2">
      <c r="B124" s="53"/>
      <c r="C124" s="53"/>
      <c r="D124" s="157"/>
      <c r="E124" s="53"/>
      <c r="F124" s="53"/>
      <c r="G124" s="157"/>
      <c r="H124" s="53"/>
      <c r="I124" s="53"/>
      <c r="J124" s="250"/>
      <c r="K124" s="250"/>
      <c r="L124" s="250"/>
      <c r="M124" s="250"/>
      <c r="N124" s="250"/>
      <c r="O124" s="250"/>
      <c r="P124" s="250"/>
      <c r="Q124" s="250"/>
    </row>
    <row r="125" spans="2:17" x14ac:dyDescent="0.2">
      <c r="B125" s="53"/>
      <c r="C125" s="53"/>
      <c r="D125" s="157"/>
      <c r="E125" s="53"/>
      <c r="F125" s="53"/>
      <c r="G125" s="157"/>
      <c r="H125" s="53"/>
      <c r="I125" s="53"/>
      <c r="J125" s="250"/>
      <c r="K125" s="250"/>
      <c r="L125" s="250"/>
      <c r="M125" s="250"/>
      <c r="N125" s="250"/>
      <c r="O125" s="250"/>
      <c r="P125" s="250"/>
      <c r="Q125" s="250"/>
    </row>
    <row r="126" spans="2:17" x14ac:dyDescent="0.2">
      <c r="B126" s="53"/>
      <c r="C126" s="53"/>
      <c r="D126" s="157"/>
      <c r="E126" s="53"/>
      <c r="F126" s="53"/>
      <c r="G126" s="157"/>
      <c r="H126" s="53"/>
      <c r="I126" s="53"/>
      <c r="J126" s="250"/>
      <c r="K126" s="250"/>
      <c r="L126" s="250"/>
      <c r="M126" s="250"/>
      <c r="N126" s="250"/>
      <c r="O126" s="250"/>
      <c r="P126" s="250"/>
      <c r="Q126" s="250"/>
    </row>
    <row r="127" spans="2:17" x14ac:dyDescent="0.2">
      <c r="B127" s="53"/>
      <c r="C127" s="53"/>
      <c r="D127" s="157"/>
      <c r="E127" s="53"/>
      <c r="F127" s="53"/>
      <c r="G127" s="157"/>
      <c r="H127" s="53"/>
      <c r="I127" s="53"/>
      <c r="J127" s="250"/>
      <c r="K127" s="250"/>
      <c r="L127" s="250"/>
      <c r="M127" s="250"/>
      <c r="N127" s="250"/>
      <c r="O127" s="250"/>
      <c r="P127" s="250"/>
      <c r="Q127" s="250"/>
    </row>
    <row r="128" spans="2:17" x14ac:dyDescent="0.2">
      <c r="B128" s="53"/>
      <c r="C128" s="53"/>
      <c r="D128" s="157"/>
      <c r="E128" s="53"/>
      <c r="F128" s="53"/>
      <c r="G128" s="157"/>
      <c r="H128" s="53"/>
      <c r="I128" s="53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53"/>
      <c r="C129" s="53"/>
      <c r="D129" s="157"/>
      <c r="E129" s="53"/>
      <c r="F129" s="53"/>
      <c r="G129" s="157"/>
      <c r="H129" s="53"/>
      <c r="I129" s="53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53"/>
      <c r="C130" s="53"/>
      <c r="D130" s="157"/>
      <c r="E130" s="53"/>
      <c r="F130" s="53"/>
      <c r="G130" s="157"/>
      <c r="H130" s="53"/>
      <c r="I130" s="53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53"/>
      <c r="C131" s="53"/>
      <c r="D131" s="157"/>
      <c r="E131" s="53"/>
      <c r="F131" s="53"/>
      <c r="G131" s="157"/>
      <c r="H131" s="53"/>
      <c r="I131" s="53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53"/>
      <c r="C132" s="53"/>
      <c r="D132" s="157"/>
      <c r="E132" s="53"/>
      <c r="F132" s="53"/>
      <c r="G132" s="157"/>
      <c r="H132" s="53"/>
      <c r="I132" s="53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53"/>
      <c r="C133" s="53"/>
      <c r="D133" s="157"/>
      <c r="E133" s="53"/>
      <c r="F133" s="53"/>
      <c r="G133" s="157"/>
      <c r="H133" s="53"/>
      <c r="I133" s="53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53"/>
      <c r="C134" s="53"/>
      <c r="D134" s="157"/>
      <c r="E134" s="53"/>
      <c r="F134" s="53"/>
      <c r="G134" s="157"/>
      <c r="H134" s="53"/>
      <c r="I134" s="53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53"/>
      <c r="C135" s="53"/>
      <c r="D135" s="157"/>
      <c r="E135" s="53"/>
      <c r="F135" s="53"/>
      <c r="G135" s="157"/>
      <c r="H135" s="53"/>
      <c r="I135" s="53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53"/>
      <c r="C136" s="53"/>
      <c r="D136" s="157"/>
      <c r="E136" s="53"/>
      <c r="F136" s="53"/>
      <c r="G136" s="157"/>
      <c r="H136" s="53"/>
      <c r="I136" s="53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53"/>
      <c r="C137" s="53"/>
      <c r="D137" s="157"/>
      <c r="E137" s="53"/>
      <c r="F137" s="53"/>
      <c r="G137" s="157"/>
      <c r="H137" s="53"/>
      <c r="I137" s="53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53"/>
      <c r="C138" s="53"/>
      <c r="D138" s="157"/>
      <c r="E138" s="53"/>
      <c r="F138" s="53"/>
      <c r="G138" s="157"/>
      <c r="H138" s="53"/>
      <c r="I138" s="53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53"/>
      <c r="C139" s="53"/>
      <c r="D139" s="157"/>
      <c r="E139" s="53"/>
      <c r="F139" s="53"/>
      <c r="G139" s="157"/>
      <c r="H139" s="53"/>
      <c r="I139" s="53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53"/>
      <c r="C140" s="53"/>
      <c r="D140" s="157"/>
      <c r="E140" s="53"/>
      <c r="F140" s="53"/>
      <c r="G140" s="157"/>
      <c r="H140" s="53"/>
      <c r="I140" s="53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53"/>
      <c r="C141" s="53"/>
      <c r="D141" s="157"/>
      <c r="E141" s="53"/>
      <c r="F141" s="53"/>
      <c r="G141" s="157"/>
      <c r="H141" s="53"/>
      <c r="I141" s="53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53"/>
      <c r="C142" s="53"/>
      <c r="D142" s="157"/>
      <c r="E142" s="53"/>
      <c r="F142" s="53"/>
      <c r="G142" s="157"/>
      <c r="H142" s="53"/>
      <c r="I142" s="53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53"/>
      <c r="C143" s="53"/>
      <c r="D143" s="157"/>
      <c r="E143" s="53"/>
      <c r="F143" s="53"/>
      <c r="G143" s="157"/>
      <c r="H143" s="53"/>
      <c r="I143" s="53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53"/>
      <c r="C144" s="53"/>
      <c r="D144" s="157"/>
      <c r="E144" s="53"/>
      <c r="F144" s="53"/>
      <c r="G144" s="157"/>
      <c r="H144" s="53"/>
      <c r="I144" s="53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53"/>
      <c r="C145" s="53"/>
      <c r="D145" s="157"/>
      <c r="E145" s="53"/>
      <c r="F145" s="53"/>
      <c r="G145" s="157"/>
      <c r="H145" s="53"/>
      <c r="I145" s="53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53"/>
      <c r="C146" s="53"/>
      <c r="D146" s="157"/>
      <c r="E146" s="53"/>
      <c r="F146" s="53"/>
      <c r="G146" s="157"/>
      <c r="H146" s="53"/>
      <c r="I146" s="53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53"/>
      <c r="C147" s="53"/>
      <c r="D147" s="157"/>
      <c r="E147" s="53"/>
      <c r="F147" s="53"/>
      <c r="G147" s="157"/>
      <c r="H147" s="53"/>
      <c r="I147" s="53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53"/>
      <c r="C148" s="53"/>
      <c r="D148" s="157"/>
      <c r="E148" s="53"/>
      <c r="F148" s="53"/>
      <c r="G148" s="157"/>
      <c r="H148" s="53"/>
      <c r="I148" s="53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53"/>
      <c r="C149" s="53"/>
      <c r="D149" s="157"/>
      <c r="E149" s="53"/>
      <c r="F149" s="53"/>
      <c r="G149" s="157"/>
      <c r="H149" s="53"/>
      <c r="I149" s="53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53"/>
      <c r="C150" s="53"/>
      <c r="D150" s="157"/>
      <c r="E150" s="53"/>
      <c r="F150" s="53"/>
      <c r="G150" s="157"/>
      <c r="H150" s="53"/>
      <c r="I150" s="53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53"/>
      <c r="C151" s="53"/>
      <c r="D151" s="157"/>
      <c r="E151" s="53"/>
      <c r="F151" s="53"/>
      <c r="G151" s="157"/>
      <c r="H151" s="53"/>
      <c r="I151" s="53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53"/>
      <c r="C152" s="53"/>
      <c r="D152" s="157"/>
      <c r="E152" s="53"/>
      <c r="F152" s="53"/>
      <c r="G152" s="157"/>
      <c r="H152" s="53"/>
      <c r="I152" s="53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53"/>
      <c r="C153" s="53"/>
      <c r="D153" s="157"/>
      <c r="E153" s="53"/>
      <c r="F153" s="53"/>
      <c r="G153" s="157"/>
      <c r="H153" s="53"/>
      <c r="I153" s="53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53"/>
      <c r="C154" s="53"/>
      <c r="D154" s="157"/>
      <c r="E154" s="53"/>
      <c r="F154" s="53"/>
      <c r="G154" s="157"/>
      <c r="H154" s="53"/>
      <c r="I154" s="53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53"/>
      <c r="C155" s="53"/>
      <c r="D155" s="157"/>
      <c r="E155" s="53"/>
      <c r="F155" s="53"/>
      <c r="G155" s="157"/>
      <c r="H155" s="53"/>
      <c r="I155" s="53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53"/>
      <c r="C156" s="53"/>
      <c r="D156" s="157"/>
      <c r="E156" s="53"/>
      <c r="F156" s="53"/>
      <c r="G156" s="157"/>
      <c r="H156" s="53"/>
      <c r="I156" s="53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53"/>
      <c r="C157" s="53"/>
      <c r="D157" s="157"/>
      <c r="E157" s="53"/>
      <c r="F157" s="53"/>
      <c r="G157" s="157"/>
      <c r="H157" s="53"/>
      <c r="I157" s="53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53"/>
      <c r="C158" s="53"/>
      <c r="D158" s="157"/>
      <c r="E158" s="53"/>
      <c r="F158" s="53"/>
      <c r="G158" s="157"/>
      <c r="H158" s="53"/>
      <c r="I158" s="53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53"/>
      <c r="C159" s="53"/>
      <c r="D159" s="157"/>
      <c r="E159" s="53"/>
      <c r="F159" s="53"/>
      <c r="G159" s="157"/>
      <c r="H159" s="53"/>
      <c r="I159" s="53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53"/>
      <c r="C160" s="53"/>
      <c r="D160" s="157"/>
      <c r="E160" s="53"/>
      <c r="F160" s="53"/>
      <c r="G160" s="157"/>
      <c r="H160" s="53"/>
      <c r="I160" s="53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53"/>
      <c r="C161" s="53"/>
      <c r="D161" s="157"/>
      <c r="E161" s="53"/>
      <c r="F161" s="53"/>
      <c r="G161" s="157"/>
      <c r="H161" s="53"/>
      <c r="I161" s="53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53"/>
      <c r="C162" s="53"/>
      <c r="D162" s="157"/>
      <c r="E162" s="53"/>
      <c r="F162" s="53"/>
      <c r="G162" s="157"/>
      <c r="H162" s="53"/>
      <c r="I162" s="53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53"/>
      <c r="C163" s="53"/>
      <c r="D163" s="157"/>
      <c r="E163" s="53"/>
      <c r="F163" s="53"/>
      <c r="G163" s="157"/>
      <c r="H163" s="53"/>
      <c r="I163" s="53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53"/>
      <c r="C164" s="53"/>
      <c r="D164" s="157"/>
      <c r="E164" s="53"/>
      <c r="F164" s="53"/>
      <c r="G164" s="157"/>
      <c r="H164" s="53"/>
      <c r="I164" s="53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53"/>
      <c r="C165" s="53"/>
      <c r="D165" s="157"/>
      <c r="E165" s="53"/>
      <c r="F165" s="53"/>
      <c r="G165" s="157"/>
      <c r="H165" s="53"/>
      <c r="I165" s="53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53"/>
      <c r="C166" s="53"/>
      <c r="D166" s="157"/>
      <c r="E166" s="53"/>
      <c r="F166" s="53"/>
      <c r="G166" s="157"/>
      <c r="H166" s="53"/>
      <c r="I166" s="53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53"/>
      <c r="C167" s="53"/>
      <c r="D167" s="157"/>
      <c r="E167" s="53"/>
      <c r="F167" s="53"/>
      <c r="G167" s="157"/>
      <c r="H167" s="53"/>
      <c r="I167" s="53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53"/>
      <c r="C168" s="53"/>
      <c r="D168" s="157"/>
      <c r="E168" s="53"/>
      <c r="F168" s="53"/>
      <c r="G168" s="157"/>
      <c r="H168" s="53"/>
      <c r="I168" s="53"/>
      <c r="J168" s="250"/>
      <c r="K168" s="250"/>
      <c r="L168" s="250"/>
      <c r="M168" s="250"/>
      <c r="N168" s="250"/>
      <c r="O168" s="250"/>
      <c r="P168" s="250"/>
      <c r="Q168" s="250"/>
    </row>
    <row r="169" spans="2:17" x14ac:dyDescent="0.2">
      <c r="B169" s="53"/>
      <c r="C169" s="53"/>
      <c r="D169" s="157"/>
      <c r="E169" s="53"/>
      <c r="F169" s="53"/>
      <c r="G169" s="157"/>
      <c r="H169" s="53"/>
      <c r="I169" s="53"/>
      <c r="J169" s="250"/>
      <c r="K169" s="250"/>
      <c r="L169" s="250"/>
      <c r="M169" s="250"/>
      <c r="N169" s="250"/>
      <c r="O169" s="250"/>
      <c r="P169" s="250"/>
      <c r="Q169" s="250"/>
    </row>
    <row r="170" spans="2:17" x14ac:dyDescent="0.2">
      <c r="B170" s="53"/>
      <c r="C170" s="53"/>
      <c r="D170" s="157"/>
      <c r="E170" s="53"/>
      <c r="F170" s="53"/>
      <c r="G170" s="157"/>
      <c r="H170" s="53"/>
      <c r="I170" s="53"/>
      <c r="J170" s="250"/>
      <c r="K170" s="250"/>
      <c r="L170" s="250"/>
      <c r="M170" s="250"/>
      <c r="N170" s="250"/>
      <c r="O170" s="250"/>
      <c r="P170" s="250"/>
      <c r="Q170" s="250"/>
    </row>
    <row r="171" spans="2:17" x14ac:dyDescent="0.2">
      <c r="B171" s="53"/>
      <c r="C171" s="53"/>
      <c r="D171" s="157"/>
      <c r="E171" s="53"/>
      <c r="F171" s="53"/>
      <c r="G171" s="157"/>
      <c r="H171" s="53"/>
      <c r="I171" s="53"/>
      <c r="J171" s="250"/>
      <c r="K171" s="250"/>
      <c r="L171" s="250"/>
      <c r="M171" s="250"/>
      <c r="N171" s="250"/>
      <c r="O171" s="250"/>
      <c r="P171" s="250"/>
      <c r="Q171" s="250"/>
    </row>
    <row r="172" spans="2:17" x14ac:dyDescent="0.2">
      <c r="B172" s="53"/>
      <c r="C172" s="53"/>
      <c r="D172" s="157"/>
      <c r="E172" s="53"/>
      <c r="F172" s="53"/>
      <c r="G172" s="157"/>
      <c r="H172" s="53"/>
      <c r="I172" s="53"/>
      <c r="J172" s="250"/>
      <c r="K172" s="250"/>
      <c r="L172" s="250"/>
      <c r="M172" s="250"/>
      <c r="N172" s="250"/>
      <c r="O172" s="250"/>
      <c r="P172" s="250"/>
      <c r="Q172" s="250"/>
    </row>
    <row r="173" spans="2:17" x14ac:dyDescent="0.2">
      <c r="B173" s="53"/>
      <c r="C173" s="53"/>
      <c r="D173" s="157"/>
      <c r="E173" s="53"/>
      <c r="F173" s="53"/>
      <c r="G173" s="157"/>
      <c r="H173" s="53"/>
      <c r="I173" s="53"/>
      <c r="J173" s="250"/>
      <c r="K173" s="250"/>
      <c r="L173" s="250"/>
      <c r="M173" s="250"/>
      <c r="N173" s="250"/>
      <c r="O173" s="250"/>
      <c r="P173" s="250"/>
      <c r="Q173" s="250"/>
    </row>
    <row r="174" spans="2:17" x14ac:dyDescent="0.2">
      <c r="B174" s="53"/>
      <c r="C174" s="53"/>
      <c r="D174" s="157"/>
      <c r="E174" s="53"/>
      <c r="F174" s="53"/>
      <c r="G174" s="157"/>
      <c r="H174" s="53"/>
      <c r="I174" s="53"/>
      <c r="J174" s="250"/>
      <c r="K174" s="250"/>
      <c r="L174" s="250"/>
      <c r="M174" s="250"/>
      <c r="N174" s="250"/>
      <c r="O174" s="250"/>
      <c r="P174" s="250"/>
      <c r="Q174" s="250"/>
    </row>
    <row r="175" spans="2:17" x14ac:dyDescent="0.2">
      <c r="B175" s="53"/>
      <c r="C175" s="53"/>
      <c r="D175" s="157"/>
      <c r="E175" s="53"/>
      <c r="F175" s="53"/>
      <c r="G175" s="157"/>
      <c r="H175" s="53"/>
      <c r="I175" s="53"/>
      <c r="J175" s="250"/>
      <c r="K175" s="250"/>
      <c r="L175" s="250"/>
      <c r="M175" s="250"/>
      <c r="N175" s="250"/>
      <c r="O175" s="250"/>
      <c r="P175" s="250"/>
      <c r="Q175" s="250"/>
    </row>
    <row r="176" spans="2:17" x14ac:dyDescent="0.2">
      <c r="B176" s="53"/>
      <c r="C176" s="53"/>
      <c r="D176" s="157"/>
      <c r="E176" s="53"/>
      <c r="F176" s="53"/>
      <c r="G176" s="157"/>
      <c r="H176" s="53"/>
      <c r="I176" s="53"/>
      <c r="J176" s="250"/>
      <c r="K176" s="250"/>
      <c r="L176" s="250"/>
      <c r="M176" s="250"/>
      <c r="N176" s="250"/>
      <c r="O176" s="250"/>
      <c r="P176" s="250"/>
      <c r="Q176" s="250"/>
    </row>
    <row r="177" spans="2:17" x14ac:dyDescent="0.2">
      <c r="B177" s="53"/>
      <c r="C177" s="53"/>
      <c r="D177" s="157"/>
      <c r="E177" s="53"/>
      <c r="F177" s="53"/>
      <c r="G177" s="157"/>
      <c r="H177" s="53"/>
      <c r="I177" s="53"/>
      <c r="J177" s="250"/>
      <c r="K177" s="250"/>
      <c r="L177" s="250"/>
      <c r="M177" s="250"/>
      <c r="N177" s="250"/>
      <c r="O177" s="250"/>
      <c r="P177" s="250"/>
      <c r="Q177" s="250"/>
    </row>
    <row r="178" spans="2:17" x14ac:dyDescent="0.2">
      <c r="B178" s="53"/>
      <c r="C178" s="53"/>
      <c r="D178" s="157"/>
      <c r="E178" s="53"/>
      <c r="F178" s="53"/>
      <c r="G178" s="157"/>
      <c r="H178" s="53"/>
      <c r="I178" s="53"/>
      <c r="J178" s="250"/>
      <c r="K178" s="250"/>
      <c r="L178" s="250"/>
      <c r="M178" s="250"/>
      <c r="N178" s="250"/>
      <c r="O178" s="250"/>
      <c r="P178" s="250"/>
      <c r="Q178" s="250"/>
    </row>
    <row r="179" spans="2:17" x14ac:dyDescent="0.2">
      <c r="B179" s="53"/>
      <c r="C179" s="53"/>
      <c r="D179" s="157"/>
      <c r="E179" s="53"/>
      <c r="F179" s="53"/>
      <c r="G179" s="157"/>
      <c r="H179" s="53"/>
      <c r="I179" s="53"/>
      <c r="J179" s="250"/>
      <c r="K179" s="250"/>
      <c r="L179" s="250"/>
      <c r="M179" s="250"/>
      <c r="N179" s="250"/>
      <c r="O179" s="250"/>
      <c r="P179" s="250"/>
      <c r="Q179" s="250"/>
    </row>
    <row r="180" spans="2:17" x14ac:dyDescent="0.2">
      <c r="B180" s="53"/>
      <c r="C180" s="53"/>
      <c r="D180" s="157"/>
      <c r="E180" s="53"/>
      <c r="F180" s="53"/>
      <c r="G180" s="157"/>
      <c r="H180" s="53"/>
      <c r="I180" s="53"/>
      <c r="J180" s="250"/>
      <c r="K180" s="250"/>
      <c r="L180" s="250"/>
      <c r="M180" s="250"/>
      <c r="N180" s="250"/>
      <c r="O180" s="250"/>
      <c r="P180" s="250"/>
      <c r="Q180" s="250"/>
    </row>
    <row r="181" spans="2:17" x14ac:dyDescent="0.2">
      <c r="B181" s="53"/>
      <c r="C181" s="53"/>
      <c r="D181" s="157"/>
      <c r="E181" s="53"/>
      <c r="F181" s="53"/>
      <c r="G181" s="157"/>
      <c r="H181" s="53"/>
      <c r="I181" s="53"/>
      <c r="J181" s="250"/>
      <c r="K181" s="250"/>
      <c r="L181" s="250"/>
      <c r="M181" s="250"/>
      <c r="N181" s="250"/>
      <c r="O181" s="250"/>
      <c r="P181" s="250"/>
      <c r="Q181" s="250"/>
    </row>
    <row r="182" spans="2:17" x14ac:dyDescent="0.2">
      <c r="B182" s="53"/>
      <c r="C182" s="53"/>
      <c r="D182" s="157"/>
      <c r="E182" s="53"/>
      <c r="F182" s="53"/>
      <c r="G182" s="157"/>
      <c r="H182" s="53"/>
      <c r="I182" s="53"/>
      <c r="J182" s="250"/>
      <c r="K182" s="250"/>
      <c r="L182" s="250"/>
      <c r="M182" s="250"/>
      <c r="N182" s="250"/>
      <c r="O182" s="250"/>
      <c r="P182" s="250"/>
      <c r="Q182" s="250"/>
    </row>
    <row r="183" spans="2:17" x14ac:dyDescent="0.2">
      <c r="B183" s="53"/>
      <c r="C183" s="53"/>
      <c r="D183" s="157"/>
      <c r="E183" s="53"/>
      <c r="F183" s="53"/>
      <c r="G183" s="157"/>
      <c r="H183" s="53"/>
      <c r="I183" s="53"/>
      <c r="J183" s="250"/>
      <c r="K183" s="250"/>
      <c r="L183" s="250"/>
      <c r="M183" s="250"/>
      <c r="N183" s="250"/>
      <c r="O183" s="250"/>
      <c r="P183" s="250"/>
      <c r="Q183" s="250"/>
    </row>
    <row r="184" spans="2:17" x14ac:dyDescent="0.2">
      <c r="B184" s="53"/>
      <c r="C184" s="53"/>
      <c r="D184" s="157"/>
      <c r="E184" s="53"/>
      <c r="F184" s="53"/>
      <c r="G184" s="157"/>
      <c r="H184" s="53"/>
      <c r="I184" s="53"/>
      <c r="J184" s="250"/>
      <c r="K184" s="250"/>
      <c r="L184" s="250"/>
      <c r="M184" s="250"/>
      <c r="N184" s="250"/>
      <c r="O184" s="250"/>
      <c r="P184" s="250"/>
      <c r="Q184" s="250"/>
    </row>
    <row r="185" spans="2:17" x14ac:dyDescent="0.2">
      <c r="B185" s="53"/>
      <c r="C185" s="53"/>
      <c r="D185" s="157"/>
      <c r="E185" s="53"/>
      <c r="F185" s="53"/>
      <c r="G185" s="157"/>
      <c r="H185" s="53"/>
      <c r="I185" s="53"/>
      <c r="J185" s="250"/>
      <c r="K185" s="250"/>
      <c r="L185" s="250"/>
      <c r="M185" s="250"/>
      <c r="N185" s="250"/>
      <c r="O185" s="250"/>
      <c r="P185" s="250"/>
      <c r="Q185" s="250"/>
    </row>
    <row r="186" spans="2:17" x14ac:dyDescent="0.2">
      <c r="B186" s="53"/>
      <c r="C186" s="53"/>
      <c r="D186" s="157"/>
      <c r="E186" s="53"/>
      <c r="F186" s="53"/>
      <c r="G186" s="157"/>
      <c r="H186" s="53"/>
      <c r="I186" s="53"/>
      <c r="J186" s="250"/>
      <c r="K186" s="250"/>
      <c r="L186" s="250"/>
      <c r="M186" s="250"/>
      <c r="N186" s="250"/>
      <c r="O186" s="250"/>
      <c r="P186" s="250"/>
      <c r="Q186" s="250"/>
    </row>
    <row r="187" spans="2:17" x14ac:dyDescent="0.2">
      <c r="B187" s="53"/>
      <c r="C187" s="53"/>
      <c r="D187" s="157"/>
      <c r="E187" s="53"/>
      <c r="F187" s="53"/>
      <c r="G187" s="157"/>
      <c r="H187" s="53"/>
      <c r="I187" s="53"/>
      <c r="J187" s="250"/>
      <c r="K187" s="250"/>
      <c r="L187" s="250"/>
      <c r="M187" s="250"/>
      <c r="N187" s="250"/>
      <c r="O187" s="250"/>
      <c r="P187" s="250"/>
      <c r="Q187" s="250"/>
    </row>
    <row r="188" spans="2:17" x14ac:dyDescent="0.2">
      <c r="B188" s="53"/>
      <c r="C188" s="53"/>
      <c r="D188" s="157"/>
      <c r="E188" s="53"/>
      <c r="F188" s="53"/>
      <c r="G188" s="157"/>
      <c r="H188" s="53"/>
      <c r="I188" s="53"/>
      <c r="J188" s="250"/>
      <c r="K188" s="250"/>
      <c r="L188" s="250"/>
      <c r="M188" s="250"/>
      <c r="N188" s="250"/>
      <c r="O188" s="250"/>
      <c r="P188" s="250"/>
      <c r="Q188" s="250"/>
    </row>
    <row r="189" spans="2:17" x14ac:dyDescent="0.2">
      <c r="B189" s="53"/>
      <c r="C189" s="53"/>
      <c r="D189" s="157"/>
      <c r="E189" s="53"/>
      <c r="F189" s="53"/>
      <c r="G189" s="157"/>
      <c r="H189" s="53"/>
      <c r="I189" s="53"/>
      <c r="J189" s="250"/>
      <c r="K189" s="250"/>
      <c r="L189" s="250"/>
      <c r="M189" s="250"/>
      <c r="N189" s="250"/>
      <c r="O189" s="250"/>
      <c r="P189" s="250"/>
      <c r="Q189" s="250"/>
    </row>
    <row r="190" spans="2:17" x14ac:dyDescent="0.2">
      <c r="B190" s="53"/>
      <c r="C190" s="53"/>
      <c r="D190" s="157"/>
      <c r="E190" s="53"/>
      <c r="F190" s="53"/>
      <c r="G190" s="157"/>
      <c r="H190" s="53"/>
      <c r="I190" s="53"/>
      <c r="J190" s="250"/>
      <c r="K190" s="250"/>
      <c r="L190" s="250"/>
      <c r="M190" s="250"/>
      <c r="N190" s="250"/>
      <c r="O190" s="250"/>
      <c r="P190" s="250"/>
      <c r="Q190" s="250"/>
    </row>
    <row r="191" spans="2:17" x14ac:dyDescent="0.2">
      <c r="B191" s="53"/>
      <c r="C191" s="53"/>
      <c r="D191" s="157"/>
      <c r="E191" s="53"/>
      <c r="F191" s="53"/>
      <c r="G191" s="157"/>
      <c r="H191" s="53"/>
      <c r="I191" s="53"/>
      <c r="J191" s="250"/>
      <c r="K191" s="250"/>
      <c r="L191" s="250"/>
      <c r="M191" s="250"/>
      <c r="N191" s="250"/>
      <c r="O191" s="250"/>
      <c r="P191" s="250"/>
      <c r="Q191" s="250"/>
    </row>
    <row r="192" spans="2:17" x14ac:dyDescent="0.2">
      <c r="B192" s="53"/>
      <c r="C192" s="53"/>
      <c r="D192" s="157"/>
      <c r="E192" s="53"/>
      <c r="F192" s="53"/>
      <c r="G192" s="157"/>
      <c r="H192" s="53"/>
      <c r="I192" s="53"/>
      <c r="J192" s="250"/>
      <c r="K192" s="250"/>
      <c r="L192" s="250"/>
      <c r="M192" s="250"/>
      <c r="N192" s="250"/>
      <c r="O192" s="250"/>
      <c r="P192" s="250"/>
      <c r="Q192" s="250"/>
    </row>
    <row r="193" spans="2:17" x14ac:dyDescent="0.2">
      <c r="B193" s="53"/>
      <c r="C193" s="53"/>
      <c r="D193" s="157"/>
      <c r="E193" s="53"/>
      <c r="F193" s="53"/>
      <c r="G193" s="157"/>
      <c r="H193" s="53"/>
      <c r="I193" s="53"/>
      <c r="J193" s="250"/>
      <c r="K193" s="250"/>
      <c r="L193" s="250"/>
      <c r="M193" s="250"/>
      <c r="N193" s="250"/>
      <c r="O193" s="250"/>
      <c r="P193" s="250"/>
      <c r="Q193" s="250"/>
    </row>
    <row r="194" spans="2:17" x14ac:dyDescent="0.2">
      <c r="B194" s="53"/>
      <c r="C194" s="53"/>
      <c r="D194" s="157"/>
      <c r="E194" s="53"/>
      <c r="F194" s="53"/>
      <c r="G194" s="157"/>
      <c r="H194" s="53"/>
      <c r="I194" s="53"/>
      <c r="J194" s="250"/>
      <c r="K194" s="250"/>
      <c r="L194" s="250"/>
      <c r="M194" s="250"/>
      <c r="N194" s="250"/>
      <c r="O194" s="250"/>
      <c r="P194" s="250"/>
      <c r="Q194" s="250"/>
    </row>
    <row r="195" spans="2:17" x14ac:dyDescent="0.2">
      <c r="B195" s="53"/>
      <c r="C195" s="53"/>
      <c r="D195" s="157"/>
      <c r="E195" s="53"/>
      <c r="F195" s="53"/>
      <c r="G195" s="157"/>
      <c r="H195" s="53"/>
      <c r="I195" s="53"/>
      <c r="J195" s="250"/>
      <c r="K195" s="250"/>
      <c r="L195" s="250"/>
      <c r="M195" s="250"/>
      <c r="N195" s="250"/>
      <c r="O195" s="250"/>
      <c r="P195" s="250"/>
      <c r="Q195" s="250"/>
    </row>
    <row r="196" spans="2:17" x14ac:dyDescent="0.2">
      <c r="B196" s="53"/>
      <c r="C196" s="53"/>
      <c r="D196" s="157"/>
      <c r="E196" s="53"/>
      <c r="F196" s="53"/>
      <c r="G196" s="157"/>
      <c r="H196" s="53"/>
      <c r="I196" s="53"/>
      <c r="J196" s="250"/>
      <c r="K196" s="250"/>
      <c r="L196" s="250"/>
      <c r="M196" s="250"/>
      <c r="N196" s="250"/>
      <c r="O196" s="250"/>
      <c r="P196" s="250"/>
      <c r="Q196" s="250"/>
    </row>
    <row r="197" spans="2:17" x14ac:dyDescent="0.2">
      <c r="B197" s="53"/>
      <c r="C197" s="53"/>
      <c r="D197" s="157"/>
      <c r="E197" s="53"/>
      <c r="F197" s="53"/>
      <c r="G197" s="157"/>
      <c r="H197" s="53"/>
      <c r="I197" s="53"/>
      <c r="J197" s="250"/>
      <c r="K197" s="250"/>
      <c r="L197" s="250"/>
      <c r="M197" s="250"/>
      <c r="N197" s="250"/>
      <c r="O197" s="250"/>
      <c r="P197" s="250"/>
      <c r="Q197" s="250"/>
    </row>
    <row r="198" spans="2:17" x14ac:dyDescent="0.2">
      <c r="B198" s="53"/>
      <c r="C198" s="53"/>
      <c r="D198" s="157"/>
      <c r="E198" s="53"/>
      <c r="F198" s="53"/>
      <c r="G198" s="157"/>
      <c r="H198" s="53"/>
      <c r="I198" s="53"/>
      <c r="J198" s="250"/>
      <c r="K198" s="250"/>
      <c r="L198" s="250"/>
      <c r="M198" s="250"/>
      <c r="N198" s="250"/>
      <c r="O198" s="250"/>
      <c r="P198" s="250"/>
      <c r="Q198" s="250"/>
    </row>
    <row r="199" spans="2:17" x14ac:dyDescent="0.2">
      <c r="B199" s="53"/>
      <c r="C199" s="53"/>
      <c r="D199" s="157"/>
      <c r="E199" s="53"/>
      <c r="F199" s="53"/>
      <c r="G199" s="157"/>
      <c r="H199" s="53"/>
      <c r="I199" s="53"/>
      <c r="J199" s="250"/>
      <c r="K199" s="250"/>
      <c r="L199" s="250"/>
      <c r="M199" s="250"/>
      <c r="N199" s="250"/>
      <c r="O199" s="250"/>
      <c r="P199" s="250"/>
      <c r="Q199" s="250"/>
    </row>
    <row r="200" spans="2:17" x14ac:dyDescent="0.2">
      <c r="B200" s="53"/>
      <c r="C200" s="53"/>
      <c r="D200" s="157"/>
      <c r="E200" s="53"/>
      <c r="F200" s="53"/>
      <c r="G200" s="157"/>
      <c r="H200" s="53"/>
      <c r="I200" s="53"/>
      <c r="J200" s="250"/>
      <c r="K200" s="250"/>
      <c r="L200" s="250"/>
      <c r="M200" s="250"/>
      <c r="N200" s="250"/>
      <c r="O200" s="250"/>
      <c r="P200" s="250"/>
      <c r="Q200" s="250"/>
    </row>
    <row r="201" spans="2:17" x14ac:dyDescent="0.2">
      <c r="B201" s="53"/>
      <c r="C201" s="53"/>
      <c r="D201" s="157"/>
      <c r="E201" s="53"/>
      <c r="F201" s="53"/>
      <c r="G201" s="157"/>
      <c r="H201" s="53"/>
      <c r="I201" s="53"/>
      <c r="J201" s="250"/>
      <c r="K201" s="250"/>
      <c r="L201" s="250"/>
      <c r="M201" s="250"/>
      <c r="N201" s="250"/>
      <c r="O201" s="250"/>
      <c r="P201" s="250"/>
      <c r="Q201" s="250"/>
    </row>
    <row r="202" spans="2:17" x14ac:dyDescent="0.2">
      <c r="B202" s="53"/>
      <c r="C202" s="53"/>
      <c r="D202" s="157"/>
      <c r="E202" s="53"/>
      <c r="F202" s="53"/>
      <c r="G202" s="157"/>
      <c r="H202" s="53"/>
      <c r="I202" s="53"/>
      <c r="J202" s="250"/>
      <c r="K202" s="250"/>
      <c r="L202" s="250"/>
      <c r="M202" s="250"/>
      <c r="N202" s="250"/>
      <c r="O202" s="250"/>
      <c r="P202" s="250"/>
      <c r="Q202" s="250"/>
    </row>
    <row r="203" spans="2:17" x14ac:dyDescent="0.2">
      <c r="B203" s="53"/>
      <c r="C203" s="53"/>
      <c r="D203" s="157"/>
      <c r="E203" s="53"/>
      <c r="F203" s="53"/>
      <c r="G203" s="157"/>
      <c r="H203" s="53"/>
      <c r="I203" s="53"/>
      <c r="J203" s="250"/>
      <c r="K203" s="250"/>
      <c r="L203" s="250"/>
      <c r="M203" s="250"/>
      <c r="N203" s="250"/>
      <c r="O203" s="250"/>
      <c r="P203" s="250"/>
      <c r="Q203" s="250"/>
    </row>
    <row r="204" spans="2:17" x14ac:dyDescent="0.2">
      <c r="B204" s="53"/>
      <c r="C204" s="53"/>
      <c r="D204" s="157"/>
      <c r="E204" s="53"/>
      <c r="F204" s="53"/>
      <c r="G204" s="157"/>
      <c r="H204" s="53"/>
      <c r="I204" s="53"/>
      <c r="J204" s="250"/>
      <c r="K204" s="250"/>
      <c r="L204" s="250"/>
      <c r="M204" s="250"/>
      <c r="N204" s="250"/>
      <c r="O204" s="250"/>
      <c r="P204" s="250"/>
      <c r="Q204" s="250"/>
    </row>
    <row r="205" spans="2:17" x14ac:dyDescent="0.2">
      <c r="B205" s="53"/>
      <c r="C205" s="53"/>
      <c r="D205" s="157"/>
      <c r="E205" s="53"/>
      <c r="F205" s="53"/>
      <c r="G205" s="157"/>
      <c r="H205" s="53"/>
      <c r="I205" s="53"/>
      <c r="J205" s="250"/>
      <c r="K205" s="250"/>
      <c r="L205" s="250"/>
      <c r="M205" s="250"/>
      <c r="N205" s="250"/>
      <c r="O205" s="250"/>
      <c r="P205" s="250"/>
      <c r="Q205" s="250"/>
    </row>
    <row r="206" spans="2:17" x14ac:dyDescent="0.2">
      <c r="B206" s="53"/>
      <c r="C206" s="53"/>
      <c r="D206" s="157"/>
      <c r="E206" s="53"/>
      <c r="F206" s="53"/>
      <c r="G206" s="157"/>
      <c r="H206" s="53"/>
      <c r="I206" s="53"/>
      <c r="J206" s="250"/>
      <c r="K206" s="250"/>
      <c r="L206" s="250"/>
      <c r="M206" s="250"/>
      <c r="N206" s="250"/>
      <c r="O206" s="250"/>
      <c r="P206" s="250"/>
      <c r="Q206" s="250"/>
    </row>
    <row r="207" spans="2:17" x14ac:dyDescent="0.2">
      <c r="B207" s="53"/>
      <c r="C207" s="53"/>
      <c r="D207" s="157"/>
      <c r="E207" s="53"/>
      <c r="F207" s="53"/>
      <c r="G207" s="157"/>
      <c r="H207" s="53"/>
      <c r="I207" s="53"/>
      <c r="J207" s="250"/>
      <c r="K207" s="250"/>
      <c r="L207" s="250"/>
      <c r="M207" s="250"/>
      <c r="N207" s="250"/>
      <c r="O207" s="250"/>
      <c r="P207" s="250"/>
      <c r="Q207" s="250"/>
    </row>
    <row r="208" spans="2:17" x14ac:dyDescent="0.2">
      <c r="B208" s="53"/>
      <c r="C208" s="53"/>
      <c r="D208" s="157"/>
      <c r="E208" s="53"/>
      <c r="F208" s="53"/>
      <c r="G208" s="157"/>
      <c r="H208" s="53"/>
      <c r="I208" s="53"/>
      <c r="J208" s="250"/>
      <c r="K208" s="250"/>
      <c r="L208" s="250"/>
      <c r="M208" s="250"/>
      <c r="N208" s="250"/>
      <c r="O208" s="250"/>
      <c r="P208" s="250"/>
      <c r="Q208" s="250"/>
    </row>
    <row r="209" spans="2:17" x14ac:dyDescent="0.2">
      <c r="B209" s="53"/>
      <c r="C209" s="53"/>
      <c r="D209" s="157"/>
      <c r="E209" s="53"/>
      <c r="F209" s="53"/>
      <c r="G209" s="157"/>
      <c r="H209" s="53"/>
      <c r="I209" s="53"/>
      <c r="J209" s="250"/>
      <c r="K209" s="250"/>
      <c r="L209" s="250"/>
      <c r="M209" s="250"/>
      <c r="N209" s="250"/>
      <c r="O209" s="250"/>
      <c r="P209" s="250"/>
      <c r="Q209" s="250"/>
    </row>
    <row r="210" spans="2:17" x14ac:dyDescent="0.2">
      <c r="B210" s="53"/>
      <c r="C210" s="53"/>
      <c r="D210" s="157"/>
      <c r="E210" s="53"/>
      <c r="F210" s="53"/>
      <c r="G210" s="157"/>
      <c r="H210" s="53"/>
      <c r="I210" s="53"/>
      <c r="J210" s="250"/>
      <c r="K210" s="250"/>
      <c r="L210" s="250"/>
      <c r="M210" s="250"/>
      <c r="N210" s="250"/>
      <c r="O210" s="250"/>
      <c r="P210" s="250"/>
      <c r="Q210" s="250"/>
    </row>
    <row r="211" spans="2:17" x14ac:dyDescent="0.2">
      <c r="B211" s="53"/>
      <c r="C211" s="53"/>
      <c r="D211" s="157"/>
      <c r="E211" s="53"/>
      <c r="F211" s="53"/>
      <c r="G211" s="157"/>
      <c r="H211" s="53"/>
      <c r="I211" s="53"/>
      <c r="J211" s="250"/>
      <c r="K211" s="250"/>
      <c r="L211" s="250"/>
      <c r="M211" s="250"/>
      <c r="N211" s="250"/>
      <c r="O211" s="250"/>
      <c r="P211" s="250"/>
      <c r="Q211" s="250"/>
    </row>
    <row r="212" spans="2:17" x14ac:dyDescent="0.2">
      <c r="B212" s="53"/>
      <c r="C212" s="53"/>
      <c r="D212" s="157"/>
      <c r="E212" s="53"/>
      <c r="F212" s="53"/>
      <c r="G212" s="157"/>
      <c r="H212" s="53"/>
      <c r="I212" s="53"/>
      <c r="J212" s="250"/>
      <c r="K212" s="250"/>
      <c r="L212" s="250"/>
      <c r="M212" s="250"/>
      <c r="N212" s="250"/>
      <c r="O212" s="250"/>
      <c r="P212" s="250"/>
      <c r="Q212" s="250"/>
    </row>
    <row r="213" spans="2:17" x14ac:dyDescent="0.2">
      <c r="B213" s="53"/>
      <c r="C213" s="53"/>
      <c r="D213" s="157"/>
      <c r="E213" s="53"/>
      <c r="F213" s="53"/>
      <c r="G213" s="157"/>
      <c r="H213" s="53"/>
      <c r="I213" s="53"/>
      <c r="J213" s="250"/>
      <c r="K213" s="250"/>
      <c r="L213" s="250"/>
      <c r="M213" s="250"/>
      <c r="N213" s="250"/>
      <c r="O213" s="250"/>
      <c r="P213" s="250"/>
      <c r="Q213" s="250"/>
    </row>
    <row r="214" spans="2:17" x14ac:dyDescent="0.2">
      <c r="B214" s="53"/>
      <c r="C214" s="53"/>
      <c r="D214" s="157"/>
      <c r="E214" s="53"/>
      <c r="F214" s="53"/>
      <c r="G214" s="157"/>
      <c r="H214" s="53"/>
      <c r="I214" s="53"/>
      <c r="J214" s="250"/>
      <c r="K214" s="250"/>
      <c r="L214" s="250"/>
      <c r="M214" s="250"/>
      <c r="N214" s="250"/>
      <c r="O214" s="250"/>
      <c r="P214" s="250"/>
      <c r="Q214" s="250"/>
    </row>
    <row r="215" spans="2:17" x14ac:dyDescent="0.2">
      <c r="B215" s="53"/>
      <c r="C215" s="53"/>
      <c r="D215" s="157"/>
      <c r="E215" s="53"/>
      <c r="F215" s="53"/>
      <c r="G215" s="157"/>
      <c r="H215" s="53"/>
      <c r="I215" s="53"/>
      <c r="J215" s="250"/>
      <c r="K215" s="250"/>
      <c r="L215" s="250"/>
      <c r="M215" s="250"/>
      <c r="N215" s="250"/>
      <c r="O215" s="250"/>
      <c r="P215" s="250"/>
      <c r="Q215" s="250"/>
    </row>
    <row r="216" spans="2:17" x14ac:dyDescent="0.2">
      <c r="B216" s="53"/>
      <c r="C216" s="53"/>
      <c r="D216" s="157"/>
      <c r="E216" s="53"/>
      <c r="F216" s="53"/>
      <c r="G216" s="157"/>
      <c r="H216" s="53"/>
      <c r="I216" s="53"/>
      <c r="J216" s="250"/>
      <c r="K216" s="250"/>
      <c r="L216" s="250"/>
      <c r="M216" s="250"/>
      <c r="N216" s="250"/>
      <c r="O216" s="250"/>
      <c r="P216" s="250"/>
      <c r="Q216" s="250"/>
    </row>
    <row r="217" spans="2:17" x14ac:dyDescent="0.2">
      <c r="B217" s="53"/>
      <c r="C217" s="53"/>
      <c r="D217" s="157"/>
      <c r="E217" s="53"/>
      <c r="F217" s="53"/>
      <c r="G217" s="157"/>
      <c r="H217" s="53"/>
      <c r="I217" s="53"/>
      <c r="J217" s="250"/>
      <c r="K217" s="250"/>
      <c r="L217" s="250"/>
      <c r="M217" s="250"/>
      <c r="N217" s="250"/>
      <c r="O217" s="250"/>
      <c r="P217" s="250"/>
      <c r="Q217" s="250"/>
    </row>
    <row r="218" spans="2:17" x14ac:dyDescent="0.2">
      <c r="B218" s="53"/>
      <c r="C218" s="53"/>
      <c r="D218" s="157"/>
      <c r="E218" s="53"/>
      <c r="F218" s="53"/>
      <c r="G218" s="157"/>
      <c r="H218" s="53"/>
      <c r="I218" s="53"/>
      <c r="J218" s="250"/>
      <c r="K218" s="250"/>
      <c r="L218" s="250"/>
      <c r="M218" s="250"/>
      <c r="N218" s="250"/>
      <c r="O218" s="250"/>
      <c r="P218" s="250"/>
      <c r="Q218" s="250"/>
    </row>
    <row r="219" spans="2:17" x14ac:dyDescent="0.2">
      <c r="B219" s="53"/>
      <c r="C219" s="53"/>
      <c r="D219" s="157"/>
      <c r="E219" s="53"/>
      <c r="F219" s="53"/>
      <c r="G219" s="157"/>
      <c r="H219" s="53"/>
      <c r="I219" s="53"/>
      <c r="J219" s="250"/>
      <c r="K219" s="250"/>
      <c r="L219" s="250"/>
      <c r="M219" s="250"/>
      <c r="N219" s="250"/>
      <c r="O219" s="250"/>
      <c r="P219" s="250"/>
      <c r="Q219" s="250"/>
    </row>
    <row r="220" spans="2:17" x14ac:dyDescent="0.2">
      <c r="B220" s="53"/>
      <c r="C220" s="53"/>
      <c r="D220" s="157"/>
      <c r="E220" s="53"/>
      <c r="F220" s="53"/>
      <c r="G220" s="157"/>
      <c r="H220" s="53"/>
      <c r="I220" s="53"/>
      <c r="J220" s="250"/>
      <c r="K220" s="250"/>
      <c r="L220" s="250"/>
      <c r="M220" s="250"/>
      <c r="N220" s="250"/>
      <c r="O220" s="250"/>
      <c r="P220" s="250"/>
      <c r="Q220" s="250"/>
    </row>
    <row r="221" spans="2:17" x14ac:dyDescent="0.2">
      <c r="B221" s="53"/>
      <c r="C221" s="53"/>
      <c r="D221" s="157"/>
      <c r="E221" s="53"/>
      <c r="F221" s="53"/>
      <c r="G221" s="157"/>
      <c r="H221" s="53"/>
      <c r="I221" s="53"/>
      <c r="J221" s="250"/>
      <c r="K221" s="250"/>
      <c r="L221" s="250"/>
      <c r="M221" s="250"/>
      <c r="N221" s="250"/>
      <c r="O221" s="250"/>
      <c r="P221" s="250"/>
      <c r="Q221" s="250"/>
    </row>
    <row r="222" spans="2:17" x14ac:dyDescent="0.2">
      <c r="B222" s="53"/>
      <c r="C222" s="53"/>
      <c r="D222" s="157"/>
      <c r="E222" s="53"/>
      <c r="F222" s="53"/>
      <c r="G222" s="157"/>
      <c r="H222" s="53"/>
      <c r="I222" s="53"/>
      <c r="J222" s="250"/>
      <c r="K222" s="250"/>
      <c r="L222" s="250"/>
      <c r="M222" s="250"/>
      <c r="N222" s="250"/>
      <c r="O222" s="250"/>
      <c r="P222" s="250"/>
      <c r="Q222" s="250"/>
    </row>
    <row r="223" spans="2:17" x14ac:dyDescent="0.2">
      <c r="B223" s="53"/>
      <c r="C223" s="53"/>
      <c r="D223" s="157"/>
      <c r="E223" s="53"/>
      <c r="F223" s="53"/>
      <c r="G223" s="157"/>
      <c r="H223" s="53"/>
      <c r="I223" s="53"/>
      <c r="J223" s="250"/>
      <c r="K223" s="250"/>
      <c r="L223" s="250"/>
      <c r="M223" s="250"/>
      <c r="N223" s="250"/>
      <c r="O223" s="250"/>
      <c r="P223" s="250"/>
      <c r="Q223" s="250"/>
    </row>
    <row r="224" spans="2:17" x14ac:dyDescent="0.2">
      <c r="B224" s="53"/>
      <c r="C224" s="53"/>
      <c r="D224" s="157"/>
      <c r="E224" s="53"/>
      <c r="F224" s="53"/>
      <c r="G224" s="157"/>
      <c r="H224" s="53"/>
      <c r="I224" s="53"/>
      <c r="J224" s="250"/>
      <c r="K224" s="250"/>
      <c r="L224" s="250"/>
      <c r="M224" s="250"/>
      <c r="N224" s="250"/>
      <c r="O224" s="250"/>
      <c r="P224" s="250"/>
      <c r="Q224" s="250"/>
    </row>
    <row r="225" spans="2:17" x14ac:dyDescent="0.2">
      <c r="B225" s="53"/>
      <c r="C225" s="53"/>
      <c r="D225" s="157"/>
      <c r="E225" s="53"/>
      <c r="F225" s="53"/>
      <c r="G225" s="157"/>
      <c r="H225" s="53"/>
      <c r="I225" s="53"/>
      <c r="J225" s="250"/>
      <c r="K225" s="250"/>
      <c r="L225" s="250"/>
      <c r="M225" s="250"/>
      <c r="N225" s="250"/>
      <c r="O225" s="250"/>
      <c r="P225" s="250"/>
      <c r="Q225" s="250"/>
    </row>
    <row r="226" spans="2:17" x14ac:dyDescent="0.2">
      <c r="B226" s="53"/>
      <c r="C226" s="53"/>
      <c r="D226" s="157"/>
      <c r="E226" s="53"/>
      <c r="F226" s="53"/>
      <c r="G226" s="157"/>
      <c r="H226" s="53"/>
      <c r="I226" s="53"/>
      <c r="J226" s="250"/>
      <c r="K226" s="250"/>
      <c r="L226" s="250"/>
      <c r="M226" s="250"/>
      <c r="N226" s="250"/>
      <c r="O226" s="250"/>
      <c r="P226" s="250"/>
      <c r="Q226" s="250"/>
    </row>
    <row r="227" spans="2:17" x14ac:dyDescent="0.2">
      <c r="B227" s="53"/>
      <c r="C227" s="53"/>
      <c r="D227" s="157"/>
      <c r="E227" s="53"/>
      <c r="F227" s="53"/>
      <c r="G227" s="157"/>
      <c r="H227" s="53"/>
      <c r="I227" s="53"/>
      <c r="J227" s="250"/>
      <c r="K227" s="250"/>
      <c r="L227" s="250"/>
      <c r="M227" s="250"/>
      <c r="N227" s="250"/>
      <c r="O227" s="250"/>
      <c r="P227" s="250"/>
      <c r="Q227" s="250"/>
    </row>
    <row r="228" spans="2:17" x14ac:dyDescent="0.2">
      <c r="B228" s="53"/>
      <c r="C228" s="53"/>
      <c r="D228" s="157"/>
      <c r="E228" s="53"/>
      <c r="F228" s="53"/>
      <c r="G228" s="157"/>
      <c r="H228" s="53"/>
      <c r="I228" s="53"/>
      <c r="J228" s="250"/>
      <c r="K228" s="250"/>
      <c r="L228" s="250"/>
      <c r="M228" s="250"/>
      <c r="N228" s="250"/>
      <c r="O228" s="250"/>
      <c r="P228" s="250"/>
      <c r="Q228" s="250"/>
    </row>
    <row r="229" spans="2:17" x14ac:dyDescent="0.2">
      <c r="B229" s="53"/>
      <c r="C229" s="53"/>
      <c r="D229" s="157"/>
      <c r="E229" s="53"/>
      <c r="F229" s="53"/>
      <c r="G229" s="157"/>
      <c r="H229" s="53"/>
      <c r="I229" s="53"/>
      <c r="J229" s="250"/>
      <c r="K229" s="250"/>
      <c r="L229" s="250"/>
      <c r="M229" s="250"/>
      <c r="N229" s="250"/>
      <c r="O229" s="250"/>
      <c r="P229" s="250"/>
      <c r="Q229" s="250"/>
    </row>
    <row r="230" spans="2:17" x14ac:dyDescent="0.2">
      <c r="B230" s="53"/>
      <c r="C230" s="53"/>
      <c r="D230" s="157"/>
      <c r="E230" s="53"/>
      <c r="F230" s="53"/>
      <c r="G230" s="157"/>
      <c r="H230" s="53"/>
      <c r="I230" s="53"/>
      <c r="J230" s="250"/>
      <c r="K230" s="250"/>
      <c r="L230" s="250"/>
      <c r="M230" s="250"/>
      <c r="N230" s="250"/>
      <c r="O230" s="250"/>
      <c r="P230" s="250"/>
      <c r="Q230" s="250"/>
    </row>
    <row r="231" spans="2:17" x14ac:dyDescent="0.2">
      <c r="B231" s="53"/>
      <c r="C231" s="53"/>
      <c r="D231" s="157"/>
      <c r="E231" s="53"/>
      <c r="F231" s="53"/>
      <c r="G231" s="157"/>
      <c r="H231" s="53"/>
      <c r="I231" s="53"/>
      <c r="J231" s="250"/>
      <c r="K231" s="250"/>
      <c r="L231" s="250"/>
      <c r="M231" s="250"/>
      <c r="N231" s="250"/>
      <c r="O231" s="250"/>
      <c r="P231" s="250"/>
      <c r="Q231" s="250"/>
    </row>
    <row r="232" spans="2:17" x14ac:dyDescent="0.2">
      <c r="B232" s="53"/>
      <c r="C232" s="53"/>
      <c r="D232" s="157"/>
      <c r="E232" s="53"/>
      <c r="F232" s="53"/>
      <c r="G232" s="157"/>
      <c r="H232" s="53"/>
      <c r="I232" s="53"/>
      <c r="J232" s="250"/>
      <c r="K232" s="250"/>
      <c r="L232" s="250"/>
      <c r="M232" s="250"/>
      <c r="N232" s="250"/>
      <c r="O232" s="250"/>
      <c r="P232" s="250"/>
      <c r="Q232" s="250"/>
    </row>
    <row r="233" spans="2:17" x14ac:dyDescent="0.2">
      <c r="B233" s="53"/>
      <c r="C233" s="53"/>
      <c r="D233" s="157"/>
      <c r="E233" s="53"/>
      <c r="F233" s="53"/>
      <c r="G233" s="157"/>
      <c r="H233" s="53"/>
      <c r="I233" s="53"/>
      <c r="J233" s="250"/>
      <c r="K233" s="250"/>
      <c r="L233" s="250"/>
      <c r="M233" s="250"/>
      <c r="N233" s="250"/>
      <c r="O233" s="250"/>
      <c r="P233" s="250"/>
      <c r="Q233" s="250"/>
    </row>
    <row r="234" spans="2:17" x14ac:dyDescent="0.2">
      <c r="B234" s="53"/>
      <c r="C234" s="53"/>
      <c r="D234" s="157"/>
      <c r="E234" s="53"/>
      <c r="F234" s="53"/>
      <c r="G234" s="157"/>
      <c r="H234" s="53"/>
      <c r="I234" s="53"/>
      <c r="J234" s="250"/>
      <c r="K234" s="250"/>
      <c r="L234" s="250"/>
      <c r="M234" s="250"/>
      <c r="N234" s="250"/>
      <c r="O234" s="250"/>
      <c r="P234" s="250"/>
      <c r="Q234" s="250"/>
    </row>
    <row r="235" spans="2:17" x14ac:dyDescent="0.2">
      <c r="B235" s="53"/>
      <c r="C235" s="53"/>
      <c r="D235" s="157"/>
      <c r="E235" s="53"/>
      <c r="F235" s="53"/>
      <c r="G235" s="157"/>
      <c r="H235" s="53"/>
      <c r="I235" s="53"/>
      <c r="J235" s="250"/>
      <c r="K235" s="250"/>
      <c r="L235" s="250"/>
      <c r="M235" s="250"/>
      <c r="N235" s="250"/>
      <c r="O235" s="250"/>
      <c r="P235" s="250"/>
      <c r="Q235" s="250"/>
    </row>
    <row r="236" spans="2:17" x14ac:dyDescent="0.2">
      <c r="B236" s="53"/>
      <c r="C236" s="53"/>
      <c r="D236" s="157"/>
      <c r="E236" s="53"/>
      <c r="F236" s="53"/>
      <c r="G236" s="157"/>
      <c r="H236" s="53"/>
      <c r="I236" s="53"/>
      <c r="J236" s="250"/>
      <c r="K236" s="250"/>
      <c r="L236" s="250"/>
      <c r="M236" s="250"/>
      <c r="N236" s="250"/>
      <c r="O236" s="250"/>
      <c r="P236" s="250"/>
      <c r="Q236" s="250"/>
    </row>
    <row r="237" spans="2:17" x14ac:dyDescent="0.2">
      <c r="B237" s="53"/>
      <c r="C237" s="53"/>
      <c r="D237" s="157"/>
      <c r="E237" s="53"/>
      <c r="F237" s="53"/>
      <c r="G237" s="157"/>
      <c r="H237" s="53"/>
      <c r="I237" s="53"/>
      <c r="J237" s="250"/>
      <c r="K237" s="250"/>
      <c r="L237" s="250"/>
      <c r="M237" s="250"/>
      <c r="N237" s="250"/>
      <c r="O237" s="250"/>
      <c r="P237" s="250"/>
      <c r="Q237" s="250"/>
    </row>
    <row r="238" spans="2:17" x14ac:dyDescent="0.2">
      <c r="B238" s="53"/>
      <c r="C238" s="53"/>
      <c r="D238" s="157"/>
      <c r="E238" s="53"/>
      <c r="F238" s="53"/>
      <c r="G238" s="157"/>
      <c r="H238" s="53"/>
      <c r="I238" s="53"/>
      <c r="J238" s="250"/>
      <c r="K238" s="250"/>
      <c r="L238" s="250"/>
      <c r="M238" s="250"/>
      <c r="N238" s="250"/>
      <c r="O238" s="250"/>
      <c r="P238" s="250"/>
      <c r="Q238" s="250"/>
    </row>
    <row r="239" spans="2:17" x14ac:dyDescent="0.2">
      <c r="B239" s="53"/>
      <c r="C239" s="53"/>
      <c r="D239" s="157"/>
      <c r="E239" s="53"/>
      <c r="F239" s="53"/>
      <c r="G239" s="157"/>
      <c r="H239" s="53"/>
      <c r="I239" s="53"/>
      <c r="J239" s="250"/>
      <c r="K239" s="250"/>
      <c r="L239" s="250"/>
      <c r="M239" s="250"/>
      <c r="N239" s="250"/>
      <c r="O239" s="250"/>
      <c r="P239" s="250"/>
      <c r="Q239" s="250"/>
    </row>
    <row r="240" spans="2:17" x14ac:dyDescent="0.2">
      <c r="B240" s="53"/>
      <c r="C240" s="53"/>
      <c r="D240" s="157"/>
      <c r="E240" s="53"/>
      <c r="F240" s="53"/>
      <c r="G240" s="157"/>
      <c r="H240" s="53"/>
      <c r="I240" s="53"/>
      <c r="J240" s="250"/>
      <c r="K240" s="250"/>
      <c r="L240" s="250"/>
      <c r="M240" s="250"/>
      <c r="N240" s="250"/>
      <c r="O240" s="250"/>
      <c r="P240" s="250"/>
      <c r="Q240" s="250"/>
    </row>
    <row r="241" spans="2:17" x14ac:dyDescent="0.2">
      <c r="B241" s="53"/>
      <c r="C241" s="53"/>
      <c r="D241" s="157"/>
      <c r="E241" s="53"/>
      <c r="F241" s="53"/>
      <c r="G241" s="157"/>
      <c r="H241" s="53"/>
      <c r="I241" s="53"/>
      <c r="J241" s="250"/>
      <c r="K241" s="250"/>
      <c r="L241" s="250"/>
      <c r="M241" s="250"/>
      <c r="N241" s="250"/>
      <c r="O241" s="250"/>
      <c r="P241" s="250"/>
      <c r="Q241" s="250"/>
    </row>
    <row r="242" spans="2:17" x14ac:dyDescent="0.2">
      <c r="B242" s="53"/>
      <c r="C242" s="53"/>
      <c r="D242" s="157"/>
      <c r="E242" s="53"/>
      <c r="F242" s="53"/>
      <c r="G242" s="157"/>
      <c r="H242" s="53"/>
      <c r="I242" s="53"/>
      <c r="J242" s="250"/>
      <c r="K242" s="250"/>
      <c r="L242" s="250"/>
      <c r="M242" s="250"/>
      <c r="N242" s="250"/>
      <c r="O242" s="250"/>
      <c r="P242" s="250"/>
      <c r="Q242" s="250"/>
    </row>
    <row r="243" spans="2:17" x14ac:dyDescent="0.2">
      <c r="B243" s="53"/>
      <c r="C243" s="53"/>
      <c r="D243" s="157"/>
      <c r="E243" s="53"/>
      <c r="F243" s="53"/>
      <c r="G243" s="157"/>
      <c r="H243" s="53"/>
      <c r="I243" s="53"/>
      <c r="J243" s="250"/>
      <c r="K243" s="250"/>
      <c r="L243" s="250"/>
      <c r="M243" s="250"/>
      <c r="N243" s="250"/>
      <c r="O243" s="250"/>
      <c r="P243" s="250"/>
      <c r="Q243" s="250"/>
    </row>
    <row r="244" spans="2:17" x14ac:dyDescent="0.2">
      <c r="B244" s="53"/>
      <c r="C244" s="53"/>
      <c r="D244" s="157"/>
      <c r="E244" s="53"/>
      <c r="F244" s="53"/>
      <c r="G244" s="157"/>
      <c r="H244" s="53"/>
      <c r="I244" s="53"/>
      <c r="J244" s="250"/>
      <c r="K244" s="250"/>
      <c r="L244" s="250"/>
      <c r="M244" s="250"/>
      <c r="N244" s="250"/>
      <c r="O244" s="250"/>
      <c r="P244" s="250"/>
      <c r="Q244" s="250"/>
    </row>
    <row r="245" spans="2:17" x14ac:dyDescent="0.2">
      <c r="B245" s="53"/>
      <c r="C245" s="53"/>
      <c r="D245" s="157"/>
      <c r="E245" s="53"/>
      <c r="F245" s="53"/>
      <c r="G245" s="157"/>
      <c r="H245" s="53"/>
      <c r="I245" s="53"/>
      <c r="J245" s="250"/>
      <c r="K245" s="250"/>
      <c r="L245" s="250"/>
      <c r="M245" s="250"/>
      <c r="N245" s="250"/>
      <c r="O245" s="250"/>
      <c r="P245" s="250"/>
      <c r="Q245" s="250"/>
    </row>
    <row r="246" spans="2:17" x14ac:dyDescent="0.2">
      <c r="B246" s="53"/>
      <c r="C246" s="53"/>
      <c r="D246" s="157"/>
      <c r="E246" s="53"/>
      <c r="F246" s="53"/>
      <c r="G246" s="157"/>
      <c r="H246" s="53"/>
      <c r="I246" s="53"/>
      <c r="J246" s="250"/>
      <c r="K246" s="250"/>
      <c r="L246" s="250"/>
      <c r="M246" s="250"/>
      <c r="N246" s="250"/>
      <c r="O246" s="250"/>
      <c r="P246" s="250"/>
      <c r="Q246" s="250"/>
    </row>
    <row r="247" spans="2:17" x14ac:dyDescent="0.2">
      <c r="B247" s="53"/>
      <c r="C247" s="53"/>
      <c r="D247" s="157"/>
      <c r="E247" s="53"/>
      <c r="F247" s="53"/>
      <c r="G247" s="157"/>
      <c r="H247" s="53"/>
      <c r="I247" s="53"/>
      <c r="J247" s="250"/>
      <c r="K247" s="250"/>
      <c r="L247" s="250"/>
      <c r="M247" s="250"/>
      <c r="N247" s="250"/>
      <c r="O247" s="250"/>
      <c r="P247" s="250"/>
      <c r="Q247" s="250"/>
    </row>
  </sheetData>
  <mergeCells count="4">
    <mergeCell ref="B5:D5"/>
    <mergeCell ref="E5:G5"/>
    <mergeCell ref="A2:I2"/>
    <mergeCell ref="B1:E1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scale="91" orientation="landscape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tabColor indexed="55"/>
    <outlinePr applyStyles="1" summaryBelow="0"/>
    <pageSetUpPr fitToPage="1"/>
  </sheetPr>
  <dimension ref="A2:T247"/>
  <sheetViews>
    <sheetView workbookViewId="0">
      <selection activeCell="D4" sqref="D4"/>
    </sheetView>
  </sheetViews>
  <sheetFormatPr defaultRowHeight="12.75" x14ac:dyDescent="0.2"/>
  <cols>
    <col min="1" max="1" width="63.28515625" style="238" bestFit="1" customWidth="1"/>
    <col min="2" max="2" width="14.28515625" style="33" customWidth="1"/>
    <col min="3" max="3" width="15.140625" style="33" customWidth="1"/>
    <col min="4" max="4" width="10.28515625" style="146" customWidth="1"/>
    <col min="5" max="5" width="8.85546875" style="238" hidden="1" customWidth="1"/>
    <col min="6" max="16384" width="9.140625" style="238"/>
  </cols>
  <sheetData>
    <row r="2" spans="1:20" ht="39" customHeight="1" x14ac:dyDescent="0.3">
      <c r="A2" s="286" t="s">
        <v>20</v>
      </c>
      <c r="B2" s="3"/>
      <c r="C2" s="3"/>
      <c r="D2" s="3"/>
      <c r="E2" s="3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</row>
    <row r="3" spans="1:20" x14ac:dyDescent="0.2">
      <c r="A3" s="222"/>
    </row>
    <row r="4" spans="1:20" s="11" customFormat="1" x14ac:dyDescent="0.2">
      <c r="B4" s="60"/>
      <c r="C4" s="60"/>
      <c r="D4" s="168" t="str">
        <f>VALVAL</f>
        <v>млрд. одиниць</v>
      </c>
    </row>
    <row r="5" spans="1:20" s="83" customFormat="1" x14ac:dyDescent="0.2">
      <c r="A5" s="223"/>
      <c r="B5" s="200" t="s">
        <v>180</v>
      </c>
      <c r="C5" s="200" t="s">
        <v>7</v>
      </c>
      <c r="D5" s="93" t="s">
        <v>66</v>
      </c>
      <c r="E5" s="102" t="s">
        <v>164</v>
      </c>
    </row>
    <row r="6" spans="1:20" s="10" customFormat="1" ht="15" x14ac:dyDescent="0.2">
      <c r="A6" s="88" t="s">
        <v>179</v>
      </c>
      <c r="B6" s="239">
        <f t="shared" ref="B6:D6" si="0">SUM(B$7+ B$8+ B$9)</f>
        <v>76.113584884319991</v>
      </c>
      <c r="C6" s="239">
        <f t="shared" si="0"/>
        <v>2131.8494912910401</v>
      </c>
      <c r="D6" s="130">
        <f t="shared" si="0"/>
        <v>1</v>
      </c>
      <c r="E6" s="180" t="s">
        <v>10</v>
      </c>
    </row>
    <row r="7" spans="1:20" s="100" customFormat="1" x14ac:dyDescent="0.2">
      <c r="A7" s="126" t="s">
        <v>42</v>
      </c>
      <c r="B7" s="103">
        <v>3.9048822247700001</v>
      </c>
      <c r="C7" s="103">
        <v>109.37103011457</v>
      </c>
      <c r="D7" s="204">
        <v>5.1303000000000001E-2</v>
      </c>
      <c r="E7" s="161" t="s">
        <v>131</v>
      </c>
    </row>
    <row r="8" spans="1:20" s="100" customFormat="1" x14ac:dyDescent="0.2">
      <c r="A8" s="126" t="s">
        <v>145</v>
      </c>
      <c r="B8" s="103">
        <v>24.458192110599999</v>
      </c>
      <c r="C8" s="103">
        <v>685.04439106394</v>
      </c>
      <c r="D8" s="204">
        <v>0.32133800000000001</v>
      </c>
      <c r="E8" s="161" t="s">
        <v>131</v>
      </c>
    </row>
    <row r="9" spans="1:20" s="100" customFormat="1" x14ac:dyDescent="0.2">
      <c r="A9" s="126" t="s">
        <v>84</v>
      </c>
      <c r="B9" s="103">
        <v>47.750510548949997</v>
      </c>
      <c r="C9" s="103">
        <v>1337.43407011253</v>
      </c>
      <c r="D9" s="204">
        <v>0.627359</v>
      </c>
      <c r="E9" s="161" t="s">
        <v>131</v>
      </c>
    </row>
    <row r="10" spans="1:20" x14ac:dyDescent="0.2">
      <c r="B10" s="53"/>
      <c r="C10" s="53"/>
      <c r="D10" s="157"/>
      <c r="E10" s="250"/>
      <c r="F10" s="250"/>
      <c r="G10" s="250"/>
      <c r="H10" s="250"/>
      <c r="I10" s="250"/>
      <c r="J10" s="250"/>
      <c r="K10" s="250"/>
      <c r="L10" s="250"/>
      <c r="M10" s="250"/>
      <c r="N10" s="250"/>
      <c r="O10" s="250"/>
      <c r="P10" s="250"/>
      <c r="Q10" s="250"/>
      <c r="R10" s="250"/>
    </row>
    <row r="11" spans="1:20" x14ac:dyDescent="0.2">
      <c r="B11" s="53"/>
      <c r="C11" s="53"/>
      <c r="D11" s="157"/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  <c r="R11" s="250"/>
    </row>
    <row r="12" spans="1:20" x14ac:dyDescent="0.2">
      <c r="B12" s="53"/>
      <c r="C12" s="53"/>
      <c r="D12" s="157"/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  <c r="R12" s="250"/>
    </row>
    <row r="13" spans="1:20" x14ac:dyDescent="0.2">
      <c r="B13" s="53"/>
      <c r="C13" s="53"/>
      <c r="D13" s="157"/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  <c r="R13" s="250"/>
    </row>
    <row r="14" spans="1:20" x14ac:dyDescent="0.2">
      <c r="B14" s="53"/>
      <c r="C14" s="53"/>
      <c r="D14" s="157"/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  <c r="R14" s="250"/>
    </row>
    <row r="15" spans="1:20" x14ac:dyDescent="0.2">
      <c r="B15" s="53"/>
      <c r="C15" s="53"/>
      <c r="D15" s="157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  <c r="R15" s="250"/>
    </row>
    <row r="16" spans="1:20" x14ac:dyDescent="0.2">
      <c r="B16" s="53"/>
      <c r="C16" s="53"/>
      <c r="D16" s="157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  <c r="R16" s="250"/>
    </row>
    <row r="17" spans="2:18" x14ac:dyDescent="0.2">
      <c r="B17" s="53"/>
      <c r="C17" s="53"/>
      <c r="D17" s="157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  <c r="R17" s="250"/>
    </row>
    <row r="18" spans="2:18" x14ac:dyDescent="0.2">
      <c r="B18" s="53"/>
      <c r="C18" s="53"/>
      <c r="D18" s="157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</row>
    <row r="19" spans="2:18" x14ac:dyDescent="0.2">
      <c r="B19" s="53"/>
      <c r="C19" s="53"/>
      <c r="D19" s="157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  <c r="R19" s="250"/>
    </row>
    <row r="20" spans="2:18" x14ac:dyDescent="0.2">
      <c r="B20" s="53"/>
      <c r="C20" s="53"/>
      <c r="D20" s="157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  <c r="R20" s="250"/>
    </row>
    <row r="21" spans="2:18" x14ac:dyDescent="0.2">
      <c r="B21" s="53"/>
      <c r="C21" s="53"/>
      <c r="D21" s="157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</row>
    <row r="22" spans="2:18" x14ac:dyDescent="0.2">
      <c r="B22" s="53"/>
      <c r="C22" s="53"/>
      <c r="D22" s="157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  <c r="R22" s="250"/>
    </row>
    <row r="23" spans="2:18" x14ac:dyDescent="0.2">
      <c r="B23" s="53"/>
      <c r="C23" s="53"/>
      <c r="D23" s="157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</row>
    <row r="24" spans="2:18" x14ac:dyDescent="0.2">
      <c r="B24" s="53"/>
      <c r="C24" s="53"/>
      <c r="D24" s="157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</row>
    <row r="25" spans="2:18" x14ac:dyDescent="0.2">
      <c r="B25" s="53"/>
      <c r="C25" s="53"/>
      <c r="D25" s="157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  <c r="R25" s="250"/>
    </row>
    <row r="26" spans="2:18" x14ac:dyDescent="0.2">
      <c r="B26" s="53"/>
      <c r="C26" s="53"/>
      <c r="D26" s="157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  <c r="R26" s="250"/>
    </row>
    <row r="27" spans="2:18" x14ac:dyDescent="0.2">
      <c r="B27" s="53"/>
      <c r="C27" s="53"/>
      <c r="D27" s="157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  <c r="R27" s="250"/>
    </row>
    <row r="28" spans="2:18" x14ac:dyDescent="0.2">
      <c r="B28" s="53"/>
      <c r="C28" s="53"/>
      <c r="D28" s="157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  <c r="R28" s="250"/>
    </row>
    <row r="29" spans="2:18" x14ac:dyDescent="0.2">
      <c r="B29" s="53"/>
      <c r="C29" s="53"/>
      <c r="D29" s="157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R29" s="250"/>
    </row>
    <row r="30" spans="2:18" x14ac:dyDescent="0.2">
      <c r="B30" s="53"/>
      <c r="C30" s="53"/>
      <c r="D30" s="157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  <c r="R30" s="250"/>
    </row>
    <row r="31" spans="2:18" x14ac:dyDescent="0.2">
      <c r="B31" s="53"/>
      <c r="C31" s="53"/>
      <c r="D31" s="157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  <c r="R31" s="250"/>
    </row>
    <row r="32" spans="2:18" x14ac:dyDescent="0.2">
      <c r="B32" s="53"/>
      <c r="C32" s="53"/>
      <c r="D32" s="157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  <c r="R32" s="250"/>
    </row>
    <row r="33" spans="2:18" x14ac:dyDescent="0.2">
      <c r="B33" s="53"/>
      <c r="C33" s="53"/>
      <c r="D33" s="157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  <c r="R33" s="250"/>
    </row>
    <row r="34" spans="2:18" x14ac:dyDescent="0.2">
      <c r="B34" s="53"/>
      <c r="C34" s="53"/>
      <c r="D34" s="157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  <c r="R34" s="250"/>
    </row>
    <row r="35" spans="2:18" x14ac:dyDescent="0.2">
      <c r="B35" s="53"/>
      <c r="C35" s="53"/>
      <c r="D35" s="157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250"/>
    </row>
    <row r="36" spans="2:18" x14ac:dyDescent="0.2">
      <c r="B36" s="53"/>
      <c r="C36" s="53"/>
      <c r="D36" s="157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  <c r="R36" s="250"/>
    </row>
    <row r="37" spans="2:18" x14ac:dyDescent="0.2">
      <c r="B37" s="53"/>
      <c r="C37" s="53"/>
      <c r="D37" s="157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  <c r="R37" s="250"/>
    </row>
    <row r="38" spans="2:18" x14ac:dyDescent="0.2">
      <c r="B38" s="53"/>
      <c r="C38" s="53"/>
      <c r="D38" s="157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  <c r="R38" s="250"/>
    </row>
    <row r="39" spans="2:18" x14ac:dyDescent="0.2">
      <c r="B39" s="53"/>
      <c r="C39" s="53"/>
      <c r="D39" s="157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  <c r="R39" s="250"/>
    </row>
    <row r="40" spans="2:18" x14ac:dyDescent="0.2">
      <c r="B40" s="53"/>
      <c r="C40" s="53"/>
      <c r="D40" s="157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</row>
    <row r="41" spans="2:18" x14ac:dyDescent="0.2">
      <c r="B41" s="53"/>
      <c r="C41" s="53"/>
      <c r="D41" s="157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  <c r="R41" s="250"/>
    </row>
    <row r="42" spans="2:18" x14ac:dyDescent="0.2">
      <c r="B42" s="53"/>
      <c r="C42" s="53"/>
      <c r="D42" s="157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  <c r="R42" s="250"/>
    </row>
    <row r="43" spans="2:18" x14ac:dyDescent="0.2">
      <c r="B43" s="53"/>
      <c r="C43" s="53"/>
      <c r="D43" s="157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  <c r="R43" s="250"/>
    </row>
    <row r="44" spans="2:18" x14ac:dyDescent="0.2">
      <c r="B44" s="53"/>
      <c r="C44" s="53"/>
      <c r="D44" s="157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  <c r="R44" s="250"/>
    </row>
    <row r="45" spans="2:18" x14ac:dyDescent="0.2">
      <c r="B45" s="53"/>
      <c r="C45" s="53"/>
      <c r="D45" s="157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  <c r="R45" s="250"/>
    </row>
    <row r="46" spans="2:18" x14ac:dyDescent="0.2">
      <c r="B46" s="53"/>
      <c r="C46" s="53"/>
      <c r="D46" s="157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  <c r="R46" s="250"/>
    </row>
    <row r="47" spans="2:18" x14ac:dyDescent="0.2">
      <c r="B47" s="53"/>
      <c r="C47" s="53"/>
      <c r="D47" s="157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  <c r="R47" s="250"/>
    </row>
    <row r="48" spans="2:18" x14ac:dyDescent="0.2">
      <c r="B48" s="53"/>
      <c r="C48" s="53"/>
      <c r="D48" s="157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  <c r="R48" s="250"/>
    </row>
    <row r="49" spans="2:18" x14ac:dyDescent="0.2">
      <c r="B49" s="53"/>
      <c r="C49" s="53"/>
      <c r="D49" s="157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  <c r="R49" s="250"/>
    </row>
    <row r="50" spans="2:18" x14ac:dyDescent="0.2">
      <c r="B50" s="53"/>
      <c r="C50" s="53"/>
      <c r="D50" s="157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  <c r="R50" s="250"/>
    </row>
    <row r="51" spans="2:18" x14ac:dyDescent="0.2">
      <c r="B51" s="53"/>
      <c r="C51" s="53"/>
      <c r="D51" s="157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  <c r="R51" s="250"/>
    </row>
    <row r="52" spans="2:18" x14ac:dyDescent="0.2">
      <c r="B52" s="53"/>
      <c r="C52" s="53"/>
      <c r="D52" s="157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  <c r="R52" s="250"/>
    </row>
    <row r="53" spans="2:18" x14ac:dyDescent="0.2">
      <c r="B53" s="53"/>
      <c r="C53" s="53"/>
      <c r="D53" s="157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  <c r="R53" s="250"/>
    </row>
    <row r="54" spans="2:18" x14ac:dyDescent="0.2">
      <c r="B54" s="53"/>
      <c r="C54" s="53"/>
      <c r="D54" s="157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  <c r="R54" s="250"/>
    </row>
    <row r="55" spans="2:18" x14ac:dyDescent="0.2">
      <c r="B55" s="53"/>
      <c r="C55" s="53"/>
      <c r="D55" s="157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  <c r="R55" s="250"/>
    </row>
    <row r="56" spans="2:18" x14ac:dyDescent="0.2">
      <c r="B56" s="53"/>
      <c r="C56" s="53"/>
      <c r="D56" s="157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  <c r="R56" s="250"/>
    </row>
    <row r="57" spans="2:18" x14ac:dyDescent="0.2">
      <c r="B57" s="53"/>
      <c r="C57" s="53"/>
      <c r="D57" s="157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  <c r="R57" s="250"/>
    </row>
    <row r="58" spans="2:18" x14ac:dyDescent="0.2">
      <c r="B58" s="53"/>
      <c r="C58" s="53"/>
      <c r="D58" s="157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  <c r="R58" s="250"/>
    </row>
    <row r="59" spans="2:18" x14ac:dyDescent="0.2">
      <c r="B59" s="53"/>
      <c r="C59" s="53"/>
      <c r="D59" s="157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  <c r="R59" s="250"/>
    </row>
    <row r="60" spans="2:18" x14ac:dyDescent="0.2">
      <c r="B60" s="53"/>
      <c r="C60" s="53"/>
      <c r="D60" s="157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  <c r="R60" s="250"/>
    </row>
    <row r="61" spans="2:18" x14ac:dyDescent="0.2">
      <c r="B61" s="53"/>
      <c r="C61" s="53"/>
      <c r="D61" s="157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  <c r="R61" s="250"/>
    </row>
    <row r="62" spans="2:18" x14ac:dyDescent="0.2">
      <c r="B62" s="53"/>
      <c r="C62" s="53"/>
      <c r="D62" s="157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  <c r="R62" s="250"/>
    </row>
    <row r="63" spans="2:18" x14ac:dyDescent="0.2">
      <c r="B63" s="53"/>
      <c r="C63" s="53"/>
      <c r="D63" s="157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  <c r="R63" s="250"/>
    </row>
    <row r="64" spans="2:18" x14ac:dyDescent="0.2">
      <c r="B64" s="53"/>
      <c r="C64" s="53"/>
      <c r="D64" s="157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  <c r="R64" s="250"/>
    </row>
    <row r="65" spans="2:18" x14ac:dyDescent="0.2">
      <c r="B65" s="53"/>
      <c r="C65" s="53"/>
      <c r="D65" s="157"/>
      <c r="E65" s="250"/>
      <c r="F65" s="250"/>
      <c r="G65" s="250"/>
      <c r="H65" s="250"/>
      <c r="I65" s="250"/>
      <c r="J65" s="250"/>
      <c r="K65" s="250"/>
      <c r="L65" s="250"/>
      <c r="M65" s="250"/>
      <c r="N65" s="250"/>
      <c r="O65" s="250"/>
      <c r="P65" s="250"/>
      <c r="Q65" s="250"/>
      <c r="R65" s="250"/>
    </row>
    <row r="66" spans="2:18" x14ac:dyDescent="0.2">
      <c r="B66" s="53"/>
      <c r="C66" s="53"/>
      <c r="D66" s="157"/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  <c r="R66" s="250"/>
    </row>
    <row r="67" spans="2:18" x14ac:dyDescent="0.2">
      <c r="B67" s="53"/>
      <c r="C67" s="53"/>
      <c r="D67" s="157"/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  <c r="R67" s="250"/>
    </row>
    <row r="68" spans="2:18" x14ac:dyDescent="0.2">
      <c r="B68" s="53"/>
      <c r="C68" s="53"/>
      <c r="D68" s="157"/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  <c r="R68" s="250"/>
    </row>
    <row r="69" spans="2:18" x14ac:dyDescent="0.2">
      <c r="B69" s="53"/>
      <c r="C69" s="53"/>
      <c r="D69" s="157"/>
      <c r="E69" s="250"/>
      <c r="F69" s="250"/>
      <c r="G69" s="250"/>
      <c r="H69" s="250"/>
      <c r="I69" s="250"/>
      <c r="J69" s="250"/>
      <c r="K69" s="250"/>
      <c r="L69" s="250"/>
      <c r="M69" s="250"/>
      <c r="N69" s="250"/>
      <c r="O69" s="250"/>
      <c r="P69" s="250"/>
      <c r="Q69" s="250"/>
      <c r="R69" s="250"/>
    </row>
    <row r="70" spans="2:18" x14ac:dyDescent="0.2">
      <c r="B70" s="53"/>
      <c r="C70" s="53"/>
      <c r="D70" s="157"/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  <c r="R70" s="250"/>
    </row>
    <row r="71" spans="2:18" x14ac:dyDescent="0.2">
      <c r="B71" s="53"/>
      <c r="C71" s="53"/>
      <c r="D71" s="157"/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  <c r="R71" s="250"/>
    </row>
    <row r="72" spans="2:18" x14ac:dyDescent="0.2">
      <c r="B72" s="53"/>
      <c r="C72" s="53"/>
      <c r="D72" s="157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  <c r="R72" s="250"/>
    </row>
    <row r="73" spans="2:18" x14ac:dyDescent="0.2">
      <c r="B73" s="53"/>
      <c r="C73" s="53"/>
      <c r="D73" s="157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  <c r="R73" s="250"/>
    </row>
    <row r="74" spans="2:18" x14ac:dyDescent="0.2">
      <c r="B74" s="53"/>
      <c r="C74" s="53"/>
      <c r="D74" s="157"/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  <c r="R74" s="250"/>
    </row>
    <row r="75" spans="2:18" x14ac:dyDescent="0.2">
      <c r="B75" s="53"/>
      <c r="C75" s="53"/>
      <c r="D75" s="157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</row>
    <row r="76" spans="2:18" x14ac:dyDescent="0.2">
      <c r="B76" s="53"/>
      <c r="C76" s="53"/>
      <c r="D76" s="157"/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  <c r="R76" s="250"/>
    </row>
    <row r="77" spans="2:18" x14ac:dyDescent="0.2">
      <c r="B77" s="53"/>
      <c r="C77" s="53"/>
      <c r="D77" s="157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  <c r="R77" s="250"/>
    </row>
    <row r="78" spans="2:18" x14ac:dyDescent="0.2">
      <c r="B78" s="53"/>
      <c r="C78" s="53"/>
      <c r="D78" s="157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  <c r="R78" s="250"/>
    </row>
    <row r="79" spans="2:18" x14ac:dyDescent="0.2">
      <c r="B79" s="53"/>
      <c r="C79" s="53"/>
      <c r="D79" s="157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  <c r="R79" s="250"/>
    </row>
    <row r="80" spans="2:18" x14ac:dyDescent="0.2">
      <c r="B80" s="53"/>
      <c r="C80" s="53"/>
      <c r="D80" s="157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  <c r="R80" s="250"/>
    </row>
    <row r="81" spans="2:18" x14ac:dyDescent="0.2">
      <c r="B81" s="53"/>
      <c r="C81" s="53"/>
      <c r="D81" s="157"/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  <c r="R81" s="250"/>
    </row>
    <row r="82" spans="2:18" x14ac:dyDescent="0.2">
      <c r="B82" s="53"/>
      <c r="C82" s="53"/>
      <c r="D82" s="157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</row>
    <row r="83" spans="2:18" x14ac:dyDescent="0.2">
      <c r="B83" s="53"/>
      <c r="C83" s="53"/>
      <c r="D83" s="157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  <c r="R83" s="250"/>
    </row>
    <row r="84" spans="2:18" x14ac:dyDescent="0.2">
      <c r="B84" s="53"/>
      <c r="C84" s="53"/>
      <c r="D84" s="157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  <c r="R84" s="250"/>
    </row>
    <row r="85" spans="2:18" x14ac:dyDescent="0.2">
      <c r="B85" s="53"/>
      <c r="C85" s="53"/>
      <c r="D85" s="157"/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  <c r="R85" s="250"/>
    </row>
    <row r="86" spans="2:18" x14ac:dyDescent="0.2">
      <c r="B86" s="53"/>
      <c r="C86" s="53"/>
      <c r="D86" s="157"/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  <c r="R86" s="250"/>
    </row>
    <row r="87" spans="2:18" x14ac:dyDescent="0.2">
      <c r="B87" s="53"/>
      <c r="C87" s="53"/>
      <c r="D87" s="157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  <c r="R87" s="250"/>
    </row>
    <row r="88" spans="2:18" x14ac:dyDescent="0.2">
      <c r="B88" s="53"/>
      <c r="C88" s="53"/>
      <c r="D88" s="157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  <c r="R88" s="250"/>
    </row>
    <row r="89" spans="2:18" x14ac:dyDescent="0.2">
      <c r="B89" s="53"/>
      <c r="C89" s="53"/>
      <c r="D89" s="157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  <c r="R89" s="250"/>
    </row>
    <row r="90" spans="2:18" x14ac:dyDescent="0.2">
      <c r="B90" s="53"/>
      <c r="C90" s="53"/>
      <c r="D90" s="157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  <c r="R90" s="250"/>
    </row>
    <row r="91" spans="2:18" x14ac:dyDescent="0.2">
      <c r="B91" s="53"/>
      <c r="C91" s="53"/>
      <c r="D91" s="157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  <c r="R91" s="250"/>
    </row>
    <row r="92" spans="2:18" x14ac:dyDescent="0.2">
      <c r="B92" s="53"/>
      <c r="C92" s="53"/>
      <c r="D92" s="157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  <c r="R92" s="250"/>
    </row>
    <row r="93" spans="2:18" x14ac:dyDescent="0.2">
      <c r="B93" s="53"/>
      <c r="C93" s="53"/>
      <c r="D93" s="157"/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  <c r="R93" s="250"/>
    </row>
    <row r="94" spans="2:18" x14ac:dyDescent="0.2">
      <c r="B94" s="53"/>
      <c r="C94" s="53"/>
      <c r="D94" s="157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</row>
    <row r="95" spans="2:18" x14ac:dyDescent="0.2">
      <c r="B95" s="53"/>
      <c r="C95" s="53"/>
      <c r="D95" s="157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  <c r="R95" s="250"/>
    </row>
    <row r="96" spans="2:18" x14ac:dyDescent="0.2">
      <c r="B96" s="53"/>
      <c r="C96" s="53"/>
      <c r="D96" s="157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  <c r="R96" s="250"/>
    </row>
    <row r="97" spans="2:18" x14ac:dyDescent="0.2">
      <c r="B97" s="53"/>
      <c r="C97" s="53"/>
      <c r="D97" s="157"/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  <c r="R97" s="250"/>
    </row>
    <row r="98" spans="2:18" x14ac:dyDescent="0.2">
      <c r="B98" s="53"/>
      <c r="C98" s="53"/>
      <c r="D98" s="157"/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  <c r="R98" s="250"/>
    </row>
    <row r="99" spans="2:18" x14ac:dyDescent="0.2">
      <c r="B99" s="53"/>
      <c r="C99" s="53"/>
      <c r="D99" s="157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  <c r="R99" s="250"/>
    </row>
    <row r="100" spans="2:18" x14ac:dyDescent="0.2">
      <c r="B100" s="53"/>
      <c r="C100" s="53"/>
      <c r="D100" s="157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  <c r="R100" s="250"/>
    </row>
    <row r="101" spans="2:18" x14ac:dyDescent="0.2">
      <c r="B101" s="53"/>
      <c r="C101" s="53"/>
      <c r="D101" s="157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  <c r="R101" s="250"/>
    </row>
    <row r="102" spans="2:18" x14ac:dyDescent="0.2">
      <c r="B102" s="53"/>
      <c r="C102" s="53"/>
      <c r="D102" s="157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  <c r="R102" s="250"/>
    </row>
    <row r="103" spans="2:18" x14ac:dyDescent="0.2">
      <c r="B103" s="53"/>
      <c r="C103" s="53"/>
      <c r="D103" s="157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  <c r="R103" s="250"/>
    </row>
    <row r="104" spans="2:18" x14ac:dyDescent="0.2">
      <c r="B104" s="53"/>
      <c r="C104" s="53"/>
      <c r="D104" s="157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  <c r="R104" s="250"/>
    </row>
    <row r="105" spans="2:18" x14ac:dyDescent="0.2">
      <c r="B105" s="53"/>
      <c r="C105" s="53"/>
      <c r="D105" s="157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  <c r="R105" s="250"/>
    </row>
    <row r="106" spans="2:18" x14ac:dyDescent="0.2">
      <c r="B106" s="53"/>
      <c r="C106" s="53"/>
      <c r="D106" s="157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  <c r="R106" s="250"/>
    </row>
    <row r="107" spans="2:18" x14ac:dyDescent="0.2">
      <c r="B107" s="53"/>
      <c r="C107" s="53"/>
      <c r="D107" s="157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  <c r="R107" s="250"/>
    </row>
    <row r="108" spans="2:18" x14ac:dyDescent="0.2">
      <c r="B108" s="53"/>
      <c r="C108" s="53"/>
      <c r="D108" s="157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  <c r="R108" s="250"/>
    </row>
    <row r="109" spans="2:18" x14ac:dyDescent="0.2">
      <c r="B109" s="53"/>
      <c r="C109" s="53"/>
      <c r="D109" s="157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  <c r="R109" s="250"/>
    </row>
    <row r="110" spans="2:18" x14ac:dyDescent="0.2">
      <c r="B110" s="53"/>
      <c r="C110" s="53"/>
      <c r="D110" s="157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  <c r="R110" s="250"/>
    </row>
    <row r="111" spans="2:18" x14ac:dyDescent="0.2">
      <c r="B111" s="53"/>
      <c r="C111" s="53"/>
      <c r="D111" s="157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  <c r="R111" s="250"/>
    </row>
    <row r="112" spans="2:18" x14ac:dyDescent="0.2">
      <c r="B112" s="53"/>
      <c r="C112" s="53"/>
      <c r="D112" s="157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  <c r="R112" s="250"/>
    </row>
    <row r="113" spans="2:18" x14ac:dyDescent="0.2">
      <c r="B113" s="53"/>
      <c r="C113" s="53"/>
      <c r="D113" s="157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  <c r="R113" s="250"/>
    </row>
    <row r="114" spans="2:18" x14ac:dyDescent="0.2">
      <c r="B114" s="53"/>
      <c r="C114" s="53"/>
      <c r="D114" s="157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  <c r="R114" s="250"/>
    </row>
    <row r="115" spans="2:18" x14ac:dyDescent="0.2">
      <c r="B115" s="53"/>
      <c r="C115" s="53"/>
      <c r="D115" s="157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  <c r="R115" s="250"/>
    </row>
    <row r="116" spans="2:18" x14ac:dyDescent="0.2">
      <c r="B116" s="53"/>
      <c r="C116" s="53"/>
      <c r="D116" s="157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  <c r="R116" s="250"/>
    </row>
    <row r="117" spans="2:18" x14ac:dyDescent="0.2">
      <c r="B117" s="53"/>
      <c r="C117" s="53"/>
      <c r="D117" s="157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  <c r="R117" s="250"/>
    </row>
    <row r="118" spans="2:18" x14ac:dyDescent="0.2">
      <c r="B118" s="53"/>
      <c r="C118" s="53"/>
      <c r="D118" s="157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</row>
    <row r="119" spans="2:18" x14ac:dyDescent="0.2">
      <c r="B119" s="53"/>
      <c r="C119" s="53"/>
      <c r="D119" s="157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  <c r="R119" s="250"/>
    </row>
    <row r="120" spans="2:18" x14ac:dyDescent="0.2">
      <c r="B120" s="53"/>
      <c r="C120" s="53"/>
      <c r="D120" s="157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  <c r="R120" s="250"/>
    </row>
    <row r="121" spans="2:18" x14ac:dyDescent="0.2">
      <c r="B121" s="53"/>
      <c r="C121" s="53"/>
      <c r="D121" s="157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  <c r="R121" s="250"/>
    </row>
    <row r="122" spans="2:18" x14ac:dyDescent="0.2">
      <c r="B122" s="53"/>
      <c r="C122" s="53"/>
      <c r="D122" s="157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  <c r="R122" s="250"/>
    </row>
    <row r="123" spans="2:18" x14ac:dyDescent="0.2">
      <c r="B123" s="53"/>
      <c r="C123" s="53"/>
      <c r="D123" s="157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  <c r="R123" s="250"/>
    </row>
    <row r="124" spans="2:18" x14ac:dyDescent="0.2">
      <c r="B124" s="53"/>
      <c r="C124" s="53"/>
      <c r="D124" s="157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  <c r="R124" s="250"/>
    </row>
    <row r="125" spans="2:18" x14ac:dyDescent="0.2">
      <c r="B125" s="53"/>
      <c r="C125" s="53"/>
      <c r="D125" s="157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  <c r="R125" s="250"/>
    </row>
    <row r="126" spans="2:18" x14ac:dyDescent="0.2">
      <c r="B126" s="53"/>
      <c r="C126" s="53"/>
      <c r="D126" s="157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  <c r="R126" s="250"/>
    </row>
    <row r="127" spans="2:18" x14ac:dyDescent="0.2">
      <c r="B127" s="53"/>
      <c r="C127" s="53"/>
      <c r="D127" s="157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  <c r="R127" s="250"/>
    </row>
    <row r="128" spans="2:18" x14ac:dyDescent="0.2">
      <c r="B128" s="53"/>
      <c r="C128" s="53"/>
      <c r="D128" s="157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  <c r="R128" s="250"/>
    </row>
    <row r="129" spans="2:18" x14ac:dyDescent="0.2">
      <c r="B129" s="53"/>
      <c r="C129" s="53"/>
      <c r="D129" s="157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  <c r="R129" s="250"/>
    </row>
    <row r="130" spans="2:18" x14ac:dyDescent="0.2">
      <c r="B130" s="53"/>
      <c r="C130" s="53"/>
      <c r="D130" s="157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  <c r="R130" s="250"/>
    </row>
    <row r="131" spans="2:18" x14ac:dyDescent="0.2">
      <c r="B131" s="53"/>
      <c r="C131" s="53"/>
      <c r="D131" s="157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  <c r="R131" s="250"/>
    </row>
    <row r="132" spans="2:18" x14ac:dyDescent="0.2">
      <c r="B132" s="53"/>
      <c r="C132" s="53"/>
      <c r="D132" s="157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  <c r="R132" s="250"/>
    </row>
    <row r="133" spans="2:18" x14ac:dyDescent="0.2">
      <c r="B133" s="53"/>
      <c r="C133" s="53"/>
      <c r="D133" s="157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  <c r="R133" s="250"/>
    </row>
    <row r="134" spans="2:18" x14ac:dyDescent="0.2">
      <c r="B134" s="53"/>
      <c r="C134" s="53"/>
      <c r="D134" s="157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  <c r="R134" s="250"/>
    </row>
    <row r="135" spans="2:18" x14ac:dyDescent="0.2">
      <c r="B135" s="53"/>
      <c r="C135" s="53"/>
      <c r="D135" s="157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  <c r="R135" s="250"/>
    </row>
    <row r="136" spans="2:18" x14ac:dyDescent="0.2">
      <c r="B136" s="53"/>
      <c r="C136" s="53"/>
      <c r="D136" s="157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  <c r="R136" s="250"/>
    </row>
    <row r="137" spans="2:18" x14ac:dyDescent="0.2">
      <c r="B137" s="53"/>
      <c r="C137" s="53"/>
      <c r="D137" s="157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  <c r="R137" s="250"/>
    </row>
    <row r="138" spans="2:18" x14ac:dyDescent="0.2">
      <c r="B138" s="53"/>
      <c r="C138" s="53"/>
      <c r="D138" s="157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  <c r="R138" s="250"/>
    </row>
    <row r="139" spans="2:18" x14ac:dyDescent="0.2">
      <c r="B139" s="53"/>
      <c r="C139" s="53"/>
      <c r="D139" s="157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  <c r="R139" s="250"/>
    </row>
    <row r="140" spans="2:18" x14ac:dyDescent="0.2">
      <c r="B140" s="53"/>
      <c r="C140" s="53"/>
      <c r="D140" s="157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  <c r="R140" s="250"/>
    </row>
    <row r="141" spans="2:18" x14ac:dyDescent="0.2">
      <c r="B141" s="53"/>
      <c r="C141" s="53"/>
      <c r="D141" s="157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  <c r="R141" s="250"/>
    </row>
    <row r="142" spans="2:18" x14ac:dyDescent="0.2">
      <c r="B142" s="53"/>
      <c r="C142" s="53"/>
      <c r="D142" s="157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  <c r="R142" s="250"/>
    </row>
    <row r="143" spans="2:18" x14ac:dyDescent="0.2">
      <c r="B143" s="53"/>
      <c r="C143" s="53"/>
      <c r="D143" s="157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  <c r="R143" s="250"/>
    </row>
    <row r="144" spans="2:18" x14ac:dyDescent="0.2">
      <c r="B144" s="53"/>
      <c r="C144" s="53"/>
      <c r="D144" s="157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  <c r="R144" s="250"/>
    </row>
    <row r="145" spans="2:18" x14ac:dyDescent="0.2">
      <c r="B145" s="53"/>
      <c r="C145" s="53"/>
      <c r="D145" s="157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  <c r="R145" s="250"/>
    </row>
    <row r="146" spans="2:18" x14ac:dyDescent="0.2">
      <c r="B146" s="53"/>
      <c r="C146" s="53"/>
      <c r="D146" s="157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  <c r="R146" s="250"/>
    </row>
    <row r="147" spans="2:18" x14ac:dyDescent="0.2">
      <c r="B147" s="53"/>
      <c r="C147" s="53"/>
      <c r="D147" s="157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  <c r="R147" s="250"/>
    </row>
    <row r="148" spans="2:18" x14ac:dyDescent="0.2">
      <c r="B148" s="53"/>
      <c r="C148" s="53"/>
      <c r="D148" s="157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  <c r="R148" s="250"/>
    </row>
    <row r="149" spans="2:18" x14ac:dyDescent="0.2">
      <c r="B149" s="53"/>
      <c r="C149" s="53"/>
      <c r="D149" s="157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  <c r="R149" s="250"/>
    </row>
    <row r="150" spans="2:18" x14ac:dyDescent="0.2">
      <c r="B150" s="53"/>
      <c r="C150" s="53"/>
      <c r="D150" s="157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  <c r="R150" s="250"/>
    </row>
    <row r="151" spans="2:18" x14ac:dyDescent="0.2">
      <c r="B151" s="53"/>
      <c r="C151" s="53"/>
      <c r="D151" s="157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  <c r="R151" s="250"/>
    </row>
    <row r="152" spans="2:18" x14ac:dyDescent="0.2">
      <c r="B152" s="53"/>
      <c r="C152" s="53"/>
      <c r="D152" s="157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  <c r="R152" s="250"/>
    </row>
    <row r="153" spans="2:18" x14ac:dyDescent="0.2">
      <c r="B153" s="53"/>
      <c r="C153" s="53"/>
      <c r="D153" s="157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  <c r="R153" s="250"/>
    </row>
    <row r="154" spans="2:18" x14ac:dyDescent="0.2">
      <c r="B154" s="53"/>
      <c r="C154" s="53"/>
      <c r="D154" s="157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  <c r="R154" s="250"/>
    </row>
    <row r="155" spans="2:18" x14ac:dyDescent="0.2">
      <c r="B155" s="53"/>
      <c r="C155" s="53"/>
      <c r="D155" s="157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  <c r="R155" s="250"/>
    </row>
    <row r="156" spans="2:18" x14ac:dyDescent="0.2">
      <c r="B156" s="53"/>
      <c r="C156" s="53"/>
      <c r="D156" s="157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  <c r="R156" s="250"/>
    </row>
    <row r="157" spans="2:18" x14ac:dyDescent="0.2">
      <c r="B157" s="53"/>
      <c r="C157" s="53"/>
      <c r="D157" s="157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  <c r="R157" s="250"/>
    </row>
    <row r="158" spans="2:18" x14ac:dyDescent="0.2">
      <c r="B158" s="53"/>
      <c r="C158" s="53"/>
      <c r="D158" s="157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  <c r="R158" s="250"/>
    </row>
    <row r="159" spans="2:18" x14ac:dyDescent="0.2">
      <c r="B159" s="53"/>
      <c r="C159" s="53"/>
      <c r="D159" s="157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  <c r="R159" s="250"/>
    </row>
    <row r="160" spans="2:18" x14ac:dyDescent="0.2">
      <c r="B160" s="53"/>
      <c r="C160" s="53"/>
      <c r="D160" s="157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  <c r="R160" s="250"/>
    </row>
    <row r="161" spans="2:18" x14ac:dyDescent="0.2">
      <c r="B161" s="53"/>
      <c r="C161" s="53"/>
      <c r="D161" s="157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  <c r="R161" s="250"/>
    </row>
    <row r="162" spans="2:18" x14ac:dyDescent="0.2">
      <c r="B162" s="53"/>
      <c r="C162" s="53"/>
      <c r="D162" s="157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  <c r="R162" s="250"/>
    </row>
    <row r="163" spans="2:18" x14ac:dyDescent="0.2">
      <c r="B163" s="53"/>
      <c r="C163" s="53"/>
      <c r="D163" s="157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  <c r="R163" s="250"/>
    </row>
    <row r="164" spans="2:18" x14ac:dyDescent="0.2">
      <c r="B164" s="53"/>
      <c r="C164" s="53"/>
      <c r="D164" s="157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  <c r="R164" s="250"/>
    </row>
    <row r="165" spans="2:18" x14ac:dyDescent="0.2">
      <c r="B165" s="53"/>
      <c r="C165" s="53"/>
      <c r="D165" s="157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  <c r="R165" s="250"/>
    </row>
    <row r="166" spans="2:18" x14ac:dyDescent="0.2">
      <c r="B166" s="53"/>
      <c r="C166" s="53"/>
      <c r="D166" s="157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  <c r="R166" s="250"/>
    </row>
    <row r="167" spans="2:18" x14ac:dyDescent="0.2">
      <c r="B167" s="53"/>
      <c r="C167" s="53"/>
      <c r="D167" s="157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  <c r="R167" s="250"/>
    </row>
    <row r="168" spans="2:18" x14ac:dyDescent="0.2">
      <c r="B168" s="53"/>
      <c r="C168" s="53"/>
      <c r="D168" s="157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  <c r="R168" s="250"/>
    </row>
    <row r="169" spans="2:18" x14ac:dyDescent="0.2">
      <c r="B169" s="53"/>
      <c r="C169" s="53"/>
      <c r="D169" s="157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  <c r="R169" s="250"/>
    </row>
    <row r="170" spans="2:18" x14ac:dyDescent="0.2">
      <c r="B170" s="53"/>
      <c r="C170" s="53"/>
      <c r="D170" s="157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  <c r="R170" s="250"/>
    </row>
    <row r="171" spans="2:18" x14ac:dyDescent="0.2">
      <c r="B171" s="53"/>
      <c r="C171" s="53"/>
      <c r="D171" s="157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  <c r="R171" s="250"/>
    </row>
    <row r="172" spans="2:18" x14ac:dyDescent="0.2">
      <c r="B172" s="53"/>
      <c r="C172" s="53"/>
      <c r="D172" s="157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  <c r="R172" s="250"/>
    </row>
    <row r="173" spans="2:18" x14ac:dyDescent="0.2">
      <c r="B173" s="53"/>
      <c r="C173" s="53"/>
      <c r="D173" s="157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  <c r="R173" s="250"/>
    </row>
    <row r="174" spans="2:18" x14ac:dyDescent="0.2">
      <c r="B174" s="53"/>
      <c r="C174" s="53"/>
      <c r="D174" s="157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  <c r="R174" s="250"/>
    </row>
    <row r="175" spans="2:18" x14ac:dyDescent="0.2">
      <c r="B175" s="53"/>
      <c r="C175" s="53"/>
      <c r="D175" s="157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  <c r="R175" s="250"/>
    </row>
    <row r="176" spans="2:18" x14ac:dyDescent="0.2">
      <c r="B176" s="53"/>
      <c r="C176" s="53"/>
      <c r="D176" s="157"/>
      <c r="E176" s="250"/>
      <c r="F176" s="250"/>
      <c r="G176" s="250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  <c r="R176" s="250"/>
    </row>
    <row r="177" spans="2:18" x14ac:dyDescent="0.2">
      <c r="B177" s="53"/>
      <c r="C177" s="53"/>
      <c r="D177" s="157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  <c r="R177" s="250"/>
    </row>
    <row r="178" spans="2:18" x14ac:dyDescent="0.2">
      <c r="B178" s="53"/>
      <c r="C178" s="53"/>
      <c r="D178" s="157"/>
      <c r="E178" s="250"/>
      <c r="F178" s="250"/>
      <c r="G178" s="250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  <c r="R178" s="250"/>
    </row>
    <row r="179" spans="2:18" x14ac:dyDescent="0.2">
      <c r="B179" s="53"/>
      <c r="C179" s="53"/>
      <c r="D179" s="157"/>
      <c r="E179" s="250"/>
      <c r="F179" s="250"/>
      <c r="G179" s="250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  <c r="R179" s="250"/>
    </row>
    <row r="180" spans="2:18" x14ac:dyDescent="0.2">
      <c r="B180" s="53"/>
      <c r="C180" s="53"/>
      <c r="D180" s="157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  <c r="R180" s="250"/>
    </row>
    <row r="181" spans="2:18" x14ac:dyDescent="0.2">
      <c r="B181" s="53"/>
      <c r="C181" s="53"/>
      <c r="D181" s="157"/>
      <c r="E181" s="250"/>
      <c r="F181" s="250"/>
      <c r="G181" s="250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  <c r="R181" s="250"/>
    </row>
    <row r="182" spans="2:18" x14ac:dyDescent="0.2">
      <c r="B182" s="53"/>
      <c r="C182" s="53"/>
      <c r="D182" s="157"/>
      <c r="E182" s="250"/>
      <c r="F182" s="250"/>
      <c r="G182" s="250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  <c r="R182" s="250"/>
    </row>
    <row r="183" spans="2:18" x14ac:dyDescent="0.2">
      <c r="B183" s="53"/>
      <c r="C183" s="53"/>
      <c r="D183" s="157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  <c r="R183" s="250"/>
    </row>
    <row r="184" spans="2:18" x14ac:dyDescent="0.2">
      <c r="B184" s="53"/>
      <c r="C184" s="53"/>
      <c r="D184" s="157"/>
      <c r="E184" s="250"/>
      <c r="F184" s="250"/>
      <c r="G184" s="250"/>
      <c r="H184" s="250"/>
      <c r="I184" s="250"/>
      <c r="J184" s="250"/>
      <c r="K184" s="250"/>
      <c r="L184" s="250"/>
      <c r="M184" s="250"/>
      <c r="N184" s="250"/>
      <c r="O184" s="250"/>
      <c r="P184" s="250"/>
      <c r="Q184" s="250"/>
      <c r="R184" s="250"/>
    </row>
    <row r="185" spans="2:18" x14ac:dyDescent="0.2">
      <c r="B185" s="53"/>
      <c r="C185" s="53"/>
      <c r="D185" s="157"/>
      <c r="E185" s="250"/>
      <c r="F185" s="250"/>
      <c r="G185" s="250"/>
      <c r="H185" s="250"/>
      <c r="I185" s="250"/>
      <c r="J185" s="250"/>
      <c r="K185" s="250"/>
      <c r="L185" s="250"/>
      <c r="M185" s="250"/>
      <c r="N185" s="250"/>
      <c r="O185" s="250"/>
      <c r="P185" s="250"/>
      <c r="Q185" s="250"/>
      <c r="R185" s="250"/>
    </row>
    <row r="186" spans="2:18" x14ac:dyDescent="0.2">
      <c r="B186" s="53"/>
      <c r="C186" s="53"/>
      <c r="D186" s="157"/>
      <c r="E186" s="250"/>
      <c r="F186" s="250"/>
      <c r="G186" s="250"/>
      <c r="H186" s="250"/>
      <c r="I186" s="250"/>
      <c r="J186" s="250"/>
      <c r="K186" s="250"/>
      <c r="L186" s="250"/>
      <c r="M186" s="250"/>
      <c r="N186" s="250"/>
      <c r="O186" s="250"/>
      <c r="P186" s="250"/>
      <c r="Q186" s="250"/>
      <c r="R186" s="250"/>
    </row>
    <row r="187" spans="2:18" x14ac:dyDescent="0.2">
      <c r="B187" s="53"/>
      <c r="C187" s="53"/>
      <c r="D187" s="157"/>
      <c r="E187" s="250"/>
      <c r="F187" s="250"/>
      <c r="G187" s="250"/>
      <c r="H187" s="250"/>
      <c r="I187" s="250"/>
      <c r="J187" s="250"/>
      <c r="K187" s="250"/>
      <c r="L187" s="250"/>
      <c r="M187" s="250"/>
      <c r="N187" s="250"/>
      <c r="O187" s="250"/>
      <c r="P187" s="250"/>
      <c r="Q187" s="250"/>
      <c r="R187" s="250"/>
    </row>
    <row r="188" spans="2:18" x14ac:dyDescent="0.2">
      <c r="B188" s="53"/>
      <c r="C188" s="53"/>
      <c r="D188" s="157"/>
      <c r="E188" s="250"/>
      <c r="F188" s="250"/>
      <c r="G188" s="250"/>
      <c r="H188" s="250"/>
      <c r="I188" s="250"/>
      <c r="J188" s="250"/>
      <c r="K188" s="250"/>
      <c r="L188" s="250"/>
      <c r="M188" s="250"/>
      <c r="N188" s="250"/>
      <c r="O188" s="250"/>
      <c r="P188" s="250"/>
      <c r="Q188" s="250"/>
      <c r="R188" s="250"/>
    </row>
    <row r="189" spans="2:18" x14ac:dyDescent="0.2">
      <c r="B189" s="53"/>
      <c r="C189" s="53"/>
      <c r="D189" s="157"/>
      <c r="E189" s="250"/>
      <c r="F189" s="250"/>
      <c r="G189" s="250"/>
      <c r="H189" s="250"/>
      <c r="I189" s="250"/>
      <c r="J189" s="250"/>
      <c r="K189" s="250"/>
      <c r="L189" s="250"/>
      <c r="M189" s="250"/>
      <c r="N189" s="250"/>
      <c r="O189" s="250"/>
      <c r="P189" s="250"/>
      <c r="Q189" s="250"/>
      <c r="R189" s="250"/>
    </row>
    <row r="190" spans="2:18" x14ac:dyDescent="0.2">
      <c r="B190" s="53"/>
      <c r="C190" s="53"/>
      <c r="D190" s="157"/>
      <c r="E190" s="250"/>
      <c r="F190" s="250"/>
      <c r="G190" s="250"/>
      <c r="H190" s="250"/>
      <c r="I190" s="250"/>
      <c r="J190" s="250"/>
      <c r="K190" s="250"/>
      <c r="L190" s="250"/>
      <c r="M190" s="250"/>
      <c r="N190" s="250"/>
      <c r="O190" s="250"/>
      <c r="P190" s="250"/>
      <c r="Q190" s="250"/>
      <c r="R190" s="250"/>
    </row>
    <row r="191" spans="2:18" x14ac:dyDescent="0.2">
      <c r="B191" s="53"/>
      <c r="C191" s="53"/>
      <c r="D191" s="157"/>
      <c r="E191" s="250"/>
      <c r="F191" s="250"/>
      <c r="G191" s="250"/>
      <c r="H191" s="250"/>
      <c r="I191" s="250"/>
      <c r="J191" s="250"/>
      <c r="K191" s="250"/>
      <c r="L191" s="250"/>
      <c r="M191" s="250"/>
      <c r="N191" s="250"/>
      <c r="O191" s="250"/>
      <c r="P191" s="250"/>
      <c r="Q191" s="250"/>
      <c r="R191" s="250"/>
    </row>
    <row r="192" spans="2:18" x14ac:dyDescent="0.2">
      <c r="B192" s="53"/>
      <c r="C192" s="53"/>
      <c r="D192" s="157"/>
      <c r="E192" s="250"/>
      <c r="F192" s="250"/>
      <c r="G192" s="250"/>
      <c r="H192" s="250"/>
      <c r="I192" s="250"/>
      <c r="J192" s="250"/>
      <c r="K192" s="250"/>
      <c r="L192" s="250"/>
      <c r="M192" s="250"/>
      <c r="N192" s="250"/>
      <c r="O192" s="250"/>
      <c r="P192" s="250"/>
      <c r="Q192" s="250"/>
      <c r="R192" s="250"/>
    </row>
    <row r="193" spans="2:18" x14ac:dyDescent="0.2">
      <c r="B193" s="53"/>
      <c r="C193" s="53"/>
      <c r="D193" s="157"/>
      <c r="E193" s="250"/>
      <c r="F193" s="250"/>
      <c r="G193" s="250"/>
      <c r="H193" s="250"/>
      <c r="I193" s="250"/>
      <c r="J193" s="250"/>
      <c r="K193" s="250"/>
      <c r="L193" s="250"/>
      <c r="M193" s="250"/>
      <c r="N193" s="250"/>
      <c r="O193" s="250"/>
      <c r="P193" s="250"/>
      <c r="Q193" s="250"/>
      <c r="R193" s="250"/>
    </row>
    <row r="194" spans="2:18" x14ac:dyDescent="0.2">
      <c r="B194" s="53"/>
      <c r="C194" s="53"/>
      <c r="D194" s="157"/>
      <c r="E194" s="250"/>
      <c r="F194" s="250"/>
      <c r="G194" s="250"/>
      <c r="H194" s="250"/>
      <c r="I194" s="250"/>
      <c r="J194" s="250"/>
      <c r="K194" s="250"/>
      <c r="L194" s="250"/>
      <c r="M194" s="250"/>
      <c r="N194" s="250"/>
      <c r="O194" s="250"/>
      <c r="P194" s="250"/>
      <c r="Q194" s="250"/>
      <c r="R194" s="250"/>
    </row>
    <row r="195" spans="2:18" x14ac:dyDescent="0.2">
      <c r="B195" s="53"/>
      <c r="C195" s="53"/>
      <c r="D195" s="157"/>
      <c r="E195" s="250"/>
      <c r="F195" s="250"/>
      <c r="G195" s="250"/>
      <c r="H195" s="250"/>
      <c r="I195" s="250"/>
      <c r="J195" s="250"/>
      <c r="K195" s="250"/>
      <c r="L195" s="250"/>
      <c r="M195" s="250"/>
      <c r="N195" s="250"/>
      <c r="O195" s="250"/>
      <c r="P195" s="250"/>
      <c r="Q195" s="250"/>
      <c r="R195" s="250"/>
    </row>
    <row r="196" spans="2:18" x14ac:dyDescent="0.2">
      <c r="B196" s="53"/>
      <c r="C196" s="53"/>
      <c r="D196" s="157"/>
      <c r="E196" s="250"/>
      <c r="F196" s="250"/>
      <c r="G196" s="250"/>
      <c r="H196" s="250"/>
      <c r="I196" s="250"/>
      <c r="J196" s="250"/>
      <c r="K196" s="250"/>
      <c r="L196" s="250"/>
      <c r="M196" s="250"/>
      <c r="N196" s="250"/>
      <c r="O196" s="250"/>
      <c r="P196" s="250"/>
      <c r="Q196" s="250"/>
      <c r="R196" s="250"/>
    </row>
    <row r="197" spans="2:18" x14ac:dyDescent="0.2">
      <c r="B197" s="53"/>
      <c r="C197" s="53"/>
      <c r="D197" s="157"/>
      <c r="E197" s="250"/>
      <c r="F197" s="250"/>
      <c r="G197" s="250"/>
      <c r="H197" s="250"/>
      <c r="I197" s="250"/>
      <c r="J197" s="250"/>
      <c r="K197" s="250"/>
      <c r="L197" s="250"/>
      <c r="M197" s="250"/>
      <c r="N197" s="250"/>
      <c r="O197" s="250"/>
      <c r="P197" s="250"/>
      <c r="Q197" s="250"/>
      <c r="R197" s="250"/>
    </row>
    <row r="198" spans="2:18" x14ac:dyDescent="0.2">
      <c r="B198" s="53"/>
      <c r="C198" s="53"/>
      <c r="D198" s="157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  <c r="R198" s="250"/>
    </row>
    <row r="199" spans="2:18" x14ac:dyDescent="0.2">
      <c r="B199" s="53"/>
      <c r="C199" s="53"/>
      <c r="D199" s="157"/>
      <c r="E199" s="250"/>
      <c r="F199" s="250"/>
      <c r="G199" s="250"/>
      <c r="H199" s="250"/>
      <c r="I199" s="250"/>
      <c r="J199" s="250"/>
      <c r="K199" s="250"/>
      <c r="L199" s="250"/>
      <c r="M199" s="250"/>
      <c r="N199" s="250"/>
      <c r="O199" s="250"/>
      <c r="P199" s="250"/>
      <c r="Q199" s="250"/>
      <c r="R199" s="250"/>
    </row>
    <row r="200" spans="2:18" x14ac:dyDescent="0.2">
      <c r="B200" s="53"/>
      <c r="C200" s="53"/>
      <c r="D200" s="157"/>
      <c r="E200" s="250"/>
      <c r="F200" s="250"/>
      <c r="G200" s="250"/>
      <c r="H200" s="250"/>
      <c r="I200" s="250"/>
      <c r="J200" s="250"/>
      <c r="K200" s="250"/>
      <c r="L200" s="250"/>
      <c r="M200" s="250"/>
      <c r="N200" s="250"/>
      <c r="O200" s="250"/>
      <c r="P200" s="250"/>
      <c r="Q200" s="250"/>
      <c r="R200" s="250"/>
    </row>
    <row r="201" spans="2:18" x14ac:dyDescent="0.2">
      <c r="B201" s="53"/>
      <c r="C201" s="53"/>
      <c r="D201" s="157"/>
      <c r="E201" s="250"/>
      <c r="F201" s="250"/>
      <c r="G201" s="250"/>
      <c r="H201" s="250"/>
      <c r="I201" s="250"/>
      <c r="J201" s="250"/>
      <c r="K201" s="250"/>
      <c r="L201" s="250"/>
      <c r="M201" s="250"/>
      <c r="N201" s="250"/>
      <c r="O201" s="250"/>
      <c r="P201" s="250"/>
      <c r="Q201" s="250"/>
      <c r="R201" s="250"/>
    </row>
    <row r="202" spans="2:18" x14ac:dyDescent="0.2">
      <c r="B202" s="53"/>
      <c r="C202" s="53"/>
      <c r="D202" s="157"/>
      <c r="E202" s="250"/>
      <c r="F202" s="250"/>
      <c r="G202" s="250"/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  <c r="R202" s="250"/>
    </row>
    <row r="203" spans="2:18" x14ac:dyDescent="0.2">
      <c r="B203" s="53"/>
      <c r="C203" s="53"/>
      <c r="D203" s="157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  <c r="R203" s="250"/>
    </row>
    <row r="204" spans="2:18" x14ac:dyDescent="0.2">
      <c r="B204" s="53"/>
      <c r="C204" s="53"/>
      <c r="D204" s="157"/>
      <c r="E204" s="250"/>
      <c r="F204" s="250"/>
      <c r="G204" s="250"/>
      <c r="H204" s="250"/>
      <c r="I204" s="250"/>
      <c r="J204" s="250"/>
      <c r="K204" s="250"/>
      <c r="L204" s="250"/>
      <c r="M204" s="250"/>
      <c r="N204" s="250"/>
      <c r="O204" s="250"/>
      <c r="P204" s="250"/>
      <c r="Q204" s="250"/>
      <c r="R204" s="250"/>
    </row>
    <row r="205" spans="2:18" x14ac:dyDescent="0.2">
      <c r="B205" s="53"/>
      <c r="C205" s="53"/>
      <c r="D205" s="157"/>
      <c r="E205" s="250"/>
      <c r="F205" s="250"/>
      <c r="G205" s="250"/>
      <c r="H205" s="250"/>
      <c r="I205" s="250"/>
      <c r="J205" s="250"/>
      <c r="K205" s="250"/>
      <c r="L205" s="250"/>
      <c r="M205" s="250"/>
      <c r="N205" s="250"/>
      <c r="O205" s="250"/>
      <c r="P205" s="250"/>
      <c r="Q205" s="250"/>
      <c r="R205" s="250"/>
    </row>
    <row r="206" spans="2:18" x14ac:dyDescent="0.2">
      <c r="B206" s="53"/>
      <c r="C206" s="53"/>
      <c r="D206" s="157"/>
      <c r="E206" s="250"/>
      <c r="F206" s="250"/>
      <c r="G206" s="250"/>
      <c r="H206" s="250"/>
      <c r="I206" s="250"/>
      <c r="J206" s="250"/>
      <c r="K206" s="250"/>
      <c r="L206" s="250"/>
      <c r="M206" s="250"/>
      <c r="N206" s="250"/>
      <c r="O206" s="250"/>
      <c r="P206" s="250"/>
      <c r="Q206" s="250"/>
      <c r="R206" s="250"/>
    </row>
    <row r="207" spans="2:18" x14ac:dyDescent="0.2">
      <c r="B207" s="53"/>
      <c r="C207" s="53"/>
      <c r="D207" s="157"/>
      <c r="E207" s="250"/>
      <c r="F207" s="250"/>
      <c r="G207" s="250"/>
      <c r="H207" s="250"/>
      <c r="I207" s="250"/>
      <c r="J207" s="250"/>
      <c r="K207" s="250"/>
      <c r="L207" s="250"/>
      <c r="M207" s="250"/>
      <c r="N207" s="250"/>
      <c r="O207" s="250"/>
      <c r="P207" s="250"/>
      <c r="Q207" s="250"/>
      <c r="R207" s="250"/>
    </row>
    <row r="208" spans="2:18" x14ac:dyDescent="0.2">
      <c r="B208" s="53"/>
      <c r="C208" s="53"/>
      <c r="D208" s="157"/>
      <c r="E208" s="250"/>
      <c r="F208" s="250"/>
      <c r="G208" s="250"/>
      <c r="H208" s="250"/>
      <c r="I208" s="250"/>
      <c r="J208" s="250"/>
      <c r="K208" s="250"/>
      <c r="L208" s="250"/>
      <c r="M208" s="250"/>
      <c r="N208" s="250"/>
      <c r="O208" s="250"/>
      <c r="P208" s="250"/>
      <c r="Q208" s="250"/>
      <c r="R208" s="250"/>
    </row>
    <row r="209" spans="2:18" x14ac:dyDescent="0.2">
      <c r="B209" s="53"/>
      <c r="C209" s="53"/>
      <c r="D209" s="157"/>
      <c r="E209" s="250"/>
      <c r="F209" s="250"/>
      <c r="G209" s="250"/>
      <c r="H209" s="250"/>
      <c r="I209" s="250"/>
      <c r="J209" s="250"/>
      <c r="K209" s="250"/>
      <c r="L209" s="250"/>
      <c r="M209" s="250"/>
      <c r="N209" s="250"/>
      <c r="O209" s="250"/>
      <c r="P209" s="250"/>
      <c r="Q209" s="250"/>
      <c r="R209" s="250"/>
    </row>
    <row r="210" spans="2:18" x14ac:dyDescent="0.2">
      <c r="B210" s="53"/>
      <c r="C210" s="53"/>
      <c r="D210" s="157"/>
      <c r="E210" s="250"/>
      <c r="F210" s="250"/>
      <c r="G210" s="250"/>
      <c r="H210" s="250"/>
      <c r="I210" s="250"/>
      <c r="J210" s="250"/>
      <c r="K210" s="250"/>
      <c r="L210" s="250"/>
      <c r="M210" s="250"/>
      <c r="N210" s="250"/>
      <c r="O210" s="250"/>
      <c r="P210" s="250"/>
      <c r="Q210" s="250"/>
      <c r="R210" s="250"/>
    </row>
    <row r="211" spans="2:18" x14ac:dyDescent="0.2">
      <c r="B211" s="53"/>
      <c r="C211" s="53"/>
      <c r="D211" s="157"/>
      <c r="E211" s="250"/>
      <c r="F211" s="250"/>
      <c r="G211" s="250"/>
      <c r="H211" s="250"/>
      <c r="I211" s="250"/>
      <c r="J211" s="250"/>
      <c r="K211" s="250"/>
      <c r="L211" s="250"/>
      <c r="M211" s="250"/>
      <c r="N211" s="250"/>
      <c r="O211" s="250"/>
      <c r="P211" s="250"/>
      <c r="Q211" s="250"/>
      <c r="R211" s="250"/>
    </row>
    <row r="212" spans="2:18" x14ac:dyDescent="0.2">
      <c r="B212" s="53"/>
      <c r="C212" s="53"/>
      <c r="D212" s="157"/>
      <c r="E212" s="250"/>
      <c r="F212" s="250"/>
      <c r="G212" s="250"/>
      <c r="H212" s="250"/>
      <c r="I212" s="250"/>
      <c r="J212" s="250"/>
      <c r="K212" s="250"/>
      <c r="L212" s="250"/>
      <c r="M212" s="250"/>
      <c r="N212" s="250"/>
      <c r="O212" s="250"/>
      <c r="P212" s="250"/>
      <c r="Q212" s="250"/>
      <c r="R212" s="250"/>
    </row>
    <row r="213" spans="2:18" x14ac:dyDescent="0.2">
      <c r="B213" s="53"/>
      <c r="C213" s="53"/>
      <c r="D213" s="157"/>
      <c r="E213" s="250"/>
      <c r="F213" s="250"/>
      <c r="G213" s="250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  <c r="R213" s="250"/>
    </row>
    <row r="214" spans="2:18" x14ac:dyDescent="0.2">
      <c r="B214" s="53"/>
      <c r="C214" s="53"/>
      <c r="D214" s="157"/>
      <c r="E214" s="250"/>
      <c r="F214" s="250"/>
      <c r="G214" s="250"/>
      <c r="H214" s="250"/>
      <c r="I214" s="250"/>
      <c r="J214" s="250"/>
      <c r="K214" s="250"/>
      <c r="L214" s="250"/>
      <c r="M214" s="250"/>
      <c r="N214" s="250"/>
      <c r="O214" s="250"/>
      <c r="P214" s="250"/>
      <c r="Q214" s="250"/>
      <c r="R214" s="250"/>
    </row>
    <row r="215" spans="2:18" x14ac:dyDescent="0.2">
      <c r="B215" s="53"/>
      <c r="C215" s="53"/>
      <c r="D215" s="157"/>
      <c r="E215" s="250"/>
      <c r="F215" s="250"/>
      <c r="G215" s="250"/>
      <c r="H215" s="250"/>
      <c r="I215" s="250"/>
      <c r="J215" s="250"/>
      <c r="K215" s="250"/>
      <c r="L215" s="250"/>
      <c r="M215" s="250"/>
      <c r="N215" s="250"/>
      <c r="O215" s="250"/>
      <c r="P215" s="250"/>
      <c r="Q215" s="250"/>
      <c r="R215" s="250"/>
    </row>
    <row r="216" spans="2:18" x14ac:dyDescent="0.2">
      <c r="B216" s="53"/>
      <c r="C216" s="53"/>
      <c r="D216" s="157"/>
      <c r="E216" s="250"/>
      <c r="F216" s="250"/>
      <c r="G216" s="250"/>
      <c r="H216" s="250"/>
      <c r="I216" s="250"/>
      <c r="J216" s="250"/>
      <c r="K216" s="250"/>
      <c r="L216" s="250"/>
      <c r="M216" s="250"/>
      <c r="N216" s="250"/>
      <c r="O216" s="250"/>
      <c r="P216" s="250"/>
      <c r="Q216" s="250"/>
      <c r="R216" s="250"/>
    </row>
    <row r="217" spans="2:18" x14ac:dyDescent="0.2">
      <c r="B217" s="53"/>
      <c r="C217" s="53"/>
      <c r="D217" s="157"/>
      <c r="E217" s="250"/>
      <c r="F217" s="250"/>
      <c r="G217" s="250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  <c r="R217" s="250"/>
    </row>
    <row r="218" spans="2:18" x14ac:dyDescent="0.2">
      <c r="B218" s="53"/>
      <c r="C218" s="53"/>
      <c r="D218" s="157"/>
      <c r="E218" s="250"/>
      <c r="F218" s="250"/>
      <c r="G218" s="250"/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  <c r="R218" s="250"/>
    </row>
    <row r="219" spans="2:18" x14ac:dyDescent="0.2">
      <c r="B219" s="53"/>
      <c r="C219" s="53"/>
      <c r="D219" s="157"/>
      <c r="E219" s="250"/>
      <c r="F219" s="250"/>
      <c r="G219" s="250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  <c r="R219" s="250"/>
    </row>
    <row r="220" spans="2:18" x14ac:dyDescent="0.2">
      <c r="B220" s="53"/>
      <c r="C220" s="53"/>
      <c r="D220" s="157"/>
      <c r="E220" s="250"/>
      <c r="F220" s="250"/>
      <c r="G220" s="250"/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  <c r="R220" s="250"/>
    </row>
    <row r="221" spans="2:18" x14ac:dyDescent="0.2">
      <c r="B221" s="53"/>
      <c r="C221" s="53"/>
      <c r="D221" s="157"/>
      <c r="E221" s="250"/>
      <c r="F221" s="250"/>
      <c r="G221" s="250"/>
      <c r="H221" s="250"/>
      <c r="I221" s="250"/>
      <c r="J221" s="250"/>
      <c r="K221" s="250"/>
      <c r="L221" s="250"/>
      <c r="M221" s="250"/>
      <c r="N221" s="250"/>
      <c r="O221" s="250"/>
      <c r="P221" s="250"/>
      <c r="Q221" s="250"/>
      <c r="R221" s="250"/>
    </row>
    <row r="222" spans="2:18" x14ac:dyDescent="0.2">
      <c r="B222" s="53"/>
      <c r="C222" s="53"/>
      <c r="D222" s="157"/>
      <c r="E222" s="250"/>
      <c r="F222" s="250"/>
      <c r="G222" s="250"/>
      <c r="H222" s="250"/>
      <c r="I222" s="250"/>
      <c r="J222" s="250"/>
      <c r="K222" s="250"/>
      <c r="L222" s="250"/>
      <c r="M222" s="250"/>
      <c r="N222" s="250"/>
      <c r="O222" s="250"/>
      <c r="P222" s="250"/>
      <c r="Q222" s="250"/>
      <c r="R222" s="250"/>
    </row>
    <row r="223" spans="2:18" x14ac:dyDescent="0.2">
      <c r="B223" s="53"/>
      <c r="C223" s="53"/>
      <c r="D223" s="157"/>
      <c r="E223" s="250"/>
      <c r="F223" s="250"/>
      <c r="G223" s="250"/>
      <c r="H223" s="250"/>
      <c r="I223" s="250"/>
      <c r="J223" s="250"/>
      <c r="K223" s="250"/>
      <c r="L223" s="250"/>
      <c r="M223" s="250"/>
      <c r="N223" s="250"/>
      <c r="O223" s="250"/>
      <c r="P223" s="250"/>
      <c r="Q223" s="250"/>
      <c r="R223" s="250"/>
    </row>
    <row r="224" spans="2:18" x14ac:dyDescent="0.2">
      <c r="B224" s="53"/>
      <c r="C224" s="53"/>
      <c r="D224" s="157"/>
      <c r="E224" s="250"/>
      <c r="F224" s="250"/>
      <c r="G224" s="250"/>
      <c r="H224" s="250"/>
      <c r="I224" s="250"/>
      <c r="J224" s="250"/>
      <c r="K224" s="250"/>
      <c r="L224" s="250"/>
      <c r="M224" s="250"/>
      <c r="N224" s="250"/>
      <c r="O224" s="250"/>
      <c r="P224" s="250"/>
      <c r="Q224" s="250"/>
      <c r="R224" s="250"/>
    </row>
    <row r="225" spans="2:18" x14ac:dyDescent="0.2">
      <c r="B225" s="53"/>
      <c r="C225" s="53"/>
      <c r="D225" s="157"/>
      <c r="E225" s="250"/>
      <c r="F225" s="250"/>
      <c r="G225" s="250"/>
      <c r="H225" s="250"/>
      <c r="I225" s="250"/>
      <c r="J225" s="250"/>
      <c r="K225" s="250"/>
      <c r="L225" s="250"/>
      <c r="M225" s="250"/>
      <c r="N225" s="250"/>
      <c r="O225" s="250"/>
      <c r="P225" s="250"/>
      <c r="Q225" s="250"/>
      <c r="R225" s="250"/>
    </row>
    <row r="226" spans="2:18" x14ac:dyDescent="0.2">
      <c r="B226" s="53"/>
      <c r="C226" s="53"/>
      <c r="D226" s="157"/>
      <c r="E226" s="250"/>
      <c r="F226" s="250"/>
      <c r="G226" s="250"/>
      <c r="H226" s="250"/>
      <c r="I226" s="250"/>
      <c r="J226" s="250"/>
      <c r="K226" s="250"/>
      <c r="L226" s="250"/>
      <c r="M226" s="250"/>
      <c r="N226" s="250"/>
      <c r="O226" s="250"/>
      <c r="P226" s="250"/>
      <c r="Q226" s="250"/>
      <c r="R226" s="250"/>
    </row>
    <row r="227" spans="2:18" x14ac:dyDescent="0.2">
      <c r="B227" s="53"/>
      <c r="C227" s="53"/>
      <c r="D227" s="157"/>
      <c r="E227" s="250"/>
      <c r="F227" s="250"/>
      <c r="G227" s="250"/>
      <c r="H227" s="250"/>
      <c r="I227" s="250"/>
      <c r="J227" s="250"/>
      <c r="K227" s="250"/>
      <c r="L227" s="250"/>
      <c r="M227" s="250"/>
      <c r="N227" s="250"/>
      <c r="O227" s="250"/>
      <c r="P227" s="250"/>
      <c r="Q227" s="250"/>
      <c r="R227" s="250"/>
    </row>
    <row r="228" spans="2:18" x14ac:dyDescent="0.2">
      <c r="B228" s="53"/>
      <c r="C228" s="53"/>
      <c r="D228" s="157"/>
      <c r="E228" s="250"/>
      <c r="F228" s="250"/>
      <c r="G228" s="250"/>
      <c r="H228" s="250"/>
      <c r="I228" s="250"/>
      <c r="J228" s="250"/>
      <c r="K228" s="250"/>
      <c r="L228" s="250"/>
      <c r="M228" s="250"/>
      <c r="N228" s="250"/>
      <c r="O228" s="250"/>
      <c r="P228" s="250"/>
      <c r="Q228" s="250"/>
      <c r="R228" s="250"/>
    </row>
    <row r="229" spans="2:18" x14ac:dyDescent="0.2">
      <c r="B229" s="53"/>
      <c r="C229" s="53"/>
      <c r="D229" s="157"/>
      <c r="E229" s="250"/>
      <c r="F229" s="250"/>
      <c r="G229" s="250"/>
      <c r="H229" s="250"/>
      <c r="I229" s="250"/>
      <c r="J229" s="250"/>
      <c r="K229" s="250"/>
      <c r="L229" s="250"/>
      <c r="M229" s="250"/>
      <c r="N229" s="250"/>
      <c r="O229" s="250"/>
      <c r="P229" s="250"/>
      <c r="Q229" s="250"/>
      <c r="R229" s="250"/>
    </row>
    <row r="230" spans="2:18" x14ac:dyDescent="0.2">
      <c r="B230" s="53"/>
      <c r="C230" s="53"/>
      <c r="D230" s="157"/>
      <c r="E230" s="250"/>
      <c r="F230" s="250"/>
      <c r="G230" s="250"/>
      <c r="H230" s="250"/>
      <c r="I230" s="250"/>
      <c r="J230" s="250"/>
      <c r="K230" s="250"/>
      <c r="L230" s="250"/>
      <c r="M230" s="250"/>
      <c r="N230" s="250"/>
      <c r="O230" s="250"/>
      <c r="P230" s="250"/>
      <c r="Q230" s="250"/>
      <c r="R230" s="250"/>
    </row>
    <row r="231" spans="2:18" x14ac:dyDescent="0.2">
      <c r="B231" s="53"/>
      <c r="C231" s="53"/>
      <c r="D231" s="157"/>
      <c r="E231" s="250"/>
      <c r="F231" s="250"/>
      <c r="G231" s="250"/>
      <c r="H231" s="250"/>
      <c r="I231" s="250"/>
      <c r="J231" s="250"/>
      <c r="K231" s="250"/>
      <c r="L231" s="250"/>
      <c r="M231" s="250"/>
      <c r="N231" s="250"/>
      <c r="O231" s="250"/>
      <c r="P231" s="250"/>
      <c r="Q231" s="250"/>
      <c r="R231" s="250"/>
    </row>
    <row r="232" spans="2:18" x14ac:dyDescent="0.2">
      <c r="B232" s="53"/>
      <c r="C232" s="53"/>
      <c r="D232" s="157"/>
      <c r="E232" s="250"/>
      <c r="F232" s="250"/>
      <c r="G232" s="250"/>
      <c r="H232" s="250"/>
      <c r="I232" s="250"/>
      <c r="J232" s="250"/>
      <c r="K232" s="250"/>
      <c r="L232" s="250"/>
      <c r="M232" s="250"/>
      <c r="N232" s="250"/>
      <c r="O232" s="250"/>
      <c r="P232" s="250"/>
      <c r="Q232" s="250"/>
      <c r="R232" s="250"/>
    </row>
    <row r="233" spans="2:18" x14ac:dyDescent="0.2">
      <c r="B233" s="53"/>
      <c r="C233" s="53"/>
      <c r="D233" s="157"/>
      <c r="E233" s="250"/>
      <c r="F233" s="250"/>
      <c r="G233" s="250"/>
      <c r="H233" s="250"/>
      <c r="I233" s="250"/>
      <c r="J233" s="250"/>
      <c r="K233" s="250"/>
      <c r="L233" s="250"/>
      <c r="M233" s="250"/>
      <c r="N233" s="250"/>
      <c r="O233" s="250"/>
      <c r="P233" s="250"/>
      <c r="Q233" s="250"/>
      <c r="R233" s="250"/>
    </row>
    <row r="234" spans="2:18" x14ac:dyDescent="0.2">
      <c r="B234" s="53"/>
      <c r="C234" s="53"/>
      <c r="D234" s="157"/>
      <c r="E234" s="250"/>
      <c r="F234" s="250"/>
      <c r="G234" s="250"/>
      <c r="H234" s="250"/>
      <c r="I234" s="250"/>
      <c r="J234" s="250"/>
      <c r="K234" s="250"/>
      <c r="L234" s="250"/>
      <c r="M234" s="250"/>
      <c r="N234" s="250"/>
      <c r="O234" s="250"/>
      <c r="P234" s="250"/>
      <c r="Q234" s="250"/>
      <c r="R234" s="250"/>
    </row>
    <row r="235" spans="2:18" x14ac:dyDescent="0.2">
      <c r="B235" s="53"/>
      <c r="C235" s="53"/>
      <c r="D235" s="157"/>
      <c r="E235" s="250"/>
      <c r="F235" s="250"/>
      <c r="G235" s="250"/>
      <c r="H235" s="250"/>
      <c r="I235" s="250"/>
      <c r="J235" s="250"/>
      <c r="K235" s="250"/>
      <c r="L235" s="250"/>
      <c r="M235" s="250"/>
      <c r="N235" s="250"/>
      <c r="O235" s="250"/>
      <c r="P235" s="250"/>
      <c r="Q235" s="250"/>
      <c r="R235" s="250"/>
    </row>
    <row r="236" spans="2:18" x14ac:dyDescent="0.2">
      <c r="B236" s="53"/>
      <c r="C236" s="53"/>
      <c r="D236" s="157"/>
      <c r="E236" s="250"/>
      <c r="F236" s="250"/>
      <c r="G236" s="250"/>
      <c r="H236" s="250"/>
      <c r="I236" s="250"/>
      <c r="J236" s="250"/>
      <c r="K236" s="250"/>
      <c r="L236" s="250"/>
      <c r="M236" s="250"/>
      <c r="N236" s="250"/>
      <c r="O236" s="250"/>
      <c r="P236" s="250"/>
      <c r="Q236" s="250"/>
      <c r="R236" s="250"/>
    </row>
    <row r="237" spans="2:18" x14ac:dyDescent="0.2">
      <c r="B237" s="53"/>
      <c r="C237" s="53"/>
      <c r="D237" s="157"/>
      <c r="E237" s="250"/>
      <c r="F237" s="250"/>
      <c r="G237" s="250"/>
      <c r="H237" s="250"/>
      <c r="I237" s="250"/>
      <c r="J237" s="250"/>
      <c r="K237" s="250"/>
      <c r="L237" s="250"/>
      <c r="M237" s="250"/>
      <c r="N237" s="250"/>
      <c r="O237" s="250"/>
      <c r="P237" s="250"/>
      <c r="Q237" s="250"/>
      <c r="R237" s="250"/>
    </row>
    <row r="238" spans="2:18" x14ac:dyDescent="0.2">
      <c r="B238" s="53"/>
      <c r="C238" s="53"/>
      <c r="D238" s="157"/>
      <c r="E238" s="250"/>
      <c r="F238" s="250"/>
      <c r="G238" s="250"/>
      <c r="H238" s="250"/>
      <c r="I238" s="250"/>
      <c r="J238" s="250"/>
      <c r="K238" s="250"/>
      <c r="L238" s="250"/>
      <c r="M238" s="250"/>
      <c r="N238" s="250"/>
      <c r="O238" s="250"/>
      <c r="P238" s="250"/>
      <c r="Q238" s="250"/>
      <c r="R238" s="250"/>
    </row>
    <row r="239" spans="2:18" x14ac:dyDescent="0.2">
      <c r="B239" s="53"/>
      <c r="C239" s="53"/>
      <c r="D239" s="157"/>
      <c r="E239" s="250"/>
      <c r="F239" s="250"/>
      <c r="G239" s="250"/>
      <c r="H239" s="250"/>
      <c r="I239" s="250"/>
      <c r="J239" s="250"/>
      <c r="K239" s="250"/>
      <c r="L239" s="250"/>
      <c r="M239" s="250"/>
      <c r="N239" s="250"/>
      <c r="O239" s="250"/>
      <c r="P239" s="250"/>
      <c r="Q239" s="250"/>
      <c r="R239" s="250"/>
    </row>
    <row r="240" spans="2:18" x14ac:dyDescent="0.2">
      <c r="B240" s="53"/>
      <c r="C240" s="53"/>
      <c r="D240" s="157"/>
      <c r="E240" s="250"/>
      <c r="F240" s="250"/>
      <c r="G240" s="250"/>
      <c r="H240" s="250"/>
      <c r="I240" s="250"/>
      <c r="J240" s="250"/>
      <c r="K240" s="250"/>
      <c r="L240" s="250"/>
      <c r="M240" s="250"/>
      <c r="N240" s="250"/>
      <c r="O240" s="250"/>
      <c r="P240" s="250"/>
      <c r="Q240" s="250"/>
      <c r="R240" s="250"/>
    </row>
    <row r="241" spans="2:18" x14ac:dyDescent="0.2">
      <c r="B241" s="53"/>
      <c r="C241" s="53"/>
      <c r="D241" s="157"/>
      <c r="E241" s="250"/>
      <c r="F241" s="250"/>
      <c r="G241" s="250"/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  <c r="R241" s="250"/>
    </row>
    <row r="242" spans="2:18" x14ac:dyDescent="0.2">
      <c r="B242" s="53"/>
      <c r="C242" s="53"/>
      <c r="D242" s="157"/>
      <c r="E242" s="250"/>
      <c r="F242" s="250"/>
      <c r="G242" s="250"/>
      <c r="H242" s="250"/>
      <c r="I242" s="250"/>
      <c r="J242" s="250"/>
      <c r="K242" s="250"/>
      <c r="L242" s="250"/>
      <c r="M242" s="250"/>
      <c r="N242" s="250"/>
      <c r="O242" s="250"/>
      <c r="P242" s="250"/>
      <c r="Q242" s="250"/>
      <c r="R242" s="250"/>
    </row>
    <row r="243" spans="2:18" x14ac:dyDescent="0.2">
      <c r="B243" s="53"/>
      <c r="C243" s="53"/>
      <c r="D243" s="157"/>
      <c r="E243" s="250"/>
      <c r="F243" s="250"/>
      <c r="G243" s="250"/>
      <c r="H243" s="250"/>
      <c r="I243" s="250"/>
      <c r="J243" s="250"/>
      <c r="K243" s="250"/>
      <c r="L243" s="250"/>
      <c r="M243" s="250"/>
      <c r="N243" s="250"/>
      <c r="O243" s="250"/>
      <c r="P243" s="250"/>
      <c r="Q243" s="250"/>
      <c r="R243" s="250"/>
    </row>
    <row r="244" spans="2:18" x14ac:dyDescent="0.2">
      <c r="B244" s="53"/>
      <c r="C244" s="53"/>
      <c r="D244" s="157"/>
      <c r="E244" s="250"/>
      <c r="F244" s="250"/>
      <c r="G244" s="250"/>
      <c r="H244" s="250"/>
      <c r="I244" s="250"/>
      <c r="J244" s="250"/>
      <c r="K244" s="250"/>
      <c r="L244" s="250"/>
      <c r="M244" s="250"/>
      <c r="N244" s="250"/>
      <c r="O244" s="250"/>
      <c r="P244" s="250"/>
      <c r="Q244" s="250"/>
      <c r="R244" s="250"/>
    </row>
    <row r="245" spans="2:18" x14ac:dyDescent="0.2">
      <c r="B245" s="53"/>
      <c r="C245" s="53"/>
      <c r="D245" s="157"/>
      <c r="E245" s="250"/>
      <c r="F245" s="250"/>
      <c r="G245" s="250"/>
      <c r="H245" s="250"/>
      <c r="I245" s="250"/>
      <c r="J245" s="250"/>
      <c r="K245" s="250"/>
      <c r="L245" s="250"/>
      <c r="M245" s="250"/>
      <c r="N245" s="250"/>
      <c r="O245" s="250"/>
      <c r="P245" s="250"/>
      <c r="Q245" s="250"/>
      <c r="R245" s="250"/>
    </row>
    <row r="246" spans="2:18" x14ac:dyDescent="0.2">
      <c r="B246" s="53"/>
      <c r="C246" s="53"/>
      <c r="D246" s="157"/>
      <c r="E246" s="250"/>
      <c r="F246" s="250"/>
      <c r="G246" s="250"/>
      <c r="H246" s="250"/>
      <c r="I246" s="250"/>
      <c r="J246" s="250"/>
      <c r="K246" s="250"/>
      <c r="L246" s="250"/>
      <c r="M246" s="250"/>
      <c r="N246" s="250"/>
      <c r="O246" s="250"/>
      <c r="P246" s="250"/>
      <c r="Q246" s="250"/>
      <c r="R246" s="250"/>
    </row>
    <row r="247" spans="2:18" x14ac:dyDescent="0.2">
      <c r="B247" s="53"/>
      <c r="C247" s="53"/>
      <c r="D247" s="157"/>
      <c r="E247" s="250"/>
      <c r="F247" s="250"/>
      <c r="G247" s="250"/>
      <c r="H247" s="250"/>
      <c r="I247" s="250"/>
      <c r="J247" s="250"/>
      <c r="K247" s="250"/>
      <c r="L247" s="250"/>
      <c r="M247" s="250"/>
      <c r="N247" s="250"/>
      <c r="O247" s="250"/>
      <c r="P247" s="250"/>
      <c r="Q247" s="250"/>
      <c r="R247" s="250"/>
    </row>
  </sheetData>
  <mergeCells count="1">
    <mergeCell ref="A2:E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indexed="12"/>
    <outlinePr applyStyles="1" summaryBelow="0"/>
    <pageSetUpPr fitToPage="1"/>
  </sheetPr>
  <dimension ref="A2:S183"/>
  <sheetViews>
    <sheetView workbookViewId="0">
      <selection activeCell="A105" sqref="A105"/>
    </sheetView>
  </sheetViews>
  <sheetFormatPr defaultRowHeight="12.75" outlineLevelRow="3" x14ac:dyDescent="0.2"/>
  <cols>
    <col min="1" max="1" width="81.42578125" style="238" customWidth="1"/>
    <col min="2" max="2" width="14.28515625" style="33" customWidth="1"/>
    <col min="3" max="3" width="15.42578125" style="33" customWidth="1"/>
    <col min="4" max="4" width="10.28515625" style="146" customWidth="1"/>
    <col min="5" max="16384" width="9.140625" style="238"/>
  </cols>
  <sheetData>
    <row r="2" spans="1:19" ht="18.75" customHeight="1" x14ac:dyDescent="0.3">
      <c r="A2" s="4" t="s">
        <v>196</v>
      </c>
      <c r="B2" s="3"/>
      <c r="C2" s="3"/>
      <c r="D2" s="3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</row>
    <row r="3" spans="1:19" ht="18.75" x14ac:dyDescent="0.3">
      <c r="A3" s="4" t="s">
        <v>195</v>
      </c>
      <c r="B3" s="3"/>
      <c r="C3" s="3"/>
      <c r="D3" s="3"/>
    </row>
    <row r="4" spans="1:19" x14ac:dyDescent="0.2">
      <c r="B4" s="53"/>
      <c r="C4" s="53"/>
      <c r="D4" s="157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</row>
    <row r="5" spans="1:19" s="11" customFormat="1" x14ac:dyDescent="0.2">
      <c r="B5" s="60"/>
      <c r="C5" s="60"/>
      <c r="D5" s="11" t="s">
        <v>278</v>
      </c>
    </row>
    <row r="6" spans="1:19" s="83" customFormat="1" x14ac:dyDescent="0.2">
      <c r="A6" s="96"/>
      <c r="B6" s="236" t="s">
        <v>279</v>
      </c>
      <c r="C6" s="236" t="s">
        <v>280</v>
      </c>
      <c r="D6" s="236" t="s">
        <v>66</v>
      </c>
    </row>
    <row r="7" spans="1:19" s="10" customFormat="1" ht="19.5" customHeight="1" x14ac:dyDescent="0.2">
      <c r="A7" s="99" t="s">
        <v>197</v>
      </c>
      <c r="B7" s="265">
        <f t="shared" ref="B7:C7" si="0">B$8+B$70</f>
        <v>76.113584884319991</v>
      </c>
      <c r="C7" s="265">
        <f t="shared" si="0"/>
        <v>2131.8494912910396</v>
      </c>
      <c r="D7" s="258">
        <v>1.0000039999999999</v>
      </c>
    </row>
    <row r="8" spans="1:19" s="87" customFormat="1" ht="19.5" customHeight="1" x14ac:dyDescent="0.2">
      <c r="A8" s="142" t="s">
        <v>198</v>
      </c>
      <c r="B8" s="6">
        <f t="shared" ref="B8:D8" si="1">B$9+B$46</f>
        <v>65.442080114529986</v>
      </c>
      <c r="C8" s="6">
        <f t="shared" si="1"/>
        <v>1832.9535445370498</v>
      </c>
      <c r="D8" s="143">
        <f t="shared" si="1"/>
        <v>0.85979899999999998</v>
      </c>
    </row>
    <row r="9" spans="1:19" s="246" customFormat="1" ht="20.25" customHeight="1" outlineLevel="1" x14ac:dyDescent="0.2">
      <c r="A9" s="25" t="s">
        <v>199</v>
      </c>
      <c r="B9" s="259">
        <f t="shared" ref="B9:D9" si="2">B$10+B$44</f>
        <v>26.612179945339992</v>
      </c>
      <c r="C9" s="259">
        <f t="shared" si="2"/>
        <v>745.37498614739991</v>
      </c>
      <c r="D9" s="260">
        <f t="shared" si="2"/>
        <v>0.34964199999999995</v>
      </c>
    </row>
    <row r="10" spans="1:19" s="111" customFormat="1" ht="14.25" outlineLevel="2" x14ac:dyDescent="0.2">
      <c r="A10" s="266" t="s">
        <v>200</v>
      </c>
      <c r="B10" s="26">
        <f t="shared" ref="B10:C10" si="3">SUM(B$11:B$43)</f>
        <v>26.527187151289993</v>
      </c>
      <c r="C10" s="26">
        <f t="shared" si="3"/>
        <v>742.99444074225994</v>
      </c>
      <c r="D10" s="249">
        <v>0.34852499999999997</v>
      </c>
    </row>
    <row r="11" spans="1:19" outlineLevel="3" x14ac:dyDescent="0.2">
      <c r="A11" s="267" t="s">
        <v>201</v>
      </c>
      <c r="B11" s="243">
        <v>2.2368133990499999</v>
      </c>
      <c r="C11" s="243">
        <v>62.650438999999999</v>
      </c>
      <c r="D11" s="117">
        <v>2.9388000000000001E-2</v>
      </c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</row>
    <row r="12" spans="1:19" outlineLevel="3" x14ac:dyDescent="0.2">
      <c r="A12" s="267" t="s">
        <v>202</v>
      </c>
      <c r="B12" s="50">
        <v>0.67953664976999995</v>
      </c>
      <c r="C12" s="50">
        <v>19.033000000000001</v>
      </c>
      <c r="D12" s="154">
        <v>8.9280000000000002E-3</v>
      </c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</row>
    <row r="13" spans="1:19" outlineLevel="3" x14ac:dyDescent="0.2">
      <c r="A13" s="267" t="s">
        <v>203</v>
      </c>
      <c r="B13" s="50">
        <v>0.20398738382000001</v>
      </c>
      <c r="C13" s="50">
        <v>5.7134400000000003</v>
      </c>
      <c r="D13" s="154">
        <v>2.6800000000000001E-3</v>
      </c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</row>
    <row r="14" spans="1:19" outlineLevel="3" x14ac:dyDescent="0.2">
      <c r="A14" s="267" t="s">
        <v>204</v>
      </c>
      <c r="B14" s="50">
        <v>1.30316228214</v>
      </c>
      <c r="C14" s="50">
        <v>36.5</v>
      </c>
      <c r="D14" s="154">
        <v>1.7121000000000001E-2</v>
      </c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</row>
    <row r="15" spans="1:19" outlineLevel="3" x14ac:dyDescent="0.2">
      <c r="A15" s="267" t="s">
        <v>205</v>
      </c>
      <c r="B15" s="50">
        <v>1.0246783232900001</v>
      </c>
      <c r="C15" s="50">
        <v>28.700001</v>
      </c>
      <c r="D15" s="154">
        <v>1.3462E-2</v>
      </c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</row>
    <row r="16" spans="1:19" outlineLevel="3" x14ac:dyDescent="0.2">
      <c r="A16" s="267" t="s">
        <v>206</v>
      </c>
      <c r="B16" s="50">
        <v>1.6744742748300001</v>
      </c>
      <c r="C16" s="50">
        <v>46.9</v>
      </c>
      <c r="D16" s="154">
        <v>2.1999999999999999E-2</v>
      </c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</row>
    <row r="17" spans="1:17" outlineLevel="3" x14ac:dyDescent="0.2">
      <c r="A17" s="267" t="s">
        <v>207</v>
      </c>
      <c r="B17" s="50">
        <v>3.3360474931100002</v>
      </c>
      <c r="C17" s="50">
        <v>93.438657000000006</v>
      </c>
      <c r="D17" s="154">
        <v>4.3830000000000001E-2</v>
      </c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</row>
    <row r="18" spans="1:17" outlineLevel="3" x14ac:dyDescent="0.2">
      <c r="A18" s="267" t="s">
        <v>208</v>
      </c>
      <c r="B18" s="50">
        <v>0.43192667616000002</v>
      </c>
      <c r="C18" s="50">
        <v>12.097744</v>
      </c>
      <c r="D18" s="154">
        <v>5.6750000000000004E-3</v>
      </c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</row>
    <row r="19" spans="1:17" outlineLevel="3" x14ac:dyDescent="0.2">
      <c r="A19" s="267" t="s">
        <v>209</v>
      </c>
      <c r="B19" s="50">
        <v>0.43192667616000002</v>
      </c>
      <c r="C19" s="50">
        <v>12.097744</v>
      </c>
      <c r="D19" s="154">
        <v>5.6750000000000004E-3</v>
      </c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</row>
    <row r="20" spans="1:17" outlineLevel="3" x14ac:dyDescent="0.2">
      <c r="A20" s="267" t="s">
        <v>210</v>
      </c>
      <c r="B20" s="50">
        <v>1.08544855856</v>
      </c>
      <c r="C20" s="50">
        <v>30.402101818070001</v>
      </c>
      <c r="D20" s="154">
        <v>1.4260999999999999E-2</v>
      </c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</row>
    <row r="21" spans="1:17" outlineLevel="3" x14ac:dyDescent="0.2">
      <c r="A21" s="267" t="s">
        <v>211</v>
      </c>
      <c r="B21" s="50">
        <v>0.43192667616000002</v>
      </c>
      <c r="C21" s="50">
        <v>12.097744</v>
      </c>
      <c r="D21" s="154">
        <v>5.6750000000000004E-3</v>
      </c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</row>
    <row r="22" spans="1:17" outlineLevel="3" x14ac:dyDescent="0.2">
      <c r="A22" s="267" t="s">
        <v>212</v>
      </c>
      <c r="B22" s="50">
        <v>0.43192667616000002</v>
      </c>
      <c r="C22" s="50">
        <v>12.097744</v>
      </c>
      <c r="D22" s="154">
        <v>5.6750000000000004E-3</v>
      </c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</row>
    <row r="23" spans="1:17" outlineLevel="3" x14ac:dyDescent="0.2">
      <c r="A23" s="267" t="s">
        <v>213</v>
      </c>
      <c r="B23" s="50">
        <v>2.0936049685799998</v>
      </c>
      <c r="C23" s="50">
        <v>58.639344001890002</v>
      </c>
      <c r="D23" s="154">
        <v>2.7505999999999999E-2</v>
      </c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</row>
    <row r="24" spans="1:17" outlineLevel="3" x14ac:dyDescent="0.2">
      <c r="A24" s="267" t="s">
        <v>214</v>
      </c>
      <c r="B24" s="50">
        <v>0.43192667616000002</v>
      </c>
      <c r="C24" s="50">
        <v>12.097744</v>
      </c>
      <c r="D24" s="154">
        <v>5.6750000000000004E-3</v>
      </c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</row>
    <row r="25" spans="1:17" outlineLevel="3" x14ac:dyDescent="0.2">
      <c r="A25" s="267" t="s">
        <v>215</v>
      </c>
      <c r="B25" s="50">
        <v>0.43192667616000002</v>
      </c>
      <c r="C25" s="50">
        <v>12.097744</v>
      </c>
      <c r="D25" s="154">
        <v>5.6750000000000004E-3</v>
      </c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</row>
    <row r="26" spans="1:17" outlineLevel="3" x14ac:dyDescent="0.2">
      <c r="A26" s="267" t="s">
        <v>216</v>
      </c>
      <c r="B26" s="50">
        <v>0.43192667616000002</v>
      </c>
      <c r="C26" s="50">
        <v>12.097744</v>
      </c>
      <c r="D26" s="154">
        <v>5.6750000000000004E-3</v>
      </c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</row>
    <row r="27" spans="1:17" outlineLevel="3" x14ac:dyDescent="0.2">
      <c r="A27" s="267" t="s">
        <v>217</v>
      </c>
      <c r="B27" s="50">
        <v>0.43192667616000002</v>
      </c>
      <c r="C27" s="50">
        <v>12.097744</v>
      </c>
      <c r="D27" s="154">
        <v>5.6750000000000004E-3</v>
      </c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</row>
    <row r="28" spans="1:17" outlineLevel="3" x14ac:dyDescent="0.2">
      <c r="A28" s="267" t="s">
        <v>218</v>
      </c>
      <c r="B28" s="50">
        <v>0.43192667616000002</v>
      </c>
      <c r="C28" s="50">
        <v>12.097744</v>
      </c>
      <c r="D28" s="154">
        <v>5.6750000000000004E-3</v>
      </c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</row>
    <row r="29" spans="1:17" outlineLevel="3" x14ac:dyDescent="0.2">
      <c r="A29" s="267" t="s">
        <v>219</v>
      </c>
      <c r="B29" s="50">
        <v>0.43192667616000002</v>
      </c>
      <c r="C29" s="50">
        <v>12.097744</v>
      </c>
      <c r="D29" s="154">
        <v>5.6750000000000004E-3</v>
      </c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</row>
    <row r="30" spans="1:17" outlineLevel="3" x14ac:dyDescent="0.2">
      <c r="A30" s="267" t="s">
        <v>220</v>
      </c>
      <c r="B30" s="50">
        <v>0.43192667616000002</v>
      </c>
      <c r="C30" s="50">
        <v>12.097744</v>
      </c>
      <c r="D30" s="154">
        <v>5.6750000000000004E-3</v>
      </c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</row>
    <row r="31" spans="1:17" outlineLevel="3" x14ac:dyDescent="0.2">
      <c r="A31" s="267" t="s">
        <v>221</v>
      </c>
      <c r="B31" s="50">
        <v>0.43192667616000002</v>
      </c>
      <c r="C31" s="50">
        <v>12.097744</v>
      </c>
      <c r="D31" s="154">
        <v>5.6750000000000004E-3</v>
      </c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</row>
    <row r="32" spans="1:17" outlineLevel="3" x14ac:dyDescent="0.2">
      <c r="A32" s="267" t="s">
        <v>222</v>
      </c>
      <c r="B32" s="50">
        <v>0.43192667616000002</v>
      </c>
      <c r="C32" s="50">
        <v>12.097744</v>
      </c>
      <c r="D32" s="154">
        <v>5.6750000000000004E-3</v>
      </c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</row>
    <row r="33" spans="1:17" outlineLevel="3" x14ac:dyDescent="0.2">
      <c r="A33" s="267" t="s">
        <v>223</v>
      </c>
      <c r="B33" s="50">
        <v>0.43192667616000002</v>
      </c>
      <c r="C33" s="50">
        <v>12.097744</v>
      </c>
      <c r="D33" s="154">
        <v>5.6750000000000004E-3</v>
      </c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</row>
    <row r="34" spans="1:17" outlineLevel="3" x14ac:dyDescent="0.2">
      <c r="A34" s="267" t="s">
        <v>224</v>
      </c>
      <c r="B34" s="50">
        <v>9.8084062250000006E-2</v>
      </c>
      <c r="C34" s="50">
        <v>2.7472159999999999</v>
      </c>
      <c r="D34" s="154">
        <v>1.289E-3</v>
      </c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</row>
    <row r="35" spans="1:17" outlineLevel="3" x14ac:dyDescent="0.2">
      <c r="A35" s="267" t="s">
        <v>225</v>
      </c>
      <c r="B35" s="50">
        <v>1.710136469</v>
      </c>
      <c r="C35" s="50">
        <v>47.898854941659998</v>
      </c>
      <c r="D35" s="154">
        <v>2.2467999999999998E-2</v>
      </c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</row>
    <row r="36" spans="1:17" outlineLevel="3" x14ac:dyDescent="0.2">
      <c r="A36" s="267" t="s">
        <v>226</v>
      </c>
      <c r="B36" s="50">
        <v>0.43192692608</v>
      </c>
      <c r="C36" s="50">
        <v>12.097751000000001</v>
      </c>
      <c r="D36" s="154">
        <v>5.6750000000000004E-3</v>
      </c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</row>
    <row r="37" spans="1:17" outlineLevel="3" x14ac:dyDescent="0.2">
      <c r="A37" s="267" t="s">
        <v>227</v>
      </c>
      <c r="B37" s="50">
        <v>1.07109229E-3</v>
      </c>
      <c r="C37" s="50">
        <v>0.03</v>
      </c>
      <c r="D37" s="154">
        <v>1.4E-5</v>
      </c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1:17" outlineLevel="3" x14ac:dyDescent="0.2">
      <c r="A38" s="267" t="s">
        <v>228</v>
      </c>
      <c r="B38" s="50">
        <v>1.8640709483</v>
      </c>
      <c r="C38" s="50">
        <v>52.210373599999997</v>
      </c>
      <c r="D38" s="154">
        <v>2.4490999999999999E-2</v>
      </c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1:17" outlineLevel="3" x14ac:dyDescent="0.2">
      <c r="A39" s="267" t="s">
        <v>229</v>
      </c>
      <c r="B39" s="50">
        <v>0.45829491106999998</v>
      </c>
      <c r="C39" s="50">
        <v>12.836286380640001</v>
      </c>
      <c r="D39" s="154">
        <v>6.0210000000000003E-3</v>
      </c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1:17" outlineLevel="3" x14ac:dyDescent="0.2">
      <c r="A40" s="267" t="s">
        <v>230</v>
      </c>
      <c r="B40" s="50">
        <v>0.20708141241</v>
      </c>
      <c r="C40" s="50">
        <v>5.8000999999999996</v>
      </c>
      <c r="D40" s="154">
        <v>2.7209999999999999E-3</v>
      </c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1:17" outlineLevel="3" x14ac:dyDescent="0.2">
      <c r="A41" s="267" t="s">
        <v>231</v>
      </c>
      <c r="B41" s="50">
        <v>0.70436671113000004</v>
      </c>
      <c r="C41" s="50">
        <v>19.728459999999998</v>
      </c>
      <c r="D41" s="154">
        <v>9.2540000000000001E-3</v>
      </c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1:17" outlineLevel="3" x14ac:dyDescent="0.2">
      <c r="A42" s="267" t="s">
        <v>232</v>
      </c>
      <c r="B42" s="50">
        <v>0.67478814063000003</v>
      </c>
      <c r="C42" s="50">
        <v>18.899999999999999</v>
      </c>
      <c r="D42" s="154">
        <v>8.8660000000000006E-3</v>
      </c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1:17" outlineLevel="3" x14ac:dyDescent="0.2">
      <c r="A43" s="267" t="s">
        <v>234</v>
      </c>
      <c r="B43" s="50">
        <v>0.69263967873999999</v>
      </c>
      <c r="C43" s="50">
        <v>19.399999999999999</v>
      </c>
      <c r="D43" s="154">
        <v>9.1000000000000004E-3</v>
      </c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1:17" ht="14.25" outlineLevel="2" x14ac:dyDescent="0.25">
      <c r="A44" s="140" t="s">
        <v>235</v>
      </c>
      <c r="B44" s="139">
        <f t="shared" ref="B44:C44" si="4">SUM(B$45:B$45)</f>
        <v>8.4992794050000001E-2</v>
      </c>
      <c r="C44" s="139">
        <f t="shared" si="4"/>
        <v>2.3805454051399999</v>
      </c>
      <c r="D44" s="29">
        <v>1.1169999999999999E-3</v>
      </c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1:17" outlineLevel="3" x14ac:dyDescent="0.2">
      <c r="A45" s="267" t="s">
        <v>236</v>
      </c>
      <c r="B45" s="50">
        <v>8.4992794050000001E-2</v>
      </c>
      <c r="C45" s="50">
        <v>2.3805454051399999</v>
      </c>
      <c r="D45" s="154">
        <v>1.1169999999999999E-3</v>
      </c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1:17" ht="19.5" customHeight="1" outlineLevel="1" x14ac:dyDescent="0.25">
      <c r="A46" s="95" t="s">
        <v>237</v>
      </c>
      <c r="B46" s="263">
        <f t="shared" ref="B46:D46" si="5">B$47+B$54+B$60+B$62+B$68</f>
        <v>38.829900169189997</v>
      </c>
      <c r="C46" s="263">
        <f t="shared" si="5"/>
        <v>1087.57855838965</v>
      </c>
      <c r="D46" s="264">
        <f t="shared" si="5"/>
        <v>0.51015699999999997</v>
      </c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1:17" ht="14.25" outlineLevel="2" x14ac:dyDescent="0.25">
      <c r="A47" s="140" t="s">
        <v>238</v>
      </c>
      <c r="B47" s="139">
        <f t="shared" ref="B47:C47" si="6">SUM(B$48:B$53)</f>
        <v>14.776694027340001</v>
      </c>
      <c r="C47" s="139">
        <f t="shared" si="6"/>
        <v>413.87733468283994</v>
      </c>
      <c r="D47" s="29">
        <v>0.19414000000000001</v>
      </c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1:17" outlineLevel="3" x14ac:dyDescent="0.2">
      <c r="A48" s="267" t="s">
        <v>239</v>
      </c>
      <c r="B48" s="50">
        <v>3.4903009697899998</v>
      </c>
      <c r="C48" s="50">
        <v>97.759110390000004</v>
      </c>
      <c r="D48" s="154">
        <v>4.5856000000000001E-2</v>
      </c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1:17" outlineLevel="3" x14ac:dyDescent="0.2">
      <c r="A49" s="267" t="s">
        <v>240</v>
      </c>
      <c r="B49" s="50">
        <v>0.66920100311999997</v>
      </c>
      <c r="C49" s="50">
        <v>18.743511033379999</v>
      </c>
      <c r="D49" s="154">
        <v>8.7919999999999995E-3</v>
      </c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1:17" outlineLevel="3" x14ac:dyDescent="0.2">
      <c r="A50" s="267" t="s">
        <v>241</v>
      </c>
      <c r="B50" s="50">
        <v>0.71780295184999998</v>
      </c>
      <c r="C50" s="50">
        <v>20.104792857700001</v>
      </c>
      <c r="D50" s="154">
        <v>9.4310000000000001E-3</v>
      </c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1:17" outlineLevel="3" x14ac:dyDescent="0.2">
      <c r="A51" s="267" t="s">
        <v>242</v>
      </c>
      <c r="B51" s="50">
        <v>4.8646939783500001</v>
      </c>
      <c r="C51" s="50">
        <v>136.25419691857999</v>
      </c>
      <c r="D51" s="154">
        <v>6.3913999999999999E-2</v>
      </c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1:17" outlineLevel="3" x14ac:dyDescent="0.2">
      <c r="A52" s="267" t="s">
        <v>243</v>
      </c>
      <c r="B52" s="50">
        <v>5.0287344144699997</v>
      </c>
      <c r="C52" s="50">
        <v>140.8487712093</v>
      </c>
      <c r="D52" s="154">
        <v>6.6069000000000003E-2</v>
      </c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1:17" outlineLevel="3" x14ac:dyDescent="0.2">
      <c r="A53" s="267" t="s">
        <v>244</v>
      </c>
      <c r="B53" s="50">
        <v>5.9607097600000002E-3</v>
      </c>
      <c r="C53" s="50">
        <v>0.16695227388</v>
      </c>
      <c r="D53" s="154">
        <v>7.7999999999999999E-5</v>
      </c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1:17" ht="14.25" outlineLevel="2" x14ac:dyDescent="0.25">
      <c r="A54" s="140" t="s">
        <v>245</v>
      </c>
      <c r="B54" s="139">
        <f t="shared" ref="B54:C54" si="7">SUM(B$55:B$59)</f>
        <v>1.7965229659299999</v>
      </c>
      <c r="C54" s="139">
        <f t="shared" si="7"/>
        <v>50.31843627936</v>
      </c>
      <c r="D54" s="29">
        <v>2.3602999999999999E-2</v>
      </c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1:17" outlineLevel="3" x14ac:dyDescent="0.2">
      <c r="A55" s="267" t="s">
        <v>246</v>
      </c>
      <c r="B55" s="50">
        <v>0.3246471581</v>
      </c>
      <c r="C55" s="50">
        <v>9.0929743999999992</v>
      </c>
      <c r="D55" s="154">
        <v>4.2649999999999997E-3</v>
      </c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1:17" outlineLevel="3" x14ac:dyDescent="0.2">
      <c r="A56" s="267" t="s">
        <v>247</v>
      </c>
      <c r="B56" s="50">
        <v>0.27765799226999999</v>
      </c>
      <c r="C56" s="50">
        <v>7.7768646749599997</v>
      </c>
      <c r="D56" s="154">
        <v>3.6480000000000002E-3</v>
      </c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1:17" outlineLevel="3" x14ac:dyDescent="0.2">
      <c r="A57" s="267" t="s">
        <v>248</v>
      </c>
      <c r="B57" s="50">
        <v>0.60585586000000002</v>
      </c>
      <c r="C57" s="50">
        <v>16.969290158869999</v>
      </c>
      <c r="D57" s="154">
        <v>7.9600000000000001E-3</v>
      </c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1:17" outlineLevel="3" x14ac:dyDescent="0.2">
      <c r="A58" s="267" t="s">
        <v>249</v>
      </c>
      <c r="B58" s="50">
        <v>6.1721831099999999E-3</v>
      </c>
      <c r="C58" s="50">
        <v>0.17287538674</v>
      </c>
      <c r="D58" s="154">
        <v>8.1000000000000004E-5</v>
      </c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1:17" outlineLevel="3" x14ac:dyDescent="0.2">
      <c r="A59" s="267" t="s">
        <v>250</v>
      </c>
      <c r="B59" s="50">
        <v>0.58218977245000003</v>
      </c>
      <c r="C59" s="50">
        <v>16.30643165879</v>
      </c>
      <c r="D59" s="154">
        <v>7.6490000000000004E-3</v>
      </c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1:17" ht="14.25" outlineLevel="2" x14ac:dyDescent="0.25">
      <c r="A60" s="140" t="s">
        <v>251</v>
      </c>
      <c r="B60" s="139">
        <f t="shared" ref="B60:C60" si="8">SUM(B$61:B$61)</f>
        <v>6.350758E-5</v>
      </c>
      <c r="C60" s="139">
        <f t="shared" si="8"/>
        <v>1.7787705E-3</v>
      </c>
      <c r="D60" s="29">
        <v>9.9999999999999995E-7</v>
      </c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1:17" outlineLevel="3" x14ac:dyDescent="0.2">
      <c r="A61" s="267" t="s">
        <v>74</v>
      </c>
      <c r="B61" s="50">
        <v>6.350758E-5</v>
      </c>
      <c r="C61" s="50">
        <v>1.7787705E-3</v>
      </c>
      <c r="D61" s="154">
        <v>9.9999999999999995E-7</v>
      </c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1:17" ht="14.25" outlineLevel="2" x14ac:dyDescent="0.25">
      <c r="A62" s="140" t="s">
        <v>252</v>
      </c>
      <c r="B62" s="139">
        <f t="shared" ref="B62:C62" si="9">SUM(B$63:B$67)</f>
        <v>20.467272999999999</v>
      </c>
      <c r="C62" s="139">
        <f t="shared" si="9"/>
        <v>573.26357179695003</v>
      </c>
      <c r="D62" s="29">
        <v>0.26890399999999998</v>
      </c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1:17" outlineLevel="3" x14ac:dyDescent="0.2">
      <c r="A63" s="267" t="s">
        <v>253</v>
      </c>
      <c r="B63" s="50">
        <v>3</v>
      </c>
      <c r="C63" s="50">
        <v>84.026373000000007</v>
      </c>
      <c r="D63" s="154">
        <v>3.9414999999999999E-2</v>
      </c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1:17" outlineLevel="3" x14ac:dyDescent="0.2">
      <c r="A64" s="267" t="s">
        <v>254</v>
      </c>
      <c r="B64" s="50">
        <v>1</v>
      </c>
      <c r="C64" s="50">
        <v>28.008790999999999</v>
      </c>
      <c r="D64" s="154">
        <v>1.3138E-2</v>
      </c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1:17" outlineLevel="3" x14ac:dyDescent="0.2">
      <c r="A65" s="267" t="s">
        <v>255</v>
      </c>
      <c r="B65" s="50">
        <v>12.467273</v>
      </c>
      <c r="C65" s="50">
        <v>349.19324379695001</v>
      </c>
      <c r="D65" s="154">
        <v>0.163798</v>
      </c>
      <c r="E65" s="250"/>
      <c r="F65" s="250"/>
      <c r="G65" s="250"/>
      <c r="H65" s="250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1:17" outlineLevel="3" x14ac:dyDescent="0.2">
      <c r="A66" s="267" t="s">
        <v>256</v>
      </c>
      <c r="B66" s="50">
        <v>1</v>
      </c>
      <c r="C66" s="50">
        <v>28.008790999999999</v>
      </c>
      <c r="D66" s="154">
        <v>1.3138E-2</v>
      </c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1:17" outlineLevel="3" x14ac:dyDescent="0.2">
      <c r="A67" s="267" t="s">
        <v>257</v>
      </c>
      <c r="B67" s="50">
        <v>3</v>
      </c>
      <c r="C67" s="50">
        <v>84.026373000000007</v>
      </c>
      <c r="D67" s="154">
        <v>3.9414999999999999E-2</v>
      </c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1:17" ht="14.25" outlineLevel="2" x14ac:dyDescent="0.25">
      <c r="A68" s="140" t="s">
        <v>258</v>
      </c>
      <c r="B68" s="139">
        <f t="shared" ref="B68:C68" si="10">SUM(B$69:B$69)</f>
        <v>1.7893466683399999</v>
      </c>
      <c r="C68" s="139">
        <f t="shared" si="10"/>
        <v>50.117436859999998</v>
      </c>
      <c r="D68" s="29">
        <v>2.3508999999999999E-2</v>
      </c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1:17" outlineLevel="3" x14ac:dyDescent="0.2">
      <c r="A69" s="267" t="s">
        <v>243</v>
      </c>
      <c r="B69" s="50">
        <v>1.7893466683399999</v>
      </c>
      <c r="C69" s="50">
        <v>50.117436859999998</v>
      </c>
      <c r="D69" s="154">
        <v>2.3508999999999999E-2</v>
      </c>
      <c r="E69" s="250"/>
      <c r="F69" s="250"/>
      <c r="G69" s="250"/>
      <c r="H69" s="250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1:17" ht="21" customHeight="1" x14ac:dyDescent="0.25">
      <c r="A70" s="107" t="s">
        <v>259</v>
      </c>
      <c r="B70" s="27">
        <f t="shared" ref="B70:D70" si="11">B$71+B$84</f>
        <v>10.671504769790001</v>
      </c>
      <c r="C70" s="27">
        <f t="shared" si="11"/>
        <v>298.89594675398996</v>
      </c>
      <c r="D70" s="184">
        <f t="shared" si="11"/>
        <v>0.140205</v>
      </c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1:17" ht="20.25" customHeight="1" outlineLevel="1" x14ac:dyDescent="0.25">
      <c r="A71" s="95" t="s">
        <v>199</v>
      </c>
      <c r="B71" s="261">
        <f t="shared" ref="B71:D71" si="12">B$72+B$78+B$82</f>
        <v>0.47455557223</v>
      </c>
      <c r="C71" s="261">
        <f t="shared" si="12"/>
        <v>13.29172784132</v>
      </c>
      <c r="D71" s="262">
        <f t="shared" si="12"/>
        <v>6.234E-3</v>
      </c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1:17" ht="14.25" outlineLevel="2" x14ac:dyDescent="0.25">
      <c r="A72" s="140" t="s">
        <v>260</v>
      </c>
      <c r="B72" s="139">
        <f t="shared" ref="B72:C72" si="13">SUM(B$73:B$77)</f>
        <v>0.31954294634000002</v>
      </c>
      <c r="C72" s="139">
        <f t="shared" si="13"/>
        <v>8.9500115999999998</v>
      </c>
      <c r="D72" s="29">
        <v>4.1980000000000003E-3</v>
      </c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1:17" outlineLevel="3" x14ac:dyDescent="0.2">
      <c r="A73" s="267" t="s">
        <v>261</v>
      </c>
      <c r="B73" s="50">
        <v>4.1416E-7</v>
      </c>
      <c r="C73" s="50">
        <v>1.1600000000000001E-5</v>
      </c>
      <c r="D73" s="154">
        <v>0</v>
      </c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1:17" outlineLevel="3" x14ac:dyDescent="0.2">
      <c r="A74" s="267" t="s">
        <v>262</v>
      </c>
      <c r="B74" s="50">
        <v>3.5703076219999998E-2</v>
      </c>
      <c r="C74" s="50">
        <v>1</v>
      </c>
      <c r="D74" s="154">
        <v>4.6900000000000002E-4</v>
      </c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1:17" outlineLevel="3" x14ac:dyDescent="0.2">
      <c r="A75" s="267" t="s">
        <v>263</v>
      </c>
      <c r="B75" s="50">
        <v>7.1406152439999995E-2</v>
      </c>
      <c r="C75" s="50">
        <v>2</v>
      </c>
      <c r="D75" s="154">
        <v>9.3800000000000003E-4</v>
      </c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1:17" outlineLevel="3" x14ac:dyDescent="0.2">
      <c r="A76" s="267" t="s">
        <v>264</v>
      </c>
      <c r="B76" s="50">
        <v>0.10710922866</v>
      </c>
      <c r="C76" s="50">
        <v>3</v>
      </c>
      <c r="D76" s="154">
        <v>1.407E-3</v>
      </c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1:17" outlineLevel="3" x14ac:dyDescent="0.2">
      <c r="A77" s="267" t="s">
        <v>265</v>
      </c>
      <c r="B77" s="50">
        <v>0.10532407486000001</v>
      </c>
      <c r="C77" s="50">
        <v>2.95</v>
      </c>
      <c r="D77" s="154">
        <v>1.384E-3</v>
      </c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1:17" ht="14.25" outlineLevel="2" x14ac:dyDescent="0.25">
      <c r="A78" s="140" t="s">
        <v>235</v>
      </c>
      <c r="B78" s="139">
        <f t="shared" ref="B78:C78" si="14">SUM(B$79:B$81)</f>
        <v>0.15497854194999999</v>
      </c>
      <c r="C78" s="139">
        <f t="shared" si="14"/>
        <v>4.3407615913200006</v>
      </c>
      <c r="D78" s="29">
        <v>2.036E-3</v>
      </c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1:17" outlineLevel="3" x14ac:dyDescent="0.2">
      <c r="A79" s="267" t="s">
        <v>266</v>
      </c>
      <c r="B79" s="50">
        <v>1.2335711940000001E-2</v>
      </c>
      <c r="C79" s="50">
        <v>0.34550837750000002</v>
      </c>
      <c r="D79" s="154">
        <v>1.6200000000000001E-4</v>
      </c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1:17" outlineLevel="3" x14ac:dyDescent="0.2">
      <c r="A80" s="267" t="s">
        <v>267</v>
      </c>
      <c r="B80" s="50">
        <v>0.13958631947</v>
      </c>
      <c r="C80" s="50">
        <v>3.9096440489900002</v>
      </c>
      <c r="D80" s="154">
        <v>1.8339999999999999E-3</v>
      </c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1:17" outlineLevel="3" x14ac:dyDescent="0.2">
      <c r="A81" s="267" t="s">
        <v>268</v>
      </c>
      <c r="B81" s="50">
        <v>3.0565105400000001E-3</v>
      </c>
      <c r="C81" s="50">
        <v>8.5609164830000001E-2</v>
      </c>
      <c r="D81" s="154">
        <v>4.0000000000000003E-5</v>
      </c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1:17" ht="14.25" outlineLevel="2" x14ac:dyDescent="0.25">
      <c r="A82" s="140" t="s">
        <v>269</v>
      </c>
      <c r="B82" s="139">
        <f t="shared" ref="B82:C82" si="15">SUM(B$83:B$83)</f>
        <v>3.4083939999999997E-5</v>
      </c>
      <c r="C82" s="139">
        <f t="shared" si="15"/>
        <v>9.5465000000000003E-4</v>
      </c>
      <c r="D82" s="29">
        <v>0</v>
      </c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1:17" outlineLevel="3" x14ac:dyDescent="0.2">
      <c r="A83" s="267" t="s">
        <v>270</v>
      </c>
      <c r="B83" s="50">
        <v>3.4083939999999997E-5</v>
      </c>
      <c r="C83" s="50">
        <v>9.5465000000000003E-4</v>
      </c>
      <c r="D83" s="154">
        <v>0</v>
      </c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1:17" ht="18.75" customHeight="1" outlineLevel="1" x14ac:dyDescent="0.25">
      <c r="A84" s="95" t="s">
        <v>237</v>
      </c>
      <c r="B84" s="261">
        <f t="shared" ref="B84:D84" si="16">B$85+B$91+B$93+B$100+B$101</f>
        <v>10.19694919756</v>
      </c>
      <c r="C84" s="261">
        <f t="shared" si="16"/>
        <v>285.60421891266998</v>
      </c>
      <c r="D84" s="262">
        <f t="shared" si="16"/>
        <v>0.13397100000000001</v>
      </c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1:17" ht="14.25" outlineLevel="2" x14ac:dyDescent="0.25">
      <c r="A85" s="140" t="s">
        <v>238</v>
      </c>
      <c r="B85" s="139">
        <f t="shared" ref="B85:C85" si="17">SUM(B$86:B$90)</f>
        <v>8.0583779737800008</v>
      </c>
      <c r="C85" s="139">
        <f t="shared" si="17"/>
        <v>225.70542446681</v>
      </c>
      <c r="D85" s="29">
        <v>0.10587299999999999</v>
      </c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1:17" outlineLevel="3" x14ac:dyDescent="0.2">
      <c r="A86" s="267" t="s">
        <v>271</v>
      </c>
      <c r="B86" s="50">
        <v>6.5684984439999997E-2</v>
      </c>
      <c r="C86" s="50">
        <v>1.83975700106</v>
      </c>
      <c r="D86" s="154">
        <v>8.6300000000000005E-4</v>
      </c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1:17" outlineLevel="3" x14ac:dyDescent="0.2">
      <c r="A87" s="267" t="s">
        <v>240</v>
      </c>
      <c r="B87" s="50">
        <v>0.11054405714</v>
      </c>
      <c r="C87" s="50">
        <v>3.09620539278</v>
      </c>
      <c r="D87" s="154">
        <v>1.4519999999999999E-3</v>
      </c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1:17" outlineLevel="3" x14ac:dyDescent="0.2">
      <c r="A88" s="267" t="s">
        <v>241</v>
      </c>
      <c r="B88" s="50">
        <v>4.3473499620000002E-2</v>
      </c>
      <c r="C88" s="50">
        <v>1.2176401649999999</v>
      </c>
      <c r="D88" s="154">
        <v>5.71E-4</v>
      </c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1:17" outlineLevel="3" x14ac:dyDescent="0.2">
      <c r="A89" s="267" t="s">
        <v>242</v>
      </c>
      <c r="B89" s="50">
        <v>0.44966999999000001</v>
      </c>
      <c r="C89" s="50">
        <v>12.59471304869</v>
      </c>
      <c r="D89" s="154">
        <v>5.9080000000000001E-3</v>
      </c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1:17" outlineLevel="3" x14ac:dyDescent="0.2">
      <c r="A90" s="267" t="s">
        <v>243</v>
      </c>
      <c r="B90" s="50">
        <v>7.3890054325900003</v>
      </c>
      <c r="C90" s="50">
        <v>206.95710885928</v>
      </c>
      <c r="D90" s="154">
        <v>9.7078999999999999E-2</v>
      </c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1:17" ht="14.25" outlineLevel="2" x14ac:dyDescent="0.25">
      <c r="A91" s="140" t="s">
        <v>245</v>
      </c>
      <c r="B91" s="139">
        <f t="shared" ref="B91:C91" si="18">SUM(B$92:B$92)</f>
        <v>7.3108389940000004E-2</v>
      </c>
      <c r="C91" s="139">
        <f t="shared" si="18"/>
        <v>2.0476776141799999</v>
      </c>
      <c r="D91" s="29">
        <v>9.6100000000000005E-4</v>
      </c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1:17" outlineLevel="3" x14ac:dyDescent="0.2">
      <c r="A92" s="267" t="s">
        <v>246</v>
      </c>
      <c r="B92" s="50">
        <v>7.3108389940000004E-2</v>
      </c>
      <c r="C92" s="50">
        <v>2.0476776141799999</v>
      </c>
      <c r="D92" s="154">
        <v>9.6100000000000005E-4</v>
      </c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1:17" ht="14.25" outlineLevel="2" x14ac:dyDescent="0.25">
      <c r="A93" s="140" t="s">
        <v>272</v>
      </c>
      <c r="B93" s="139">
        <f t="shared" ref="B93:C93" si="19">SUM(B$94:B$99)</f>
        <v>1.9467897972200001</v>
      </c>
      <c r="C93" s="139">
        <f t="shared" si="19"/>
        <v>54.52722855156</v>
      </c>
      <c r="D93" s="29">
        <v>2.5578E-2</v>
      </c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1:17" outlineLevel="3" x14ac:dyDescent="0.2">
      <c r="A94" s="232" t="s">
        <v>19</v>
      </c>
      <c r="B94" s="50">
        <v>0.30630368907</v>
      </c>
      <c r="C94" s="50">
        <v>8.5791960098000004</v>
      </c>
      <c r="D94" s="154">
        <v>4.0239999999999998E-3</v>
      </c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1:17" outlineLevel="3" x14ac:dyDescent="0.2">
      <c r="A95" s="232" t="s">
        <v>17</v>
      </c>
      <c r="B95" s="50">
        <v>3.9716308640000003E-2</v>
      </c>
      <c r="C95" s="50">
        <v>1.11240578804</v>
      </c>
      <c r="D95" s="154">
        <v>5.22E-4</v>
      </c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1:17" outlineLevel="3" x14ac:dyDescent="0.2">
      <c r="A96" s="232" t="s">
        <v>124</v>
      </c>
      <c r="B96" s="50">
        <v>3.1673549510000003E-2</v>
      </c>
      <c r="C96" s="50">
        <v>0.88713782859000001</v>
      </c>
      <c r="D96" s="154">
        <v>4.1599999999999997E-4</v>
      </c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1:17" outlineLevel="3" x14ac:dyDescent="0.2">
      <c r="A97" s="267" t="s">
        <v>274</v>
      </c>
      <c r="B97" s="50">
        <v>4.6240000000000003E-2</v>
      </c>
      <c r="C97" s="50">
        <v>1.2951264958399999</v>
      </c>
      <c r="D97" s="154">
        <v>6.0800000000000003E-4</v>
      </c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1:17" outlineLevel="3" x14ac:dyDescent="0.2">
      <c r="A98" s="267" t="s">
        <v>275</v>
      </c>
      <c r="B98" s="50">
        <v>1.425</v>
      </c>
      <c r="C98" s="50">
        <v>39.912527175000001</v>
      </c>
      <c r="D98" s="154">
        <v>1.8721999999999999E-2</v>
      </c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1:17" outlineLevel="3" x14ac:dyDescent="0.2">
      <c r="A99" s="267" t="s">
        <v>276</v>
      </c>
      <c r="B99" s="50">
        <v>9.7856250000000006E-2</v>
      </c>
      <c r="C99" s="50">
        <v>2.7408352542899999</v>
      </c>
      <c r="D99" s="154">
        <v>1.286E-3</v>
      </c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1:17" ht="14.25" outlineLevel="2" x14ac:dyDescent="0.25">
      <c r="A100" s="140" t="s">
        <v>277</v>
      </c>
      <c r="B100" s="139"/>
      <c r="C100" s="139"/>
      <c r="D100" s="29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1:17" ht="14.25" outlineLevel="2" x14ac:dyDescent="0.25">
      <c r="A101" s="140" t="s">
        <v>258</v>
      </c>
      <c r="B101" s="139">
        <f t="shared" ref="B101:C101" si="20">SUM(B$102:B$102)</f>
        <v>0.11867303662000001</v>
      </c>
      <c r="C101" s="139">
        <f t="shared" si="20"/>
        <v>3.3238882801199998</v>
      </c>
      <c r="D101" s="29">
        <v>1.5590000000000001E-3</v>
      </c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1:17" outlineLevel="3" x14ac:dyDescent="0.2">
      <c r="A102" s="267" t="s">
        <v>243</v>
      </c>
      <c r="B102" s="50">
        <v>0.11867303662000001</v>
      </c>
      <c r="C102" s="50">
        <v>3.3238882801199998</v>
      </c>
      <c r="D102" s="154">
        <v>1.5590000000000001E-3</v>
      </c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1:17" x14ac:dyDescent="0.2">
      <c r="B103" s="53"/>
      <c r="C103" s="53"/>
      <c r="D103" s="157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1:17" x14ac:dyDescent="0.2">
      <c r="B104" s="53"/>
      <c r="C104" s="53"/>
      <c r="D104" s="157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1:17" x14ac:dyDescent="0.2">
      <c r="B105" s="53"/>
      <c r="C105" s="53"/>
      <c r="D105" s="157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1:17" x14ac:dyDescent="0.2">
      <c r="B106" s="53"/>
      <c r="C106" s="53"/>
      <c r="D106" s="157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1:17" x14ac:dyDescent="0.2">
      <c r="B107" s="53"/>
      <c r="C107" s="53"/>
      <c r="D107" s="157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1:17" x14ac:dyDescent="0.2">
      <c r="B108" s="53"/>
      <c r="C108" s="53"/>
      <c r="D108" s="157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1:17" x14ac:dyDescent="0.2">
      <c r="B109" s="53"/>
      <c r="C109" s="53"/>
      <c r="D109" s="157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1:17" x14ac:dyDescent="0.2">
      <c r="B110" s="53"/>
      <c r="C110" s="53"/>
      <c r="D110" s="157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1:17" x14ac:dyDescent="0.2">
      <c r="B111" s="53"/>
      <c r="C111" s="53"/>
      <c r="D111" s="157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1:17" x14ac:dyDescent="0.2">
      <c r="B112" s="53"/>
      <c r="C112" s="53"/>
      <c r="D112" s="157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2:17" x14ac:dyDescent="0.2">
      <c r="B113" s="53"/>
      <c r="C113" s="53"/>
      <c r="D113" s="157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2:17" x14ac:dyDescent="0.2">
      <c r="B114" s="53"/>
      <c r="C114" s="53"/>
      <c r="D114" s="157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2:17" x14ac:dyDescent="0.2">
      <c r="B115" s="53"/>
      <c r="C115" s="53"/>
      <c r="D115" s="157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2:17" x14ac:dyDescent="0.2">
      <c r="B116" s="53"/>
      <c r="C116" s="53"/>
      <c r="D116" s="157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2:17" x14ac:dyDescent="0.2">
      <c r="B117" s="53"/>
      <c r="C117" s="53"/>
      <c r="D117" s="157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2:17" x14ac:dyDescent="0.2">
      <c r="B118" s="53"/>
      <c r="C118" s="53"/>
      <c r="D118" s="157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2:17" x14ac:dyDescent="0.2">
      <c r="B119" s="53"/>
      <c r="C119" s="53"/>
      <c r="D119" s="157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2:17" x14ac:dyDescent="0.2">
      <c r="B120" s="53"/>
      <c r="C120" s="53"/>
      <c r="D120" s="157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2:17" x14ac:dyDescent="0.2">
      <c r="B121" s="53"/>
      <c r="C121" s="53"/>
      <c r="D121" s="157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2:17" x14ac:dyDescent="0.2">
      <c r="B122" s="53"/>
      <c r="C122" s="53"/>
      <c r="D122" s="157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2:17" x14ac:dyDescent="0.2">
      <c r="B123" s="53"/>
      <c r="C123" s="53"/>
      <c r="D123" s="157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2:17" x14ac:dyDescent="0.2">
      <c r="B124" s="53"/>
      <c r="C124" s="53"/>
      <c r="D124" s="157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2:17" x14ac:dyDescent="0.2">
      <c r="B125" s="53"/>
      <c r="C125" s="53"/>
      <c r="D125" s="157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2:17" x14ac:dyDescent="0.2">
      <c r="B126" s="53"/>
      <c r="C126" s="53"/>
      <c r="D126" s="157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2:17" x14ac:dyDescent="0.2">
      <c r="B127" s="53"/>
      <c r="C127" s="53"/>
      <c r="D127" s="157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2:17" x14ac:dyDescent="0.2">
      <c r="B128" s="53"/>
      <c r="C128" s="53"/>
      <c r="D128" s="157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53"/>
      <c r="C129" s="53"/>
      <c r="D129" s="157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53"/>
      <c r="C130" s="53"/>
      <c r="D130" s="157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53"/>
      <c r="C131" s="53"/>
      <c r="D131" s="157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53"/>
      <c r="C132" s="53"/>
      <c r="D132" s="157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53"/>
      <c r="C133" s="53"/>
      <c r="D133" s="157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53"/>
      <c r="C134" s="53"/>
      <c r="D134" s="157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53"/>
      <c r="C135" s="53"/>
      <c r="D135" s="157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53"/>
      <c r="C136" s="53"/>
      <c r="D136" s="157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53"/>
      <c r="C137" s="53"/>
      <c r="D137" s="157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53"/>
      <c r="C138" s="53"/>
      <c r="D138" s="157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53"/>
      <c r="C139" s="53"/>
      <c r="D139" s="157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53"/>
      <c r="C140" s="53"/>
      <c r="D140" s="157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53"/>
      <c r="C141" s="53"/>
      <c r="D141" s="157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53"/>
      <c r="C142" s="53"/>
      <c r="D142" s="157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53"/>
      <c r="C143" s="53"/>
      <c r="D143" s="157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53"/>
      <c r="C144" s="53"/>
      <c r="D144" s="157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53"/>
      <c r="C145" s="53"/>
      <c r="D145" s="157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53"/>
      <c r="C146" s="53"/>
      <c r="D146" s="157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53"/>
      <c r="C147" s="53"/>
      <c r="D147" s="157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53"/>
      <c r="C148" s="53"/>
      <c r="D148" s="157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53"/>
      <c r="C149" s="53"/>
      <c r="D149" s="157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53"/>
      <c r="C150" s="53"/>
      <c r="D150" s="157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53"/>
      <c r="C151" s="53"/>
      <c r="D151" s="157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53"/>
      <c r="C152" s="53"/>
      <c r="D152" s="157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53"/>
      <c r="C153" s="53"/>
      <c r="D153" s="157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53"/>
      <c r="C154" s="53"/>
      <c r="D154" s="157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53"/>
      <c r="C155" s="53"/>
      <c r="D155" s="157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53"/>
      <c r="C156" s="53"/>
      <c r="D156" s="157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53"/>
      <c r="C157" s="53"/>
      <c r="D157" s="157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53"/>
      <c r="C158" s="53"/>
      <c r="D158" s="157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53"/>
      <c r="C159" s="53"/>
      <c r="D159" s="157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53"/>
      <c r="C160" s="53"/>
      <c r="D160" s="157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53"/>
      <c r="C161" s="53"/>
      <c r="D161" s="157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53"/>
      <c r="C162" s="53"/>
      <c r="D162" s="157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53"/>
      <c r="C163" s="53"/>
      <c r="D163" s="157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53"/>
      <c r="C164" s="53"/>
      <c r="D164" s="157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53"/>
      <c r="C165" s="53"/>
      <c r="D165" s="157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53"/>
      <c r="C166" s="53"/>
      <c r="D166" s="157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53"/>
      <c r="C167" s="53"/>
      <c r="D167" s="157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53"/>
      <c r="C168" s="53"/>
      <c r="D168" s="157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</row>
    <row r="169" spans="2:17" x14ac:dyDescent="0.2">
      <c r="B169" s="53"/>
      <c r="C169" s="53"/>
      <c r="D169" s="157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</row>
    <row r="170" spans="2:17" x14ac:dyDescent="0.2">
      <c r="B170" s="53"/>
      <c r="C170" s="53"/>
      <c r="D170" s="157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</row>
    <row r="171" spans="2:17" x14ac:dyDescent="0.2">
      <c r="B171" s="53"/>
      <c r="C171" s="53"/>
      <c r="D171" s="157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</row>
    <row r="172" spans="2:17" x14ac:dyDescent="0.2">
      <c r="B172" s="53"/>
      <c r="C172" s="53"/>
      <c r="D172" s="157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</row>
    <row r="173" spans="2:17" x14ac:dyDescent="0.2">
      <c r="B173" s="53"/>
      <c r="C173" s="53"/>
      <c r="D173" s="157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</row>
    <row r="174" spans="2:17" x14ac:dyDescent="0.2">
      <c r="B174" s="53"/>
      <c r="C174" s="53"/>
      <c r="D174" s="157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</row>
    <row r="175" spans="2:17" x14ac:dyDescent="0.2">
      <c r="B175" s="53"/>
      <c r="C175" s="53"/>
      <c r="D175" s="157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</row>
    <row r="176" spans="2:17" x14ac:dyDescent="0.2">
      <c r="B176" s="53"/>
      <c r="C176" s="53"/>
      <c r="D176" s="157"/>
      <c r="E176" s="250"/>
      <c r="F176" s="250"/>
      <c r="G176" s="250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</row>
    <row r="177" spans="2:17" x14ac:dyDescent="0.2">
      <c r="B177" s="53"/>
      <c r="C177" s="53"/>
      <c r="D177" s="157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</row>
    <row r="178" spans="2:17" x14ac:dyDescent="0.2">
      <c r="B178" s="53"/>
      <c r="C178" s="53"/>
      <c r="D178" s="157"/>
      <c r="E178" s="250"/>
      <c r="F178" s="250"/>
      <c r="G178" s="250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</row>
    <row r="179" spans="2:17" x14ac:dyDescent="0.2">
      <c r="B179" s="53"/>
      <c r="C179" s="53"/>
      <c r="D179" s="157"/>
      <c r="E179" s="250"/>
      <c r="F179" s="250"/>
      <c r="G179" s="250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</row>
    <row r="180" spans="2:17" x14ac:dyDescent="0.2">
      <c r="B180" s="53"/>
      <c r="C180" s="53"/>
      <c r="D180" s="157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</row>
    <row r="181" spans="2:17" x14ac:dyDescent="0.2">
      <c r="B181" s="53"/>
      <c r="C181" s="53"/>
      <c r="D181" s="157"/>
      <c r="E181" s="250"/>
      <c r="F181" s="250"/>
      <c r="G181" s="250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</row>
    <row r="182" spans="2:17" x14ac:dyDescent="0.2">
      <c r="B182" s="53"/>
      <c r="C182" s="53"/>
      <c r="D182" s="157"/>
      <c r="E182" s="250"/>
      <c r="F182" s="250"/>
      <c r="G182" s="250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</row>
    <row r="183" spans="2:17" x14ac:dyDescent="0.2">
      <c r="B183" s="53"/>
      <c r="C183" s="53"/>
      <c r="D183" s="157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</row>
  </sheetData>
  <mergeCells count="2">
    <mergeCell ref="A2:D2"/>
    <mergeCell ref="A3:D3"/>
  </mergeCells>
  <printOptions horizontalCentered="1" verticalCentered="1"/>
  <pageMargins left="0.78740157480314965" right="0.59055118110236227" top="0.39370078740157483" bottom="0.39370078740157483" header="0.51181102362204722" footer="0.51181102362204722"/>
  <pageSetup paperSize="9" scale="58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8">
    <tabColor indexed="12"/>
    <outlinePr applyStyles="1" summaryBelow="0"/>
    <pageSetUpPr fitToPage="1"/>
  </sheetPr>
  <dimension ref="A3:T217"/>
  <sheetViews>
    <sheetView workbookViewId="0">
      <selection activeCell="E9" sqref="E9"/>
    </sheetView>
  </sheetViews>
  <sheetFormatPr defaultRowHeight="12.75" x14ac:dyDescent="0.2"/>
  <cols>
    <col min="1" max="1" width="56.7109375" style="238" bestFit="1" customWidth="1"/>
    <col min="2" max="2" width="13.85546875" style="33" bestFit="1" customWidth="1"/>
    <col min="3" max="3" width="14.7109375" style="33" bestFit="1" customWidth="1"/>
    <col min="4" max="4" width="17.42578125" style="33" bestFit="1" customWidth="1"/>
    <col min="5" max="5" width="15.42578125" style="33" bestFit="1" customWidth="1"/>
    <col min="6" max="6" width="16.28515625" style="238" hidden="1" customWidth="1"/>
    <col min="7" max="7" width="3.5703125" style="238" hidden="1" customWidth="1"/>
    <col min="8" max="8" width="2.28515625" style="238" hidden="1" customWidth="1"/>
    <col min="9" max="9" width="3.5703125" style="193" customWidth="1"/>
    <col min="10" max="10" width="2.42578125" style="193" customWidth="1"/>
    <col min="11" max="16384" width="9.140625" style="238"/>
  </cols>
  <sheetData>
    <row r="3" spans="1:20" ht="18.75" x14ac:dyDescent="0.3">
      <c r="A3" s="1" t="s">
        <v>29</v>
      </c>
      <c r="B3" s="1"/>
      <c r="C3" s="1"/>
      <c r="D3" s="1"/>
      <c r="E3" s="1"/>
      <c r="F3" s="120"/>
      <c r="G3" s="120"/>
      <c r="H3" s="120"/>
    </row>
    <row r="4" spans="1:20" ht="15.75" customHeight="1" x14ac:dyDescent="0.3">
      <c r="A4" s="286" t="str">
        <f>" за станом на " &amp; TEXT(DREPORTDATE,"dd.MM.yyyy")</f>
        <v xml:space="preserve"> за станом на 31.01.2018</v>
      </c>
      <c r="B4" s="3"/>
      <c r="C4" s="3"/>
      <c r="D4" s="3"/>
      <c r="E4" s="3"/>
      <c r="F4" s="3"/>
      <c r="G4" s="3"/>
      <c r="H4" s="3"/>
      <c r="I4" s="212"/>
      <c r="J4" s="212"/>
      <c r="K4" s="250"/>
      <c r="L4" s="250"/>
      <c r="M4" s="250"/>
      <c r="N4" s="250"/>
      <c r="O4" s="250"/>
      <c r="P4" s="250"/>
      <c r="Q4" s="250"/>
      <c r="R4" s="250"/>
      <c r="S4" s="250"/>
      <c r="T4" s="250"/>
    </row>
    <row r="5" spans="1:20" ht="18.75" x14ac:dyDescent="0.3">
      <c r="A5" s="1" t="s">
        <v>60</v>
      </c>
      <c r="B5" s="1"/>
      <c r="C5" s="1"/>
      <c r="D5" s="1"/>
      <c r="E5" s="1"/>
      <c r="F5" s="120"/>
      <c r="G5" s="120"/>
      <c r="H5" s="120"/>
    </row>
    <row r="6" spans="1:20" x14ac:dyDescent="0.2">
      <c r="B6" s="53"/>
      <c r="C6" s="53"/>
      <c r="D6" s="53"/>
      <c r="E6" s="53"/>
      <c r="F6" s="250"/>
      <c r="G6" s="250"/>
      <c r="H6" s="250"/>
      <c r="I6" s="212"/>
      <c r="J6" s="212"/>
      <c r="K6" s="250"/>
      <c r="L6" s="250"/>
      <c r="M6" s="250"/>
      <c r="N6" s="250"/>
      <c r="O6" s="250"/>
      <c r="P6" s="250"/>
      <c r="Q6" s="250"/>
      <c r="R6" s="250"/>
    </row>
    <row r="7" spans="1:20" s="11" customFormat="1" x14ac:dyDescent="0.2">
      <c r="B7" s="60"/>
      <c r="C7" s="60"/>
      <c r="D7" s="60"/>
      <c r="E7" s="60"/>
      <c r="I7" s="35"/>
      <c r="J7" s="35"/>
    </row>
    <row r="8" spans="1:20" s="173" customFormat="1" ht="35.25" customHeight="1" x14ac:dyDescent="0.2">
      <c r="A8" s="28" t="s">
        <v>189</v>
      </c>
      <c r="B8" s="129" t="s">
        <v>151</v>
      </c>
      <c r="C8" s="129" t="s">
        <v>112</v>
      </c>
      <c r="D8" s="129" t="s">
        <v>168</v>
      </c>
      <c r="E8" s="129" t="str">
        <f xml:space="preserve"> "Сума боргу " &amp; VALVAL</f>
        <v>Сума боргу млрд. одиниць</v>
      </c>
      <c r="F8" s="169" t="s">
        <v>166</v>
      </c>
      <c r="G8" s="169" t="s">
        <v>160</v>
      </c>
      <c r="H8" s="169" t="s">
        <v>164</v>
      </c>
      <c r="I8" s="75"/>
      <c r="J8" s="75"/>
    </row>
    <row r="9" spans="1:20" s="100" customFormat="1" ht="15.75" x14ac:dyDescent="0.2">
      <c r="A9" s="253" t="s">
        <v>29</v>
      </c>
      <c r="B9" s="254">
        <v>371.714</v>
      </c>
      <c r="C9" s="254">
        <v>13.03</v>
      </c>
      <c r="D9" s="254">
        <v>10.08</v>
      </c>
      <c r="E9" s="254">
        <v>2131849491.29</v>
      </c>
      <c r="F9" s="255">
        <v>0</v>
      </c>
      <c r="G9" s="255">
        <v>0</v>
      </c>
      <c r="H9" s="255">
        <v>3</v>
      </c>
      <c r="I9" s="212" t="str">
        <f t="shared" ref="I9:I53" si="0">IF(A9="","",A9 &amp; "; " &amp;B9 &amp; "%; "&amp;C9 &amp;"р.")</f>
        <v>Державний та гарантований державою борг України; 371,714%; 13,03р.</v>
      </c>
      <c r="J9" s="147">
        <f t="shared" ref="J9:J61" si="1">E9</f>
        <v>2131849491.29</v>
      </c>
    </row>
    <row r="10" spans="1:20" ht="15.75" x14ac:dyDescent="0.25">
      <c r="A10" s="112" t="s">
        <v>93</v>
      </c>
      <c r="B10" s="178">
        <v>429.80200000000002</v>
      </c>
      <c r="C10" s="178">
        <v>12.97</v>
      </c>
      <c r="D10" s="178">
        <v>10.14</v>
      </c>
      <c r="E10" s="178">
        <v>1832953544.54</v>
      </c>
      <c r="F10" s="112">
        <v>0</v>
      </c>
      <c r="G10" s="112">
        <v>0</v>
      </c>
      <c r="H10" s="112">
        <v>2</v>
      </c>
      <c r="I10" s="212" t="str">
        <f t="shared" si="0"/>
        <v xml:space="preserve">    Державний борг; 429,802%; 12,97р.</v>
      </c>
      <c r="J10" s="147">
        <f t="shared" si="1"/>
        <v>1832953544.54</v>
      </c>
      <c r="K10" s="250"/>
      <c r="L10" s="250"/>
      <c r="M10" s="250"/>
      <c r="N10" s="250"/>
      <c r="O10" s="250"/>
      <c r="P10" s="250"/>
      <c r="Q10" s="250"/>
      <c r="R10" s="250"/>
    </row>
    <row r="11" spans="1:20" ht="15.75" x14ac:dyDescent="0.25">
      <c r="A11" s="66" t="s">
        <v>181</v>
      </c>
      <c r="B11" s="81">
        <v>216.036</v>
      </c>
      <c r="C11" s="81">
        <v>11.97</v>
      </c>
      <c r="D11" s="81">
        <v>10.62</v>
      </c>
      <c r="E11" s="81">
        <v>745374986.14999998</v>
      </c>
      <c r="F11" s="112">
        <v>1</v>
      </c>
      <c r="G11" s="112">
        <v>0</v>
      </c>
      <c r="H11" s="112">
        <v>0</v>
      </c>
      <c r="I11" s="212" t="str">
        <f t="shared" si="0"/>
        <v xml:space="preserve">      Державний внутрішній борг; 216,036%; 11,97р.</v>
      </c>
      <c r="J11" s="147">
        <f t="shared" si="1"/>
        <v>745374986.14999998</v>
      </c>
      <c r="K11" s="250"/>
      <c r="L11" s="250"/>
      <c r="M11" s="250"/>
      <c r="N11" s="250"/>
      <c r="O11" s="250"/>
      <c r="P11" s="250"/>
      <c r="Q11" s="250"/>
      <c r="R11" s="250"/>
    </row>
    <row r="12" spans="1:20" ht="15.75" x14ac:dyDescent="0.25">
      <c r="A12" s="112" t="s">
        <v>127</v>
      </c>
      <c r="B12" s="178">
        <v>216.71199999999999</v>
      </c>
      <c r="C12" s="178">
        <v>11.89</v>
      </c>
      <c r="D12" s="178">
        <v>10.6</v>
      </c>
      <c r="E12" s="178">
        <v>742994440.74000001</v>
      </c>
      <c r="F12" s="112">
        <v>0</v>
      </c>
      <c r="G12" s="112">
        <v>0</v>
      </c>
      <c r="H12" s="112">
        <v>0</v>
      </c>
      <c r="I12" s="212" t="str">
        <f t="shared" si="0"/>
        <v xml:space="preserve">         в т.ч. ОВДП; 216,712%; 11,89р.</v>
      </c>
      <c r="J12" s="147">
        <f t="shared" si="1"/>
        <v>742994440.74000001</v>
      </c>
      <c r="K12" s="250"/>
      <c r="L12" s="250"/>
      <c r="M12" s="250"/>
      <c r="N12" s="250"/>
      <c r="O12" s="250"/>
      <c r="P12" s="250"/>
      <c r="Q12" s="250"/>
      <c r="R12" s="250"/>
    </row>
    <row r="13" spans="1:20" ht="15.75" x14ac:dyDescent="0.25">
      <c r="A13" s="112" t="s">
        <v>85</v>
      </c>
      <c r="B13" s="178">
        <v>0</v>
      </c>
      <c r="C13" s="178">
        <v>0</v>
      </c>
      <c r="D13" s="178">
        <v>0</v>
      </c>
      <c r="E13" s="178">
        <v>0</v>
      </c>
      <c r="F13" s="112">
        <v>0</v>
      </c>
      <c r="G13" s="112">
        <v>1</v>
      </c>
      <c r="H13" s="112">
        <v>0</v>
      </c>
      <c r="I13" s="212" t="str">
        <f t="shared" si="0"/>
        <v xml:space="preserve">            ОВДП (1 - місячні); 0%; 0р.</v>
      </c>
      <c r="J13" s="147">
        <f t="shared" si="1"/>
        <v>0</v>
      </c>
      <c r="K13" s="250"/>
      <c r="L13" s="250"/>
      <c r="M13" s="250"/>
      <c r="N13" s="250"/>
      <c r="O13" s="250"/>
      <c r="P13" s="250"/>
      <c r="Q13" s="250"/>
      <c r="R13" s="250"/>
    </row>
    <row r="14" spans="1:20" ht="15.75" x14ac:dyDescent="0.25">
      <c r="A14" s="112" t="s">
        <v>28</v>
      </c>
      <c r="B14" s="178">
        <v>120.58</v>
      </c>
      <c r="C14" s="178">
        <v>9.99</v>
      </c>
      <c r="D14" s="178">
        <v>8.15</v>
      </c>
      <c r="E14" s="178">
        <v>61320439</v>
      </c>
      <c r="F14" s="112">
        <v>0</v>
      </c>
      <c r="G14" s="112">
        <v>1</v>
      </c>
      <c r="H14" s="112">
        <v>0</v>
      </c>
      <c r="I14" s="212" t="str">
        <f t="shared" si="0"/>
        <v xml:space="preserve">            ОВДП (10 - річні); 120,58%; 9,99р.</v>
      </c>
      <c r="J14" s="147">
        <f t="shared" si="1"/>
        <v>61320439</v>
      </c>
      <c r="K14" s="250"/>
      <c r="L14" s="250"/>
      <c r="M14" s="250"/>
      <c r="N14" s="250"/>
      <c r="O14" s="250"/>
      <c r="P14" s="250"/>
      <c r="Q14" s="250"/>
      <c r="R14" s="250"/>
    </row>
    <row r="15" spans="1:20" ht="15.75" x14ac:dyDescent="0.25">
      <c r="A15" s="112" t="s">
        <v>108</v>
      </c>
      <c r="B15" s="178">
        <v>29.460999999999999</v>
      </c>
      <c r="C15" s="178">
        <v>11</v>
      </c>
      <c r="D15" s="178">
        <v>8.51</v>
      </c>
      <c r="E15" s="178">
        <v>19033000</v>
      </c>
      <c r="F15" s="112">
        <v>0</v>
      </c>
      <c r="G15" s="112">
        <v>1</v>
      </c>
      <c r="H15" s="112">
        <v>0</v>
      </c>
      <c r="I15" s="212" t="str">
        <f t="shared" si="0"/>
        <v xml:space="preserve">            ОВДП (11 - річні); 29,461%; 11р.</v>
      </c>
      <c r="J15" s="147">
        <f t="shared" si="1"/>
        <v>19033000</v>
      </c>
      <c r="K15" s="250"/>
      <c r="L15" s="250"/>
      <c r="M15" s="250"/>
      <c r="N15" s="250"/>
      <c r="O15" s="250"/>
      <c r="P15" s="250"/>
      <c r="Q15" s="250"/>
      <c r="R15" s="250"/>
    </row>
    <row r="16" spans="1:20" ht="15.75" x14ac:dyDescent="0.25">
      <c r="A16" s="112" t="s">
        <v>16</v>
      </c>
      <c r="B16" s="178">
        <v>293.22399999999999</v>
      </c>
      <c r="C16" s="178">
        <v>0.43</v>
      </c>
      <c r="D16" s="178">
        <v>0.12</v>
      </c>
      <c r="E16" s="178">
        <v>5713440</v>
      </c>
      <c r="F16" s="112">
        <v>0</v>
      </c>
      <c r="G16" s="112">
        <v>1</v>
      </c>
      <c r="H16" s="112">
        <v>0</v>
      </c>
      <c r="I16" s="212" t="str">
        <f t="shared" si="0"/>
        <v xml:space="preserve">            ОВДП (12 - місячні); 293,224%; 0,43р.</v>
      </c>
      <c r="J16" s="147">
        <f t="shared" si="1"/>
        <v>5713440</v>
      </c>
      <c r="K16" s="250"/>
      <c r="L16" s="250"/>
      <c r="M16" s="250"/>
      <c r="N16" s="250"/>
      <c r="O16" s="250"/>
      <c r="P16" s="250"/>
      <c r="Q16" s="250"/>
      <c r="R16" s="250"/>
    </row>
    <row r="17" spans="1:18" ht="15.75" x14ac:dyDescent="0.25">
      <c r="A17" s="112" t="s">
        <v>170</v>
      </c>
      <c r="B17" s="178">
        <v>218.88200000000001</v>
      </c>
      <c r="C17" s="178">
        <v>12.08</v>
      </c>
      <c r="D17" s="178">
        <v>10.52</v>
      </c>
      <c r="E17" s="178">
        <v>36500000</v>
      </c>
      <c r="F17" s="112">
        <v>0</v>
      </c>
      <c r="G17" s="112">
        <v>1</v>
      </c>
      <c r="H17" s="112">
        <v>0</v>
      </c>
      <c r="I17" s="212" t="str">
        <f t="shared" si="0"/>
        <v xml:space="preserve">            ОВДП (12 - річні); 218,882%; 12,08р.</v>
      </c>
      <c r="J17" s="147">
        <f t="shared" si="1"/>
        <v>36500000</v>
      </c>
      <c r="K17" s="250"/>
      <c r="L17" s="250"/>
      <c r="M17" s="250"/>
      <c r="N17" s="250"/>
      <c r="O17" s="250"/>
      <c r="P17" s="250"/>
      <c r="Q17" s="250"/>
      <c r="R17" s="250"/>
    </row>
    <row r="18" spans="1:18" ht="15.75" x14ac:dyDescent="0.25">
      <c r="A18" s="112" t="s">
        <v>57</v>
      </c>
      <c r="B18" s="178">
        <v>7.5970000000000004</v>
      </c>
      <c r="C18" s="178">
        <v>13.19</v>
      </c>
      <c r="D18" s="178">
        <v>12.13</v>
      </c>
      <c r="E18" s="178">
        <v>28700001</v>
      </c>
      <c r="F18" s="112">
        <v>0</v>
      </c>
      <c r="G18" s="112">
        <v>1</v>
      </c>
      <c r="H18" s="112">
        <v>0</v>
      </c>
      <c r="I18" s="212" t="str">
        <f t="shared" si="0"/>
        <v xml:space="preserve">            ОВДП (13 - річні); 7,597%; 13,19р.</v>
      </c>
      <c r="J18" s="147">
        <f t="shared" si="1"/>
        <v>28700001</v>
      </c>
      <c r="K18" s="250"/>
      <c r="L18" s="250"/>
      <c r="M18" s="250"/>
      <c r="N18" s="250"/>
      <c r="O18" s="250"/>
      <c r="P18" s="250"/>
      <c r="Q18" s="250"/>
      <c r="R18" s="250"/>
    </row>
    <row r="19" spans="1:18" ht="15.75" x14ac:dyDescent="0.25">
      <c r="A19" s="112" t="s">
        <v>125</v>
      </c>
      <c r="B19" s="178">
        <v>45.771000000000001</v>
      </c>
      <c r="C19" s="178">
        <v>14.05</v>
      </c>
      <c r="D19" s="178">
        <v>13.01</v>
      </c>
      <c r="E19" s="178">
        <v>46900000</v>
      </c>
      <c r="F19" s="112">
        <v>0</v>
      </c>
      <c r="G19" s="112">
        <v>1</v>
      </c>
      <c r="H19" s="112">
        <v>0</v>
      </c>
      <c r="I19" s="212" t="str">
        <f t="shared" si="0"/>
        <v xml:space="preserve">            ОВДП (14 - річні); 45,771%; 14,05р.</v>
      </c>
      <c r="J19" s="147">
        <f t="shared" si="1"/>
        <v>46900000</v>
      </c>
      <c r="K19" s="250"/>
      <c r="L19" s="250"/>
      <c r="M19" s="250"/>
      <c r="N19" s="250"/>
      <c r="O19" s="250"/>
      <c r="P19" s="250"/>
      <c r="Q19" s="250"/>
      <c r="R19" s="250"/>
    </row>
    <row r="20" spans="1:18" ht="15.75" x14ac:dyDescent="0.25">
      <c r="A20" s="112" t="s">
        <v>190</v>
      </c>
      <c r="B20" s="178">
        <v>195.76</v>
      </c>
      <c r="C20" s="178">
        <v>14.29</v>
      </c>
      <c r="D20" s="178">
        <v>13.15</v>
      </c>
      <c r="E20" s="178">
        <v>93438657</v>
      </c>
      <c r="F20" s="112">
        <v>0</v>
      </c>
      <c r="G20" s="112">
        <v>1</v>
      </c>
      <c r="H20" s="112">
        <v>0</v>
      </c>
      <c r="I20" s="212" t="str">
        <f t="shared" si="0"/>
        <v xml:space="preserve">            ОВДП (15 - річні); 195,76%; 14,29р.</v>
      </c>
      <c r="J20" s="147">
        <f t="shared" si="1"/>
        <v>93438657</v>
      </c>
      <c r="K20" s="250"/>
      <c r="L20" s="250"/>
      <c r="M20" s="250"/>
      <c r="N20" s="250"/>
      <c r="O20" s="250"/>
      <c r="P20" s="250"/>
      <c r="Q20" s="250"/>
      <c r="R20" s="250"/>
    </row>
    <row r="21" spans="1:18" ht="15.75" x14ac:dyDescent="0.25">
      <c r="A21" s="112" t="s">
        <v>81</v>
      </c>
      <c r="B21" s="178">
        <v>857.5</v>
      </c>
      <c r="C21" s="178">
        <v>15.85</v>
      </c>
      <c r="D21" s="178">
        <v>15.53</v>
      </c>
      <c r="E21" s="178">
        <v>12097744</v>
      </c>
      <c r="F21" s="112">
        <v>0</v>
      </c>
      <c r="G21" s="112">
        <v>1</v>
      </c>
      <c r="H21" s="112">
        <v>0</v>
      </c>
      <c r="I21" s="212" t="str">
        <f t="shared" si="0"/>
        <v xml:space="preserve">            ОВДП (16 - річні); 857,5%; 15,85р.</v>
      </c>
      <c r="J21" s="147">
        <f t="shared" si="1"/>
        <v>12097744</v>
      </c>
      <c r="K21" s="250"/>
      <c r="L21" s="250"/>
      <c r="M21" s="250"/>
      <c r="N21" s="250"/>
      <c r="O21" s="250"/>
      <c r="P21" s="250"/>
      <c r="Q21" s="250"/>
      <c r="R21" s="250"/>
    </row>
    <row r="22" spans="1:18" ht="15.75" x14ac:dyDescent="0.25">
      <c r="A22" s="66" t="s">
        <v>150</v>
      </c>
      <c r="B22" s="81">
        <v>836.5</v>
      </c>
      <c r="C22" s="81">
        <v>16.850000000000001</v>
      </c>
      <c r="D22" s="81">
        <v>16.53</v>
      </c>
      <c r="E22" s="81">
        <v>12097744</v>
      </c>
      <c r="F22" s="112">
        <v>0</v>
      </c>
      <c r="G22" s="112">
        <v>1</v>
      </c>
      <c r="H22" s="112">
        <v>0</v>
      </c>
      <c r="I22" s="212" t="str">
        <f t="shared" si="0"/>
        <v xml:space="preserve">            ОВДП (17 - річні); 836,5%; 16,85р.</v>
      </c>
      <c r="J22" s="147">
        <f t="shared" si="1"/>
        <v>12097744</v>
      </c>
      <c r="K22" s="250"/>
      <c r="L22" s="250"/>
      <c r="M22" s="250"/>
      <c r="N22" s="250"/>
      <c r="O22" s="250"/>
      <c r="P22" s="250"/>
      <c r="Q22" s="250"/>
      <c r="R22" s="250"/>
    </row>
    <row r="23" spans="1:18" ht="15.75" x14ac:dyDescent="0.25">
      <c r="A23" s="112" t="s">
        <v>155</v>
      </c>
      <c r="B23" s="178">
        <v>344.74099999999999</v>
      </c>
      <c r="C23" s="178">
        <v>1.45</v>
      </c>
      <c r="D23" s="178">
        <v>0.99</v>
      </c>
      <c r="E23" s="178">
        <v>30402101.82</v>
      </c>
      <c r="F23" s="112">
        <v>0</v>
      </c>
      <c r="G23" s="112">
        <v>1</v>
      </c>
      <c r="H23" s="112">
        <v>0</v>
      </c>
      <c r="I23" s="212" t="str">
        <f t="shared" si="0"/>
        <v xml:space="preserve">            ОВДП (18 - місячні); 344,741%; 1,45р.</v>
      </c>
      <c r="J23" s="147">
        <f t="shared" si="1"/>
        <v>30402101.82</v>
      </c>
      <c r="K23" s="250"/>
      <c r="L23" s="250"/>
      <c r="M23" s="250"/>
      <c r="N23" s="250"/>
      <c r="O23" s="250"/>
      <c r="P23" s="250"/>
      <c r="Q23" s="250"/>
      <c r="R23" s="250"/>
    </row>
    <row r="24" spans="1:18" ht="15.75" x14ac:dyDescent="0.25">
      <c r="A24" s="112" t="s">
        <v>24</v>
      </c>
      <c r="B24" s="178">
        <v>817</v>
      </c>
      <c r="C24" s="178">
        <v>17.850000000000001</v>
      </c>
      <c r="D24" s="178">
        <v>17.53</v>
      </c>
      <c r="E24" s="178">
        <v>12097744</v>
      </c>
      <c r="F24" s="112">
        <v>0</v>
      </c>
      <c r="G24" s="112">
        <v>1</v>
      </c>
      <c r="H24" s="112">
        <v>0</v>
      </c>
      <c r="I24" s="212" t="str">
        <f t="shared" si="0"/>
        <v xml:space="preserve">            ОВДП (18 - річні); 817%; 17,85р.</v>
      </c>
      <c r="J24" s="147">
        <f t="shared" si="1"/>
        <v>12097744</v>
      </c>
      <c r="K24" s="250"/>
      <c r="L24" s="250"/>
      <c r="M24" s="250"/>
      <c r="N24" s="250"/>
      <c r="O24" s="250"/>
      <c r="P24" s="250"/>
      <c r="Q24" s="250"/>
      <c r="R24" s="250"/>
    </row>
    <row r="25" spans="1:18" ht="15.75" x14ac:dyDescent="0.25">
      <c r="A25" s="66" t="s">
        <v>157</v>
      </c>
      <c r="B25" s="81">
        <v>16.399999999999999</v>
      </c>
      <c r="C25" s="81">
        <v>18.86</v>
      </c>
      <c r="D25" s="81">
        <v>18.54</v>
      </c>
      <c r="E25" s="81">
        <v>12097744</v>
      </c>
      <c r="F25" s="112">
        <v>0</v>
      </c>
      <c r="G25" s="112">
        <v>1</v>
      </c>
      <c r="H25" s="112">
        <v>0</v>
      </c>
      <c r="I25" s="212" t="str">
        <f t="shared" si="0"/>
        <v xml:space="preserve">            ОВДП (19 - річні); 16,4%; 18,86р.</v>
      </c>
      <c r="J25" s="147">
        <f t="shared" si="1"/>
        <v>12097744</v>
      </c>
      <c r="K25" s="250"/>
      <c r="L25" s="250"/>
      <c r="M25" s="250"/>
      <c r="N25" s="250"/>
      <c r="O25" s="250"/>
      <c r="P25" s="250"/>
      <c r="Q25" s="250"/>
      <c r="R25" s="250"/>
    </row>
    <row r="26" spans="1:18" ht="15.75" x14ac:dyDescent="0.25">
      <c r="A26" s="66" t="s">
        <v>103</v>
      </c>
      <c r="B26" s="81">
        <v>170.7</v>
      </c>
      <c r="C26" s="81">
        <v>1.94</v>
      </c>
      <c r="D26" s="81">
        <v>0.46</v>
      </c>
      <c r="E26" s="81">
        <v>58639344</v>
      </c>
      <c r="F26" s="112">
        <v>0</v>
      </c>
      <c r="G26" s="112">
        <v>1</v>
      </c>
      <c r="H26" s="112">
        <v>0</v>
      </c>
      <c r="I26" s="212" t="str">
        <f t="shared" si="0"/>
        <v xml:space="preserve">            ОВДП (2 - річні); 170,7%; 1,94р.</v>
      </c>
      <c r="J26" s="147">
        <f t="shared" si="1"/>
        <v>58639344</v>
      </c>
      <c r="K26" s="250"/>
      <c r="L26" s="250"/>
      <c r="M26" s="250"/>
      <c r="N26" s="250"/>
      <c r="O26" s="250"/>
      <c r="P26" s="250"/>
      <c r="Q26" s="250"/>
      <c r="R26" s="250"/>
    </row>
    <row r="27" spans="1:18" ht="15.75" x14ac:dyDescent="0.25">
      <c r="A27" s="112" t="s">
        <v>31</v>
      </c>
      <c r="B27" s="178">
        <v>16.399999999999999</v>
      </c>
      <c r="C27" s="178">
        <v>19.86</v>
      </c>
      <c r="D27" s="178">
        <v>19.54</v>
      </c>
      <c r="E27" s="178">
        <v>12097744</v>
      </c>
      <c r="F27" s="112">
        <v>0</v>
      </c>
      <c r="G27" s="112">
        <v>1</v>
      </c>
      <c r="H27" s="112">
        <v>0</v>
      </c>
      <c r="I27" s="212" t="str">
        <f t="shared" si="0"/>
        <v xml:space="preserve">            ОВДП (20 - річні); 16,4%; 19,86р.</v>
      </c>
      <c r="J27" s="147">
        <f t="shared" si="1"/>
        <v>12097744</v>
      </c>
      <c r="K27" s="250"/>
      <c r="L27" s="250"/>
      <c r="M27" s="250"/>
      <c r="N27" s="250"/>
      <c r="O27" s="250"/>
      <c r="P27" s="250"/>
      <c r="Q27" s="250"/>
      <c r="R27" s="250"/>
    </row>
    <row r="28" spans="1:18" ht="15.75" x14ac:dyDescent="0.25">
      <c r="A28" s="112" t="s">
        <v>139</v>
      </c>
      <c r="B28" s="178">
        <v>16.399999999999999</v>
      </c>
      <c r="C28" s="178">
        <v>20.86</v>
      </c>
      <c r="D28" s="178">
        <v>20.54</v>
      </c>
      <c r="E28" s="178">
        <v>12097744</v>
      </c>
      <c r="F28" s="112">
        <v>0</v>
      </c>
      <c r="G28" s="112">
        <v>1</v>
      </c>
      <c r="H28" s="112">
        <v>0</v>
      </c>
      <c r="I28" s="212" t="str">
        <f t="shared" si="0"/>
        <v xml:space="preserve">            ОВДП (21-річні); 16,4%; 20,86р.</v>
      </c>
      <c r="J28" s="147">
        <f t="shared" si="1"/>
        <v>12097744</v>
      </c>
      <c r="K28" s="250"/>
      <c r="L28" s="250"/>
      <c r="M28" s="250"/>
      <c r="N28" s="250"/>
      <c r="O28" s="250"/>
      <c r="P28" s="250"/>
      <c r="Q28" s="250"/>
      <c r="R28" s="250"/>
    </row>
    <row r="29" spans="1:18" ht="15.75" x14ac:dyDescent="0.25">
      <c r="A29" s="112" t="s">
        <v>2</v>
      </c>
      <c r="B29" s="178">
        <v>16.399999999999999</v>
      </c>
      <c r="C29" s="178">
        <v>21.86</v>
      </c>
      <c r="D29" s="178">
        <v>21.54</v>
      </c>
      <c r="E29" s="178">
        <v>12097744</v>
      </c>
      <c r="F29" s="112">
        <v>0</v>
      </c>
      <c r="G29" s="112">
        <v>1</v>
      </c>
      <c r="H29" s="112">
        <v>0</v>
      </c>
      <c r="I29" s="212" t="str">
        <f t="shared" si="0"/>
        <v xml:space="preserve">            ОВДП (22-річні); 16,4%; 21,86р.</v>
      </c>
      <c r="J29" s="147">
        <f t="shared" si="1"/>
        <v>12097744</v>
      </c>
      <c r="K29" s="250"/>
      <c r="L29" s="250"/>
      <c r="M29" s="250"/>
      <c r="N29" s="250"/>
      <c r="O29" s="250"/>
      <c r="P29" s="250"/>
      <c r="Q29" s="250"/>
      <c r="R29" s="250"/>
    </row>
    <row r="30" spans="1:18" ht="15.75" x14ac:dyDescent="0.25">
      <c r="A30" s="112" t="s">
        <v>140</v>
      </c>
      <c r="B30" s="178">
        <v>16.399999999999999</v>
      </c>
      <c r="C30" s="178">
        <v>22.86</v>
      </c>
      <c r="D30" s="178">
        <v>22.54</v>
      </c>
      <c r="E30" s="178">
        <v>12097744</v>
      </c>
      <c r="F30" s="112">
        <v>0</v>
      </c>
      <c r="G30" s="112">
        <v>1</v>
      </c>
      <c r="H30" s="112">
        <v>0</v>
      </c>
      <c r="I30" s="212" t="str">
        <f t="shared" si="0"/>
        <v xml:space="preserve">            ОВДП (23-річні); 16,4%; 22,86р.</v>
      </c>
      <c r="J30" s="147">
        <f t="shared" si="1"/>
        <v>12097744</v>
      </c>
      <c r="K30" s="250"/>
      <c r="L30" s="250"/>
      <c r="M30" s="250"/>
      <c r="N30" s="250"/>
      <c r="O30" s="250"/>
      <c r="P30" s="250"/>
      <c r="Q30" s="250"/>
      <c r="R30" s="250"/>
    </row>
    <row r="31" spans="1:18" ht="15.75" x14ac:dyDescent="0.25">
      <c r="A31" s="112" t="s">
        <v>3</v>
      </c>
      <c r="B31" s="178">
        <v>16.399999999999999</v>
      </c>
      <c r="C31" s="178">
        <v>23.86</v>
      </c>
      <c r="D31" s="178">
        <v>23.54</v>
      </c>
      <c r="E31" s="178">
        <v>12097744</v>
      </c>
      <c r="F31" s="112">
        <v>0</v>
      </c>
      <c r="G31" s="112">
        <v>1</v>
      </c>
      <c r="H31" s="112">
        <v>0</v>
      </c>
      <c r="I31" s="212" t="str">
        <f t="shared" si="0"/>
        <v xml:space="preserve">            ОВДП (24-річні); 16,4%; 23,86р.</v>
      </c>
      <c r="J31" s="147">
        <f t="shared" si="1"/>
        <v>12097744</v>
      </c>
      <c r="K31" s="250"/>
      <c r="L31" s="250"/>
      <c r="M31" s="250"/>
      <c r="N31" s="250"/>
      <c r="O31" s="250"/>
      <c r="P31" s="250"/>
      <c r="Q31" s="250"/>
      <c r="R31" s="250"/>
    </row>
    <row r="32" spans="1:18" ht="15.75" x14ac:dyDescent="0.25">
      <c r="A32" s="112" t="s">
        <v>79</v>
      </c>
      <c r="B32" s="178">
        <v>16.399999999999999</v>
      </c>
      <c r="C32" s="178">
        <v>24.86</v>
      </c>
      <c r="D32" s="178">
        <v>24.54</v>
      </c>
      <c r="E32" s="178">
        <v>12097744</v>
      </c>
      <c r="F32" s="112">
        <v>0</v>
      </c>
      <c r="G32" s="112">
        <v>1</v>
      </c>
      <c r="H32" s="112">
        <v>0</v>
      </c>
      <c r="I32" s="212" t="str">
        <f t="shared" si="0"/>
        <v xml:space="preserve">            ОВДП (25-річні); 16,4%; 24,86р.</v>
      </c>
      <c r="J32" s="147">
        <f t="shared" si="1"/>
        <v>12097744</v>
      </c>
      <c r="K32" s="250"/>
      <c r="L32" s="250"/>
      <c r="M32" s="250"/>
      <c r="N32" s="250"/>
      <c r="O32" s="250"/>
      <c r="P32" s="250"/>
      <c r="Q32" s="250"/>
      <c r="R32" s="250"/>
    </row>
    <row r="33" spans="1:18" ht="15.75" x14ac:dyDescent="0.25">
      <c r="A33" s="112" t="s">
        <v>138</v>
      </c>
      <c r="B33" s="178">
        <v>16.399999999999999</v>
      </c>
      <c r="C33" s="178">
        <v>25.86</v>
      </c>
      <c r="D33" s="178">
        <v>25.54</v>
      </c>
      <c r="E33" s="178">
        <v>12097744</v>
      </c>
      <c r="F33" s="112">
        <v>0</v>
      </c>
      <c r="G33" s="112">
        <v>1</v>
      </c>
      <c r="H33" s="112">
        <v>0</v>
      </c>
      <c r="I33" s="212" t="str">
        <f t="shared" si="0"/>
        <v xml:space="preserve">            ОВДП (26-річні); 16,4%; 25,86р.</v>
      </c>
      <c r="J33" s="147">
        <f t="shared" si="1"/>
        <v>12097744</v>
      </c>
      <c r="K33" s="250"/>
      <c r="L33" s="250"/>
      <c r="M33" s="250"/>
      <c r="N33" s="250"/>
      <c r="O33" s="250"/>
      <c r="P33" s="250"/>
      <c r="Q33" s="250"/>
      <c r="R33" s="250"/>
    </row>
    <row r="34" spans="1:18" ht="15.75" x14ac:dyDescent="0.25">
      <c r="A34" s="112" t="s">
        <v>0</v>
      </c>
      <c r="B34" s="178">
        <v>16.399999999999999</v>
      </c>
      <c r="C34" s="178">
        <v>26.86</v>
      </c>
      <c r="D34" s="178">
        <v>26.54</v>
      </c>
      <c r="E34" s="178">
        <v>12097744</v>
      </c>
      <c r="F34" s="112">
        <v>0</v>
      </c>
      <c r="G34" s="112">
        <v>1</v>
      </c>
      <c r="H34" s="112">
        <v>0</v>
      </c>
      <c r="I34" s="212" t="str">
        <f t="shared" si="0"/>
        <v xml:space="preserve">            ОВДП (27-річні); 16,4%; 26,86р.</v>
      </c>
      <c r="J34" s="147">
        <f t="shared" si="1"/>
        <v>12097744</v>
      </c>
      <c r="K34" s="250"/>
      <c r="L34" s="250"/>
      <c r="M34" s="250"/>
      <c r="N34" s="250"/>
      <c r="O34" s="250"/>
      <c r="P34" s="250"/>
      <c r="Q34" s="250"/>
      <c r="R34" s="250"/>
    </row>
    <row r="35" spans="1:18" ht="15.75" x14ac:dyDescent="0.25">
      <c r="A35" s="112" t="s">
        <v>77</v>
      </c>
      <c r="B35" s="178">
        <v>16.399999999999999</v>
      </c>
      <c r="C35" s="178">
        <v>27.86</v>
      </c>
      <c r="D35" s="178">
        <v>27.54</v>
      </c>
      <c r="E35" s="178">
        <v>12097744</v>
      </c>
      <c r="F35" s="112">
        <v>0</v>
      </c>
      <c r="G35" s="112">
        <v>1</v>
      </c>
      <c r="H35" s="112">
        <v>0</v>
      </c>
      <c r="I35" s="212" t="str">
        <f t="shared" si="0"/>
        <v xml:space="preserve">            ОВДП (28-річні); 16,4%; 27,86р.</v>
      </c>
      <c r="J35" s="147">
        <f t="shared" si="1"/>
        <v>12097744</v>
      </c>
      <c r="K35" s="250"/>
      <c r="L35" s="250"/>
      <c r="M35" s="250"/>
      <c r="N35" s="250"/>
      <c r="O35" s="250"/>
      <c r="P35" s="250"/>
      <c r="Q35" s="250"/>
      <c r="R35" s="250"/>
    </row>
    <row r="36" spans="1:18" ht="15.75" x14ac:dyDescent="0.25">
      <c r="A36" s="112" t="s">
        <v>1</v>
      </c>
      <c r="B36" s="178">
        <v>16.399999999999999</v>
      </c>
      <c r="C36" s="178">
        <v>28.86</v>
      </c>
      <c r="D36" s="178">
        <v>28.54</v>
      </c>
      <c r="E36" s="178">
        <v>12097744</v>
      </c>
      <c r="F36" s="112">
        <v>0</v>
      </c>
      <c r="G36" s="112">
        <v>1</v>
      </c>
      <c r="H36" s="112">
        <v>0</v>
      </c>
      <c r="I36" s="212" t="str">
        <f t="shared" si="0"/>
        <v xml:space="preserve">            ОВДП (29-річні); 16,4%; 28,86р.</v>
      </c>
      <c r="J36" s="147">
        <f t="shared" si="1"/>
        <v>12097744</v>
      </c>
      <c r="K36" s="250"/>
      <c r="L36" s="250"/>
      <c r="M36" s="250"/>
      <c r="N36" s="250"/>
      <c r="O36" s="250"/>
      <c r="P36" s="250"/>
      <c r="Q36" s="250"/>
      <c r="R36" s="250"/>
    </row>
    <row r="37" spans="1:18" ht="15.75" x14ac:dyDescent="0.25">
      <c r="A37" s="112" t="s">
        <v>149</v>
      </c>
      <c r="B37" s="178">
        <v>1308.527</v>
      </c>
      <c r="C37" s="178">
        <v>0.24</v>
      </c>
      <c r="D37" s="178">
        <v>0.21</v>
      </c>
      <c r="E37" s="178">
        <v>2747216</v>
      </c>
      <c r="F37" s="112">
        <v>0</v>
      </c>
      <c r="G37" s="112">
        <v>1</v>
      </c>
      <c r="H37" s="112">
        <v>0</v>
      </c>
      <c r="I37" s="212" t="str">
        <f t="shared" si="0"/>
        <v xml:space="preserve">            ОВДП (3 - місячні); 1308,527%; 0,24р.</v>
      </c>
      <c r="J37" s="147">
        <f t="shared" si="1"/>
        <v>2747216</v>
      </c>
      <c r="K37" s="250"/>
      <c r="L37" s="250"/>
      <c r="M37" s="250"/>
      <c r="N37" s="250"/>
      <c r="O37" s="250"/>
      <c r="P37" s="250"/>
      <c r="Q37" s="250"/>
      <c r="R37" s="250"/>
    </row>
    <row r="38" spans="1:18" ht="15.75" x14ac:dyDescent="0.25">
      <c r="A38" s="112" t="s">
        <v>161</v>
      </c>
      <c r="B38" s="178">
        <v>716.16800000000001</v>
      </c>
      <c r="C38" s="178">
        <v>2.59</v>
      </c>
      <c r="D38" s="178">
        <v>1.86</v>
      </c>
      <c r="E38" s="178">
        <v>47898854.939999998</v>
      </c>
      <c r="F38" s="112">
        <v>0</v>
      </c>
      <c r="G38" s="112">
        <v>1</v>
      </c>
      <c r="H38" s="112">
        <v>0</v>
      </c>
      <c r="I38" s="212" t="str">
        <f t="shared" si="0"/>
        <v xml:space="preserve">            ОВДП (3 - річні); 716,168%; 2,59р.</v>
      </c>
      <c r="J38" s="147">
        <f t="shared" si="1"/>
        <v>47898854.939999998</v>
      </c>
      <c r="K38" s="250"/>
      <c r="L38" s="250"/>
      <c r="M38" s="250"/>
      <c r="N38" s="250"/>
      <c r="O38" s="250"/>
      <c r="P38" s="250"/>
      <c r="Q38" s="250"/>
      <c r="R38" s="250"/>
    </row>
    <row r="39" spans="1:18" ht="15.75" x14ac:dyDescent="0.25">
      <c r="A39" s="112" t="s">
        <v>6</v>
      </c>
      <c r="B39" s="178">
        <v>16.399999999999999</v>
      </c>
      <c r="C39" s="178">
        <v>29.86</v>
      </c>
      <c r="D39" s="178">
        <v>29.54</v>
      </c>
      <c r="E39" s="178">
        <v>12097751</v>
      </c>
      <c r="F39" s="112">
        <v>0</v>
      </c>
      <c r="G39" s="112">
        <v>1</v>
      </c>
      <c r="H39" s="112">
        <v>0</v>
      </c>
      <c r="I39" s="212" t="str">
        <f t="shared" si="0"/>
        <v xml:space="preserve">            ОВДП (30-річні); 16,4%; 29,86р.</v>
      </c>
      <c r="J39" s="147">
        <f t="shared" si="1"/>
        <v>12097751</v>
      </c>
      <c r="K39" s="250"/>
      <c r="L39" s="250"/>
      <c r="M39" s="250"/>
      <c r="N39" s="250"/>
      <c r="O39" s="250"/>
      <c r="P39" s="250"/>
      <c r="Q39" s="250"/>
      <c r="R39" s="250"/>
    </row>
    <row r="40" spans="1:18" ht="15.75" x14ac:dyDescent="0.25">
      <c r="A40" s="112" t="s">
        <v>43</v>
      </c>
      <c r="B40" s="178">
        <v>16</v>
      </c>
      <c r="C40" s="178">
        <v>4.95</v>
      </c>
      <c r="D40" s="178">
        <v>3.53</v>
      </c>
      <c r="E40" s="178">
        <v>30000</v>
      </c>
      <c r="F40" s="112">
        <v>0</v>
      </c>
      <c r="G40" s="112">
        <v>1</v>
      </c>
      <c r="H40" s="112">
        <v>0</v>
      </c>
      <c r="I40" s="212" t="str">
        <f t="shared" si="0"/>
        <v xml:space="preserve">            ОВДП (4 - річні); 16%; 4,95р.</v>
      </c>
      <c r="J40" s="147">
        <f t="shared" si="1"/>
        <v>30000</v>
      </c>
      <c r="K40" s="250"/>
      <c r="L40" s="250"/>
      <c r="M40" s="250"/>
      <c r="N40" s="250"/>
      <c r="O40" s="250"/>
      <c r="P40" s="250"/>
      <c r="Q40" s="250"/>
      <c r="R40" s="250"/>
    </row>
    <row r="41" spans="1:18" ht="15.75" x14ac:dyDescent="0.25">
      <c r="A41" s="112" t="s">
        <v>118</v>
      </c>
      <c r="B41" s="178">
        <v>83.555999999999997</v>
      </c>
      <c r="C41" s="178">
        <v>4.5</v>
      </c>
      <c r="D41" s="178">
        <v>2.0699999999999998</v>
      </c>
      <c r="E41" s="178">
        <v>40337235.600000001</v>
      </c>
      <c r="F41" s="112">
        <v>0</v>
      </c>
      <c r="G41" s="112">
        <v>1</v>
      </c>
      <c r="H41" s="112">
        <v>0</v>
      </c>
      <c r="I41" s="212" t="str">
        <f t="shared" si="0"/>
        <v xml:space="preserve">            ОВДП (5 - річні); 83,556%; 4,5р.</v>
      </c>
      <c r="J41" s="147">
        <f t="shared" si="1"/>
        <v>40337235.600000001</v>
      </c>
      <c r="K41" s="250"/>
      <c r="L41" s="250"/>
      <c r="M41" s="250"/>
      <c r="N41" s="250"/>
      <c r="O41" s="250"/>
      <c r="P41" s="250"/>
      <c r="Q41" s="250"/>
      <c r="R41" s="250"/>
    </row>
    <row r="42" spans="1:18" ht="15.75" x14ac:dyDescent="0.25">
      <c r="A42" s="112" t="s">
        <v>120</v>
      </c>
      <c r="B42" s="178">
        <v>1417.8879999999999</v>
      </c>
      <c r="C42" s="178">
        <v>0.48</v>
      </c>
      <c r="D42" s="178">
        <v>0.38</v>
      </c>
      <c r="E42" s="178">
        <v>12836286.380000001</v>
      </c>
      <c r="F42" s="112">
        <v>0</v>
      </c>
      <c r="G42" s="112">
        <v>1</v>
      </c>
      <c r="H42" s="112">
        <v>0</v>
      </c>
      <c r="I42" s="212" t="str">
        <f t="shared" si="0"/>
        <v xml:space="preserve">            ОВДП (6 - місячні); 1417,888%; 0,48р.</v>
      </c>
      <c r="J42" s="147">
        <f t="shared" si="1"/>
        <v>12836286.380000001</v>
      </c>
      <c r="K42" s="250"/>
      <c r="L42" s="250"/>
      <c r="M42" s="250"/>
      <c r="N42" s="250"/>
      <c r="O42" s="250"/>
      <c r="P42" s="250"/>
      <c r="Q42" s="250"/>
      <c r="R42" s="250"/>
    </row>
    <row r="43" spans="1:18" ht="15.75" x14ac:dyDescent="0.25">
      <c r="A43" s="112" t="s">
        <v>62</v>
      </c>
      <c r="B43" s="178">
        <v>14.3</v>
      </c>
      <c r="C43" s="178">
        <v>6.64</v>
      </c>
      <c r="D43" s="178">
        <v>3.17</v>
      </c>
      <c r="E43" s="178">
        <v>5800100</v>
      </c>
      <c r="F43" s="112">
        <v>0</v>
      </c>
      <c r="G43" s="112">
        <v>1</v>
      </c>
      <c r="H43" s="112">
        <v>0</v>
      </c>
      <c r="I43" s="212" t="str">
        <f t="shared" si="0"/>
        <v xml:space="preserve">            ОВДП (6 - річні); 14,3%; 6,64р.</v>
      </c>
      <c r="J43" s="147">
        <f t="shared" si="1"/>
        <v>5800100</v>
      </c>
      <c r="K43" s="250"/>
      <c r="L43" s="250"/>
      <c r="M43" s="250"/>
      <c r="N43" s="250"/>
      <c r="O43" s="250"/>
      <c r="P43" s="250"/>
      <c r="Q43" s="250"/>
      <c r="R43" s="250"/>
    </row>
    <row r="44" spans="1:18" ht="15.75" x14ac:dyDescent="0.25">
      <c r="A44" s="112" t="s">
        <v>134</v>
      </c>
      <c r="B44" s="178">
        <v>29.31</v>
      </c>
      <c r="C44" s="178">
        <v>6.76</v>
      </c>
      <c r="D44" s="178">
        <v>4.59</v>
      </c>
      <c r="E44" s="178">
        <v>14470450</v>
      </c>
      <c r="F44" s="112">
        <v>0</v>
      </c>
      <c r="G44" s="112">
        <v>1</v>
      </c>
      <c r="H44" s="112">
        <v>0</v>
      </c>
      <c r="I44" s="212" t="str">
        <f t="shared" si="0"/>
        <v xml:space="preserve">            ОВДП (7 - річні); 29,31%; 6,76р.</v>
      </c>
      <c r="J44" s="147">
        <f t="shared" si="1"/>
        <v>14470450</v>
      </c>
      <c r="K44" s="250"/>
      <c r="L44" s="250"/>
      <c r="M44" s="250"/>
      <c r="N44" s="250"/>
      <c r="O44" s="250"/>
      <c r="P44" s="250"/>
      <c r="Q44" s="250"/>
      <c r="R44" s="250"/>
    </row>
    <row r="45" spans="1:18" ht="15.75" x14ac:dyDescent="0.25">
      <c r="A45" s="112" t="s">
        <v>5</v>
      </c>
      <c r="B45" s="178">
        <v>160.91499999999999</v>
      </c>
      <c r="C45" s="178">
        <v>8.18</v>
      </c>
      <c r="D45" s="178">
        <v>4.8</v>
      </c>
      <c r="E45" s="178">
        <v>18900000</v>
      </c>
      <c r="F45" s="112">
        <v>0</v>
      </c>
      <c r="G45" s="112">
        <v>1</v>
      </c>
      <c r="H45" s="112">
        <v>0</v>
      </c>
      <c r="I45" s="212" t="str">
        <f t="shared" si="0"/>
        <v xml:space="preserve">            ОВДП (8 - річні); 160,915%; 8,18р.</v>
      </c>
      <c r="J45" s="147">
        <f t="shared" si="1"/>
        <v>18900000</v>
      </c>
      <c r="K45" s="250"/>
      <c r="L45" s="250"/>
      <c r="M45" s="250"/>
      <c r="N45" s="250"/>
      <c r="O45" s="250"/>
      <c r="P45" s="250"/>
      <c r="Q45" s="250"/>
      <c r="R45" s="250"/>
    </row>
    <row r="46" spans="1:18" ht="15.75" x14ac:dyDescent="0.25">
      <c r="A46" s="112" t="s">
        <v>22</v>
      </c>
      <c r="B46" s="178">
        <v>0</v>
      </c>
      <c r="C46" s="178">
        <v>0</v>
      </c>
      <c r="D46" s="178">
        <v>0</v>
      </c>
      <c r="E46" s="178">
        <v>0</v>
      </c>
      <c r="F46" s="112">
        <v>0</v>
      </c>
      <c r="G46" s="112">
        <v>1</v>
      </c>
      <c r="H46" s="112">
        <v>0</v>
      </c>
      <c r="I46" s="212" t="str">
        <f t="shared" si="0"/>
        <v xml:space="preserve">            ОВДП (9 - місячні); 0%; 0р.</v>
      </c>
      <c r="J46" s="147">
        <f t="shared" si="1"/>
        <v>0</v>
      </c>
      <c r="K46" s="250"/>
      <c r="L46" s="250"/>
      <c r="M46" s="250"/>
      <c r="N46" s="250"/>
      <c r="O46" s="250"/>
      <c r="P46" s="250"/>
      <c r="Q46" s="250"/>
      <c r="R46" s="250"/>
    </row>
    <row r="47" spans="1:18" ht="15.75" x14ac:dyDescent="0.25">
      <c r="A47" s="112" t="s">
        <v>87</v>
      </c>
      <c r="B47" s="178">
        <v>308.61099999999999</v>
      </c>
      <c r="C47" s="178">
        <v>9.2899999999999991</v>
      </c>
      <c r="D47" s="178">
        <v>6.4</v>
      </c>
      <c r="E47" s="178">
        <v>19400000</v>
      </c>
      <c r="F47" s="112">
        <v>0</v>
      </c>
      <c r="G47" s="112">
        <v>1</v>
      </c>
      <c r="H47" s="112">
        <v>0</v>
      </c>
      <c r="I47" s="212" t="str">
        <f t="shared" si="0"/>
        <v xml:space="preserve">            ОВДП (9 - річні); 308,611%; 9,29р.</v>
      </c>
      <c r="J47" s="147">
        <f t="shared" si="1"/>
        <v>19400000</v>
      </c>
      <c r="K47" s="250"/>
      <c r="L47" s="250"/>
      <c r="M47" s="250"/>
      <c r="N47" s="250"/>
      <c r="O47" s="250"/>
      <c r="P47" s="250"/>
      <c r="Q47" s="250"/>
      <c r="R47" s="250"/>
    </row>
    <row r="48" spans="1:18" ht="15.75" x14ac:dyDescent="0.25">
      <c r="A48" s="112" t="s">
        <v>41</v>
      </c>
      <c r="B48" s="178">
        <v>0</v>
      </c>
      <c r="C48" s="178">
        <v>0</v>
      </c>
      <c r="D48" s="178">
        <v>0</v>
      </c>
      <c r="E48" s="178">
        <v>0</v>
      </c>
      <c r="F48" s="112">
        <v>0</v>
      </c>
      <c r="G48" s="112">
        <v>1</v>
      </c>
      <c r="H48" s="112">
        <v>0</v>
      </c>
      <c r="I48" s="212" t="str">
        <f t="shared" si="0"/>
        <v xml:space="preserve">            Казначейські зобов'язання; 0%; 0р.</v>
      </c>
      <c r="J48" s="147">
        <f t="shared" si="1"/>
        <v>0</v>
      </c>
      <c r="K48" s="250"/>
      <c r="L48" s="250"/>
      <c r="M48" s="250"/>
      <c r="N48" s="250"/>
      <c r="O48" s="250"/>
      <c r="P48" s="250"/>
      <c r="Q48" s="250"/>
      <c r="R48" s="250"/>
    </row>
    <row r="49" spans="1:18" ht="15.75" x14ac:dyDescent="0.25">
      <c r="A49" s="112" t="s">
        <v>85</v>
      </c>
      <c r="B49" s="178">
        <v>0</v>
      </c>
      <c r="C49" s="178">
        <v>0</v>
      </c>
      <c r="D49" s="178">
        <v>0</v>
      </c>
      <c r="E49" s="178">
        <v>0</v>
      </c>
      <c r="F49" s="112">
        <v>0</v>
      </c>
      <c r="G49" s="112">
        <v>1</v>
      </c>
      <c r="H49" s="112">
        <v>0</v>
      </c>
      <c r="I49" s="212" t="str">
        <f t="shared" si="0"/>
        <v xml:space="preserve">            ОВДП (1 - місячні); 0%; 0р.</v>
      </c>
      <c r="J49" s="147">
        <f t="shared" si="1"/>
        <v>0</v>
      </c>
      <c r="K49" s="250"/>
      <c r="L49" s="250"/>
      <c r="M49" s="250"/>
      <c r="N49" s="250"/>
      <c r="O49" s="250"/>
      <c r="P49" s="250"/>
      <c r="Q49" s="250"/>
      <c r="R49" s="250"/>
    </row>
    <row r="50" spans="1:18" ht="15.75" x14ac:dyDescent="0.25">
      <c r="A50" s="112" t="s">
        <v>28</v>
      </c>
      <c r="B50" s="178">
        <v>9.4359999999999999</v>
      </c>
      <c r="C50" s="178">
        <v>9.83</v>
      </c>
      <c r="D50" s="178">
        <v>4</v>
      </c>
      <c r="E50" s="178">
        <v>1330000</v>
      </c>
      <c r="F50" s="112">
        <v>0</v>
      </c>
      <c r="G50" s="112">
        <v>1</v>
      </c>
      <c r="H50" s="112">
        <v>0</v>
      </c>
      <c r="I50" s="212" t="str">
        <f t="shared" si="0"/>
        <v xml:space="preserve">            ОВДП (10 - річні); 9,436%; 9,83р.</v>
      </c>
      <c r="J50" s="147">
        <f t="shared" si="1"/>
        <v>1330000</v>
      </c>
      <c r="K50" s="250"/>
      <c r="L50" s="250"/>
      <c r="M50" s="250"/>
      <c r="N50" s="250"/>
      <c r="O50" s="250"/>
      <c r="P50" s="250"/>
      <c r="Q50" s="250"/>
      <c r="R50" s="250"/>
    </row>
    <row r="51" spans="1:18" ht="15.75" x14ac:dyDescent="0.25">
      <c r="A51" s="112" t="s">
        <v>16</v>
      </c>
      <c r="B51" s="178">
        <v>0</v>
      </c>
      <c r="C51" s="178">
        <v>0</v>
      </c>
      <c r="D51" s="178">
        <v>0</v>
      </c>
      <c r="E51" s="178">
        <v>0</v>
      </c>
      <c r="F51" s="112">
        <v>0</v>
      </c>
      <c r="G51" s="112">
        <v>1</v>
      </c>
      <c r="H51" s="112">
        <v>0</v>
      </c>
      <c r="I51" s="212" t="str">
        <f t="shared" si="0"/>
        <v xml:space="preserve">            ОВДП (12 - місячні); 0%; 0р.</v>
      </c>
      <c r="J51" s="147">
        <f t="shared" si="1"/>
        <v>0</v>
      </c>
      <c r="K51" s="250"/>
      <c r="L51" s="250"/>
      <c r="M51" s="250"/>
      <c r="N51" s="250"/>
      <c r="O51" s="250"/>
      <c r="P51" s="250"/>
      <c r="Q51" s="250"/>
      <c r="R51" s="250"/>
    </row>
    <row r="52" spans="1:18" ht="15.75" x14ac:dyDescent="0.25">
      <c r="A52" s="112" t="s">
        <v>155</v>
      </c>
      <c r="B52" s="178">
        <v>0</v>
      </c>
      <c r="C52" s="178">
        <v>0</v>
      </c>
      <c r="D52" s="178">
        <v>0</v>
      </c>
      <c r="E52" s="178">
        <v>0</v>
      </c>
      <c r="F52" s="112">
        <v>0</v>
      </c>
      <c r="G52" s="112">
        <v>1</v>
      </c>
      <c r="H52" s="112">
        <v>0</v>
      </c>
      <c r="I52" s="212" t="str">
        <f t="shared" si="0"/>
        <v xml:space="preserve">            ОВДП (18 - місячні); 0%; 0р.</v>
      </c>
      <c r="J52" s="147">
        <f t="shared" si="1"/>
        <v>0</v>
      </c>
      <c r="K52" s="250"/>
      <c r="L52" s="250"/>
      <c r="M52" s="250"/>
      <c r="N52" s="250"/>
      <c r="O52" s="250"/>
      <c r="P52" s="250"/>
      <c r="Q52" s="250"/>
      <c r="R52" s="250"/>
    </row>
    <row r="53" spans="1:18" ht="15.75" x14ac:dyDescent="0.25">
      <c r="A53" s="112" t="s">
        <v>103</v>
      </c>
      <c r="B53" s="178">
        <v>0</v>
      </c>
      <c r="C53" s="178">
        <v>0</v>
      </c>
      <c r="D53" s="178">
        <v>0</v>
      </c>
      <c r="E53" s="178">
        <v>0</v>
      </c>
      <c r="F53" s="112">
        <v>0</v>
      </c>
      <c r="G53" s="112">
        <v>1</v>
      </c>
      <c r="H53" s="112">
        <v>0</v>
      </c>
      <c r="I53" s="212" t="str">
        <f t="shared" si="0"/>
        <v xml:space="preserve">            ОВДП (2 - річні); 0%; 0р.</v>
      </c>
      <c r="J53" s="147">
        <f t="shared" si="1"/>
        <v>0</v>
      </c>
      <c r="K53" s="250"/>
      <c r="L53" s="250"/>
      <c r="M53" s="250"/>
      <c r="N53" s="250"/>
      <c r="O53" s="250"/>
      <c r="P53" s="250"/>
      <c r="Q53" s="250"/>
      <c r="R53" s="250"/>
    </row>
    <row r="54" spans="1:18" ht="15.75" x14ac:dyDescent="0.25">
      <c r="A54" s="112" t="s">
        <v>149</v>
      </c>
      <c r="B54" s="178">
        <v>0</v>
      </c>
      <c r="C54" s="178">
        <v>0</v>
      </c>
      <c r="D54" s="178">
        <v>0</v>
      </c>
      <c r="E54" s="178">
        <v>0</v>
      </c>
      <c r="F54" s="112">
        <v>0</v>
      </c>
      <c r="G54" s="112">
        <v>1</v>
      </c>
      <c r="H54" s="112">
        <v>0</v>
      </c>
      <c r="I54" s="212"/>
      <c r="J54" s="147">
        <f t="shared" si="1"/>
        <v>0</v>
      </c>
      <c r="K54" s="250"/>
      <c r="L54" s="250"/>
      <c r="M54" s="250"/>
      <c r="N54" s="250"/>
      <c r="O54" s="250"/>
      <c r="P54" s="250"/>
      <c r="Q54" s="250"/>
      <c r="R54" s="250"/>
    </row>
    <row r="55" spans="1:18" ht="15.75" x14ac:dyDescent="0.25">
      <c r="A55" s="112" t="s">
        <v>161</v>
      </c>
      <c r="B55" s="178">
        <v>0</v>
      </c>
      <c r="C55" s="178">
        <v>0</v>
      </c>
      <c r="D55" s="178">
        <v>0</v>
      </c>
      <c r="E55" s="178">
        <v>0</v>
      </c>
      <c r="F55" s="112">
        <v>0</v>
      </c>
      <c r="G55" s="112">
        <v>1</v>
      </c>
      <c r="H55" s="112">
        <v>0</v>
      </c>
      <c r="I55" s="212"/>
      <c r="J55" s="147">
        <f t="shared" si="1"/>
        <v>0</v>
      </c>
      <c r="K55" s="250"/>
      <c r="L55" s="250"/>
      <c r="M55" s="250"/>
      <c r="N55" s="250"/>
      <c r="O55" s="250"/>
      <c r="P55" s="250"/>
      <c r="Q55" s="250"/>
      <c r="R55" s="250"/>
    </row>
    <row r="56" spans="1:18" ht="15.75" x14ac:dyDescent="0.25">
      <c r="A56" s="112" t="s">
        <v>43</v>
      </c>
      <c r="B56" s="178">
        <v>0</v>
      </c>
      <c r="C56" s="178">
        <v>0</v>
      </c>
      <c r="D56" s="178">
        <v>0</v>
      </c>
      <c r="E56" s="178">
        <v>0</v>
      </c>
      <c r="F56" s="112">
        <v>0</v>
      </c>
      <c r="G56" s="112">
        <v>1</v>
      </c>
      <c r="H56" s="112">
        <v>0</v>
      </c>
      <c r="I56" s="212"/>
      <c r="J56" s="147">
        <f t="shared" si="1"/>
        <v>0</v>
      </c>
      <c r="K56" s="250"/>
      <c r="L56" s="250"/>
      <c r="M56" s="250"/>
      <c r="N56" s="250"/>
      <c r="O56" s="250"/>
      <c r="P56" s="250"/>
      <c r="Q56" s="250"/>
      <c r="R56" s="250"/>
    </row>
    <row r="57" spans="1:18" ht="15.75" x14ac:dyDescent="0.25">
      <c r="A57" s="112" t="s">
        <v>118</v>
      </c>
      <c r="B57" s="178">
        <v>34.338999999999999</v>
      </c>
      <c r="C57" s="178">
        <v>4.9400000000000004</v>
      </c>
      <c r="D57" s="178">
        <v>0.28000000000000003</v>
      </c>
      <c r="E57" s="178">
        <v>11873138</v>
      </c>
      <c r="F57" s="112">
        <v>0</v>
      </c>
      <c r="G57" s="112">
        <v>1</v>
      </c>
      <c r="H57" s="112">
        <v>0</v>
      </c>
      <c r="I57" s="212"/>
      <c r="J57" s="147">
        <f t="shared" si="1"/>
        <v>11873138</v>
      </c>
      <c r="K57" s="250"/>
      <c r="L57" s="250"/>
      <c r="M57" s="250"/>
      <c r="N57" s="250"/>
      <c r="O57" s="250"/>
      <c r="P57" s="250"/>
      <c r="Q57" s="250"/>
      <c r="R57" s="250"/>
    </row>
    <row r="58" spans="1:18" ht="15.75" x14ac:dyDescent="0.25">
      <c r="A58" s="112" t="s">
        <v>120</v>
      </c>
      <c r="B58" s="178">
        <v>0</v>
      </c>
      <c r="C58" s="178">
        <v>0</v>
      </c>
      <c r="D58" s="178">
        <v>0</v>
      </c>
      <c r="E58" s="178">
        <v>0</v>
      </c>
      <c r="F58" s="112">
        <v>0</v>
      </c>
      <c r="G58" s="112">
        <v>1</v>
      </c>
      <c r="H58" s="112">
        <v>0</v>
      </c>
      <c r="I58" s="212"/>
      <c r="J58" s="147">
        <f t="shared" si="1"/>
        <v>0</v>
      </c>
      <c r="K58" s="250"/>
      <c r="L58" s="250"/>
      <c r="M58" s="250"/>
      <c r="N58" s="250"/>
      <c r="O58" s="250"/>
      <c r="P58" s="250"/>
      <c r="Q58" s="250"/>
      <c r="R58" s="250"/>
    </row>
    <row r="59" spans="1:18" ht="15.75" x14ac:dyDescent="0.25">
      <c r="A59" s="112" t="s">
        <v>62</v>
      </c>
      <c r="B59" s="178">
        <v>0</v>
      </c>
      <c r="C59" s="178">
        <v>0</v>
      </c>
      <c r="D59" s="178">
        <v>0</v>
      </c>
      <c r="E59" s="178">
        <v>0</v>
      </c>
      <c r="F59" s="112">
        <v>0</v>
      </c>
      <c r="G59" s="112">
        <v>1</v>
      </c>
      <c r="H59" s="112">
        <v>0</v>
      </c>
      <c r="I59" s="212"/>
      <c r="J59" s="147">
        <f t="shared" si="1"/>
        <v>0</v>
      </c>
      <c r="K59" s="250"/>
      <c r="L59" s="250"/>
      <c r="M59" s="250"/>
      <c r="N59" s="250"/>
      <c r="O59" s="250"/>
      <c r="P59" s="250"/>
      <c r="Q59" s="250"/>
      <c r="R59" s="250"/>
    </row>
    <row r="60" spans="1:18" ht="15.75" x14ac:dyDescent="0.25">
      <c r="A60" s="112" t="s">
        <v>134</v>
      </c>
      <c r="B60" s="178">
        <v>12.622</v>
      </c>
      <c r="C60" s="178">
        <v>6.9</v>
      </c>
      <c r="D60" s="178">
        <v>1.51</v>
      </c>
      <c r="E60" s="178">
        <v>5258010</v>
      </c>
      <c r="F60" s="112">
        <v>0</v>
      </c>
      <c r="G60" s="112">
        <v>1</v>
      </c>
      <c r="H60" s="112">
        <v>0</v>
      </c>
      <c r="I60" s="212"/>
      <c r="J60" s="147">
        <f t="shared" si="1"/>
        <v>5258010</v>
      </c>
      <c r="K60" s="250"/>
      <c r="L60" s="250"/>
      <c r="M60" s="250"/>
      <c r="N60" s="250"/>
      <c r="O60" s="250"/>
      <c r="P60" s="250"/>
      <c r="Q60" s="250"/>
      <c r="R60" s="250"/>
    </row>
    <row r="61" spans="1:18" ht="15.75" x14ac:dyDescent="0.25">
      <c r="A61" s="112" t="s">
        <v>5</v>
      </c>
      <c r="B61" s="178">
        <v>0</v>
      </c>
      <c r="C61" s="178">
        <v>0</v>
      </c>
      <c r="D61" s="178">
        <v>0</v>
      </c>
      <c r="E61" s="178">
        <v>0</v>
      </c>
      <c r="F61" s="112">
        <v>0</v>
      </c>
      <c r="G61" s="112">
        <v>1</v>
      </c>
      <c r="H61" s="112">
        <v>0</v>
      </c>
      <c r="I61" s="212"/>
      <c r="J61" s="147">
        <f t="shared" si="1"/>
        <v>0</v>
      </c>
      <c r="K61" s="250"/>
      <c r="L61" s="250"/>
      <c r="M61" s="250"/>
      <c r="N61" s="250"/>
      <c r="O61" s="250"/>
      <c r="P61" s="250"/>
      <c r="Q61" s="250"/>
      <c r="R61" s="250"/>
    </row>
    <row r="62" spans="1:18" ht="15.75" x14ac:dyDescent="0.25">
      <c r="A62" s="112" t="s">
        <v>22</v>
      </c>
      <c r="B62" s="178">
        <v>0</v>
      </c>
      <c r="C62" s="178">
        <v>0</v>
      </c>
      <c r="D62" s="178">
        <v>0</v>
      </c>
      <c r="E62" s="178">
        <v>0</v>
      </c>
      <c r="F62" s="112">
        <v>0</v>
      </c>
      <c r="G62" s="112">
        <v>1</v>
      </c>
      <c r="H62" s="112">
        <v>0</v>
      </c>
      <c r="I62" s="212"/>
      <c r="J62" s="212"/>
      <c r="K62" s="250"/>
      <c r="L62" s="250"/>
      <c r="M62" s="250"/>
      <c r="N62" s="250"/>
      <c r="O62" s="250"/>
      <c r="P62" s="250"/>
      <c r="Q62" s="250"/>
      <c r="R62" s="250"/>
    </row>
    <row r="63" spans="1:18" ht="15.75" x14ac:dyDescent="0.25">
      <c r="A63" s="112" t="s">
        <v>87</v>
      </c>
      <c r="B63" s="178">
        <v>0</v>
      </c>
      <c r="C63" s="178">
        <v>0</v>
      </c>
      <c r="D63" s="178">
        <v>0</v>
      </c>
      <c r="E63" s="178">
        <v>0</v>
      </c>
      <c r="F63" s="112">
        <v>0</v>
      </c>
      <c r="G63" s="112">
        <v>1</v>
      </c>
      <c r="H63" s="112">
        <v>0</v>
      </c>
      <c r="I63" s="212"/>
      <c r="J63" s="212"/>
      <c r="K63" s="250"/>
      <c r="L63" s="250"/>
      <c r="M63" s="250"/>
      <c r="N63" s="250"/>
      <c r="O63" s="250"/>
      <c r="P63" s="250"/>
      <c r="Q63" s="250"/>
      <c r="R63" s="250"/>
    </row>
    <row r="64" spans="1:18" ht="15.75" x14ac:dyDescent="0.25">
      <c r="A64" s="112" t="s">
        <v>94</v>
      </c>
      <c r="B64" s="178">
        <v>576.30600000000004</v>
      </c>
      <c r="C64" s="178">
        <v>13.66</v>
      </c>
      <c r="D64" s="178">
        <v>9.81</v>
      </c>
      <c r="E64" s="178">
        <v>1087578558.3900001</v>
      </c>
      <c r="F64" s="112">
        <v>1</v>
      </c>
      <c r="G64" s="112">
        <v>0</v>
      </c>
      <c r="H64" s="112">
        <v>0</v>
      </c>
      <c r="I64" s="212"/>
      <c r="J64" s="212"/>
      <c r="K64" s="250"/>
      <c r="L64" s="250"/>
      <c r="M64" s="250"/>
      <c r="N64" s="250"/>
      <c r="O64" s="250"/>
      <c r="P64" s="250"/>
      <c r="Q64" s="250"/>
      <c r="R64" s="250"/>
    </row>
    <row r="65" spans="1:18" ht="15.75" x14ac:dyDescent="0.25">
      <c r="A65" s="112" t="s">
        <v>113</v>
      </c>
      <c r="B65" s="178">
        <v>1086.3209999999999</v>
      </c>
      <c r="C65" s="178">
        <v>8.59</v>
      </c>
      <c r="D65" s="178">
        <v>6.31</v>
      </c>
      <c r="E65" s="178">
        <v>573263571.79999995</v>
      </c>
      <c r="F65" s="112">
        <v>0</v>
      </c>
      <c r="G65" s="112">
        <v>0</v>
      </c>
      <c r="H65" s="112">
        <v>0</v>
      </c>
      <c r="I65" s="212"/>
      <c r="J65" s="212"/>
      <c r="K65" s="250"/>
      <c r="L65" s="250"/>
      <c r="M65" s="250"/>
      <c r="N65" s="250"/>
      <c r="O65" s="250"/>
      <c r="P65" s="250"/>
      <c r="Q65" s="250"/>
      <c r="R65" s="250"/>
    </row>
    <row r="66" spans="1:18" ht="15.75" x14ac:dyDescent="0.25">
      <c r="A66" s="112" t="s">
        <v>27</v>
      </c>
      <c r="B66" s="178">
        <v>15.499000000000001</v>
      </c>
      <c r="C66" s="178">
        <v>13.42</v>
      </c>
      <c r="D66" s="178">
        <v>9.67</v>
      </c>
      <c r="E66" s="178">
        <v>298895946.75</v>
      </c>
      <c r="F66" s="112">
        <v>0</v>
      </c>
      <c r="G66" s="112">
        <v>0</v>
      </c>
      <c r="H66" s="112">
        <v>2</v>
      </c>
      <c r="I66" s="212"/>
      <c r="J66" s="212"/>
      <c r="K66" s="250"/>
      <c r="L66" s="250"/>
      <c r="M66" s="250"/>
      <c r="N66" s="250"/>
      <c r="O66" s="250"/>
      <c r="P66" s="250"/>
      <c r="Q66" s="250"/>
      <c r="R66" s="250"/>
    </row>
    <row r="67" spans="1:18" ht="15.75" x14ac:dyDescent="0.25">
      <c r="A67" s="112" t="s">
        <v>34</v>
      </c>
      <c r="B67" s="178">
        <v>172.75200000000001</v>
      </c>
      <c r="C67" s="178">
        <v>7.14</v>
      </c>
      <c r="D67" s="178">
        <v>2.42</v>
      </c>
      <c r="E67" s="178">
        <v>13291727.84</v>
      </c>
      <c r="F67" s="112">
        <v>1</v>
      </c>
      <c r="G67" s="112">
        <v>0</v>
      </c>
      <c r="H67" s="112">
        <v>0</v>
      </c>
      <c r="I67" s="212"/>
      <c r="J67" s="212"/>
      <c r="K67" s="250"/>
      <c r="L67" s="250"/>
      <c r="M67" s="250"/>
      <c r="N67" s="250"/>
      <c r="O67" s="250"/>
      <c r="P67" s="250"/>
      <c r="Q67" s="250"/>
      <c r="R67" s="250"/>
    </row>
    <row r="68" spans="1:18" ht="15.75" x14ac:dyDescent="0.25">
      <c r="A68" s="112" t="s">
        <v>78</v>
      </c>
      <c r="B68" s="178">
        <v>8.1809999999999992</v>
      </c>
      <c r="C68" s="178">
        <v>13.71</v>
      </c>
      <c r="D68" s="178">
        <v>10.01</v>
      </c>
      <c r="E68" s="178">
        <v>285604218.91000003</v>
      </c>
      <c r="F68" s="112">
        <v>1</v>
      </c>
      <c r="G68" s="112">
        <v>0</v>
      </c>
      <c r="H68" s="112">
        <v>0</v>
      </c>
      <c r="I68" s="212"/>
      <c r="J68" s="212"/>
      <c r="K68" s="250"/>
      <c r="L68" s="250"/>
      <c r="M68" s="250"/>
      <c r="N68" s="250"/>
      <c r="O68" s="250"/>
      <c r="P68" s="250"/>
      <c r="Q68" s="250"/>
      <c r="R68" s="250"/>
    </row>
    <row r="69" spans="1:18" ht="15.75" x14ac:dyDescent="0.25">
      <c r="A69" s="112" t="s">
        <v>113</v>
      </c>
      <c r="B69" s="178"/>
      <c r="C69" s="178"/>
      <c r="D69" s="178"/>
      <c r="E69" s="178"/>
      <c r="F69" s="112"/>
      <c r="G69" s="112"/>
      <c r="H69" s="112"/>
      <c r="I69" s="212"/>
      <c r="J69" s="212"/>
      <c r="K69" s="250"/>
      <c r="L69" s="250"/>
      <c r="M69" s="250"/>
      <c r="N69" s="250"/>
      <c r="O69" s="250"/>
      <c r="P69" s="250"/>
      <c r="Q69" s="250"/>
      <c r="R69" s="250"/>
    </row>
    <row r="70" spans="1:18" x14ac:dyDescent="0.2">
      <c r="B70" s="53"/>
      <c r="C70" s="53"/>
      <c r="D70" s="53"/>
      <c r="E70" s="53"/>
      <c r="F70" s="250"/>
      <c r="G70" s="250"/>
      <c r="H70" s="250"/>
      <c r="I70" s="212"/>
      <c r="J70" s="212"/>
      <c r="K70" s="250"/>
      <c r="L70" s="250"/>
      <c r="M70" s="250"/>
      <c r="N70" s="250"/>
      <c r="O70" s="250"/>
      <c r="P70" s="250"/>
      <c r="Q70" s="250"/>
      <c r="R70" s="250"/>
    </row>
    <row r="71" spans="1:18" x14ac:dyDescent="0.2">
      <c r="B71" s="53"/>
      <c r="C71" s="53"/>
      <c r="D71" s="53"/>
      <c r="E71" s="53"/>
      <c r="F71" s="250"/>
      <c r="G71" s="250"/>
      <c r="H71" s="250"/>
      <c r="I71" s="212"/>
      <c r="J71" s="212"/>
      <c r="K71" s="250"/>
      <c r="L71" s="250"/>
      <c r="M71" s="250"/>
      <c r="N71" s="250"/>
      <c r="O71" s="250"/>
      <c r="P71" s="250"/>
      <c r="Q71" s="250"/>
      <c r="R71" s="250"/>
    </row>
    <row r="72" spans="1:18" x14ac:dyDescent="0.2">
      <c r="B72" s="53"/>
      <c r="C72" s="53"/>
      <c r="D72" s="53"/>
      <c r="E72" s="53"/>
      <c r="F72" s="250"/>
      <c r="G72" s="250"/>
      <c r="H72" s="250"/>
      <c r="I72" s="212"/>
      <c r="J72" s="212"/>
      <c r="K72" s="250"/>
      <c r="L72" s="250"/>
      <c r="M72" s="250"/>
      <c r="N72" s="250"/>
      <c r="O72" s="250"/>
      <c r="P72" s="250"/>
      <c r="Q72" s="250"/>
      <c r="R72" s="250"/>
    </row>
    <row r="73" spans="1:18" x14ac:dyDescent="0.2">
      <c r="B73" s="53"/>
      <c r="C73" s="53"/>
      <c r="D73" s="53"/>
      <c r="E73" s="53"/>
      <c r="F73" s="250"/>
      <c r="G73" s="250"/>
      <c r="H73" s="250"/>
      <c r="I73" s="212"/>
      <c r="J73" s="212"/>
      <c r="K73" s="250"/>
      <c r="L73" s="250"/>
      <c r="M73" s="250"/>
      <c r="N73" s="250"/>
      <c r="O73" s="250"/>
      <c r="P73" s="250"/>
      <c r="Q73" s="250"/>
      <c r="R73" s="250"/>
    </row>
    <row r="74" spans="1:18" x14ac:dyDescent="0.2">
      <c r="B74" s="53"/>
      <c r="C74" s="53"/>
      <c r="D74" s="53"/>
      <c r="E74" s="53"/>
      <c r="F74" s="250"/>
      <c r="G74" s="250"/>
      <c r="H74" s="250"/>
      <c r="I74" s="212"/>
      <c r="J74" s="212"/>
      <c r="K74" s="250"/>
      <c r="L74" s="250"/>
      <c r="M74" s="250"/>
      <c r="N74" s="250"/>
      <c r="O74" s="250"/>
      <c r="P74" s="250"/>
      <c r="Q74" s="250"/>
      <c r="R74" s="250"/>
    </row>
    <row r="75" spans="1:18" x14ac:dyDescent="0.2">
      <c r="B75" s="53"/>
      <c r="C75" s="53"/>
      <c r="D75" s="53"/>
      <c r="E75" s="53"/>
      <c r="F75" s="250"/>
      <c r="G75" s="250"/>
      <c r="H75" s="250"/>
      <c r="I75" s="212"/>
      <c r="J75" s="212"/>
      <c r="K75" s="250"/>
      <c r="L75" s="250"/>
      <c r="M75" s="250"/>
      <c r="N75" s="250"/>
      <c r="O75" s="250"/>
      <c r="P75" s="250"/>
      <c r="Q75" s="250"/>
      <c r="R75" s="250"/>
    </row>
    <row r="76" spans="1:18" x14ac:dyDescent="0.2">
      <c r="B76" s="53"/>
      <c r="C76" s="53"/>
      <c r="D76" s="53"/>
      <c r="E76" s="53"/>
      <c r="F76" s="250"/>
      <c r="G76" s="250"/>
      <c r="H76" s="250"/>
      <c r="I76" s="212"/>
      <c r="J76" s="212"/>
      <c r="K76" s="250"/>
      <c r="L76" s="250"/>
      <c r="M76" s="250"/>
      <c r="N76" s="250"/>
      <c r="O76" s="250"/>
      <c r="P76" s="250"/>
      <c r="Q76" s="250"/>
      <c r="R76" s="250"/>
    </row>
    <row r="77" spans="1:18" x14ac:dyDescent="0.2">
      <c r="B77" s="53"/>
      <c r="C77" s="53"/>
      <c r="D77" s="53"/>
      <c r="E77" s="53"/>
      <c r="F77" s="250"/>
      <c r="G77" s="250"/>
      <c r="H77" s="250"/>
      <c r="I77" s="212"/>
      <c r="J77" s="212"/>
      <c r="K77" s="250"/>
      <c r="L77" s="250"/>
      <c r="M77" s="250"/>
      <c r="N77" s="250"/>
      <c r="O77" s="250"/>
      <c r="P77" s="250"/>
      <c r="Q77" s="250"/>
      <c r="R77" s="250"/>
    </row>
    <row r="78" spans="1:18" x14ac:dyDescent="0.2">
      <c r="B78" s="53"/>
      <c r="C78" s="53"/>
      <c r="D78" s="53"/>
      <c r="E78" s="53"/>
      <c r="F78" s="250"/>
      <c r="G78" s="250"/>
      <c r="H78" s="250"/>
      <c r="I78" s="212"/>
      <c r="J78" s="212"/>
      <c r="K78" s="250"/>
      <c r="L78" s="250"/>
      <c r="M78" s="250"/>
      <c r="N78" s="250"/>
      <c r="O78" s="250"/>
      <c r="P78" s="250"/>
      <c r="Q78" s="250"/>
      <c r="R78" s="250"/>
    </row>
    <row r="79" spans="1:18" x14ac:dyDescent="0.2">
      <c r="B79" s="53"/>
      <c r="C79" s="53"/>
      <c r="D79" s="53"/>
      <c r="E79" s="53"/>
      <c r="F79" s="250"/>
      <c r="G79" s="250"/>
      <c r="H79" s="250"/>
      <c r="I79" s="212"/>
      <c r="J79" s="212"/>
      <c r="K79" s="250"/>
      <c r="L79" s="250"/>
      <c r="M79" s="250"/>
      <c r="N79" s="250"/>
      <c r="O79" s="250"/>
      <c r="P79" s="250"/>
      <c r="Q79" s="250"/>
      <c r="R79" s="250"/>
    </row>
    <row r="80" spans="1:18" x14ac:dyDescent="0.2">
      <c r="B80" s="53"/>
      <c r="C80" s="53"/>
      <c r="D80" s="53"/>
      <c r="E80" s="53"/>
      <c r="F80" s="250"/>
      <c r="G80" s="250"/>
      <c r="H80" s="250"/>
      <c r="I80" s="212"/>
      <c r="J80" s="212"/>
      <c r="K80" s="250"/>
      <c r="L80" s="250"/>
      <c r="M80" s="250"/>
      <c r="N80" s="250"/>
      <c r="O80" s="250"/>
      <c r="P80" s="250"/>
      <c r="Q80" s="250"/>
      <c r="R80" s="250"/>
    </row>
    <row r="81" spans="2:18" x14ac:dyDescent="0.2">
      <c r="B81" s="53"/>
      <c r="C81" s="53"/>
      <c r="D81" s="53"/>
      <c r="E81" s="53"/>
      <c r="F81" s="250"/>
      <c r="G81" s="250"/>
      <c r="H81" s="250"/>
      <c r="I81" s="212"/>
      <c r="J81" s="212"/>
      <c r="K81" s="250"/>
      <c r="L81" s="250"/>
      <c r="M81" s="250"/>
      <c r="N81" s="250"/>
      <c r="O81" s="250"/>
      <c r="P81" s="250"/>
      <c r="Q81" s="250"/>
      <c r="R81" s="250"/>
    </row>
    <row r="82" spans="2:18" x14ac:dyDescent="0.2">
      <c r="B82" s="53"/>
      <c r="C82" s="53"/>
      <c r="D82" s="53"/>
      <c r="E82" s="53"/>
      <c r="F82" s="250"/>
      <c r="G82" s="250"/>
      <c r="H82" s="250"/>
      <c r="I82" s="212"/>
      <c r="J82" s="212"/>
      <c r="K82" s="250"/>
      <c r="L82" s="250"/>
      <c r="M82" s="250"/>
      <c r="N82" s="250"/>
      <c r="O82" s="250"/>
      <c r="P82" s="250"/>
      <c r="Q82" s="250"/>
      <c r="R82" s="250"/>
    </row>
    <row r="83" spans="2:18" x14ac:dyDescent="0.2">
      <c r="B83" s="53"/>
      <c r="C83" s="53"/>
      <c r="D83" s="53"/>
      <c r="E83" s="53"/>
      <c r="F83" s="250"/>
      <c r="G83" s="250"/>
      <c r="H83" s="250"/>
      <c r="I83" s="212"/>
      <c r="J83" s="212"/>
      <c r="K83" s="250"/>
      <c r="L83" s="250"/>
      <c r="M83" s="250"/>
      <c r="N83" s="250"/>
      <c r="O83" s="250"/>
      <c r="P83" s="250"/>
      <c r="Q83" s="250"/>
      <c r="R83" s="250"/>
    </row>
    <row r="84" spans="2:18" x14ac:dyDescent="0.2">
      <c r="B84" s="53"/>
      <c r="C84" s="53"/>
      <c r="D84" s="53"/>
      <c r="E84" s="53"/>
      <c r="F84" s="250"/>
      <c r="G84" s="250"/>
      <c r="H84" s="250"/>
      <c r="I84" s="212"/>
      <c r="J84" s="212"/>
      <c r="K84" s="250"/>
      <c r="L84" s="250"/>
      <c r="M84" s="250"/>
      <c r="N84" s="250"/>
      <c r="O84" s="250"/>
      <c r="P84" s="250"/>
      <c r="Q84" s="250"/>
      <c r="R84" s="250"/>
    </row>
    <row r="85" spans="2:18" x14ac:dyDescent="0.2">
      <c r="B85" s="53"/>
      <c r="C85" s="53"/>
      <c r="D85" s="53"/>
      <c r="E85" s="53"/>
      <c r="F85" s="250"/>
      <c r="G85" s="250"/>
      <c r="H85" s="250"/>
      <c r="I85" s="212"/>
      <c r="J85" s="212"/>
      <c r="K85" s="250"/>
      <c r="L85" s="250"/>
      <c r="M85" s="250"/>
      <c r="N85" s="250"/>
      <c r="O85" s="250"/>
      <c r="P85" s="250"/>
      <c r="Q85" s="250"/>
      <c r="R85" s="250"/>
    </row>
    <row r="86" spans="2:18" x14ac:dyDescent="0.2">
      <c r="B86" s="53"/>
      <c r="C86" s="53"/>
      <c r="D86" s="53"/>
      <c r="E86" s="53"/>
      <c r="F86" s="250"/>
      <c r="G86" s="250"/>
      <c r="H86" s="250"/>
      <c r="I86" s="212"/>
      <c r="J86" s="212"/>
      <c r="K86" s="250"/>
      <c r="L86" s="250"/>
      <c r="M86" s="250"/>
      <c r="N86" s="250"/>
      <c r="O86" s="250"/>
      <c r="P86" s="250"/>
      <c r="Q86" s="250"/>
      <c r="R86" s="250"/>
    </row>
    <row r="87" spans="2:18" x14ac:dyDescent="0.2">
      <c r="B87" s="53"/>
      <c r="C87" s="53"/>
      <c r="D87" s="53"/>
      <c r="E87" s="53"/>
      <c r="F87" s="250"/>
      <c r="G87" s="250"/>
      <c r="H87" s="250"/>
      <c r="I87" s="212"/>
      <c r="J87" s="212"/>
      <c r="K87" s="250"/>
      <c r="L87" s="250"/>
      <c r="M87" s="250"/>
      <c r="N87" s="250"/>
      <c r="O87" s="250"/>
      <c r="P87" s="250"/>
      <c r="Q87" s="250"/>
      <c r="R87" s="250"/>
    </row>
    <row r="88" spans="2:18" x14ac:dyDescent="0.2">
      <c r="B88" s="53"/>
      <c r="C88" s="53"/>
      <c r="D88" s="53"/>
      <c r="E88" s="53"/>
      <c r="F88" s="250"/>
      <c r="G88" s="250"/>
      <c r="H88" s="250"/>
      <c r="I88" s="212"/>
      <c r="J88" s="212"/>
      <c r="K88" s="250"/>
      <c r="L88" s="250"/>
      <c r="M88" s="250"/>
      <c r="N88" s="250"/>
      <c r="O88" s="250"/>
      <c r="P88" s="250"/>
      <c r="Q88" s="250"/>
      <c r="R88" s="250"/>
    </row>
    <row r="89" spans="2:18" x14ac:dyDescent="0.2">
      <c r="B89" s="53"/>
      <c r="C89" s="53"/>
      <c r="D89" s="53"/>
      <c r="E89" s="53"/>
      <c r="F89" s="250"/>
      <c r="G89" s="250"/>
      <c r="H89" s="250"/>
      <c r="I89" s="212"/>
      <c r="J89" s="212"/>
      <c r="K89" s="250"/>
      <c r="L89" s="250"/>
      <c r="M89" s="250"/>
      <c r="N89" s="250"/>
      <c r="O89" s="250"/>
      <c r="P89" s="250"/>
      <c r="Q89" s="250"/>
      <c r="R89" s="250"/>
    </row>
    <row r="90" spans="2:18" x14ac:dyDescent="0.2">
      <c r="B90" s="53"/>
      <c r="C90" s="53"/>
      <c r="D90" s="53"/>
      <c r="E90" s="53"/>
      <c r="F90" s="250"/>
      <c r="G90" s="250"/>
      <c r="H90" s="250"/>
      <c r="I90" s="212"/>
      <c r="J90" s="212"/>
      <c r="K90" s="250"/>
      <c r="L90" s="250"/>
      <c r="M90" s="250"/>
      <c r="N90" s="250"/>
      <c r="O90" s="250"/>
      <c r="P90" s="250"/>
      <c r="Q90" s="250"/>
      <c r="R90" s="250"/>
    </row>
    <row r="91" spans="2:18" x14ac:dyDescent="0.2">
      <c r="B91" s="53"/>
      <c r="C91" s="53"/>
      <c r="D91" s="53"/>
      <c r="E91" s="53"/>
      <c r="F91" s="250"/>
      <c r="G91" s="250"/>
      <c r="H91" s="250"/>
      <c r="I91" s="212"/>
      <c r="J91" s="212"/>
      <c r="K91" s="250"/>
      <c r="L91" s="250"/>
      <c r="M91" s="250"/>
      <c r="N91" s="250"/>
      <c r="O91" s="250"/>
      <c r="P91" s="250"/>
      <c r="Q91" s="250"/>
      <c r="R91" s="250"/>
    </row>
    <row r="92" spans="2:18" x14ac:dyDescent="0.2">
      <c r="B92" s="53"/>
      <c r="C92" s="53"/>
      <c r="D92" s="53"/>
      <c r="E92" s="53"/>
      <c r="F92" s="250"/>
      <c r="G92" s="250"/>
      <c r="H92" s="250"/>
      <c r="I92" s="212"/>
      <c r="J92" s="212"/>
      <c r="K92" s="250"/>
      <c r="L92" s="250"/>
      <c r="M92" s="250"/>
      <c r="N92" s="250"/>
      <c r="O92" s="250"/>
      <c r="P92" s="250"/>
      <c r="Q92" s="250"/>
      <c r="R92" s="250"/>
    </row>
    <row r="93" spans="2:18" x14ac:dyDescent="0.2">
      <c r="B93" s="53"/>
      <c r="C93" s="53"/>
      <c r="D93" s="53"/>
      <c r="E93" s="53"/>
      <c r="F93" s="250"/>
      <c r="G93" s="250"/>
      <c r="H93" s="250"/>
      <c r="I93" s="212"/>
      <c r="J93" s="212"/>
      <c r="K93" s="250"/>
      <c r="L93" s="250"/>
      <c r="M93" s="250"/>
      <c r="N93" s="250"/>
      <c r="O93" s="250"/>
      <c r="P93" s="250"/>
      <c r="Q93" s="250"/>
      <c r="R93" s="250"/>
    </row>
    <row r="94" spans="2:18" x14ac:dyDescent="0.2">
      <c r="B94" s="53"/>
      <c r="C94" s="53"/>
      <c r="D94" s="53"/>
      <c r="E94" s="53"/>
      <c r="F94" s="250"/>
      <c r="G94" s="250"/>
      <c r="H94" s="250"/>
      <c r="I94" s="212"/>
      <c r="J94" s="212"/>
      <c r="K94" s="250"/>
      <c r="L94" s="250"/>
      <c r="M94" s="250"/>
      <c r="N94" s="250"/>
      <c r="O94" s="250"/>
      <c r="P94" s="250"/>
      <c r="Q94" s="250"/>
      <c r="R94" s="250"/>
    </row>
    <row r="95" spans="2:18" x14ac:dyDescent="0.2">
      <c r="B95" s="53"/>
      <c r="C95" s="53"/>
      <c r="D95" s="53"/>
      <c r="E95" s="53"/>
      <c r="F95" s="250"/>
      <c r="G95" s="250"/>
      <c r="H95" s="250"/>
      <c r="I95" s="212"/>
      <c r="J95" s="212"/>
      <c r="K95" s="250"/>
      <c r="L95" s="250"/>
      <c r="M95" s="250"/>
      <c r="N95" s="250"/>
      <c r="O95" s="250"/>
      <c r="P95" s="250"/>
      <c r="Q95" s="250"/>
      <c r="R95" s="250"/>
    </row>
    <row r="96" spans="2:18" x14ac:dyDescent="0.2">
      <c r="B96" s="53"/>
      <c r="C96" s="53"/>
      <c r="D96" s="53"/>
      <c r="E96" s="53"/>
      <c r="F96" s="250"/>
      <c r="G96" s="250"/>
      <c r="H96" s="250"/>
      <c r="I96" s="212"/>
      <c r="J96" s="212"/>
      <c r="K96" s="250"/>
      <c r="L96" s="250"/>
      <c r="M96" s="250"/>
      <c r="N96" s="250"/>
      <c r="O96" s="250"/>
      <c r="P96" s="250"/>
      <c r="Q96" s="250"/>
      <c r="R96" s="250"/>
    </row>
    <row r="97" spans="2:18" x14ac:dyDescent="0.2">
      <c r="B97" s="53"/>
      <c r="C97" s="53"/>
      <c r="D97" s="53"/>
      <c r="E97" s="53"/>
      <c r="F97" s="250"/>
      <c r="G97" s="250"/>
      <c r="H97" s="250"/>
      <c r="I97" s="212"/>
      <c r="J97" s="212"/>
      <c r="K97" s="250"/>
      <c r="L97" s="250"/>
      <c r="M97" s="250"/>
      <c r="N97" s="250"/>
      <c r="O97" s="250"/>
      <c r="P97" s="250"/>
      <c r="Q97" s="250"/>
      <c r="R97" s="250"/>
    </row>
    <row r="98" spans="2:18" x14ac:dyDescent="0.2">
      <c r="B98" s="53"/>
      <c r="C98" s="53"/>
      <c r="D98" s="53"/>
      <c r="E98" s="53"/>
      <c r="F98" s="250"/>
      <c r="G98" s="250"/>
      <c r="H98" s="250"/>
      <c r="I98" s="212"/>
      <c r="J98" s="212"/>
      <c r="K98" s="250"/>
      <c r="L98" s="250"/>
      <c r="M98" s="250"/>
      <c r="N98" s="250"/>
      <c r="O98" s="250"/>
      <c r="P98" s="250"/>
      <c r="Q98" s="250"/>
      <c r="R98" s="250"/>
    </row>
    <row r="99" spans="2:18" x14ac:dyDescent="0.2">
      <c r="B99" s="53"/>
      <c r="C99" s="53"/>
      <c r="D99" s="53"/>
      <c r="E99" s="53"/>
      <c r="F99" s="250"/>
      <c r="G99" s="250"/>
      <c r="H99" s="250"/>
      <c r="I99" s="212"/>
      <c r="J99" s="212"/>
      <c r="K99" s="250"/>
      <c r="L99" s="250"/>
      <c r="M99" s="250"/>
      <c r="N99" s="250"/>
      <c r="O99" s="250"/>
      <c r="P99" s="250"/>
      <c r="Q99" s="250"/>
      <c r="R99" s="250"/>
    </row>
    <row r="100" spans="2:18" x14ac:dyDescent="0.2">
      <c r="B100" s="53"/>
      <c r="C100" s="53"/>
      <c r="D100" s="53"/>
      <c r="E100" s="53"/>
      <c r="F100" s="250"/>
      <c r="G100" s="250"/>
      <c r="H100" s="250"/>
      <c r="I100" s="212"/>
      <c r="J100" s="212"/>
      <c r="K100" s="250"/>
      <c r="L100" s="250"/>
      <c r="M100" s="250"/>
      <c r="N100" s="250"/>
      <c r="O100" s="250"/>
      <c r="P100" s="250"/>
      <c r="Q100" s="250"/>
      <c r="R100" s="250"/>
    </row>
    <row r="101" spans="2:18" x14ac:dyDescent="0.2">
      <c r="B101" s="53"/>
      <c r="C101" s="53"/>
      <c r="D101" s="53"/>
      <c r="E101" s="53"/>
      <c r="F101" s="250"/>
      <c r="G101" s="250"/>
      <c r="H101" s="250"/>
      <c r="I101" s="212"/>
      <c r="J101" s="212"/>
      <c r="K101" s="250"/>
      <c r="L101" s="250"/>
      <c r="M101" s="250"/>
      <c r="N101" s="250"/>
      <c r="O101" s="250"/>
      <c r="P101" s="250"/>
      <c r="Q101" s="250"/>
      <c r="R101" s="250"/>
    </row>
    <row r="102" spans="2:18" x14ac:dyDescent="0.2">
      <c r="B102" s="53"/>
      <c r="C102" s="53"/>
      <c r="D102" s="53"/>
      <c r="E102" s="53"/>
      <c r="F102" s="250"/>
      <c r="G102" s="250"/>
      <c r="H102" s="250"/>
      <c r="I102" s="212"/>
      <c r="J102" s="212"/>
      <c r="K102" s="250"/>
      <c r="L102" s="250"/>
      <c r="M102" s="250"/>
      <c r="N102" s="250"/>
      <c r="O102" s="250"/>
      <c r="P102" s="250"/>
      <c r="Q102" s="250"/>
      <c r="R102" s="250"/>
    </row>
    <row r="103" spans="2:18" x14ac:dyDescent="0.2">
      <c r="B103" s="53"/>
      <c r="C103" s="53"/>
      <c r="D103" s="53"/>
      <c r="E103" s="53"/>
      <c r="F103" s="250"/>
      <c r="G103" s="250"/>
      <c r="H103" s="250"/>
      <c r="I103" s="212"/>
      <c r="J103" s="212"/>
      <c r="K103" s="250"/>
      <c r="L103" s="250"/>
      <c r="M103" s="250"/>
      <c r="N103" s="250"/>
      <c r="O103" s="250"/>
      <c r="P103" s="250"/>
      <c r="Q103" s="250"/>
      <c r="R103" s="250"/>
    </row>
    <row r="104" spans="2:18" x14ac:dyDescent="0.2">
      <c r="B104" s="53"/>
      <c r="C104" s="53"/>
      <c r="D104" s="53"/>
      <c r="E104" s="53"/>
      <c r="F104" s="250"/>
      <c r="G104" s="250"/>
      <c r="H104" s="250"/>
      <c r="I104" s="212"/>
      <c r="J104" s="212"/>
      <c r="K104" s="250"/>
      <c r="L104" s="250"/>
      <c r="M104" s="250"/>
      <c r="N104" s="250"/>
      <c r="O104" s="250"/>
      <c r="P104" s="250"/>
      <c r="Q104" s="250"/>
      <c r="R104" s="250"/>
    </row>
    <row r="105" spans="2:18" x14ac:dyDescent="0.2">
      <c r="B105" s="53"/>
      <c r="C105" s="53"/>
      <c r="D105" s="53"/>
      <c r="E105" s="53"/>
      <c r="F105" s="250"/>
      <c r="G105" s="250"/>
      <c r="H105" s="250"/>
      <c r="I105" s="212"/>
      <c r="J105" s="212"/>
      <c r="K105" s="250"/>
      <c r="L105" s="250"/>
      <c r="M105" s="250"/>
      <c r="N105" s="250"/>
      <c r="O105" s="250"/>
      <c r="P105" s="250"/>
      <c r="Q105" s="250"/>
      <c r="R105" s="250"/>
    </row>
    <row r="106" spans="2:18" x14ac:dyDescent="0.2">
      <c r="B106" s="53"/>
      <c r="C106" s="53"/>
      <c r="D106" s="53"/>
      <c r="E106" s="53"/>
      <c r="F106" s="250"/>
      <c r="G106" s="250"/>
      <c r="H106" s="250"/>
      <c r="I106" s="212"/>
      <c r="J106" s="212"/>
      <c r="K106" s="250"/>
      <c r="L106" s="250"/>
      <c r="M106" s="250"/>
      <c r="N106" s="250"/>
      <c r="O106" s="250"/>
      <c r="P106" s="250"/>
      <c r="Q106" s="250"/>
      <c r="R106" s="250"/>
    </row>
    <row r="107" spans="2:18" x14ac:dyDescent="0.2">
      <c r="B107" s="53"/>
      <c r="C107" s="53"/>
      <c r="D107" s="53"/>
      <c r="E107" s="53"/>
      <c r="F107" s="250"/>
      <c r="G107" s="250"/>
      <c r="H107" s="250"/>
      <c r="I107" s="212"/>
      <c r="J107" s="212"/>
      <c r="K107" s="250"/>
      <c r="L107" s="250"/>
      <c r="M107" s="250"/>
      <c r="N107" s="250"/>
      <c r="O107" s="250"/>
      <c r="P107" s="250"/>
      <c r="Q107" s="250"/>
      <c r="R107" s="250"/>
    </row>
    <row r="108" spans="2:18" x14ac:dyDescent="0.2">
      <c r="B108" s="53"/>
      <c r="C108" s="53"/>
      <c r="D108" s="53"/>
      <c r="E108" s="53"/>
      <c r="F108" s="250"/>
      <c r="G108" s="250"/>
      <c r="H108" s="250"/>
      <c r="I108" s="212"/>
      <c r="J108" s="212"/>
      <c r="K108" s="250"/>
      <c r="L108" s="250"/>
      <c r="M108" s="250"/>
      <c r="N108" s="250"/>
      <c r="O108" s="250"/>
      <c r="P108" s="250"/>
      <c r="Q108" s="250"/>
      <c r="R108" s="250"/>
    </row>
    <row r="109" spans="2:18" x14ac:dyDescent="0.2">
      <c r="B109" s="53"/>
      <c r="C109" s="53"/>
      <c r="D109" s="53"/>
      <c r="E109" s="53"/>
      <c r="F109" s="250"/>
      <c r="G109" s="250"/>
      <c r="H109" s="250"/>
      <c r="I109" s="212"/>
      <c r="J109" s="212"/>
      <c r="K109" s="250"/>
      <c r="L109" s="250"/>
      <c r="M109" s="250"/>
      <c r="N109" s="250"/>
      <c r="O109" s="250"/>
      <c r="P109" s="250"/>
      <c r="Q109" s="250"/>
      <c r="R109" s="250"/>
    </row>
    <row r="110" spans="2:18" x14ac:dyDescent="0.2">
      <c r="B110" s="53"/>
      <c r="C110" s="53"/>
      <c r="D110" s="53"/>
      <c r="E110" s="53"/>
      <c r="F110" s="250"/>
      <c r="G110" s="250"/>
      <c r="H110" s="250"/>
      <c r="I110" s="212"/>
      <c r="J110" s="212"/>
      <c r="K110" s="250"/>
      <c r="L110" s="250"/>
      <c r="M110" s="250"/>
      <c r="N110" s="250"/>
      <c r="O110" s="250"/>
      <c r="P110" s="250"/>
      <c r="Q110" s="250"/>
      <c r="R110" s="250"/>
    </row>
    <row r="111" spans="2:18" x14ac:dyDescent="0.2">
      <c r="B111" s="53"/>
      <c r="C111" s="53"/>
      <c r="D111" s="53"/>
      <c r="E111" s="53"/>
      <c r="F111" s="250"/>
      <c r="G111" s="250"/>
      <c r="H111" s="250"/>
      <c r="I111" s="212"/>
      <c r="J111" s="212"/>
      <c r="K111" s="250"/>
      <c r="L111" s="250"/>
      <c r="M111" s="250"/>
      <c r="N111" s="250"/>
      <c r="O111" s="250"/>
      <c r="P111" s="250"/>
      <c r="Q111" s="250"/>
      <c r="R111" s="250"/>
    </row>
    <row r="112" spans="2:18" x14ac:dyDescent="0.2">
      <c r="B112" s="53"/>
      <c r="C112" s="53"/>
      <c r="D112" s="53"/>
      <c r="E112" s="53"/>
      <c r="F112" s="250"/>
      <c r="G112" s="250"/>
      <c r="H112" s="250"/>
      <c r="I112" s="212"/>
      <c r="J112" s="212"/>
      <c r="K112" s="250"/>
      <c r="L112" s="250"/>
      <c r="M112" s="250"/>
      <c r="N112" s="250"/>
      <c r="O112" s="250"/>
      <c r="P112" s="250"/>
      <c r="Q112" s="250"/>
      <c r="R112" s="250"/>
    </row>
    <row r="113" spans="2:18" x14ac:dyDescent="0.2">
      <c r="B113" s="53"/>
      <c r="C113" s="53"/>
      <c r="D113" s="53"/>
      <c r="E113" s="53"/>
      <c r="F113" s="250"/>
      <c r="G113" s="250"/>
      <c r="H113" s="250"/>
      <c r="I113" s="212"/>
      <c r="J113" s="212"/>
      <c r="K113" s="250"/>
      <c r="L113" s="250"/>
      <c r="M113" s="250"/>
      <c r="N113" s="250"/>
      <c r="O113" s="250"/>
      <c r="P113" s="250"/>
      <c r="Q113" s="250"/>
      <c r="R113" s="250"/>
    </row>
    <row r="114" spans="2:18" x14ac:dyDescent="0.2">
      <c r="B114" s="53"/>
      <c r="C114" s="53"/>
      <c r="D114" s="53"/>
      <c r="E114" s="53"/>
      <c r="F114" s="250"/>
      <c r="G114" s="250"/>
      <c r="H114" s="250"/>
      <c r="I114" s="212"/>
      <c r="J114" s="212"/>
      <c r="K114" s="250"/>
      <c r="L114" s="250"/>
      <c r="M114" s="250"/>
      <c r="N114" s="250"/>
      <c r="O114" s="250"/>
      <c r="P114" s="250"/>
      <c r="Q114" s="250"/>
      <c r="R114" s="250"/>
    </row>
    <row r="115" spans="2:18" x14ac:dyDescent="0.2">
      <c r="B115" s="53"/>
      <c r="C115" s="53"/>
      <c r="D115" s="53"/>
      <c r="E115" s="53"/>
      <c r="F115" s="250"/>
      <c r="G115" s="250"/>
      <c r="H115" s="250"/>
      <c r="I115" s="212"/>
      <c r="J115" s="212"/>
      <c r="K115" s="250"/>
      <c r="L115" s="250"/>
      <c r="M115" s="250"/>
      <c r="N115" s="250"/>
      <c r="O115" s="250"/>
      <c r="P115" s="250"/>
      <c r="Q115" s="250"/>
      <c r="R115" s="250"/>
    </row>
    <row r="116" spans="2:18" x14ac:dyDescent="0.2">
      <c r="B116" s="53"/>
      <c r="C116" s="53"/>
      <c r="D116" s="53"/>
      <c r="E116" s="53"/>
      <c r="F116" s="250"/>
      <c r="G116" s="250"/>
      <c r="H116" s="250"/>
      <c r="I116" s="212"/>
      <c r="J116" s="212"/>
      <c r="K116" s="250"/>
      <c r="L116" s="250"/>
      <c r="M116" s="250"/>
      <c r="N116" s="250"/>
      <c r="O116" s="250"/>
      <c r="P116" s="250"/>
      <c r="Q116" s="250"/>
      <c r="R116" s="250"/>
    </row>
    <row r="117" spans="2:18" x14ac:dyDescent="0.2">
      <c r="B117" s="53"/>
      <c r="C117" s="53"/>
      <c r="D117" s="53"/>
      <c r="E117" s="53"/>
      <c r="F117" s="250"/>
      <c r="G117" s="250"/>
      <c r="H117" s="250"/>
      <c r="I117" s="212"/>
      <c r="J117" s="212"/>
      <c r="K117" s="250"/>
      <c r="L117" s="250"/>
      <c r="M117" s="250"/>
      <c r="N117" s="250"/>
      <c r="O117" s="250"/>
      <c r="P117" s="250"/>
      <c r="Q117" s="250"/>
      <c r="R117" s="250"/>
    </row>
    <row r="118" spans="2:18" x14ac:dyDescent="0.2">
      <c r="B118" s="53"/>
      <c r="C118" s="53"/>
      <c r="D118" s="53"/>
      <c r="E118" s="53"/>
      <c r="F118" s="250"/>
      <c r="G118" s="250"/>
      <c r="H118" s="250"/>
      <c r="I118" s="212"/>
      <c r="J118" s="212"/>
      <c r="K118" s="250"/>
      <c r="L118" s="250"/>
      <c r="M118" s="250"/>
      <c r="N118" s="250"/>
      <c r="O118" s="250"/>
      <c r="P118" s="250"/>
      <c r="Q118" s="250"/>
      <c r="R118" s="250"/>
    </row>
    <row r="119" spans="2:18" x14ac:dyDescent="0.2">
      <c r="B119" s="53"/>
      <c r="C119" s="53"/>
      <c r="D119" s="53"/>
      <c r="E119" s="53"/>
      <c r="F119" s="250"/>
      <c r="G119" s="250"/>
      <c r="H119" s="250"/>
      <c r="I119" s="212"/>
      <c r="J119" s="212"/>
      <c r="K119" s="250"/>
      <c r="L119" s="250"/>
      <c r="M119" s="250"/>
      <c r="N119" s="250"/>
      <c r="O119" s="250"/>
      <c r="P119" s="250"/>
      <c r="Q119" s="250"/>
      <c r="R119" s="250"/>
    </row>
    <row r="120" spans="2:18" x14ac:dyDescent="0.2">
      <c r="B120" s="53"/>
      <c r="C120" s="53"/>
      <c r="D120" s="53"/>
      <c r="E120" s="53"/>
      <c r="F120" s="250"/>
      <c r="G120" s="250"/>
      <c r="H120" s="250"/>
      <c r="I120" s="212"/>
      <c r="J120" s="212"/>
      <c r="K120" s="250"/>
      <c r="L120" s="250"/>
      <c r="M120" s="250"/>
      <c r="N120" s="250"/>
      <c r="O120" s="250"/>
      <c r="P120" s="250"/>
      <c r="Q120" s="250"/>
      <c r="R120" s="250"/>
    </row>
    <row r="121" spans="2:18" x14ac:dyDescent="0.2">
      <c r="B121" s="53"/>
      <c r="C121" s="53"/>
      <c r="D121" s="53"/>
      <c r="E121" s="53"/>
      <c r="F121" s="250"/>
      <c r="G121" s="250"/>
      <c r="H121" s="250"/>
      <c r="I121" s="212"/>
      <c r="J121" s="212"/>
      <c r="K121" s="250"/>
      <c r="L121" s="250"/>
      <c r="M121" s="250"/>
      <c r="N121" s="250"/>
      <c r="O121" s="250"/>
      <c r="P121" s="250"/>
      <c r="Q121" s="250"/>
      <c r="R121" s="250"/>
    </row>
    <row r="122" spans="2:18" x14ac:dyDescent="0.2">
      <c r="B122" s="53"/>
      <c r="C122" s="53"/>
      <c r="D122" s="53"/>
      <c r="E122" s="53"/>
      <c r="F122" s="250"/>
      <c r="G122" s="250"/>
      <c r="H122" s="250"/>
      <c r="I122" s="212"/>
      <c r="J122" s="212"/>
      <c r="K122" s="250"/>
      <c r="L122" s="250"/>
      <c r="M122" s="250"/>
      <c r="N122" s="250"/>
      <c r="O122" s="250"/>
      <c r="P122" s="250"/>
      <c r="Q122" s="250"/>
      <c r="R122" s="250"/>
    </row>
    <row r="123" spans="2:18" x14ac:dyDescent="0.2">
      <c r="B123" s="53"/>
      <c r="C123" s="53"/>
      <c r="D123" s="53"/>
      <c r="E123" s="53"/>
      <c r="F123" s="250"/>
      <c r="G123" s="250"/>
      <c r="H123" s="250"/>
      <c r="I123" s="212"/>
      <c r="J123" s="212"/>
      <c r="K123" s="250"/>
      <c r="L123" s="250"/>
      <c r="M123" s="250"/>
      <c r="N123" s="250"/>
      <c r="O123" s="250"/>
      <c r="P123" s="250"/>
      <c r="Q123" s="250"/>
      <c r="R123" s="250"/>
    </row>
    <row r="124" spans="2:18" x14ac:dyDescent="0.2">
      <c r="B124" s="53"/>
      <c r="C124" s="53"/>
      <c r="D124" s="53"/>
      <c r="E124" s="53"/>
      <c r="F124" s="250"/>
      <c r="G124" s="250"/>
      <c r="H124" s="250"/>
      <c r="I124" s="212"/>
      <c r="J124" s="212"/>
      <c r="K124" s="250"/>
      <c r="L124" s="250"/>
      <c r="M124" s="250"/>
      <c r="N124" s="250"/>
      <c r="O124" s="250"/>
      <c r="P124" s="250"/>
      <c r="Q124" s="250"/>
      <c r="R124" s="250"/>
    </row>
    <row r="125" spans="2:18" x14ac:dyDescent="0.2">
      <c r="B125" s="53"/>
      <c r="C125" s="53"/>
      <c r="D125" s="53"/>
      <c r="E125" s="53"/>
      <c r="F125" s="250"/>
      <c r="G125" s="250"/>
      <c r="H125" s="250"/>
      <c r="I125" s="212"/>
      <c r="J125" s="212"/>
      <c r="K125" s="250"/>
      <c r="L125" s="250"/>
      <c r="M125" s="250"/>
      <c r="N125" s="250"/>
      <c r="O125" s="250"/>
      <c r="P125" s="250"/>
      <c r="Q125" s="250"/>
      <c r="R125" s="250"/>
    </row>
    <row r="126" spans="2:18" x14ac:dyDescent="0.2">
      <c r="B126" s="53"/>
      <c r="C126" s="53"/>
      <c r="D126" s="53"/>
      <c r="E126" s="53"/>
      <c r="F126" s="250"/>
      <c r="G126" s="250"/>
      <c r="H126" s="250"/>
      <c r="I126" s="212"/>
      <c r="J126" s="212"/>
      <c r="K126" s="250"/>
      <c r="L126" s="250"/>
      <c r="M126" s="250"/>
      <c r="N126" s="250"/>
      <c r="O126" s="250"/>
      <c r="P126" s="250"/>
      <c r="Q126" s="250"/>
      <c r="R126" s="250"/>
    </row>
    <row r="127" spans="2:18" x14ac:dyDescent="0.2">
      <c r="B127" s="53"/>
      <c r="C127" s="53"/>
      <c r="D127" s="53"/>
      <c r="E127" s="53"/>
      <c r="F127" s="250"/>
      <c r="G127" s="250"/>
      <c r="H127" s="250"/>
      <c r="I127" s="212"/>
      <c r="J127" s="212"/>
      <c r="K127" s="250"/>
      <c r="L127" s="250"/>
      <c r="M127" s="250"/>
      <c r="N127" s="250"/>
      <c r="O127" s="250"/>
      <c r="P127" s="250"/>
      <c r="Q127" s="250"/>
      <c r="R127" s="250"/>
    </row>
    <row r="128" spans="2:18" x14ac:dyDescent="0.2">
      <c r="B128" s="53"/>
      <c r="C128" s="53"/>
      <c r="D128" s="53"/>
      <c r="E128" s="53"/>
      <c r="F128" s="250"/>
      <c r="G128" s="250"/>
      <c r="H128" s="250"/>
      <c r="I128" s="212"/>
      <c r="J128" s="212"/>
      <c r="K128" s="250"/>
      <c r="L128" s="250"/>
      <c r="M128" s="250"/>
      <c r="N128" s="250"/>
      <c r="O128" s="250"/>
      <c r="P128" s="250"/>
      <c r="Q128" s="250"/>
      <c r="R128" s="250"/>
    </row>
    <row r="129" spans="2:18" x14ac:dyDescent="0.2">
      <c r="B129" s="53"/>
      <c r="C129" s="53"/>
      <c r="D129" s="53"/>
      <c r="E129" s="53"/>
      <c r="F129" s="250"/>
      <c r="G129" s="250"/>
      <c r="H129" s="250"/>
      <c r="I129" s="212"/>
      <c r="J129" s="212"/>
      <c r="K129" s="250"/>
      <c r="L129" s="250"/>
      <c r="M129" s="250"/>
      <c r="N129" s="250"/>
      <c r="O129" s="250"/>
      <c r="P129" s="250"/>
      <c r="Q129" s="250"/>
      <c r="R129" s="250"/>
    </row>
    <row r="130" spans="2:18" x14ac:dyDescent="0.2">
      <c r="B130" s="53"/>
      <c r="C130" s="53"/>
      <c r="D130" s="53"/>
      <c r="E130" s="53"/>
      <c r="F130" s="250"/>
      <c r="G130" s="250"/>
      <c r="H130" s="250"/>
      <c r="I130" s="212"/>
      <c r="J130" s="212"/>
      <c r="K130" s="250"/>
      <c r="L130" s="250"/>
      <c r="M130" s="250"/>
      <c r="N130" s="250"/>
      <c r="O130" s="250"/>
      <c r="P130" s="250"/>
      <c r="Q130" s="250"/>
      <c r="R130" s="250"/>
    </row>
    <row r="131" spans="2:18" x14ac:dyDescent="0.2">
      <c r="B131" s="53"/>
      <c r="C131" s="53"/>
      <c r="D131" s="53"/>
      <c r="E131" s="53"/>
      <c r="F131" s="250"/>
      <c r="G131" s="250"/>
      <c r="H131" s="250"/>
      <c r="I131" s="212"/>
      <c r="J131" s="212"/>
      <c r="K131" s="250"/>
      <c r="L131" s="250"/>
      <c r="M131" s="250"/>
      <c r="N131" s="250"/>
      <c r="O131" s="250"/>
      <c r="P131" s="250"/>
      <c r="Q131" s="250"/>
      <c r="R131" s="250"/>
    </row>
    <row r="132" spans="2:18" x14ac:dyDescent="0.2">
      <c r="B132" s="53"/>
      <c r="C132" s="53"/>
      <c r="D132" s="53"/>
      <c r="E132" s="53"/>
      <c r="F132" s="250"/>
      <c r="G132" s="250"/>
      <c r="H132" s="250"/>
      <c r="I132" s="212"/>
      <c r="J132" s="212"/>
      <c r="K132" s="250"/>
      <c r="L132" s="250"/>
      <c r="M132" s="250"/>
      <c r="N132" s="250"/>
      <c r="O132" s="250"/>
      <c r="P132" s="250"/>
      <c r="Q132" s="250"/>
      <c r="R132" s="250"/>
    </row>
    <row r="133" spans="2:18" x14ac:dyDescent="0.2">
      <c r="B133" s="53"/>
      <c r="C133" s="53"/>
      <c r="D133" s="53"/>
      <c r="E133" s="53"/>
      <c r="F133" s="250"/>
      <c r="G133" s="250"/>
      <c r="H133" s="250"/>
      <c r="I133" s="212"/>
      <c r="J133" s="212"/>
      <c r="K133" s="250"/>
      <c r="L133" s="250"/>
      <c r="M133" s="250"/>
      <c r="N133" s="250"/>
      <c r="O133" s="250"/>
      <c r="P133" s="250"/>
      <c r="Q133" s="250"/>
      <c r="R133" s="250"/>
    </row>
    <row r="134" spans="2:18" x14ac:dyDescent="0.2">
      <c r="B134" s="53"/>
      <c r="C134" s="53"/>
      <c r="D134" s="53"/>
      <c r="E134" s="53"/>
      <c r="F134" s="250"/>
      <c r="G134" s="250"/>
      <c r="H134" s="250"/>
      <c r="I134" s="212"/>
      <c r="J134" s="212"/>
      <c r="K134" s="250"/>
      <c r="L134" s="250"/>
      <c r="M134" s="250"/>
      <c r="N134" s="250"/>
      <c r="O134" s="250"/>
      <c r="P134" s="250"/>
      <c r="Q134" s="250"/>
      <c r="R134" s="250"/>
    </row>
    <row r="135" spans="2:18" x14ac:dyDescent="0.2">
      <c r="B135" s="53"/>
      <c r="C135" s="53"/>
      <c r="D135" s="53"/>
      <c r="E135" s="53"/>
      <c r="F135" s="250"/>
      <c r="G135" s="250"/>
      <c r="H135" s="250"/>
      <c r="I135" s="212"/>
      <c r="J135" s="212"/>
      <c r="K135" s="250"/>
      <c r="L135" s="250"/>
      <c r="M135" s="250"/>
      <c r="N135" s="250"/>
      <c r="O135" s="250"/>
      <c r="P135" s="250"/>
      <c r="Q135" s="250"/>
      <c r="R135" s="250"/>
    </row>
    <row r="136" spans="2:18" x14ac:dyDescent="0.2">
      <c r="B136" s="53"/>
      <c r="C136" s="53"/>
      <c r="D136" s="53"/>
      <c r="E136" s="53"/>
      <c r="F136" s="250"/>
      <c r="G136" s="250"/>
      <c r="H136" s="250"/>
      <c r="I136" s="212"/>
      <c r="J136" s="212"/>
      <c r="K136" s="250"/>
      <c r="L136" s="250"/>
      <c r="M136" s="250"/>
      <c r="N136" s="250"/>
      <c r="O136" s="250"/>
      <c r="P136" s="250"/>
      <c r="Q136" s="250"/>
      <c r="R136" s="250"/>
    </row>
    <row r="137" spans="2:18" x14ac:dyDescent="0.2">
      <c r="B137" s="53"/>
      <c r="C137" s="53"/>
      <c r="D137" s="53"/>
      <c r="E137" s="53"/>
      <c r="F137" s="250"/>
      <c r="G137" s="250"/>
      <c r="H137" s="250"/>
      <c r="I137" s="212"/>
      <c r="J137" s="212"/>
      <c r="K137" s="250"/>
      <c r="L137" s="250"/>
      <c r="M137" s="250"/>
      <c r="N137" s="250"/>
      <c r="O137" s="250"/>
      <c r="P137" s="250"/>
      <c r="Q137" s="250"/>
      <c r="R137" s="250"/>
    </row>
    <row r="138" spans="2:18" x14ac:dyDescent="0.2">
      <c r="B138" s="53"/>
      <c r="C138" s="53"/>
      <c r="D138" s="53"/>
      <c r="E138" s="53"/>
      <c r="F138" s="250"/>
      <c r="G138" s="250"/>
      <c r="H138" s="250"/>
      <c r="I138" s="212"/>
      <c r="J138" s="212"/>
      <c r="K138" s="250"/>
      <c r="L138" s="250"/>
      <c r="M138" s="250"/>
      <c r="N138" s="250"/>
      <c r="O138" s="250"/>
      <c r="P138" s="250"/>
      <c r="Q138" s="250"/>
      <c r="R138" s="250"/>
    </row>
    <row r="139" spans="2:18" x14ac:dyDescent="0.2">
      <c r="B139" s="53"/>
      <c r="C139" s="53"/>
      <c r="D139" s="53"/>
      <c r="E139" s="53"/>
      <c r="F139" s="250"/>
      <c r="G139" s="250"/>
      <c r="H139" s="250"/>
      <c r="I139" s="212"/>
      <c r="J139" s="212"/>
      <c r="K139" s="250"/>
      <c r="L139" s="250"/>
      <c r="M139" s="250"/>
      <c r="N139" s="250"/>
      <c r="O139" s="250"/>
      <c r="P139" s="250"/>
      <c r="Q139" s="250"/>
      <c r="R139" s="250"/>
    </row>
    <row r="140" spans="2:18" x14ac:dyDescent="0.2">
      <c r="B140" s="53"/>
      <c r="C140" s="53"/>
      <c r="D140" s="53"/>
      <c r="E140" s="53"/>
      <c r="F140" s="250"/>
      <c r="G140" s="250"/>
      <c r="H140" s="250"/>
      <c r="I140" s="212"/>
      <c r="J140" s="212"/>
      <c r="K140" s="250"/>
      <c r="L140" s="250"/>
      <c r="M140" s="250"/>
      <c r="N140" s="250"/>
      <c r="O140" s="250"/>
      <c r="P140" s="250"/>
      <c r="Q140" s="250"/>
      <c r="R140" s="250"/>
    </row>
    <row r="141" spans="2:18" x14ac:dyDescent="0.2">
      <c r="B141" s="53"/>
      <c r="C141" s="53"/>
      <c r="D141" s="53"/>
      <c r="E141" s="53"/>
      <c r="F141" s="250"/>
      <c r="G141" s="250"/>
      <c r="H141" s="250"/>
      <c r="I141" s="212"/>
      <c r="J141" s="212"/>
      <c r="K141" s="250"/>
      <c r="L141" s="250"/>
      <c r="M141" s="250"/>
      <c r="N141" s="250"/>
      <c r="O141" s="250"/>
      <c r="P141" s="250"/>
      <c r="Q141" s="250"/>
      <c r="R141" s="250"/>
    </row>
    <row r="142" spans="2:18" x14ac:dyDescent="0.2">
      <c r="B142" s="53"/>
      <c r="C142" s="53"/>
      <c r="D142" s="53"/>
      <c r="E142" s="53"/>
      <c r="F142" s="250"/>
      <c r="G142" s="250"/>
      <c r="H142" s="250"/>
      <c r="I142" s="212"/>
      <c r="J142" s="212"/>
      <c r="K142" s="250"/>
      <c r="L142" s="250"/>
      <c r="M142" s="250"/>
      <c r="N142" s="250"/>
      <c r="O142" s="250"/>
      <c r="P142" s="250"/>
      <c r="Q142" s="250"/>
      <c r="R142" s="250"/>
    </row>
    <row r="143" spans="2:18" x14ac:dyDescent="0.2">
      <c r="B143" s="53"/>
      <c r="C143" s="53"/>
      <c r="D143" s="53"/>
      <c r="E143" s="53"/>
      <c r="F143" s="250"/>
      <c r="G143" s="250"/>
      <c r="H143" s="250"/>
      <c r="I143" s="212"/>
      <c r="J143" s="212"/>
      <c r="K143" s="250"/>
      <c r="L143" s="250"/>
      <c r="M143" s="250"/>
      <c r="N143" s="250"/>
      <c r="O143" s="250"/>
      <c r="P143" s="250"/>
      <c r="Q143" s="250"/>
      <c r="R143" s="250"/>
    </row>
    <row r="144" spans="2:18" x14ac:dyDescent="0.2">
      <c r="B144" s="53"/>
      <c r="C144" s="53"/>
      <c r="D144" s="53"/>
      <c r="E144" s="53"/>
      <c r="F144" s="250"/>
      <c r="G144" s="250"/>
      <c r="H144" s="250"/>
      <c r="I144" s="212"/>
      <c r="J144" s="212"/>
      <c r="K144" s="250"/>
      <c r="L144" s="250"/>
      <c r="M144" s="250"/>
      <c r="N144" s="250"/>
      <c r="O144" s="250"/>
      <c r="P144" s="250"/>
      <c r="Q144" s="250"/>
      <c r="R144" s="250"/>
    </row>
    <row r="145" spans="2:18" x14ac:dyDescent="0.2">
      <c r="B145" s="53"/>
      <c r="C145" s="53"/>
      <c r="D145" s="53"/>
      <c r="E145" s="53"/>
      <c r="F145" s="250"/>
      <c r="G145" s="250"/>
      <c r="H145" s="250"/>
      <c r="I145" s="212"/>
      <c r="J145" s="212"/>
      <c r="K145" s="250"/>
      <c r="L145" s="250"/>
      <c r="M145" s="250"/>
      <c r="N145" s="250"/>
      <c r="O145" s="250"/>
      <c r="P145" s="250"/>
      <c r="Q145" s="250"/>
      <c r="R145" s="250"/>
    </row>
    <row r="146" spans="2:18" x14ac:dyDescent="0.2">
      <c r="B146" s="53"/>
      <c r="C146" s="53"/>
      <c r="D146" s="53"/>
      <c r="E146" s="53"/>
      <c r="F146" s="250"/>
      <c r="G146" s="250"/>
      <c r="H146" s="250"/>
      <c r="I146" s="212"/>
      <c r="J146" s="212"/>
      <c r="K146" s="250"/>
      <c r="L146" s="250"/>
      <c r="M146" s="250"/>
      <c r="N146" s="250"/>
      <c r="O146" s="250"/>
      <c r="P146" s="250"/>
      <c r="Q146" s="250"/>
      <c r="R146" s="250"/>
    </row>
    <row r="147" spans="2:18" x14ac:dyDescent="0.2">
      <c r="B147" s="53"/>
      <c r="C147" s="53"/>
      <c r="D147" s="53"/>
      <c r="E147" s="53"/>
      <c r="F147" s="250"/>
      <c r="G147" s="250"/>
      <c r="H147" s="250"/>
      <c r="I147" s="212"/>
      <c r="J147" s="212"/>
      <c r="K147" s="250"/>
      <c r="L147" s="250"/>
      <c r="M147" s="250"/>
      <c r="N147" s="250"/>
      <c r="O147" s="250"/>
      <c r="P147" s="250"/>
      <c r="Q147" s="250"/>
      <c r="R147" s="250"/>
    </row>
    <row r="148" spans="2:18" x14ac:dyDescent="0.2">
      <c r="B148" s="53"/>
      <c r="C148" s="53"/>
      <c r="D148" s="53"/>
      <c r="E148" s="53"/>
      <c r="F148" s="250"/>
      <c r="G148" s="250"/>
      <c r="H148" s="250"/>
      <c r="I148" s="212"/>
      <c r="J148" s="212"/>
      <c r="K148" s="250"/>
      <c r="L148" s="250"/>
      <c r="M148" s="250"/>
      <c r="N148" s="250"/>
      <c r="O148" s="250"/>
      <c r="P148" s="250"/>
      <c r="Q148" s="250"/>
      <c r="R148" s="250"/>
    </row>
    <row r="149" spans="2:18" x14ac:dyDescent="0.2">
      <c r="B149" s="53"/>
      <c r="C149" s="53"/>
      <c r="D149" s="53"/>
      <c r="E149" s="53"/>
      <c r="F149" s="250"/>
      <c r="G149" s="250"/>
      <c r="H149" s="250"/>
      <c r="I149" s="212"/>
      <c r="J149" s="212"/>
      <c r="K149" s="250"/>
      <c r="L149" s="250"/>
      <c r="M149" s="250"/>
      <c r="N149" s="250"/>
      <c r="O149" s="250"/>
      <c r="P149" s="250"/>
      <c r="Q149" s="250"/>
      <c r="R149" s="250"/>
    </row>
    <row r="150" spans="2:18" x14ac:dyDescent="0.2">
      <c r="B150" s="53"/>
      <c r="C150" s="53"/>
      <c r="D150" s="53"/>
      <c r="E150" s="53"/>
      <c r="F150" s="250"/>
      <c r="G150" s="250"/>
      <c r="H150" s="250"/>
      <c r="I150" s="212"/>
      <c r="J150" s="212"/>
      <c r="K150" s="250"/>
      <c r="L150" s="250"/>
      <c r="M150" s="250"/>
      <c r="N150" s="250"/>
      <c r="O150" s="250"/>
      <c r="P150" s="250"/>
      <c r="Q150" s="250"/>
      <c r="R150" s="250"/>
    </row>
    <row r="151" spans="2:18" x14ac:dyDescent="0.2">
      <c r="B151" s="53"/>
      <c r="C151" s="53"/>
      <c r="D151" s="53"/>
      <c r="E151" s="53"/>
      <c r="F151" s="250"/>
      <c r="G151" s="250"/>
      <c r="H151" s="250"/>
      <c r="I151" s="212"/>
      <c r="J151" s="212"/>
      <c r="K151" s="250"/>
      <c r="L151" s="250"/>
      <c r="M151" s="250"/>
      <c r="N151" s="250"/>
      <c r="O151" s="250"/>
      <c r="P151" s="250"/>
      <c r="Q151" s="250"/>
      <c r="R151" s="250"/>
    </row>
    <row r="152" spans="2:18" x14ac:dyDescent="0.2">
      <c r="B152" s="53"/>
      <c r="C152" s="53"/>
      <c r="D152" s="53"/>
      <c r="E152" s="53"/>
      <c r="F152" s="250"/>
      <c r="G152" s="250"/>
      <c r="H152" s="250"/>
      <c r="I152" s="212"/>
      <c r="J152" s="212"/>
      <c r="K152" s="250"/>
      <c r="L152" s="250"/>
      <c r="M152" s="250"/>
      <c r="N152" s="250"/>
      <c r="O152" s="250"/>
      <c r="P152" s="250"/>
      <c r="Q152" s="250"/>
      <c r="R152" s="250"/>
    </row>
    <row r="153" spans="2:18" x14ac:dyDescent="0.2">
      <c r="B153" s="53"/>
      <c r="C153" s="53"/>
      <c r="D153" s="53"/>
      <c r="E153" s="53"/>
      <c r="F153" s="250"/>
      <c r="G153" s="250"/>
      <c r="H153" s="250"/>
      <c r="I153" s="212"/>
      <c r="J153" s="212"/>
      <c r="K153" s="250"/>
      <c r="L153" s="250"/>
      <c r="M153" s="250"/>
      <c r="N153" s="250"/>
      <c r="O153" s="250"/>
      <c r="P153" s="250"/>
      <c r="Q153" s="250"/>
      <c r="R153" s="250"/>
    </row>
    <row r="154" spans="2:18" x14ac:dyDescent="0.2">
      <c r="B154" s="53"/>
      <c r="C154" s="53"/>
      <c r="D154" s="53"/>
      <c r="E154" s="53"/>
      <c r="F154" s="250"/>
      <c r="G154" s="250"/>
      <c r="H154" s="250"/>
      <c r="I154" s="212"/>
      <c r="J154" s="212"/>
      <c r="K154" s="250"/>
      <c r="L154" s="250"/>
      <c r="M154" s="250"/>
      <c r="N154" s="250"/>
      <c r="O154" s="250"/>
      <c r="P154" s="250"/>
      <c r="Q154" s="250"/>
      <c r="R154" s="250"/>
    </row>
    <row r="155" spans="2:18" x14ac:dyDescent="0.2">
      <c r="B155" s="53"/>
      <c r="C155" s="53"/>
      <c r="D155" s="53"/>
      <c r="E155" s="53"/>
      <c r="F155" s="250"/>
      <c r="G155" s="250"/>
      <c r="H155" s="250"/>
      <c r="I155" s="212"/>
      <c r="J155" s="212"/>
      <c r="K155" s="250"/>
      <c r="L155" s="250"/>
      <c r="M155" s="250"/>
      <c r="N155" s="250"/>
      <c r="O155" s="250"/>
      <c r="P155" s="250"/>
      <c r="Q155" s="250"/>
      <c r="R155" s="250"/>
    </row>
    <row r="156" spans="2:18" x14ac:dyDescent="0.2">
      <c r="B156" s="53"/>
      <c r="C156" s="53"/>
      <c r="D156" s="53"/>
      <c r="E156" s="53"/>
      <c r="F156" s="250"/>
      <c r="G156" s="250"/>
      <c r="H156" s="250"/>
      <c r="I156" s="212"/>
      <c r="J156" s="212"/>
      <c r="K156" s="250"/>
      <c r="L156" s="250"/>
      <c r="M156" s="250"/>
      <c r="N156" s="250"/>
      <c r="O156" s="250"/>
      <c r="P156" s="250"/>
      <c r="Q156" s="250"/>
      <c r="R156" s="250"/>
    </row>
    <row r="157" spans="2:18" x14ac:dyDescent="0.2">
      <c r="B157" s="53"/>
      <c r="C157" s="53"/>
      <c r="D157" s="53"/>
      <c r="E157" s="53"/>
      <c r="F157" s="250"/>
      <c r="G157" s="250"/>
      <c r="H157" s="250"/>
      <c r="I157" s="212"/>
      <c r="J157" s="212"/>
      <c r="K157" s="250"/>
      <c r="L157" s="250"/>
      <c r="M157" s="250"/>
      <c r="N157" s="250"/>
      <c r="O157" s="250"/>
      <c r="P157" s="250"/>
      <c r="Q157" s="250"/>
      <c r="R157" s="250"/>
    </row>
    <row r="158" spans="2:18" x14ac:dyDescent="0.2">
      <c r="B158" s="53"/>
      <c r="C158" s="53"/>
      <c r="D158" s="53"/>
      <c r="E158" s="53"/>
      <c r="F158" s="250"/>
      <c r="G158" s="250"/>
      <c r="H158" s="250"/>
      <c r="I158" s="212"/>
      <c r="J158" s="212"/>
      <c r="K158" s="250"/>
      <c r="L158" s="250"/>
      <c r="M158" s="250"/>
      <c r="N158" s="250"/>
      <c r="O158" s="250"/>
      <c r="P158" s="250"/>
      <c r="Q158" s="250"/>
      <c r="R158" s="250"/>
    </row>
    <row r="159" spans="2:18" x14ac:dyDescent="0.2">
      <c r="B159" s="53"/>
      <c r="C159" s="53"/>
      <c r="D159" s="53"/>
      <c r="E159" s="53"/>
      <c r="F159" s="250"/>
      <c r="G159" s="250"/>
      <c r="H159" s="250"/>
      <c r="I159" s="212"/>
      <c r="J159" s="212"/>
      <c r="K159" s="250"/>
      <c r="L159" s="250"/>
      <c r="M159" s="250"/>
      <c r="N159" s="250"/>
      <c r="O159" s="250"/>
      <c r="P159" s="250"/>
      <c r="Q159" s="250"/>
      <c r="R159" s="250"/>
    </row>
    <row r="160" spans="2:18" x14ac:dyDescent="0.2">
      <c r="B160" s="53"/>
      <c r="C160" s="53"/>
      <c r="D160" s="53"/>
      <c r="E160" s="53"/>
      <c r="F160" s="250"/>
      <c r="G160" s="250"/>
      <c r="H160" s="250"/>
      <c r="I160" s="212"/>
      <c r="J160" s="212"/>
      <c r="K160" s="250"/>
      <c r="L160" s="250"/>
      <c r="M160" s="250"/>
      <c r="N160" s="250"/>
      <c r="O160" s="250"/>
      <c r="P160" s="250"/>
      <c r="Q160" s="250"/>
      <c r="R160" s="250"/>
    </row>
    <row r="161" spans="2:18" x14ac:dyDescent="0.2">
      <c r="B161" s="53"/>
      <c r="C161" s="53"/>
      <c r="D161" s="53"/>
      <c r="E161" s="53"/>
      <c r="F161" s="250"/>
      <c r="G161" s="250"/>
      <c r="H161" s="250"/>
      <c r="I161" s="212"/>
      <c r="J161" s="212"/>
      <c r="K161" s="250"/>
      <c r="L161" s="250"/>
      <c r="M161" s="250"/>
      <c r="N161" s="250"/>
      <c r="O161" s="250"/>
      <c r="P161" s="250"/>
      <c r="Q161" s="250"/>
      <c r="R161" s="250"/>
    </row>
    <row r="162" spans="2:18" x14ac:dyDescent="0.2">
      <c r="B162" s="53"/>
      <c r="C162" s="53"/>
      <c r="D162" s="53"/>
      <c r="E162" s="53"/>
      <c r="F162" s="250"/>
      <c r="G162" s="250"/>
      <c r="H162" s="250"/>
      <c r="I162" s="212"/>
      <c r="J162" s="212"/>
      <c r="K162" s="250"/>
      <c r="L162" s="250"/>
      <c r="M162" s="250"/>
      <c r="N162" s="250"/>
      <c r="O162" s="250"/>
      <c r="P162" s="250"/>
      <c r="Q162" s="250"/>
      <c r="R162" s="250"/>
    </row>
    <row r="163" spans="2:18" x14ac:dyDescent="0.2">
      <c r="B163" s="53"/>
      <c r="C163" s="53"/>
      <c r="D163" s="53"/>
      <c r="E163" s="53"/>
      <c r="F163" s="250"/>
      <c r="G163" s="250"/>
      <c r="H163" s="250"/>
      <c r="I163" s="212"/>
      <c r="J163" s="212"/>
      <c r="K163" s="250"/>
      <c r="L163" s="250"/>
      <c r="M163" s="250"/>
      <c r="N163" s="250"/>
      <c r="O163" s="250"/>
      <c r="P163" s="250"/>
      <c r="Q163" s="250"/>
      <c r="R163" s="250"/>
    </row>
    <row r="164" spans="2:18" x14ac:dyDescent="0.2">
      <c r="B164" s="53"/>
      <c r="C164" s="53"/>
      <c r="D164" s="53"/>
      <c r="E164" s="53"/>
      <c r="F164" s="250"/>
      <c r="G164" s="250"/>
      <c r="H164" s="250"/>
      <c r="I164" s="212"/>
      <c r="J164" s="212"/>
      <c r="K164" s="250"/>
      <c r="L164" s="250"/>
      <c r="M164" s="250"/>
      <c r="N164" s="250"/>
      <c r="O164" s="250"/>
      <c r="P164" s="250"/>
      <c r="Q164" s="250"/>
      <c r="R164" s="250"/>
    </row>
    <row r="165" spans="2:18" x14ac:dyDescent="0.2">
      <c r="B165" s="53"/>
      <c r="C165" s="53"/>
      <c r="D165" s="53"/>
      <c r="E165" s="53"/>
      <c r="F165" s="250"/>
      <c r="G165" s="250"/>
      <c r="H165" s="250"/>
      <c r="I165" s="212"/>
      <c r="J165" s="212"/>
      <c r="K165" s="250"/>
      <c r="L165" s="250"/>
      <c r="M165" s="250"/>
      <c r="N165" s="250"/>
      <c r="O165" s="250"/>
      <c r="P165" s="250"/>
      <c r="Q165" s="250"/>
      <c r="R165" s="250"/>
    </row>
    <row r="166" spans="2:18" x14ac:dyDescent="0.2">
      <c r="B166" s="53"/>
      <c r="C166" s="53"/>
      <c r="D166" s="53"/>
      <c r="E166" s="53"/>
      <c r="F166" s="250"/>
      <c r="G166" s="250"/>
      <c r="H166" s="250"/>
      <c r="I166" s="212"/>
      <c r="J166" s="212"/>
      <c r="K166" s="250"/>
      <c r="L166" s="250"/>
      <c r="M166" s="250"/>
      <c r="N166" s="250"/>
      <c r="O166" s="250"/>
      <c r="P166" s="250"/>
      <c r="Q166" s="250"/>
      <c r="R166" s="250"/>
    </row>
    <row r="167" spans="2:18" x14ac:dyDescent="0.2">
      <c r="B167" s="53"/>
      <c r="C167" s="53"/>
      <c r="D167" s="53"/>
      <c r="E167" s="53"/>
      <c r="F167" s="250"/>
      <c r="G167" s="250"/>
      <c r="H167" s="250"/>
      <c r="I167" s="212"/>
      <c r="J167" s="212"/>
      <c r="K167" s="250"/>
      <c r="L167" s="250"/>
      <c r="M167" s="250"/>
      <c r="N167" s="250"/>
      <c r="O167" s="250"/>
      <c r="P167" s="250"/>
      <c r="Q167" s="250"/>
      <c r="R167" s="250"/>
    </row>
    <row r="168" spans="2:18" x14ac:dyDescent="0.2">
      <c r="B168" s="53"/>
      <c r="C168" s="53"/>
      <c r="D168" s="53"/>
      <c r="E168" s="53"/>
      <c r="F168" s="250"/>
      <c r="G168" s="250"/>
      <c r="H168" s="250"/>
      <c r="I168" s="212"/>
      <c r="J168" s="212"/>
      <c r="K168" s="250"/>
      <c r="L168" s="250"/>
      <c r="M168" s="250"/>
      <c r="N168" s="250"/>
      <c r="O168" s="250"/>
      <c r="P168" s="250"/>
      <c r="Q168" s="250"/>
      <c r="R168" s="250"/>
    </row>
    <row r="169" spans="2:18" x14ac:dyDescent="0.2">
      <c r="B169" s="53"/>
      <c r="C169" s="53"/>
      <c r="D169" s="53"/>
      <c r="E169" s="53"/>
      <c r="F169" s="250"/>
      <c r="G169" s="250"/>
      <c r="H169" s="250"/>
      <c r="I169" s="212"/>
      <c r="J169" s="212"/>
      <c r="K169" s="250"/>
      <c r="L169" s="250"/>
      <c r="M169" s="250"/>
      <c r="N169" s="250"/>
      <c r="O169" s="250"/>
      <c r="P169" s="250"/>
      <c r="Q169" s="250"/>
      <c r="R169" s="250"/>
    </row>
    <row r="170" spans="2:18" x14ac:dyDescent="0.2">
      <c r="B170" s="53"/>
      <c r="C170" s="53"/>
      <c r="D170" s="53"/>
      <c r="E170" s="53"/>
      <c r="F170" s="250"/>
      <c r="G170" s="250"/>
      <c r="H170" s="250"/>
      <c r="I170" s="212"/>
      <c r="J170" s="212"/>
      <c r="K170" s="250"/>
      <c r="L170" s="250"/>
      <c r="M170" s="250"/>
      <c r="N170" s="250"/>
      <c r="O170" s="250"/>
      <c r="P170" s="250"/>
      <c r="Q170" s="250"/>
      <c r="R170" s="250"/>
    </row>
    <row r="171" spans="2:18" x14ac:dyDescent="0.2">
      <c r="B171" s="53"/>
      <c r="C171" s="53"/>
      <c r="D171" s="53"/>
      <c r="E171" s="53"/>
      <c r="F171" s="250"/>
      <c r="G171" s="250"/>
      <c r="H171" s="250"/>
      <c r="I171" s="212"/>
      <c r="J171" s="212"/>
      <c r="K171" s="250"/>
      <c r="L171" s="250"/>
      <c r="M171" s="250"/>
      <c r="N171" s="250"/>
      <c r="O171" s="250"/>
      <c r="P171" s="250"/>
      <c r="Q171" s="250"/>
      <c r="R171" s="250"/>
    </row>
    <row r="172" spans="2:18" x14ac:dyDescent="0.2">
      <c r="B172" s="53"/>
      <c r="C172" s="53"/>
      <c r="D172" s="53"/>
      <c r="E172" s="53"/>
      <c r="F172" s="250"/>
      <c r="G172" s="250"/>
      <c r="H172" s="250"/>
      <c r="I172" s="212"/>
      <c r="J172" s="212"/>
      <c r="K172" s="250"/>
      <c r="L172" s="250"/>
      <c r="M172" s="250"/>
      <c r="N172" s="250"/>
      <c r="O172" s="250"/>
      <c r="P172" s="250"/>
      <c r="Q172" s="250"/>
      <c r="R172" s="250"/>
    </row>
    <row r="173" spans="2:18" x14ac:dyDescent="0.2">
      <c r="B173" s="53"/>
      <c r="C173" s="53"/>
      <c r="D173" s="53"/>
      <c r="E173" s="53"/>
      <c r="F173" s="250"/>
      <c r="G173" s="250"/>
      <c r="H173" s="250"/>
      <c r="I173" s="212"/>
      <c r="J173" s="212"/>
      <c r="K173" s="250"/>
      <c r="L173" s="250"/>
      <c r="M173" s="250"/>
      <c r="N173" s="250"/>
      <c r="O173" s="250"/>
      <c r="P173" s="250"/>
      <c r="Q173" s="250"/>
      <c r="R173" s="250"/>
    </row>
    <row r="174" spans="2:18" x14ac:dyDescent="0.2">
      <c r="B174" s="53"/>
      <c r="C174" s="53"/>
      <c r="D174" s="53"/>
      <c r="E174" s="53"/>
      <c r="F174" s="250"/>
      <c r="G174" s="250"/>
      <c r="H174" s="250"/>
      <c r="I174" s="212"/>
      <c r="J174" s="212"/>
      <c r="K174" s="250"/>
      <c r="L174" s="250"/>
      <c r="M174" s="250"/>
      <c r="N174" s="250"/>
      <c r="O174" s="250"/>
      <c r="P174" s="250"/>
      <c r="Q174" s="250"/>
      <c r="R174" s="250"/>
    </row>
    <row r="175" spans="2:18" x14ac:dyDescent="0.2">
      <c r="B175" s="53"/>
      <c r="C175" s="53"/>
      <c r="D175" s="53"/>
      <c r="E175" s="53"/>
      <c r="F175" s="250"/>
      <c r="G175" s="250"/>
      <c r="H175" s="250"/>
      <c r="I175" s="212"/>
      <c r="J175" s="212"/>
      <c r="K175" s="250"/>
      <c r="L175" s="250"/>
      <c r="M175" s="250"/>
      <c r="N175" s="250"/>
      <c r="O175" s="250"/>
      <c r="P175" s="250"/>
      <c r="Q175" s="250"/>
      <c r="R175" s="250"/>
    </row>
    <row r="176" spans="2:18" x14ac:dyDescent="0.2">
      <c r="B176" s="53"/>
      <c r="C176" s="53"/>
      <c r="D176" s="53"/>
      <c r="E176" s="53"/>
      <c r="F176" s="250"/>
      <c r="G176" s="250"/>
      <c r="H176" s="250"/>
      <c r="I176" s="212"/>
      <c r="J176" s="212"/>
      <c r="K176" s="250"/>
      <c r="L176" s="250"/>
      <c r="M176" s="250"/>
      <c r="N176" s="250"/>
      <c r="O176" s="250"/>
      <c r="P176" s="250"/>
      <c r="Q176" s="250"/>
      <c r="R176" s="250"/>
    </row>
    <row r="177" spans="2:18" x14ac:dyDescent="0.2">
      <c r="B177" s="53"/>
      <c r="C177" s="53"/>
      <c r="D177" s="53"/>
      <c r="E177" s="53"/>
      <c r="F177" s="250"/>
      <c r="G177" s="250"/>
      <c r="H177" s="250"/>
      <c r="I177" s="212"/>
      <c r="J177" s="212"/>
      <c r="K177" s="250"/>
      <c r="L177" s="250"/>
      <c r="M177" s="250"/>
      <c r="N177" s="250"/>
      <c r="O177" s="250"/>
      <c r="P177" s="250"/>
      <c r="Q177" s="250"/>
      <c r="R177" s="250"/>
    </row>
    <row r="178" spans="2:18" x14ac:dyDescent="0.2">
      <c r="B178" s="53"/>
      <c r="C178" s="53"/>
      <c r="D178" s="53"/>
      <c r="E178" s="53"/>
      <c r="F178" s="250"/>
      <c r="G178" s="250"/>
      <c r="H178" s="250"/>
      <c r="I178" s="212"/>
      <c r="J178" s="212"/>
      <c r="K178" s="250"/>
      <c r="L178" s="250"/>
      <c r="M178" s="250"/>
      <c r="N178" s="250"/>
      <c r="O178" s="250"/>
      <c r="P178" s="250"/>
      <c r="Q178" s="250"/>
      <c r="R178" s="250"/>
    </row>
    <row r="179" spans="2:18" x14ac:dyDescent="0.2">
      <c r="B179" s="53"/>
      <c r="C179" s="53"/>
      <c r="D179" s="53"/>
      <c r="E179" s="53"/>
      <c r="F179" s="250"/>
      <c r="G179" s="250"/>
      <c r="H179" s="250"/>
      <c r="I179" s="212"/>
      <c r="J179" s="212"/>
      <c r="K179" s="250"/>
      <c r="L179" s="250"/>
      <c r="M179" s="250"/>
      <c r="N179" s="250"/>
      <c r="O179" s="250"/>
      <c r="P179" s="250"/>
      <c r="Q179" s="250"/>
      <c r="R179" s="250"/>
    </row>
    <row r="180" spans="2:18" x14ac:dyDescent="0.2">
      <c r="B180" s="53"/>
      <c r="C180" s="53"/>
      <c r="D180" s="53"/>
      <c r="E180" s="53"/>
      <c r="F180" s="250"/>
      <c r="G180" s="250"/>
      <c r="H180" s="250"/>
      <c r="I180" s="212"/>
      <c r="J180" s="212"/>
      <c r="K180" s="250"/>
      <c r="L180" s="250"/>
      <c r="M180" s="250"/>
      <c r="N180" s="250"/>
      <c r="O180" s="250"/>
      <c r="P180" s="250"/>
      <c r="Q180" s="250"/>
      <c r="R180" s="250"/>
    </row>
    <row r="181" spans="2:18" x14ac:dyDescent="0.2">
      <c r="B181" s="53"/>
      <c r="C181" s="53"/>
      <c r="D181" s="53"/>
      <c r="E181" s="53"/>
      <c r="F181" s="250"/>
      <c r="G181" s="250"/>
      <c r="H181" s="250"/>
      <c r="I181" s="212"/>
      <c r="J181" s="212"/>
      <c r="K181" s="250"/>
      <c r="L181" s="250"/>
      <c r="M181" s="250"/>
      <c r="N181" s="250"/>
      <c r="O181" s="250"/>
      <c r="P181" s="250"/>
      <c r="Q181" s="250"/>
      <c r="R181" s="250"/>
    </row>
    <row r="182" spans="2:18" x14ac:dyDescent="0.2">
      <c r="B182" s="53"/>
      <c r="C182" s="53"/>
      <c r="D182" s="53"/>
      <c r="E182" s="53"/>
      <c r="F182" s="250"/>
      <c r="G182" s="250"/>
      <c r="H182" s="250"/>
      <c r="I182" s="212"/>
      <c r="J182" s="212"/>
      <c r="K182" s="250"/>
      <c r="L182" s="250"/>
      <c r="M182" s="250"/>
      <c r="N182" s="250"/>
      <c r="O182" s="250"/>
      <c r="P182" s="250"/>
      <c r="Q182" s="250"/>
      <c r="R182" s="250"/>
    </row>
    <row r="183" spans="2:18" x14ac:dyDescent="0.2">
      <c r="B183" s="53"/>
      <c r="C183" s="53"/>
      <c r="D183" s="53"/>
      <c r="E183" s="53"/>
      <c r="F183" s="250"/>
      <c r="G183" s="250"/>
      <c r="H183" s="250"/>
      <c r="I183" s="212"/>
      <c r="J183" s="212"/>
      <c r="K183" s="250"/>
      <c r="L183" s="250"/>
      <c r="M183" s="250"/>
      <c r="N183" s="250"/>
      <c r="O183" s="250"/>
      <c r="P183" s="250"/>
      <c r="Q183" s="250"/>
      <c r="R183" s="250"/>
    </row>
    <row r="184" spans="2:18" x14ac:dyDescent="0.2">
      <c r="B184" s="53"/>
      <c r="C184" s="53"/>
      <c r="D184" s="53"/>
      <c r="E184" s="53"/>
      <c r="F184" s="250"/>
      <c r="G184" s="250"/>
      <c r="H184" s="250"/>
      <c r="I184" s="212"/>
      <c r="J184" s="212"/>
      <c r="K184" s="250"/>
      <c r="L184" s="250"/>
      <c r="M184" s="250"/>
      <c r="N184" s="250"/>
      <c r="O184" s="250"/>
      <c r="P184" s="250"/>
      <c r="Q184" s="250"/>
      <c r="R184" s="250"/>
    </row>
    <row r="185" spans="2:18" x14ac:dyDescent="0.2">
      <c r="B185" s="53"/>
      <c r="C185" s="53"/>
      <c r="D185" s="53"/>
      <c r="E185" s="53"/>
      <c r="F185" s="250"/>
      <c r="G185" s="250"/>
      <c r="H185" s="250"/>
      <c r="I185" s="212"/>
      <c r="J185" s="212"/>
      <c r="K185" s="250"/>
      <c r="L185" s="250"/>
      <c r="M185" s="250"/>
      <c r="N185" s="250"/>
      <c r="O185" s="250"/>
      <c r="P185" s="250"/>
      <c r="Q185" s="250"/>
      <c r="R185" s="250"/>
    </row>
    <row r="186" spans="2:18" x14ac:dyDescent="0.2">
      <c r="B186" s="53"/>
      <c r="C186" s="53"/>
      <c r="D186" s="53"/>
      <c r="E186" s="53"/>
      <c r="F186" s="250"/>
      <c r="G186" s="250"/>
      <c r="H186" s="250"/>
      <c r="I186" s="212"/>
      <c r="J186" s="212"/>
      <c r="K186" s="250"/>
      <c r="L186" s="250"/>
      <c r="M186" s="250"/>
      <c r="N186" s="250"/>
      <c r="O186" s="250"/>
      <c r="P186" s="250"/>
      <c r="Q186" s="250"/>
      <c r="R186" s="250"/>
    </row>
    <row r="187" spans="2:18" x14ac:dyDescent="0.2">
      <c r="B187" s="53"/>
      <c r="C187" s="53"/>
      <c r="D187" s="53"/>
      <c r="E187" s="53"/>
      <c r="F187" s="250"/>
      <c r="G187" s="250"/>
      <c r="H187" s="250"/>
      <c r="I187" s="212"/>
      <c r="J187" s="212"/>
      <c r="K187" s="250"/>
      <c r="L187" s="250"/>
      <c r="M187" s="250"/>
      <c r="N187" s="250"/>
      <c r="O187" s="250"/>
      <c r="P187" s="250"/>
      <c r="Q187" s="250"/>
      <c r="R187" s="250"/>
    </row>
    <row r="188" spans="2:18" x14ac:dyDescent="0.2">
      <c r="B188" s="53"/>
      <c r="C188" s="53"/>
      <c r="D188" s="53"/>
      <c r="E188" s="53"/>
      <c r="F188" s="250"/>
      <c r="G188" s="250"/>
      <c r="H188" s="250"/>
      <c r="I188" s="212"/>
      <c r="J188" s="212"/>
      <c r="K188" s="250"/>
      <c r="L188" s="250"/>
      <c r="M188" s="250"/>
      <c r="N188" s="250"/>
      <c r="O188" s="250"/>
      <c r="P188" s="250"/>
      <c r="Q188" s="250"/>
      <c r="R188" s="250"/>
    </row>
    <row r="189" spans="2:18" x14ac:dyDescent="0.2">
      <c r="B189" s="53"/>
      <c r="C189" s="53"/>
      <c r="D189" s="53"/>
      <c r="E189" s="53"/>
      <c r="F189" s="250"/>
      <c r="G189" s="250"/>
      <c r="H189" s="250"/>
      <c r="I189" s="212"/>
      <c r="J189" s="212"/>
      <c r="K189" s="250"/>
      <c r="L189" s="250"/>
      <c r="M189" s="250"/>
      <c r="N189" s="250"/>
      <c r="O189" s="250"/>
      <c r="P189" s="250"/>
      <c r="Q189" s="250"/>
      <c r="R189" s="250"/>
    </row>
    <row r="190" spans="2:18" x14ac:dyDescent="0.2">
      <c r="B190" s="53"/>
      <c r="C190" s="53"/>
      <c r="D190" s="53"/>
      <c r="E190" s="53"/>
      <c r="F190" s="250"/>
      <c r="G190" s="250"/>
      <c r="H190" s="250"/>
      <c r="I190" s="212"/>
      <c r="J190" s="212"/>
      <c r="K190" s="250"/>
      <c r="L190" s="250"/>
      <c r="M190" s="250"/>
      <c r="N190" s="250"/>
      <c r="O190" s="250"/>
      <c r="P190" s="250"/>
      <c r="Q190" s="250"/>
      <c r="R190" s="250"/>
    </row>
    <row r="191" spans="2:18" x14ac:dyDescent="0.2">
      <c r="B191" s="53"/>
      <c r="C191" s="53"/>
      <c r="D191" s="53"/>
      <c r="E191" s="53"/>
      <c r="F191" s="250"/>
      <c r="G191" s="250"/>
      <c r="H191" s="250"/>
      <c r="I191" s="212"/>
      <c r="J191" s="212"/>
      <c r="K191" s="250"/>
      <c r="L191" s="250"/>
      <c r="M191" s="250"/>
      <c r="N191" s="250"/>
      <c r="O191" s="250"/>
      <c r="P191" s="250"/>
      <c r="Q191" s="250"/>
      <c r="R191" s="250"/>
    </row>
    <row r="192" spans="2:18" x14ac:dyDescent="0.2">
      <c r="B192" s="53"/>
      <c r="C192" s="53"/>
      <c r="D192" s="53"/>
      <c r="E192" s="53"/>
      <c r="F192" s="250"/>
      <c r="G192" s="250"/>
      <c r="H192" s="250"/>
      <c r="I192" s="212"/>
      <c r="J192" s="212"/>
      <c r="K192" s="250"/>
      <c r="L192" s="250"/>
      <c r="M192" s="250"/>
      <c r="N192" s="250"/>
      <c r="O192" s="250"/>
      <c r="P192" s="250"/>
      <c r="Q192" s="250"/>
      <c r="R192" s="250"/>
    </row>
    <row r="193" spans="2:18" x14ac:dyDescent="0.2">
      <c r="B193" s="53"/>
      <c r="C193" s="53"/>
      <c r="D193" s="53"/>
      <c r="E193" s="53"/>
      <c r="F193" s="250"/>
      <c r="G193" s="250"/>
      <c r="H193" s="250"/>
      <c r="I193" s="212"/>
      <c r="J193" s="212"/>
      <c r="K193" s="250"/>
      <c r="L193" s="250"/>
      <c r="M193" s="250"/>
      <c r="N193" s="250"/>
      <c r="O193" s="250"/>
      <c r="P193" s="250"/>
      <c r="Q193" s="250"/>
      <c r="R193" s="250"/>
    </row>
    <row r="194" spans="2:18" x14ac:dyDescent="0.2">
      <c r="B194" s="53"/>
      <c r="C194" s="53"/>
      <c r="D194" s="53"/>
      <c r="E194" s="53"/>
      <c r="F194" s="250"/>
      <c r="G194" s="250"/>
      <c r="H194" s="250"/>
      <c r="I194" s="212"/>
      <c r="J194" s="212"/>
      <c r="K194" s="250"/>
      <c r="L194" s="250"/>
      <c r="M194" s="250"/>
      <c r="N194" s="250"/>
      <c r="O194" s="250"/>
      <c r="P194" s="250"/>
      <c r="Q194" s="250"/>
      <c r="R194" s="250"/>
    </row>
    <row r="195" spans="2:18" x14ac:dyDescent="0.2">
      <c r="B195" s="53"/>
      <c r="C195" s="53"/>
      <c r="D195" s="53"/>
      <c r="E195" s="53"/>
      <c r="F195" s="250"/>
      <c r="G195" s="250"/>
      <c r="H195" s="250"/>
      <c r="I195" s="212"/>
      <c r="J195" s="212"/>
      <c r="K195" s="250"/>
      <c r="L195" s="250"/>
      <c r="M195" s="250"/>
      <c r="N195" s="250"/>
      <c r="O195" s="250"/>
      <c r="P195" s="250"/>
      <c r="Q195" s="250"/>
      <c r="R195" s="250"/>
    </row>
    <row r="196" spans="2:18" x14ac:dyDescent="0.2">
      <c r="B196" s="53"/>
      <c r="C196" s="53"/>
      <c r="D196" s="53"/>
      <c r="E196" s="53"/>
      <c r="F196" s="250"/>
      <c r="G196" s="250"/>
      <c r="H196" s="250"/>
      <c r="I196" s="212"/>
      <c r="J196" s="212"/>
      <c r="K196" s="250"/>
      <c r="L196" s="250"/>
      <c r="M196" s="250"/>
      <c r="N196" s="250"/>
      <c r="O196" s="250"/>
      <c r="P196" s="250"/>
      <c r="Q196" s="250"/>
      <c r="R196" s="250"/>
    </row>
    <row r="197" spans="2:18" x14ac:dyDescent="0.2">
      <c r="B197" s="53"/>
      <c r="C197" s="53"/>
      <c r="D197" s="53"/>
      <c r="E197" s="53"/>
      <c r="F197" s="250"/>
      <c r="G197" s="250"/>
      <c r="H197" s="250"/>
      <c r="I197" s="212"/>
      <c r="J197" s="212"/>
      <c r="K197" s="250"/>
      <c r="L197" s="250"/>
      <c r="M197" s="250"/>
      <c r="N197" s="250"/>
      <c r="O197" s="250"/>
      <c r="P197" s="250"/>
      <c r="Q197" s="250"/>
      <c r="R197" s="250"/>
    </row>
    <row r="198" spans="2:18" x14ac:dyDescent="0.2">
      <c r="B198" s="53"/>
      <c r="C198" s="53"/>
      <c r="D198" s="53"/>
      <c r="E198" s="53"/>
      <c r="F198" s="250"/>
      <c r="G198" s="250"/>
      <c r="H198" s="250"/>
      <c r="I198" s="212"/>
      <c r="J198" s="212"/>
      <c r="K198" s="250"/>
      <c r="L198" s="250"/>
      <c r="M198" s="250"/>
      <c r="N198" s="250"/>
      <c r="O198" s="250"/>
      <c r="P198" s="250"/>
      <c r="Q198" s="250"/>
      <c r="R198" s="250"/>
    </row>
    <row r="199" spans="2:18" x14ac:dyDescent="0.2">
      <c r="B199" s="53"/>
      <c r="C199" s="53"/>
      <c r="D199" s="53"/>
      <c r="E199" s="53"/>
      <c r="F199" s="250"/>
      <c r="G199" s="250"/>
      <c r="H199" s="250"/>
      <c r="I199" s="212"/>
      <c r="J199" s="212"/>
      <c r="K199" s="250"/>
      <c r="L199" s="250"/>
      <c r="M199" s="250"/>
      <c r="N199" s="250"/>
      <c r="O199" s="250"/>
      <c r="P199" s="250"/>
      <c r="Q199" s="250"/>
      <c r="R199" s="250"/>
    </row>
    <row r="200" spans="2:18" x14ac:dyDescent="0.2">
      <c r="B200" s="53"/>
      <c r="C200" s="53"/>
      <c r="D200" s="53"/>
      <c r="E200" s="53"/>
      <c r="F200" s="250"/>
      <c r="G200" s="250"/>
      <c r="H200" s="250"/>
      <c r="I200" s="212"/>
      <c r="J200" s="212"/>
      <c r="K200" s="250"/>
      <c r="L200" s="250"/>
      <c r="M200" s="250"/>
      <c r="N200" s="250"/>
      <c r="O200" s="250"/>
      <c r="P200" s="250"/>
      <c r="Q200" s="250"/>
      <c r="R200" s="250"/>
    </row>
    <row r="201" spans="2:18" x14ac:dyDescent="0.2">
      <c r="B201" s="53"/>
      <c r="C201" s="53"/>
      <c r="D201" s="53"/>
      <c r="E201" s="53"/>
      <c r="F201" s="250"/>
      <c r="G201" s="250"/>
      <c r="H201" s="250"/>
      <c r="I201" s="212"/>
      <c r="J201" s="212"/>
      <c r="K201" s="250"/>
      <c r="L201" s="250"/>
      <c r="M201" s="250"/>
      <c r="N201" s="250"/>
      <c r="O201" s="250"/>
      <c r="P201" s="250"/>
      <c r="Q201" s="250"/>
      <c r="R201" s="250"/>
    </row>
    <row r="202" spans="2:18" x14ac:dyDescent="0.2">
      <c r="B202" s="53"/>
      <c r="C202" s="53"/>
      <c r="D202" s="53"/>
      <c r="E202" s="53"/>
      <c r="F202" s="250"/>
      <c r="G202" s="250"/>
      <c r="H202" s="250"/>
      <c r="I202" s="212"/>
      <c r="J202" s="212"/>
      <c r="K202" s="250"/>
      <c r="L202" s="250"/>
      <c r="M202" s="250"/>
      <c r="N202" s="250"/>
      <c r="O202" s="250"/>
      <c r="P202" s="250"/>
      <c r="Q202" s="250"/>
      <c r="R202" s="250"/>
    </row>
    <row r="203" spans="2:18" x14ac:dyDescent="0.2">
      <c r="B203" s="53"/>
      <c r="C203" s="53"/>
      <c r="D203" s="53"/>
      <c r="E203" s="53"/>
      <c r="F203" s="250"/>
      <c r="G203" s="250"/>
      <c r="H203" s="250"/>
      <c r="I203" s="212"/>
      <c r="J203" s="212"/>
      <c r="K203" s="250"/>
      <c r="L203" s="250"/>
      <c r="M203" s="250"/>
      <c r="N203" s="250"/>
      <c r="O203" s="250"/>
      <c r="P203" s="250"/>
      <c r="Q203" s="250"/>
      <c r="R203" s="250"/>
    </row>
    <row r="204" spans="2:18" x14ac:dyDescent="0.2">
      <c r="B204" s="53"/>
      <c r="C204" s="53"/>
      <c r="D204" s="53"/>
      <c r="E204" s="53"/>
      <c r="F204" s="250"/>
      <c r="G204" s="250"/>
      <c r="H204" s="250"/>
      <c r="I204" s="212"/>
      <c r="J204" s="212"/>
      <c r="K204" s="250"/>
      <c r="L204" s="250"/>
      <c r="M204" s="250"/>
      <c r="N204" s="250"/>
      <c r="O204" s="250"/>
      <c r="P204" s="250"/>
      <c r="Q204" s="250"/>
      <c r="R204" s="250"/>
    </row>
    <row r="205" spans="2:18" x14ac:dyDescent="0.2">
      <c r="B205" s="53"/>
      <c r="C205" s="53"/>
      <c r="D205" s="53"/>
      <c r="E205" s="53"/>
      <c r="F205" s="250"/>
      <c r="G205" s="250"/>
      <c r="H205" s="250"/>
      <c r="I205" s="212"/>
      <c r="J205" s="212"/>
      <c r="K205" s="250"/>
      <c r="L205" s="250"/>
      <c r="M205" s="250"/>
      <c r="N205" s="250"/>
      <c r="O205" s="250"/>
      <c r="P205" s="250"/>
      <c r="Q205" s="250"/>
      <c r="R205" s="250"/>
    </row>
    <row r="206" spans="2:18" x14ac:dyDescent="0.2">
      <c r="B206" s="53"/>
      <c r="C206" s="53"/>
      <c r="D206" s="53"/>
      <c r="E206" s="53"/>
      <c r="F206" s="250"/>
      <c r="G206" s="250"/>
      <c r="H206" s="250"/>
      <c r="I206" s="212"/>
      <c r="J206" s="212"/>
      <c r="K206" s="250"/>
      <c r="L206" s="250"/>
      <c r="M206" s="250"/>
      <c r="N206" s="250"/>
      <c r="O206" s="250"/>
      <c r="P206" s="250"/>
      <c r="Q206" s="250"/>
      <c r="R206" s="250"/>
    </row>
    <row r="207" spans="2:18" x14ac:dyDescent="0.2">
      <c r="B207" s="53"/>
      <c r="C207" s="53"/>
      <c r="D207" s="53"/>
      <c r="E207" s="53"/>
      <c r="F207" s="250"/>
      <c r="G207" s="250"/>
      <c r="H207" s="250"/>
      <c r="I207" s="212"/>
      <c r="J207" s="212"/>
      <c r="K207" s="250"/>
      <c r="L207" s="250"/>
      <c r="M207" s="250"/>
      <c r="N207" s="250"/>
      <c r="O207" s="250"/>
      <c r="P207" s="250"/>
      <c r="Q207" s="250"/>
      <c r="R207" s="250"/>
    </row>
    <row r="208" spans="2:18" x14ac:dyDescent="0.2">
      <c r="B208" s="53"/>
      <c r="C208" s="53"/>
      <c r="D208" s="53"/>
      <c r="E208" s="53"/>
      <c r="F208" s="250"/>
      <c r="G208" s="250"/>
      <c r="H208" s="250"/>
      <c r="I208" s="212"/>
      <c r="J208" s="212"/>
      <c r="K208" s="250"/>
      <c r="L208" s="250"/>
      <c r="M208" s="250"/>
      <c r="N208" s="250"/>
      <c r="O208" s="250"/>
      <c r="P208" s="250"/>
      <c r="Q208" s="250"/>
      <c r="R208" s="250"/>
    </row>
    <row r="209" spans="2:18" x14ac:dyDescent="0.2">
      <c r="B209" s="53"/>
      <c r="C209" s="53"/>
      <c r="D209" s="53"/>
      <c r="E209" s="53"/>
      <c r="F209" s="250"/>
      <c r="G209" s="250"/>
      <c r="H209" s="250"/>
      <c r="I209" s="212"/>
      <c r="J209" s="212"/>
      <c r="K209" s="250"/>
      <c r="L209" s="250"/>
      <c r="M209" s="250"/>
      <c r="N209" s="250"/>
      <c r="O209" s="250"/>
      <c r="P209" s="250"/>
      <c r="Q209" s="250"/>
      <c r="R209" s="250"/>
    </row>
    <row r="210" spans="2:18" x14ac:dyDescent="0.2">
      <c r="B210" s="53"/>
      <c r="C210" s="53"/>
      <c r="D210" s="53"/>
      <c r="E210" s="53"/>
      <c r="F210" s="250"/>
      <c r="G210" s="250"/>
      <c r="H210" s="250"/>
      <c r="I210" s="212"/>
      <c r="J210" s="212"/>
      <c r="K210" s="250"/>
      <c r="L210" s="250"/>
      <c r="M210" s="250"/>
      <c r="N210" s="250"/>
      <c r="O210" s="250"/>
      <c r="P210" s="250"/>
      <c r="Q210" s="250"/>
      <c r="R210" s="250"/>
    </row>
    <row r="211" spans="2:18" x14ac:dyDescent="0.2">
      <c r="B211" s="53"/>
      <c r="C211" s="53"/>
      <c r="D211" s="53"/>
      <c r="E211" s="53"/>
      <c r="F211" s="250"/>
      <c r="G211" s="250"/>
      <c r="H211" s="250"/>
      <c r="I211" s="212"/>
      <c r="J211" s="212"/>
      <c r="K211" s="250"/>
      <c r="L211" s="250"/>
      <c r="M211" s="250"/>
      <c r="N211" s="250"/>
      <c r="O211" s="250"/>
      <c r="P211" s="250"/>
      <c r="Q211" s="250"/>
      <c r="R211" s="250"/>
    </row>
    <row r="212" spans="2:18" x14ac:dyDescent="0.2">
      <c r="B212" s="53"/>
      <c r="C212" s="53"/>
      <c r="D212" s="53"/>
      <c r="E212" s="53"/>
      <c r="F212" s="250"/>
      <c r="G212" s="250"/>
      <c r="H212" s="250"/>
      <c r="I212" s="212"/>
      <c r="J212" s="212"/>
      <c r="K212" s="250"/>
      <c r="L212" s="250"/>
      <c r="M212" s="250"/>
      <c r="N212" s="250"/>
      <c r="O212" s="250"/>
      <c r="P212" s="250"/>
      <c r="Q212" s="250"/>
      <c r="R212" s="250"/>
    </row>
    <row r="213" spans="2:18" x14ac:dyDescent="0.2">
      <c r="B213" s="53"/>
      <c r="C213" s="53"/>
      <c r="D213" s="53"/>
      <c r="E213" s="53"/>
      <c r="F213" s="250"/>
      <c r="G213" s="250"/>
      <c r="H213" s="250"/>
      <c r="I213" s="212"/>
      <c r="J213" s="212"/>
      <c r="K213" s="250"/>
      <c r="L213" s="250"/>
      <c r="M213" s="250"/>
      <c r="N213" s="250"/>
      <c r="O213" s="250"/>
      <c r="P213" s="250"/>
      <c r="Q213" s="250"/>
      <c r="R213" s="250"/>
    </row>
    <row r="214" spans="2:18" x14ac:dyDescent="0.2">
      <c r="B214" s="53"/>
      <c r="C214" s="53"/>
      <c r="D214" s="53"/>
      <c r="E214" s="53"/>
      <c r="F214" s="250"/>
      <c r="G214" s="250"/>
      <c r="H214" s="250"/>
      <c r="I214" s="212"/>
      <c r="J214" s="212"/>
      <c r="K214" s="250"/>
      <c r="L214" s="250"/>
      <c r="M214" s="250"/>
      <c r="N214" s="250"/>
      <c r="O214" s="250"/>
      <c r="P214" s="250"/>
      <c r="Q214" s="250"/>
      <c r="R214" s="250"/>
    </row>
    <row r="215" spans="2:18" x14ac:dyDescent="0.2">
      <c r="B215" s="53"/>
      <c r="C215" s="53"/>
      <c r="D215" s="53"/>
      <c r="E215" s="53"/>
      <c r="F215" s="250"/>
      <c r="G215" s="250"/>
      <c r="H215" s="250"/>
      <c r="I215" s="212"/>
      <c r="J215" s="212"/>
      <c r="K215" s="250"/>
      <c r="L215" s="250"/>
      <c r="M215" s="250"/>
      <c r="N215" s="250"/>
      <c r="O215" s="250"/>
      <c r="P215" s="250"/>
      <c r="Q215" s="250"/>
      <c r="R215" s="250"/>
    </row>
    <row r="216" spans="2:18" x14ac:dyDescent="0.2">
      <c r="B216" s="53"/>
      <c r="C216" s="53"/>
      <c r="D216" s="53"/>
      <c r="E216" s="53"/>
      <c r="F216" s="250"/>
      <c r="G216" s="250"/>
      <c r="H216" s="250"/>
      <c r="I216" s="212"/>
      <c r="J216" s="212"/>
      <c r="K216" s="250"/>
      <c r="L216" s="250"/>
      <c r="M216" s="250"/>
      <c r="N216" s="250"/>
      <c r="O216" s="250"/>
      <c r="P216" s="250"/>
      <c r="Q216" s="250"/>
      <c r="R216" s="250"/>
    </row>
    <row r="217" spans="2:18" x14ac:dyDescent="0.2">
      <c r="B217" s="53"/>
      <c r="C217" s="53"/>
      <c r="D217" s="53"/>
      <c r="E217" s="53"/>
      <c r="F217" s="250"/>
      <c r="G217" s="250"/>
      <c r="H217" s="250"/>
      <c r="I217" s="212"/>
      <c r="J217" s="212"/>
      <c r="K217" s="250"/>
      <c r="L217" s="250"/>
      <c r="M217" s="250"/>
      <c r="N217" s="250"/>
      <c r="O217" s="250"/>
      <c r="P217" s="250"/>
      <c r="Q217" s="250"/>
      <c r="R217" s="250"/>
    </row>
  </sheetData>
  <mergeCells count="3">
    <mergeCell ref="A3:E3"/>
    <mergeCell ref="A5:E5"/>
    <mergeCell ref="A4:H4"/>
  </mergeCells>
  <printOptions horizontalCentered="1" verticalCentered="1"/>
  <pageMargins left="0.35" right="0.25" top="0.98425196850393704" bottom="0.54" header="0.511811023622047" footer="0.511811023622047"/>
  <pageSetup paperSize="9" scale="61" orientation="landscape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outlinePr applyStyles="1" summaryBelow="0"/>
    <pageSetUpPr fitToPage="1"/>
  </sheetPr>
  <dimension ref="A2:T6"/>
  <sheetViews>
    <sheetView workbookViewId="0">
      <selection activeCell="A4" sqref="A4"/>
    </sheetView>
  </sheetViews>
  <sheetFormatPr defaultRowHeight="12.75" x14ac:dyDescent="0.2"/>
  <cols>
    <col min="1" max="1" width="54.28515625" style="238" bestFit="1" customWidth="1"/>
    <col min="2" max="2" width="10.5703125" style="238" bestFit="1" customWidth="1"/>
    <col min="3" max="3" width="11.42578125" style="238" bestFit="1" customWidth="1"/>
    <col min="4" max="4" width="6.28515625" style="238" bestFit="1" customWidth="1"/>
    <col min="5" max="5" width="7.5703125" style="238" hidden="1" customWidth="1"/>
    <col min="6" max="16384" width="9.140625" style="238"/>
  </cols>
  <sheetData>
    <row r="2" spans="1:20" ht="36.75" customHeight="1" x14ac:dyDescent="0.3">
      <c r="A2" s="286" t="s">
        <v>97</v>
      </c>
      <c r="B2" s="287"/>
      <c r="C2" s="287"/>
      <c r="D2" s="287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</row>
    <row r="3" spans="1:20" x14ac:dyDescent="0.2">
      <c r="A3" s="222"/>
    </row>
    <row r="5" spans="1:20" s="11" customFormat="1" x14ac:dyDescent="0.2">
      <c r="D5" s="228"/>
    </row>
    <row r="6" spans="1:20" s="173" customFormat="1" x14ac:dyDescent="0.2"/>
  </sheetData>
  <mergeCells count="1">
    <mergeCell ref="A2:D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>
    <outlinePr applyStyles="1" summaryBelow="0"/>
    <pageSetUpPr fitToPage="1"/>
  </sheetPr>
  <dimension ref="A2:T6"/>
  <sheetViews>
    <sheetView workbookViewId="0">
      <selection activeCell="A4" sqref="A4"/>
    </sheetView>
  </sheetViews>
  <sheetFormatPr defaultRowHeight="12.75" x14ac:dyDescent="0.2"/>
  <cols>
    <col min="1" max="1" width="54.28515625" style="238" bestFit="1" customWidth="1"/>
    <col min="2" max="2" width="10.5703125" style="238" bestFit="1" customWidth="1"/>
    <col min="3" max="3" width="11.42578125" style="238" bestFit="1" customWidth="1"/>
    <col min="4" max="4" width="6.28515625" style="238" bestFit="1" customWidth="1"/>
    <col min="5" max="5" width="7.5703125" style="238" hidden="1" customWidth="1"/>
    <col min="6" max="16384" width="9.140625" style="238"/>
  </cols>
  <sheetData>
    <row r="2" spans="1:20" ht="35.25" customHeight="1" x14ac:dyDescent="0.3">
      <c r="A2" s="286" t="s">
        <v>23</v>
      </c>
      <c r="B2" s="287"/>
      <c r="C2" s="287"/>
      <c r="D2" s="287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</row>
    <row r="3" spans="1:20" x14ac:dyDescent="0.2">
      <c r="A3" s="222"/>
    </row>
    <row r="5" spans="1:20" s="11" customFormat="1" x14ac:dyDescent="0.2">
      <c r="D5" s="228"/>
    </row>
    <row r="6" spans="1:20" s="173" customFormat="1" x14ac:dyDescent="0.2"/>
  </sheetData>
  <mergeCells count="1">
    <mergeCell ref="A2:D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>
    <outlinePr applyStyles="1" summaryBelow="0"/>
    <pageSetUpPr fitToPage="1"/>
  </sheetPr>
  <dimension ref="A2:T5"/>
  <sheetViews>
    <sheetView workbookViewId="0">
      <selection activeCell="A4" sqref="A4:IV4"/>
    </sheetView>
  </sheetViews>
  <sheetFormatPr defaultRowHeight="12.75" x14ac:dyDescent="0.2"/>
  <cols>
    <col min="1" max="1" width="77.28515625" style="238" bestFit="1" customWidth="1"/>
    <col min="2" max="7" width="8.7109375" style="238" bestFit="1" customWidth="1"/>
    <col min="8" max="8" width="7.5703125" style="238" hidden="1" customWidth="1"/>
    <col min="9" max="16384" width="9.140625" style="238"/>
  </cols>
  <sheetData>
    <row r="2" spans="1:20" ht="18.75" x14ac:dyDescent="0.3">
      <c r="A2" s="5" t="s">
        <v>176</v>
      </c>
      <c r="B2" s="287"/>
      <c r="C2" s="287"/>
      <c r="D2" s="287"/>
      <c r="E2" s="287"/>
      <c r="F2" s="287"/>
      <c r="G2" s="287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</row>
    <row r="3" spans="1:20" x14ac:dyDescent="0.2">
      <c r="A3" s="222"/>
    </row>
    <row r="4" spans="1:20" s="11" customFormat="1" x14ac:dyDescent="0.2">
      <c r="G4" s="228" t="s">
        <v>66</v>
      </c>
    </row>
    <row r="5" spans="1:20" s="173" customFormat="1" x14ac:dyDescent="0.2"/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9">
    <pageSetUpPr fitToPage="1"/>
  </sheetPr>
  <dimension ref="A8"/>
  <sheetViews>
    <sheetView workbookViewId="0">
      <selection activeCell="A8" sqref="A8:IV8"/>
    </sheetView>
  </sheetViews>
  <sheetFormatPr defaultRowHeight="12.75" x14ac:dyDescent="0.2"/>
  <sheetData>
    <row r="8" s="13" customFormat="1" x14ac:dyDescent="0.2"/>
  </sheetData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tabColor indexed="12"/>
    <outlinePr applyStyles="1" summaryBelow="0"/>
    <pageSetUpPr fitToPage="1"/>
  </sheetPr>
  <dimension ref="A2:S183"/>
  <sheetViews>
    <sheetView tabSelected="1" workbookViewId="0">
      <selection activeCell="D6" sqref="D6"/>
    </sheetView>
  </sheetViews>
  <sheetFormatPr defaultRowHeight="12.75" outlineLevelRow="3" x14ac:dyDescent="0.2"/>
  <cols>
    <col min="1" max="1" width="81.42578125" style="238" customWidth="1"/>
    <col min="2" max="2" width="14.28515625" style="33" customWidth="1"/>
    <col min="3" max="3" width="15.42578125" style="33" customWidth="1"/>
    <col min="4" max="4" width="10.28515625" style="146" customWidth="1"/>
    <col min="5" max="16384" width="9.140625" style="238"/>
  </cols>
  <sheetData>
    <row r="2" spans="1:19" ht="18.75" customHeight="1" x14ac:dyDescent="0.3">
      <c r="A2" s="4" t="s">
        <v>286</v>
      </c>
      <c r="B2" s="3"/>
      <c r="C2" s="3"/>
      <c r="D2" s="3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</row>
    <row r="3" spans="1:19" ht="18.75" x14ac:dyDescent="0.3">
      <c r="A3" s="4" t="s">
        <v>319</v>
      </c>
      <c r="B3" s="3"/>
      <c r="C3" s="3"/>
      <c r="D3" s="3"/>
    </row>
    <row r="4" spans="1:19" x14ac:dyDescent="0.2">
      <c r="B4" s="53"/>
      <c r="C4" s="53"/>
      <c r="D4" s="157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</row>
    <row r="5" spans="1:19" s="11" customFormat="1" x14ac:dyDescent="0.2">
      <c r="B5" s="60"/>
      <c r="C5" s="60"/>
      <c r="D5" s="11" t="s">
        <v>278</v>
      </c>
    </row>
    <row r="6" spans="1:19" s="83" customFormat="1" x14ac:dyDescent="0.2">
      <c r="A6" s="223"/>
      <c r="B6" s="200" t="s">
        <v>180</v>
      </c>
      <c r="C6" s="200" t="s">
        <v>7</v>
      </c>
      <c r="D6" s="93" t="s">
        <v>66</v>
      </c>
    </row>
    <row r="7" spans="1:19" s="10" customFormat="1" ht="15.75" x14ac:dyDescent="0.2">
      <c r="A7" s="99" t="s">
        <v>197</v>
      </c>
      <c r="B7" s="89">
        <f t="shared" ref="B7:C7" si="0">B$59+B$8</f>
        <v>76.113584884319991</v>
      </c>
      <c r="C7" s="89">
        <f t="shared" si="0"/>
        <v>2131.8494912910401</v>
      </c>
      <c r="D7" s="64">
        <v>1.0000039999999999</v>
      </c>
    </row>
    <row r="8" spans="1:19" s="87" customFormat="1" ht="15" x14ac:dyDescent="0.2">
      <c r="A8" s="271" t="s">
        <v>199</v>
      </c>
      <c r="B8" s="6">
        <f t="shared" ref="B8:D8" si="1">B$9+B$46</f>
        <v>27.086735517569991</v>
      </c>
      <c r="C8" s="6">
        <f t="shared" si="1"/>
        <v>758.66671398871995</v>
      </c>
      <c r="D8" s="143">
        <f t="shared" si="1"/>
        <v>0.35587599999999997</v>
      </c>
    </row>
    <row r="9" spans="1:19" s="246" customFormat="1" ht="15" outlineLevel="1" x14ac:dyDescent="0.2">
      <c r="A9" s="272" t="s">
        <v>198</v>
      </c>
      <c r="B9" s="186">
        <f t="shared" ref="B9:D9" si="2">B$10+B$44</f>
        <v>26.612179945339992</v>
      </c>
      <c r="C9" s="186">
        <f t="shared" si="2"/>
        <v>745.37498614739991</v>
      </c>
      <c r="D9" s="164">
        <f t="shared" si="2"/>
        <v>0.34964199999999995</v>
      </c>
    </row>
    <row r="10" spans="1:19" s="111" customFormat="1" ht="14.25" outlineLevel="2" x14ac:dyDescent="0.25">
      <c r="A10" s="42" t="s">
        <v>200</v>
      </c>
      <c r="B10" s="128">
        <f t="shared" ref="B10:C10" si="3">SUM(B$11:B$43)</f>
        <v>26.527187151289993</v>
      </c>
      <c r="C10" s="128">
        <f t="shared" si="3"/>
        <v>742.99444074225994</v>
      </c>
      <c r="D10" s="205">
        <v>0.34852499999999997</v>
      </c>
    </row>
    <row r="11" spans="1:19" outlineLevel="3" x14ac:dyDescent="0.2">
      <c r="A11" s="267" t="s">
        <v>201</v>
      </c>
      <c r="B11" s="243">
        <v>2.2368133990499999</v>
      </c>
      <c r="C11" s="243">
        <v>62.650438999999999</v>
      </c>
      <c r="D11" s="117">
        <v>2.9388000000000001E-2</v>
      </c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</row>
    <row r="12" spans="1:19" outlineLevel="3" x14ac:dyDescent="0.2">
      <c r="A12" s="267" t="s">
        <v>202</v>
      </c>
      <c r="B12" s="50">
        <v>0.67953664976999995</v>
      </c>
      <c r="C12" s="50">
        <v>19.033000000000001</v>
      </c>
      <c r="D12" s="154">
        <v>8.9280000000000002E-3</v>
      </c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</row>
    <row r="13" spans="1:19" outlineLevel="3" x14ac:dyDescent="0.2">
      <c r="A13" s="267" t="s">
        <v>203</v>
      </c>
      <c r="B13" s="50">
        <v>0.20398738382000001</v>
      </c>
      <c r="C13" s="50">
        <v>5.7134400000000003</v>
      </c>
      <c r="D13" s="154">
        <v>2.6800000000000001E-3</v>
      </c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</row>
    <row r="14" spans="1:19" outlineLevel="3" x14ac:dyDescent="0.2">
      <c r="A14" s="267" t="s">
        <v>204</v>
      </c>
      <c r="B14" s="50">
        <v>1.30316228214</v>
      </c>
      <c r="C14" s="50">
        <v>36.5</v>
      </c>
      <c r="D14" s="154">
        <v>1.7121000000000001E-2</v>
      </c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</row>
    <row r="15" spans="1:19" outlineLevel="3" x14ac:dyDescent="0.2">
      <c r="A15" s="267" t="s">
        <v>205</v>
      </c>
      <c r="B15" s="50">
        <v>1.0246783232900001</v>
      </c>
      <c r="C15" s="50">
        <v>28.700001</v>
      </c>
      <c r="D15" s="154">
        <v>1.3462E-2</v>
      </c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</row>
    <row r="16" spans="1:19" outlineLevel="3" x14ac:dyDescent="0.2">
      <c r="A16" s="267" t="s">
        <v>206</v>
      </c>
      <c r="B16" s="50">
        <v>1.6744742748300001</v>
      </c>
      <c r="C16" s="50">
        <v>46.9</v>
      </c>
      <c r="D16" s="154">
        <v>2.1999999999999999E-2</v>
      </c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</row>
    <row r="17" spans="1:17" outlineLevel="3" x14ac:dyDescent="0.2">
      <c r="A17" s="267" t="s">
        <v>207</v>
      </c>
      <c r="B17" s="50">
        <v>3.3360474931100002</v>
      </c>
      <c r="C17" s="50">
        <v>93.438657000000006</v>
      </c>
      <c r="D17" s="154">
        <v>4.3830000000000001E-2</v>
      </c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</row>
    <row r="18" spans="1:17" outlineLevel="3" x14ac:dyDescent="0.2">
      <c r="A18" s="267" t="s">
        <v>208</v>
      </c>
      <c r="B18" s="50">
        <v>0.43192667616000002</v>
      </c>
      <c r="C18" s="50">
        <v>12.097744</v>
      </c>
      <c r="D18" s="154">
        <v>5.6750000000000004E-3</v>
      </c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</row>
    <row r="19" spans="1:17" outlineLevel="3" x14ac:dyDescent="0.2">
      <c r="A19" s="267" t="s">
        <v>209</v>
      </c>
      <c r="B19" s="50">
        <v>0.43192667616000002</v>
      </c>
      <c r="C19" s="50">
        <v>12.097744</v>
      </c>
      <c r="D19" s="154">
        <v>5.6750000000000004E-3</v>
      </c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</row>
    <row r="20" spans="1:17" outlineLevel="3" x14ac:dyDescent="0.2">
      <c r="A20" s="267" t="s">
        <v>210</v>
      </c>
      <c r="B20" s="50">
        <v>1.08544855856</v>
      </c>
      <c r="C20" s="50">
        <v>30.402101818070001</v>
      </c>
      <c r="D20" s="154">
        <v>1.4260999999999999E-2</v>
      </c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</row>
    <row r="21" spans="1:17" outlineLevel="3" x14ac:dyDescent="0.2">
      <c r="A21" s="267" t="s">
        <v>211</v>
      </c>
      <c r="B21" s="50">
        <v>0.43192667616000002</v>
      </c>
      <c r="C21" s="50">
        <v>12.097744</v>
      </c>
      <c r="D21" s="154">
        <v>5.6750000000000004E-3</v>
      </c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</row>
    <row r="22" spans="1:17" outlineLevel="3" x14ac:dyDescent="0.2">
      <c r="A22" s="267" t="s">
        <v>212</v>
      </c>
      <c r="B22" s="50">
        <v>0.43192667616000002</v>
      </c>
      <c r="C22" s="50">
        <v>12.097744</v>
      </c>
      <c r="D22" s="154">
        <v>5.6750000000000004E-3</v>
      </c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</row>
    <row r="23" spans="1:17" outlineLevel="3" x14ac:dyDescent="0.2">
      <c r="A23" s="267" t="s">
        <v>213</v>
      </c>
      <c r="B23" s="50">
        <v>2.0936049685799998</v>
      </c>
      <c r="C23" s="50">
        <v>58.639344001890002</v>
      </c>
      <c r="D23" s="154">
        <v>2.7505999999999999E-2</v>
      </c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</row>
    <row r="24" spans="1:17" outlineLevel="3" x14ac:dyDescent="0.2">
      <c r="A24" s="267" t="s">
        <v>214</v>
      </c>
      <c r="B24" s="50">
        <v>0.43192667616000002</v>
      </c>
      <c r="C24" s="50">
        <v>12.097744</v>
      </c>
      <c r="D24" s="154">
        <v>5.6750000000000004E-3</v>
      </c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</row>
    <row r="25" spans="1:17" outlineLevel="3" x14ac:dyDescent="0.2">
      <c r="A25" s="267" t="s">
        <v>215</v>
      </c>
      <c r="B25" s="50">
        <v>0.43192667616000002</v>
      </c>
      <c r="C25" s="50">
        <v>12.097744</v>
      </c>
      <c r="D25" s="154">
        <v>5.6750000000000004E-3</v>
      </c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</row>
    <row r="26" spans="1:17" outlineLevel="3" x14ac:dyDescent="0.2">
      <c r="A26" s="267" t="s">
        <v>216</v>
      </c>
      <c r="B26" s="50">
        <v>0.43192667616000002</v>
      </c>
      <c r="C26" s="50">
        <v>12.097744</v>
      </c>
      <c r="D26" s="154">
        <v>5.6750000000000004E-3</v>
      </c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</row>
    <row r="27" spans="1:17" outlineLevel="3" x14ac:dyDescent="0.2">
      <c r="A27" s="267" t="s">
        <v>217</v>
      </c>
      <c r="B27" s="50">
        <v>0.43192667616000002</v>
      </c>
      <c r="C27" s="50">
        <v>12.097744</v>
      </c>
      <c r="D27" s="154">
        <v>5.6750000000000004E-3</v>
      </c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</row>
    <row r="28" spans="1:17" outlineLevel="3" x14ac:dyDescent="0.2">
      <c r="A28" s="267" t="s">
        <v>218</v>
      </c>
      <c r="B28" s="50">
        <v>0.43192667616000002</v>
      </c>
      <c r="C28" s="50">
        <v>12.097744</v>
      </c>
      <c r="D28" s="154">
        <v>5.6750000000000004E-3</v>
      </c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</row>
    <row r="29" spans="1:17" outlineLevel="3" x14ac:dyDescent="0.2">
      <c r="A29" s="267" t="s">
        <v>219</v>
      </c>
      <c r="B29" s="50">
        <v>0.43192667616000002</v>
      </c>
      <c r="C29" s="50">
        <v>12.097744</v>
      </c>
      <c r="D29" s="154">
        <v>5.6750000000000004E-3</v>
      </c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</row>
    <row r="30" spans="1:17" outlineLevel="3" x14ac:dyDescent="0.2">
      <c r="A30" s="267" t="s">
        <v>220</v>
      </c>
      <c r="B30" s="50">
        <v>0.43192667616000002</v>
      </c>
      <c r="C30" s="50">
        <v>12.097744</v>
      </c>
      <c r="D30" s="154">
        <v>5.6750000000000004E-3</v>
      </c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</row>
    <row r="31" spans="1:17" outlineLevel="3" x14ac:dyDescent="0.2">
      <c r="A31" s="267" t="s">
        <v>221</v>
      </c>
      <c r="B31" s="50">
        <v>0.43192667616000002</v>
      </c>
      <c r="C31" s="50">
        <v>12.097744</v>
      </c>
      <c r="D31" s="154">
        <v>5.6750000000000004E-3</v>
      </c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</row>
    <row r="32" spans="1:17" outlineLevel="3" x14ac:dyDescent="0.2">
      <c r="A32" s="267" t="s">
        <v>222</v>
      </c>
      <c r="B32" s="50">
        <v>0.43192667616000002</v>
      </c>
      <c r="C32" s="50">
        <v>12.097744</v>
      </c>
      <c r="D32" s="154">
        <v>5.6750000000000004E-3</v>
      </c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</row>
    <row r="33" spans="1:17" outlineLevel="3" x14ac:dyDescent="0.2">
      <c r="A33" s="267" t="s">
        <v>223</v>
      </c>
      <c r="B33" s="50">
        <v>0.43192667616000002</v>
      </c>
      <c r="C33" s="50">
        <v>12.097744</v>
      </c>
      <c r="D33" s="154">
        <v>5.6750000000000004E-3</v>
      </c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</row>
    <row r="34" spans="1:17" outlineLevel="3" x14ac:dyDescent="0.2">
      <c r="A34" s="267" t="s">
        <v>224</v>
      </c>
      <c r="B34" s="50">
        <v>9.8084062250000006E-2</v>
      </c>
      <c r="C34" s="50">
        <v>2.7472159999999999</v>
      </c>
      <c r="D34" s="154">
        <v>1.289E-3</v>
      </c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</row>
    <row r="35" spans="1:17" outlineLevel="3" x14ac:dyDescent="0.2">
      <c r="A35" s="267" t="s">
        <v>225</v>
      </c>
      <c r="B35" s="50">
        <v>1.710136469</v>
      </c>
      <c r="C35" s="50">
        <v>47.898854941659998</v>
      </c>
      <c r="D35" s="154">
        <v>2.2467999999999998E-2</v>
      </c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</row>
    <row r="36" spans="1:17" outlineLevel="3" x14ac:dyDescent="0.2">
      <c r="A36" s="267" t="s">
        <v>226</v>
      </c>
      <c r="B36" s="50">
        <v>0.43192692608</v>
      </c>
      <c r="C36" s="50">
        <v>12.097751000000001</v>
      </c>
      <c r="D36" s="154">
        <v>5.6750000000000004E-3</v>
      </c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</row>
    <row r="37" spans="1:17" outlineLevel="3" x14ac:dyDescent="0.2">
      <c r="A37" s="267" t="s">
        <v>227</v>
      </c>
      <c r="B37" s="50">
        <v>1.07109229E-3</v>
      </c>
      <c r="C37" s="50">
        <v>0.03</v>
      </c>
      <c r="D37" s="154">
        <v>1.4E-5</v>
      </c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1:17" outlineLevel="3" x14ac:dyDescent="0.2">
      <c r="A38" s="267" t="s">
        <v>228</v>
      </c>
      <c r="B38" s="50">
        <v>1.8640709483</v>
      </c>
      <c r="C38" s="50">
        <v>52.210373599999997</v>
      </c>
      <c r="D38" s="154">
        <v>2.4490999999999999E-2</v>
      </c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1:17" outlineLevel="3" x14ac:dyDescent="0.2">
      <c r="A39" s="267" t="s">
        <v>229</v>
      </c>
      <c r="B39" s="50">
        <v>0.45829491106999998</v>
      </c>
      <c r="C39" s="50">
        <v>12.836286380640001</v>
      </c>
      <c r="D39" s="154">
        <v>6.0210000000000003E-3</v>
      </c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1:17" outlineLevel="3" x14ac:dyDescent="0.2">
      <c r="A40" s="267" t="s">
        <v>230</v>
      </c>
      <c r="B40" s="50">
        <v>0.20708141241</v>
      </c>
      <c r="C40" s="50">
        <v>5.8000999999999996</v>
      </c>
      <c r="D40" s="154">
        <v>2.7209999999999999E-3</v>
      </c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1:17" outlineLevel="3" x14ac:dyDescent="0.2">
      <c r="A41" s="267" t="s">
        <v>231</v>
      </c>
      <c r="B41" s="50">
        <v>0.70436671113000004</v>
      </c>
      <c r="C41" s="50">
        <v>19.728459999999998</v>
      </c>
      <c r="D41" s="154">
        <v>9.2540000000000001E-3</v>
      </c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1:17" outlineLevel="3" x14ac:dyDescent="0.2">
      <c r="A42" s="267" t="s">
        <v>232</v>
      </c>
      <c r="B42" s="50">
        <v>0.67478814063000003</v>
      </c>
      <c r="C42" s="50">
        <v>18.899999999999999</v>
      </c>
      <c r="D42" s="154">
        <v>8.8660000000000006E-3</v>
      </c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1:17" outlineLevel="3" x14ac:dyDescent="0.2">
      <c r="A43" s="267" t="s">
        <v>234</v>
      </c>
      <c r="B43" s="50">
        <v>0.69263967873999999</v>
      </c>
      <c r="C43" s="50">
        <v>19.399999999999999</v>
      </c>
      <c r="D43" s="154">
        <v>9.1000000000000004E-3</v>
      </c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1:17" ht="14.25" outlineLevel="2" x14ac:dyDescent="0.25">
      <c r="A44" s="42" t="s">
        <v>235</v>
      </c>
      <c r="B44" s="94">
        <f t="shared" ref="B44:C44" si="4">SUM(B$45:B$45)</f>
        <v>8.4992794050000001E-2</v>
      </c>
      <c r="C44" s="94">
        <f t="shared" si="4"/>
        <v>2.3805454051399999</v>
      </c>
      <c r="D44" s="198">
        <v>1.1169999999999999E-3</v>
      </c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1:17" outlineLevel="3" x14ac:dyDescent="0.2">
      <c r="A45" s="267" t="s">
        <v>236</v>
      </c>
      <c r="B45" s="50">
        <v>8.4992794050000001E-2</v>
      </c>
      <c r="C45" s="50">
        <v>2.3805454051399999</v>
      </c>
      <c r="D45" s="154">
        <v>1.1169999999999999E-3</v>
      </c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1:17" ht="15" outlineLevel="1" x14ac:dyDescent="0.25">
      <c r="A46" s="95" t="s">
        <v>259</v>
      </c>
      <c r="B46" s="52">
        <f t="shared" ref="B46:D46" si="5">B$47+B$53+B$57</f>
        <v>0.47455557223</v>
      </c>
      <c r="C46" s="52">
        <f t="shared" si="5"/>
        <v>13.29172784132</v>
      </c>
      <c r="D46" s="208">
        <f t="shared" si="5"/>
        <v>6.234E-3</v>
      </c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1:17" ht="14.25" outlineLevel="2" x14ac:dyDescent="0.25">
      <c r="A47" s="42" t="s">
        <v>320</v>
      </c>
      <c r="B47" s="94">
        <f t="shared" ref="B47:C47" si="6">SUM(B$48:B$52)</f>
        <v>0.31954294634000002</v>
      </c>
      <c r="C47" s="94">
        <f t="shared" si="6"/>
        <v>8.9500115999999998</v>
      </c>
      <c r="D47" s="198">
        <v>4.1980000000000003E-3</v>
      </c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1:17" outlineLevel="3" x14ac:dyDescent="0.2">
      <c r="A48" s="267" t="s">
        <v>261</v>
      </c>
      <c r="B48" s="50">
        <v>4.1416E-7</v>
      </c>
      <c r="C48" s="50">
        <v>1.1600000000000001E-5</v>
      </c>
      <c r="D48" s="154">
        <v>0</v>
      </c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1:17" outlineLevel="3" x14ac:dyDescent="0.2">
      <c r="A49" s="267" t="s">
        <v>262</v>
      </c>
      <c r="B49" s="50">
        <v>3.5703076219999998E-2</v>
      </c>
      <c r="C49" s="50">
        <v>1</v>
      </c>
      <c r="D49" s="154">
        <v>4.6900000000000002E-4</v>
      </c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1:17" outlineLevel="3" x14ac:dyDescent="0.2">
      <c r="A50" s="267" t="s">
        <v>263</v>
      </c>
      <c r="B50" s="50">
        <v>7.1406152439999995E-2</v>
      </c>
      <c r="C50" s="50">
        <v>2</v>
      </c>
      <c r="D50" s="154">
        <v>9.3800000000000003E-4</v>
      </c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1:17" outlineLevel="3" x14ac:dyDescent="0.2">
      <c r="A51" s="267" t="s">
        <v>264</v>
      </c>
      <c r="B51" s="50">
        <v>0.10710922866</v>
      </c>
      <c r="C51" s="50">
        <v>3</v>
      </c>
      <c r="D51" s="154">
        <v>1.407E-3</v>
      </c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1:17" outlineLevel="3" x14ac:dyDescent="0.2">
      <c r="A52" s="267" t="s">
        <v>265</v>
      </c>
      <c r="B52" s="50">
        <v>0.10532407486000001</v>
      </c>
      <c r="C52" s="50">
        <v>2.95</v>
      </c>
      <c r="D52" s="154">
        <v>1.384E-3</v>
      </c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1:17" ht="14.25" outlineLevel="2" x14ac:dyDescent="0.25">
      <c r="A53" s="42" t="s">
        <v>235</v>
      </c>
      <c r="B53" s="94">
        <f t="shared" ref="B53:C53" si="7">SUM(B$54:B$56)</f>
        <v>0.15497854194999999</v>
      </c>
      <c r="C53" s="94">
        <f t="shared" si="7"/>
        <v>4.3407615913200006</v>
      </c>
      <c r="D53" s="198">
        <v>2.036E-3</v>
      </c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1:17" outlineLevel="3" x14ac:dyDescent="0.2">
      <c r="A54" s="232" t="s">
        <v>266</v>
      </c>
      <c r="B54" s="50">
        <v>1.2335711940000001E-2</v>
      </c>
      <c r="C54" s="50">
        <v>0.34550837750000002</v>
      </c>
      <c r="D54" s="154">
        <v>1.6200000000000001E-4</v>
      </c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1:17" outlineLevel="3" x14ac:dyDescent="0.2">
      <c r="A55" s="232" t="s">
        <v>267</v>
      </c>
      <c r="B55" s="50">
        <v>0.13958631947</v>
      </c>
      <c r="C55" s="50">
        <v>3.9096440489900002</v>
      </c>
      <c r="D55" s="154">
        <v>1.8339999999999999E-3</v>
      </c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1:17" outlineLevel="3" x14ac:dyDescent="0.2">
      <c r="A56" s="232" t="s">
        <v>268</v>
      </c>
      <c r="B56" s="50">
        <v>3.0565105400000001E-3</v>
      </c>
      <c r="C56" s="50">
        <v>8.5609164830000001E-2</v>
      </c>
      <c r="D56" s="154">
        <v>4.0000000000000003E-5</v>
      </c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1:17" ht="14.25" outlineLevel="2" x14ac:dyDescent="0.25">
      <c r="A57" s="42" t="s">
        <v>269</v>
      </c>
      <c r="B57" s="94">
        <f t="shared" ref="B57:C57" si="8">SUM(B$58:B$58)</f>
        <v>3.4083939999999997E-5</v>
      </c>
      <c r="C57" s="94">
        <f t="shared" si="8"/>
        <v>9.5465000000000003E-4</v>
      </c>
      <c r="D57" s="198">
        <v>0</v>
      </c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1:17" outlineLevel="3" x14ac:dyDescent="0.2">
      <c r="A58" s="232" t="s">
        <v>270</v>
      </c>
      <c r="B58" s="50">
        <v>3.4083939999999997E-5</v>
      </c>
      <c r="C58" s="50">
        <v>9.5465000000000003E-4</v>
      </c>
      <c r="D58" s="154">
        <v>0</v>
      </c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1:17" ht="15" x14ac:dyDescent="0.25">
      <c r="A59" s="107" t="s">
        <v>237</v>
      </c>
      <c r="B59" s="27">
        <f t="shared" ref="B59:D59" si="9">B$60+B$84</f>
        <v>49.02684936675</v>
      </c>
      <c r="C59" s="27">
        <f t="shared" si="9"/>
        <v>1373.1827773023199</v>
      </c>
      <c r="D59" s="184">
        <f t="shared" si="9"/>
        <v>0.64412800000000003</v>
      </c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1:17" ht="15" outlineLevel="1" x14ac:dyDescent="0.25">
      <c r="A60" s="95" t="s">
        <v>198</v>
      </c>
      <c r="B60" s="52">
        <f t="shared" ref="B60:D60" si="10">B$61+B$68+B$74+B$76+B$82</f>
        <v>38.829900169189997</v>
      </c>
      <c r="C60" s="52">
        <f t="shared" si="10"/>
        <v>1087.57855838965</v>
      </c>
      <c r="D60" s="208">
        <f t="shared" si="10"/>
        <v>0.51015699999999997</v>
      </c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1:17" ht="14.25" outlineLevel="2" x14ac:dyDescent="0.25">
      <c r="A61" s="42" t="s">
        <v>238</v>
      </c>
      <c r="B61" s="94">
        <f t="shared" ref="B61:C61" si="11">SUM(B$62:B$67)</f>
        <v>14.776694027340001</v>
      </c>
      <c r="C61" s="94">
        <f t="shared" si="11"/>
        <v>413.87733468283994</v>
      </c>
      <c r="D61" s="198">
        <v>0.19414000000000001</v>
      </c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1:17" outlineLevel="3" x14ac:dyDescent="0.2">
      <c r="A62" s="232" t="s">
        <v>239</v>
      </c>
      <c r="B62" s="50">
        <v>3.4903009697899998</v>
      </c>
      <c r="C62" s="50">
        <v>97.759110390000004</v>
      </c>
      <c r="D62" s="154">
        <v>4.5856000000000001E-2</v>
      </c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1:17" outlineLevel="3" x14ac:dyDescent="0.2">
      <c r="A63" s="232" t="s">
        <v>240</v>
      </c>
      <c r="B63" s="50">
        <v>0.66920100311999997</v>
      </c>
      <c r="C63" s="50">
        <v>18.743511033379999</v>
      </c>
      <c r="D63" s="154">
        <v>8.7919999999999995E-3</v>
      </c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1:17" outlineLevel="3" x14ac:dyDescent="0.2">
      <c r="A64" s="232" t="s">
        <v>241</v>
      </c>
      <c r="B64" s="50">
        <v>0.71780295184999998</v>
      </c>
      <c r="C64" s="50">
        <v>20.104792857700001</v>
      </c>
      <c r="D64" s="154">
        <v>9.4310000000000001E-3</v>
      </c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1:17" outlineLevel="3" x14ac:dyDescent="0.2">
      <c r="A65" s="232" t="s">
        <v>242</v>
      </c>
      <c r="B65" s="50">
        <v>4.8646939783500001</v>
      </c>
      <c r="C65" s="50">
        <v>136.25419691857999</v>
      </c>
      <c r="D65" s="154">
        <v>6.3913999999999999E-2</v>
      </c>
      <c r="E65" s="250"/>
      <c r="F65" s="250"/>
      <c r="G65" s="250"/>
      <c r="H65" s="250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1:17" outlineLevel="3" x14ac:dyDescent="0.2">
      <c r="A66" s="232" t="s">
        <v>243</v>
      </c>
      <c r="B66" s="50">
        <v>5.0287344144699997</v>
      </c>
      <c r="C66" s="50">
        <v>140.8487712093</v>
      </c>
      <c r="D66" s="154">
        <v>6.6069000000000003E-2</v>
      </c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1:17" outlineLevel="3" x14ac:dyDescent="0.2">
      <c r="A67" s="232" t="s">
        <v>244</v>
      </c>
      <c r="B67" s="50">
        <v>5.9607097600000002E-3</v>
      </c>
      <c r="C67" s="50">
        <v>0.16695227388</v>
      </c>
      <c r="D67" s="154">
        <v>7.7999999999999999E-5</v>
      </c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1:17" ht="14.25" outlineLevel="2" x14ac:dyDescent="0.25">
      <c r="A68" s="42" t="s">
        <v>245</v>
      </c>
      <c r="B68" s="94">
        <f t="shared" ref="B68:C68" si="12">SUM(B$69:B$73)</f>
        <v>1.7965229659299999</v>
      </c>
      <c r="C68" s="94">
        <f t="shared" si="12"/>
        <v>50.31843627936</v>
      </c>
      <c r="D68" s="198">
        <v>2.3602999999999999E-2</v>
      </c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1:17" outlineLevel="3" x14ac:dyDescent="0.2">
      <c r="A69" s="232" t="s">
        <v>246</v>
      </c>
      <c r="B69" s="50">
        <v>0.3246471581</v>
      </c>
      <c r="C69" s="50">
        <v>9.0929743999999992</v>
      </c>
      <c r="D69" s="154">
        <v>4.2649999999999997E-3</v>
      </c>
      <c r="E69" s="250"/>
      <c r="F69" s="250"/>
      <c r="G69" s="250"/>
      <c r="H69" s="250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1:17" outlineLevel="3" x14ac:dyDescent="0.2">
      <c r="A70" s="232" t="s">
        <v>247</v>
      </c>
      <c r="B70" s="50">
        <v>0.27765799226999999</v>
      </c>
      <c r="C70" s="50">
        <v>7.7768646749599997</v>
      </c>
      <c r="D70" s="154">
        <v>3.6480000000000002E-3</v>
      </c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1:17" outlineLevel="3" x14ac:dyDescent="0.2">
      <c r="A71" s="232" t="s">
        <v>248</v>
      </c>
      <c r="B71" s="50">
        <v>0.60585586000000002</v>
      </c>
      <c r="C71" s="50">
        <v>16.969290158869999</v>
      </c>
      <c r="D71" s="154">
        <v>7.9600000000000001E-3</v>
      </c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1:17" outlineLevel="3" x14ac:dyDescent="0.2">
      <c r="A72" s="232" t="s">
        <v>249</v>
      </c>
      <c r="B72" s="50">
        <v>6.1721831099999999E-3</v>
      </c>
      <c r="C72" s="50">
        <v>0.17287538674</v>
      </c>
      <c r="D72" s="154">
        <v>8.1000000000000004E-5</v>
      </c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1:17" outlineLevel="3" x14ac:dyDescent="0.2">
      <c r="A73" s="232" t="s">
        <v>250</v>
      </c>
      <c r="B73" s="50">
        <v>0.58218977245000003</v>
      </c>
      <c r="C73" s="50">
        <v>16.30643165879</v>
      </c>
      <c r="D73" s="154">
        <v>7.6490000000000004E-3</v>
      </c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1:17" ht="14.25" outlineLevel="2" x14ac:dyDescent="0.25">
      <c r="A74" s="42" t="s">
        <v>251</v>
      </c>
      <c r="B74" s="94">
        <f t="shared" ref="B74:C74" si="13">SUM(B$75:B$75)</f>
        <v>6.350758E-5</v>
      </c>
      <c r="C74" s="94">
        <f t="shared" si="13"/>
        <v>1.7787705E-3</v>
      </c>
      <c r="D74" s="198">
        <v>9.9999999999999995E-7</v>
      </c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1:17" outlineLevel="3" x14ac:dyDescent="0.2">
      <c r="A75" s="232" t="s">
        <v>74</v>
      </c>
      <c r="B75" s="50">
        <v>6.350758E-5</v>
      </c>
      <c r="C75" s="50">
        <v>1.7787705E-3</v>
      </c>
      <c r="D75" s="154">
        <v>9.9999999999999995E-7</v>
      </c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1:17" ht="14.25" outlineLevel="2" x14ac:dyDescent="0.25">
      <c r="A76" s="42" t="s">
        <v>252</v>
      </c>
      <c r="B76" s="94">
        <f t="shared" ref="B76:C76" si="14">SUM(B$77:B$81)</f>
        <v>20.467272999999999</v>
      </c>
      <c r="C76" s="94">
        <f t="shared" si="14"/>
        <v>573.26357179695003</v>
      </c>
      <c r="D76" s="198">
        <v>0.26890399999999998</v>
      </c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1:17" outlineLevel="3" x14ac:dyDescent="0.2">
      <c r="A77" s="232" t="s">
        <v>253</v>
      </c>
      <c r="B77" s="50">
        <v>3</v>
      </c>
      <c r="C77" s="50">
        <v>84.026373000000007</v>
      </c>
      <c r="D77" s="154">
        <v>3.9414999999999999E-2</v>
      </c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1:17" outlineLevel="3" x14ac:dyDescent="0.2">
      <c r="A78" s="232" t="s">
        <v>254</v>
      </c>
      <c r="B78" s="50">
        <v>1</v>
      </c>
      <c r="C78" s="50">
        <v>28.008790999999999</v>
      </c>
      <c r="D78" s="154">
        <v>1.3138E-2</v>
      </c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1:17" outlineLevel="3" x14ac:dyDescent="0.2">
      <c r="A79" s="232" t="s">
        <v>255</v>
      </c>
      <c r="B79" s="50">
        <v>12.467273</v>
      </c>
      <c r="C79" s="50">
        <v>349.19324379695001</v>
      </c>
      <c r="D79" s="154">
        <v>0.163798</v>
      </c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1:17" outlineLevel="3" x14ac:dyDescent="0.2">
      <c r="A80" s="232" t="s">
        <v>256</v>
      </c>
      <c r="B80" s="50">
        <v>1</v>
      </c>
      <c r="C80" s="50">
        <v>28.008790999999999</v>
      </c>
      <c r="D80" s="154">
        <v>1.3138E-2</v>
      </c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1:17" outlineLevel="3" x14ac:dyDescent="0.2">
      <c r="A81" s="232" t="s">
        <v>257</v>
      </c>
      <c r="B81" s="50">
        <v>3</v>
      </c>
      <c r="C81" s="50">
        <v>84.026373000000007</v>
      </c>
      <c r="D81" s="154">
        <v>3.9414999999999999E-2</v>
      </c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1:17" ht="14.25" outlineLevel="2" x14ac:dyDescent="0.25">
      <c r="A82" s="42" t="s">
        <v>258</v>
      </c>
      <c r="B82" s="94">
        <f t="shared" ref="B82:C82" si="15">SUM(B$83:B$83)</f>
        <v>1.7893466683399999</v>
      </c>
      <c r="C82" s="94">
        <f t="shared" si="15"/>
        <v>50.117436859999998</v>
      </c>
      <c r="D82" s="198">
        <v>2.3508999999999999E-2</v>
      </c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1:17" outlineLevel="3" x14ac:dyDescent="0.2">
      <c r="A83" s="232" t="s">
        <v>243</v>
      </c>
      <c r="B83" s="50">
        <v>1.7893466683399999</v>
      </c>
      <c r="C83" s="50">
        <v>50.117436859999998</v>
      </c>
      <c r="D83" s="154">
        <v>2.3508999999999999E-2</v>
      </c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1:17" ht="15" outlineLevel="1" x14ac:dyDescent="0.25">
      <c r="A84" s="95" t="s">
        <v>259</v>
      </c>
      <c r="B84" s="52">
        <f t="shared" ref="B84:D84" si="16">B$85+B$91+B$93+B$100+B$101</f>
        <v>10.19694919756</v>
      </c>
      <c r="C84" s="52">
        <f t="shared" si="16"/>
        <v>285.60421891266998</v>
      </c>
      <c r="D84" s="208">
        <f t="shared" si="16"/>
        <v>0.13397100000000001</v>
      </c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1:17" ht="14.25" outlineLevel="2" x14ac:dyDescent="0.25">
      <c r="A85" s="42" t="s">
        <v>238</v>
      </c>
      <c r="B85" s="94">
        <f t="shared" ref="B85:C85" si="17">SUM(B$86:B$90)</f>
        <v>8.0583779737800008</v>
      </c>
      <c r="C85" s="94">
        <f t="shared" si="17"/>
        <v>225.70542446681</v>
      </c>
      <c r="D85" s="198">
        <v>0.10587299999999999</v>
      </c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1:17" outlineLevel="3" x14ac:dyDescent="0.2">
      <c r="A86" s="232" t="s">
        <v>271</v>
      </c>
      <c r="B86" s="50">
        <v>6.5684984439999997E-2</v>
      </c>
      <c r="C86" s="50">
        <v>1.83975700106</v>
      </c>
      <c r="D86" s="154">
        <v>8.6300000000000005E-4</v>
      </c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1:17" outlineLevel="3" x14ac:dyDescent="0.2">
      <c r="A87" s="232" t="s">
        <v>240</v>
      </c>
      <c r="B87" s="50">
        <v>0.11054405714</v>
      </c>
      <c r="C87" s="50">
        <v>3.09620539278</v>
      </c>
      <c r="D87" s="154">
        <v>1.4519999999999999E-3</v>
      </c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1:17" outlineLevel="3" x14ac:dyDescent="0.2">
      <c r="A88" s="232" t="s">
        <v>241</v>
      </c>
      <c r="B88" s="50">
        <v>4.3473499620000002E-2</v>
      </c>
      <c r="C88" s="50">
        <v>1.2176401649999999</v>
      </c>
      <c r="D88" s="154">
        <v>5.71E-4</v>
      </c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1:17" outlineLevel="3" x14ac:dyDescent="0.2">
      <c r="A89" s="232" t="s">
        <v>242</v>
      </c>
      <c r="B89" s="50">
        <v>0.44966999999000001</v>
      </c>
      <c r="C89" s="50">
        <v>12.59471304869</v>
      </c>
      <c r="D89" s="154">
        <v>5.9080000000000001E-3</v>
      </c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1:17" outlineLevel="3" x14ac:dyDescent="0.2">
      <c r="A90" s="232" t="s">
        <v>243</v>
      </c>
      <c r="B90" s="50">
        <v>7.3890054325900003</v>
      </c>
      <c r="C90" s="50">
        <v>206.95710885928</v>
      </c>
      <c r="D90" s="154">
        <v>9.7078999999999999E-2</v>
      </c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1:17" ht="14.25" outlineLevel="2" x14ac:dyDescent="0.25">
      <c r="A91" s="42" t="s">
        <v>245</v>
      </c>
      <c r="B91" s="94">
        <f t="shared" ref="B91:C91" si="18">SUM(B$92:B$92)</f>
        <v>7.3108389940000004E-2</v>
      </c>
      <c r="C91" s="94">
        <f t="shared" si="18"/>
        <v>2.0476776141799999</v>
      </c>
      <c r="D91" s="198">
        <v>9.6100000000000005E-4</v>
      </c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1:17" outlineLevel="3" x14ac:dyDescent="0.2">
      <c r="A92" s="232" t="s">
        <v>246</v>
      </c>
      <c r="B92" s="50">
        <v>7.3108389940000004E-2</v>
      </c>
      <c r="C92" s="50">
        <v>2.0476776141799999</v>
      </c>
      <c r="D92" s="154">
        <v>9.6100000000000005E-4</v>
      </c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1:17" ht="14.25" outlineLevel="2" x14ac:dyDescent="0.25">
      <c r="A93" s="42" t="s">
        <v>251</v>
      </c>
      <c r="B93" s="94">
        <f t="shared" ref="B93:C93" si="19">SUM(B$94:B$99)</f>
        <v>1.9467897972200001</v>
      </c>
      <c r="C93" s="94">
        <f t="shared" si="19"/>
        <v>54.52722855156</v>
      </c>
      <c r="D93" s="198">
        <v>2.5578E-2</v>
      </c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1:17" outlineLevel="3" x14ac:dyDescent="0.2">
      <c r="A94" s="232" t="s">
        <v>19</v>
      </c>
      <c r="B94" s="50">
        <v>0.30630368907</v>
      </c>
      <c r="C94" s="50">
        <v>8.5791960098000004</v>
      </c>
      <c r="D94" s="154">
        <v>4.0239999999999998E-3</v>
      </c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1:17" outlineLevel="3" x14ac:dyDescent="0.2">
      <c r="A95" s="232" t="s">
        <v>17</v>
      </c>
      <c r="B95" s="50">
        <v>3.9716308640000003E-2</v>
      </c>
      <c r="C95" s="50">
        <v>1.11240578804</v>
      </c>
      <c r="D95" s="154">
        <v>5.22E-4</v>
      </c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1:17" outlineLevel="3" x14ac:dyDescent="0.2">
      <c r="A96" s="232" t="s">
        <v>124</v>
      </c>
      <c r="B96" s="50">
        <v>3.1673549510000003E-2</v>
      </c>
      <c r="C96" s="50">
        <v>0.88713782859000001</v>
      </c>
      <c r="D96" s="154">
        <v>4.1599999999999997E-4</v>
      </c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1:17" outlineLevel="3" x14ac:dyDescent="0.2">
      <c r="A97" s="232" t="s">
        <v>274</v>
      </c>
      <c r="B97" s="50">
        <v>4.6240000000000003E-2</v>
      </c>
      <c r="C97" s="50">
        <v>1.2951264958399999</v>
      </c>
      <c r="D97" s="154">
        <v>6.0800000000000003E-4</v>
      </c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1:17" outlineLevel="3" x14ac:dyDescent="0.2">
      <c r="A98" s="232" t="s">
        <v>275</v>
      </c>
      <c r="B98" s="50">
        <v>1.425</v>
      </c>
      <c r="C98" s="50">
        <v>39.912527175000001</v>
      </c>
      <c r="D98" s="154">
        <v>1.8721999999999999E-2</v>
      </c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1:17" outlineLevel="3" x14ac:dyDescent="0.2">
      <c r="A99" s="232" t="s">
        <v>276</v>
      </c>
      <c r="B99" s="50">
        <v>9.7856250000000006E-2</v>
      </c>
      <c r="C99" s="50">
        <v>2.7408352542899999</v>
      </c>
      <c r="D99" s="154">
        <v>1.286E-3</v>
      </c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1:17" ht="14.25" outlineLevel="2" x14ac:dyDescent="0.25">
      <c r="A100" s="42" t="s">
        <v>277</v>
      </c>
      <c r="B100" s="94"/>
      <c r="C100" s="94"/>
      <c r="D100" s="198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1:17" ht="14.25" outlineLevel="2" x14ac:dyDescent="0.25">
      <c r="A101" s="42" t="s">
        <v>258</v>
      </c>
      <c r="B101" s="94">
        <f t="shared" ref="B101:C101" si="20">SUM(B$102:B$102)</f>
        <v>0.11867303662000001</v>
      </c>
      <c r="C101" s="94">
        <f t="shared" si="20"/>
        <v>3.3238882801199998</v>
      </c>
      <c r="D101" s="198">
        <v>1.5590000000000001E-3</v>
      </c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1:17" outlineLevel="3" x14ac:dyDescent="0.2">
      <c r="A102" s="232" t="s">
        <v>243</v>
      </c>
      <c r="B102" s="50">
        <v>0.11867303662000001</v>
      </c>
      <c r="C102" s="50">
        <v>3.3238882801199998</v>
      </c>
      <c r="D102" s="154">
        <v>1.5590000000000001E-3</v>
      </c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1:17" x14ac:dyDescent="0.2">
      <c r="B103" s="53"/>
      <c r="C103" s="53"/>
      <c r="D103" s="157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1:17" x14ac:dyDescent="0.2">
      <c r="B104" s="53"/>
      <c r="C104" s="53"/>
      <c r="D104" s="157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1:17" x14ac:dyDescent="0.2">
      <c r="B105" s="53"/>
      <c r="C105" s="53"/>
      <c r="D105" s="157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1:17" x14ac:dyDescent="0.2">
      <c r="B106" s="53"/>
      <c r="C106" s="53"/>
      <c r="D106" s="157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1:17" x14ac:dyDescent="0.2">
      <c r="B107" s="53"/>
      <c r="C107" s="53"/>
      <c r="D107" s="157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1:17" x14ac:dyDescent="0.2">
      <c r="B108" s="53"/>
      <c r="C108" s="53"/>
      <c r="D108" s="157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1:17" x14ac:dyDescent="0.2">
      <c r="B109" s="53"/>
      <c r="C109" s="53"/>
      <c r="D109" s="157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1:17" x14ac:dyDescent="0.2">
      <c r="B110" s="53"/>
      <c r="C110" s="53"/>
      <c r="D110" s="157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1:17" x14ac:dyDescent="0.2">
      <c r="B111" s="53"/>
      <c r="C111" s="53"/>
      <c r="D111" s="157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1:17" x14ac:dyDescent="0.2">
      <c r="B112" s="53"/>
      <c r="C112" s="53"/>
      <c r="D112" s="157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2:17" x14ac:dyDescent="0.2">
      <c r="B113" s="53"/>
      <c r="C113" s="53"/>
      <c r="D113" s="157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2:17" x14ac:dyDescent="0.2">
      <c r="B114" s="53"/>
      <c r="C114" s="53"/>
      <c r="D114" s="157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2:17" x14ac:dyDescent="0.2">
      <c r="B115" s="53"/>
      <c r="C115" s="53"/>
      <c r="D115" s="157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2:17" x14ac:dyDescent="0.2">
      <c r="B116" s="53"/>
      <c r="C116" s="53"/>
      <c r="D116" s="157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2:17" x14ac:dyDescent="0.2">
      <c r="B117" s="53"/>
      <c r="C117" s="53"/>
      <c r="D117" s="157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2:17" x14ac:dyDescent="0.2">
      <c r="B118" s="53"/>
      <c r="C118" s="53"/>
      <c r="D118" s="157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2:17" x14ac:dyDescent="0.2">
      <c r="B119" s="53"/>
      <c r="C119" s="53"/>
      <c r="D119" s="157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2:17" x14ac:dyDescent="0.2">
      <c r="B120" s="53"/>
      <c r="C120" s="53"/>
      <c r="D120" s="157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2:17" x14ac:dyDescent="0.2">
      <c r="B121" s="53"/>
      <c r="C121" s="53"/>
      <c r="D121" s="157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2:17" x14ac:dyDescent="0.2">
      <c r="B122" s="53"/>
      <c r="C122" s="53"/>
      <c r="D122" s="157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2:17" x14ac:dyDescent="0.2">
      <c r="B123" s="53"/>
      <c r="C123" s="53"/>
      <c r="D123" s="157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2:17" x14ac:dyDescent="0.2">
      <c r="B124" s="53"/>
      <c r="C124" s="53"/>
      <c r="D124" s="157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2:17" x14ac:dyDescent="0.2">
      <c r="B125" s="53"/>
      <c r="C125" s="53"/>
      <c r="D125" s="157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2:17" x14ac:dyDescent="0.2">
      <c r="B126" s="53"/>
      <c r="C126" s="53"/>
      <c r="D126" s="157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2:17" x14ac:dyDescent="0.2">
      <c r="B127" s="53"/>
      <c r="C127" s="53"/>
      <c r="D127" s="157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2:17" x14ac:dyDescent="0.2">
      <c r="B128" s="53"/>
      <c r="C128" s="53"/>
      <c r="D128" s="157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53"/>
      <c r="C129" s="53"/>
      <c r="D129" s="157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53"/>
      <c r="C130" s="53"/>
      <c r="D130" s="157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53"/>
      <c r="C131" s="53"/>
      <c r="D131" s="157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53"/>
      <c r="C132" s="53"/>
      <c r="D132" s="157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53"/>
      <c r="C133" s="53"/>
      <c r="D133" s="157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53"/>
      <c r="C134" s="53"/>
      <c r="D134" s="157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53"/>
      <c r="C135" s="53"/>
      <c r="D135" s="157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53"/>
      <c r="C136" s="53"/>
      <c r="D136" s="157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53"/>
      <c r="C137" s="53"/>
      <c r="D137" s="157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53"/>
      <c r="C138" s="53"/>
      <c r="D138" s="157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53"/>
      <c r="C139" s="53"/>
      <c r="D139" s="157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53"/>
      <c r="C140" s="53"/>
      <c r="D140" s="157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53"/>
      <c r="C141" s="53"/>
      <c r="D141" s="157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53"/>
      <c r="C142" s="53"/>
      <c r="D142" s="157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53"/>
      <c r="C143" s="53"/>
      <c r="D143" s="157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53"/>
      <c r="C144" s="53"/>
      <c r="D144" s="157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53"/>
      <c r="C145" s="53"/>
      <c r="D145" s="157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53"/>
      <c r="C146" s="53"/>
      <c r="D146" s="157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53"/>
      <c r="C147" s="53"/>
      <c r="D147" s="157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53"/>
      <c r="C148" s="53"/>
      <c r="D148" s="157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53"/>
      <c r="C149" s="53"/>
      <c r="D149" s="157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53"/>
      <c r="C150" s="53"/>
      <c r="D150" s="157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53"/>
      <c r="C151" s="53"/>
      <c r="D151" s="157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53"/>
      <c r="C152" s="53"/>
      <c r="D152" s="157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53"/>
      <c r="C153" s="53"/>
      <c r="D153" s="157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53"/>
      <c r="C154" s="53"/>
      <c r="D154" s="157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53"/>
      <c r="C155" s="53"/>
      <c r="D155" s="157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53"/>
      <c r="C156" s="53"/>
      <c r="D156" s="157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53"/>
      <c r="C157" s="53"/>
      <c r="D157" s="157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53"/>
      <c r="C158" s="53"/>
      <c r="D158" s="157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53"/>
      <c r="C159" s="53"/>
      <c r="D159" s="157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53"/>
      <c r="C160" s="53"/>
      <c r="D160" s="157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53"/>
      <c r="C161" s="53"/>
      <c r="D161" s="157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53"/>
      <c r="C162" s="53"/>
      <c r="D162" s="157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53"/>
      <c r="C163" s="53"/>
      <c r="D163" s="157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53"/>
      <c r="C164" s="53"/>
      <c r="D164" s="157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53"/>
      <c r="C165" s="53"/>
      <c r="D165" s="157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53"/>
      <c r="C166" s="53"/>
      <c r="D166" s="157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53"/>
      <c r="C167" s="53"/>
      <c r="D167" s="157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53"/>
      <c r="C168" s="53"/>
      <c r="D168" s="157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</row>
    <row r="169" spans="2:17" x14ac:dyDescent="0.2">
      <c r="B169" s="53"/>
      <c r="C169" s="53"/>
      <c r="D169" s="157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</row>
    <row r="170" spans="2:17" x14ac:dyDescent="0.2">
      <c r="B170" s="53"/>
      <c r="C170" s="53"/>
      <c r="D170" s="157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</row>
    <row r="171" spans="2:17" x14ac:dyDescent="0.2">
      <c r="B171" s="53"/>
      <c r="C171" s="53"/>
      <c r="D171" s="157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</row>
    <row r="172" spans="2:17" x14ac:dyDescent="0.2">
      <c r="B172" s="53"/>
      <c r="C172" s="53"/>
      <c r="D172" s="157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</row>
    <row r="173" spans="2:17" x14ac:dyDescent="0.2">
      <c r="B173" s="53"/>
      <c r="C173" s="53"/>
      <c r="D173" s="157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</row>
    <row r="174" spans="2:17" x14ac:dyDescent="0.2">
      <c r="B174" s="53"/>
      <c r="C174" s="53"/>
      <c r="D174" s="157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</row>
    <row r="175" spans="2:17" x14ac:dyDescent="0.2">
      <c r="B175" s="53"/>
      <c r="C175" s="53"/>
      <c r="D175" s="157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</row>
    <row r="176" spans="2:17" x14ac:dyDescent="0.2">
      <c r="B176" s="53"/>
      <c r="C176" s="53"/>
      <c r="D176" s="157"/>
      <c r="E176" s="250"/>
      <c r="F176" s="250"/>
      <c r="G176" s="250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</row>
    <row r="177" spans="2:17" x14ac:dyDescent="0.2">
      <c r="B177" s="53"/>
      <c r="C177" s="53"/>
      <c r="D177" s="157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</row>
    <row r="178" spans="2:17" x14ac:dyDescent="0.2">
      <c r="B178" s="53"/>
      <c r="C178" s="53"/>
      <c r="D178" s="157"/>
      <c r="E178" s="250"/>
      <c r="F178" s="250"/>
      <c r="G178" s="250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</row>
    <row r="179" spans="2:17" x14ac:dyDescent="0.2">
      <c r="B179" s="53"/>
      <c r="C179" s="53"/>
      <c r="D179" s="157"/>
      <c r="E179" s="250"/>
      <c r="F179" s="250"/>
      <c r="G179" s="250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</row>
    <row r="180" spans="2:17" x14ac:dyDescent="0.2">
      <c r="B180" s="53"/>
      <c r="C180" s="53"/>
      <c r="D180" s="157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</row>
    <row r="181" spans="2:17" x14ac:dyDescent="0.2">
      <c r="B181" s="53"/>
      <c r="C181" s="53"/>
      <c r="D181" s="157"/>
      <c r="E181" s="250"/>
      <c r="F181" s="250"/>
      <c r="G181" s="250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</row>
    <row r="182" spans="2:17" x14ac:dyDescent="0.2">
      <c r="B182" s="53"/>
      <c r="C182" s="53"/>
      <c r="D182" s="157"/>
      <c r="E182" s="250"/>
      <c r="F182" s="250"/>
      <c r="G182" s="250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</row>
    <row r="183" spans="2:17" x14ac:dyDescent="0.2">
      <c r="B183" s="53"/>
      <c r="C183" s="53"/>
      <c r="D183" s="157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</row>
  </sheetData>
  <mergeCells count="2">
    <mergeCell ref="A2:D2"/>
    <mergeCell ref="A3:D3"/>
  </mergeCells>
  <printOptions horizontalCentered="1" verticalCentered="1"/>
  <pageMargins left="0.78740157480314965" right="0.59055118110236227" top="0.39370078740157483" bottom="0.39370078740157483" header="0.51181102362204722" footer="0.51181102362204722"/>
  <pageSetup paperSize="9" scale="58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indexed="14"/>
  </sheetPr>
  <dimension ref="A1:G16"/>
  <sheetViews>
    <sheetView workbookViewId="0">
      <selection activeCell="D30" sqref="D30"/>
    </sheetView>
  </sheetViews>
  <sheetFormatPr defaultRowHeight="12.75" x14ac:dyDescent="0.2"/>
  <cols>
    <col min="1" max="1" width="15.140625" customWidth="1"/>
    <col min="2" max="2" width="17" customWidth="1"/>
    <col min="3" max="6" width="15.140625" bestFit="1" customWidth="1"/>
    <col min="7" max="7" width="11" bestFit="1" customWidth="1"/>
  </cols>
  <sheetData>
    <row r="1" spans="1:7" x14ac:dyDescent="0.2">
      <c r="A1" s="273" t="s">
        <v>194</v>
      </c>
      <c r="B1" s="273"/>
      <c r="C1" s="273"/>
      <c r="D1" s="273"/>
      <c r="E1" s="273"/>
      <c r="F1" s="273"/>
      <c r="G1" s="273"/>
    </row>
    <row r="2" spans="1:7" x14ac:dyDescent="0.2">
      <c r="A2" s="273"/>
      <c r="B2" s="273"/>
      <c r="C2" s="273"/>
      <c r="D2" s="273"/>
      <c r="E2" s="273"/>
      <c r="F2" s="273"/>
      <c r="G2" s="273"/>
    </row>
    <row r="3" spans="1:7" x14ac:dyDescent="0.2">
      <c r="A3" s="273" t="s">
        <v>169</v>
      </c>
      <c r="B3" s="274">
        <v>43131</v>
      </c>
      <c r="C3" s="274">
        <f>DREPORTDATE</f>
        <v>43131</v>
      </c>
      <c r="D3" s="273"/>
      <c r="E3" s="273"/>
      <c r="F3" s="273"/>
      <c r="G3" s="273"/>
    </row>
    <row r="4" spans="1:7" x14ac:dyDescent="0.2">
      <c r="A4" s="273" t="s">
        <v>119</v>
      </c>
      <c r="B4" s="273">
        <v>1000000000</v>
      </c>
      <c r="C4" s="273" t="str">
        <f>IF($B$4=1,"дол. США",IF($B$4=1000,"тис. дол. США",IF($B$4=1000000,"млн. дол. США",IF($B$4=1000000000,"млрд. дол. США"))))</f>
        <v>млрд. дол. США</v>
      </c>
      <c r="D4" s="273" t="str">
        <f>IF($B$4=1,"грн",IF($B$4=1000,"тис. грн",IF($B$4=1000000,"млн. грн",IF($B$4=1000000000,"млрд. грн"))))</f>
        <v>млрд. грн</v>
      </c>
      <c r="E4" s="273" t="str">
        <f>IF($B$4=1,"одиниць",IF($B$4=1000,"тис. одиниць",IF($B$4=1000000,"млн. одиниць",IF($B$4=1000000000,"млрд. одиниць"))))</f>
        <v>млрд. одиниць</v>
      </c>
      <c r="F4" s="273">
        <f>1000000000/DDELIMER</f>
        <v>1</v>
      </c>
      <c r="G4" s="273">
        <f>IF($B$4=1,1000000000,IF($B$4=1000,1000000,IF($B$4=1000000,1000,IF($B$4=1000000000,1))))</f>
        <v>1</v>
      </c>
    </row>
    <row r="5" spans="1:7" x14ac:dyDescent="0.2">
      <c r="A5" s="273" t="s">
        <v>46</v>
      </c>
      <c r="B5" s="273" t="s">
        <v>117</v>
      </c>
      <c r="C5" s="273"/>
      <c r="D5" s="273"/>
      <c r="E5" s="273"/>
      <c r="F5" s="273"/>
      <c r="G5" s="273"/>
    </row>
    <row r="6" spans="1:7" x14ac:dyDescent="0.2">
      <c r="A6" s="273"/>
      <c r="B6" s="273"/>
      <c r="C6" s="273"/>
      <c r="D6" s="273"/>
      <c r="E6" s="273"/>
      <c r="F6" s="273"/>
      <c r="G6" s="273"/>
    </row>
    <row r="7" spans="1:7" x14ac:dyDescent="0.2">
      <c r="A7" s="273"/>
      <c r="B7" s="273"/>
      <c r="C7" s="273"/>
      <c r="D7" s="273"/>
      <c r="E7" s="273"/>
      <c r="F7" s="273"/>
      <c r="G7" s="273"/>
    </row>
    <row r="8" spans="1:7" x14ac:dyDescent="0.2">
      <c r="A8" s="273" t="s">
        <v>91</v>
      </c>
      <c r="B8" s="273"/>
      <c r="C8" s="273"/>
      <c r="D8" s="273"/>
      <c r="E8" s="273"/>
      <c r="F8" s="273"/>
      <c r="G8" s="273"/>
    </row>
    <row r="9" spans="1:7" x14ac:dyDescent="0.2">
      <c r="A9" s="273"/>
      <c r="B9" s="273"/>
      <c r="C9" s="273"/>
      <c r="D9" s="273"/>
      <c r="E9" s="273"/>
      <c r="F9" s="273"/>
      <c r="G9" s="273"/>
    </row>
    <row r="10" spans="1:7" x14ac:dyDescent="0.2">
      <c r="A10" s="273"/>
      <c r="B10" s="273"/>
      <c r="C10" s="273"/>
      <c r="D10" s="273"/>
      <c r="E10" s="273"/>
      <c r="F10" s="273"/>
      <c r="G10" s="273"/>
    </row>
    <row r="11" spans="1:7" x14ac:dyDescent="0.2">
      <c r="A11" s="273"/>
      <c r="B11" s="273"/>
      <c r="C11" s="273"/>
      <c r="D11" s="273"/>
      <c r="E11" s="273"/>
      <c r="F11" s="273"/>
      <c r="G11" s="273"/>
    </row>
    <row r="12" spans="1:7" x14ac:dyDescent="0.2">
      <c r="A12" s="273">
        <v>1000000000</v>
      </c>
      <c r="B12" s="273"/>
      <c r="C12" s="273"/>
      <c r="D12" s="273"/>
      <c r="E12" s="273"/>
      <c r="F12" s="273"/>
      <c r="G12" s="273"/>
    </row>
    <row r="13" spans="1:7" x14ac:dyDescent="0.2">
      <c r="A13" s="273"/>
      <c r="B13" s="273"/>
      <c r="C13" s="273"/>
      <c r="D13" s="273"/>
      <c r="E13" s="273"/>
      <c r="F13" s="273"/>
      <c r="G13" s="273"/>
    </row>
    <row r="14" spans="1:7" x14ac:dyDescent="0.2">
      <c r="A14" s="273"/>
      <c r="B14" s="273"/>
      <c r="C14" s="273"/>
      <c r="D14" s="273"/>
      <c r="E14" s="273"/>
      <c r="F14" s="273"/>
      <c r="G14" s="273"/>
    </row>
    <row r="15" spans="1:7" x14ac:dyDescent="0.2">
      <c r="A15" s="273"/>
      <c r="B15" s="273"/>
      <c r="C15" s="273"/>
      <c r="D15" s="273"/>
      <c r="E15" s="273"/>
      <c r="F15" s="273"/>
      <c r="G15" s="273"/>
    </row>
    <row r="16" spans="1:7" x14ac:dyDescent="0.2">
      <c r="A16" s="273"/>
      <c r="B16" s="273"/>
      <c r="C16" s="273"/>
      <c r="D16" s="273"/>
      <c r="E16" s="273"/>
      <c r="F16" s="273"/>
      <c r="G16" s="273"/>
    </row>
  </sheetData>
  <pageMargins left="0.75" right="0.75" top="1" bottom="1" header="0.5" footer="0.5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0">
    <pageSetUpPr fitToPage="1"/>
  </sheetPr>
  <dimension ref="A7:A8"/>
  <sheetViews>
    <sheetView workbookViewId="0">
      <selection activeCell="A7" sqref="A7:IV7"/>
    </sheetView>
  </sheetViews>
  <sheetFormatPr defaultRowHeight="12.75" x14ac:dyDescent="0.2"/>
  <sheetData>
    <row r="7" s="136" customFormat="1" x14ac:dyDescent="0.2"/>
    <row r="8" s="237" customFormat="1" ht="11.25" x14ac:dyDescent="0.2"/>
  </sheetData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>
    <tabColor indexed="57"/>
    <outlinePr applyStyles="1" summaryBelow="0"/>
    <pageSetUpPr fitToPage="1"/>
  </sheetPr>
  <dimension ref="A1:H180"/>
  <sheetViews>
    <sheetView workbookViewId="0">
      <selection activeCell="A3" sqref="A3"/>
    </sheetView>
  </sheetViews>
  <sheetFormatPr defaultRowHeight="11.25" outlineLevelRow="3" x14ac:dyDescent="0.2"/>
  <cols>
    <col min="1" max="1" width="85" style="247" customWidth="1"/>
    <col min="2" max="3" width="16.28515625" style="45" customWidth="1"/>
    <col min="4" max="16384" width="9.140625" style="247"/>
  </cols>
  <sheetData>
    <row r="1" spans="1:8" s="238" customFormat="1" ht="12.75" x14ac:dyDescent="0.2">
      <c r="B1" s="33"/>
      <c r="C1" s="33"/>
    </row>
    <row r="2" spans="1:8" s="238" customFormat="1" ht="18.75" x14ac:dyDescent="0.2">
      <c r="A2" s="5" t="s">
        <v>283</v>
      </c>
      <c r="B2" s="5"/>
      <c r="C2" s="5"/>
      <c r="D2" s="5"/>
      <c r="E2" s="5"/>
      <c r="F2" s="5"/>
      <c r="G2" s="5"/>
      <c r="H2" s="5"/>
    </row>
    <row r="3" spans="1:8" s="238" customFormat="1" ht="12.75" x14ac:dyDescent="0.2">
      <c r="A3" s="222"/>
      <c r="B3" s="33"/>
      <c r="C3" s="33"/>
    </row>
    <row r="4" spans="1:8" s="11" customFormat="1" ht="12.75" x14ac:dyDescent="0.2">
      <c r="B4" s="60"/>
      <c r="C4" s="60" t="s">
        <v>282</v>
      </c>
    </row>
    <row r="5" spans="1:8" s="83" customFormat="1" ht="12.75" x14ac:dyDescent="0.2">
      <c r="A5" s="223"/>
      <c r="B5" s="206">
        <v>43100</v>
      </c>
      <c r="C5" s="206">
        <v>43131</v>
      </c>
    </row>
    <row r="6" spans="1:8" s="10" customFormat="1" ht="15.75" x14ac:dyDescent="0.2">
      <c r="A6" s="234" t="s">
        <v>281</v>
      </c>
      <c r="B6" s="191">
        <f t="shared" ref="B6" si="0">B$7+B$69</f>
        <v>2141.6744392656601</v>
      </c>
      <c r="C6" s="191">
        <v>2131.8494912910401</v>
      </c>
    </row>
    <row r="7" spans="1:8" s="138" customFormat="1" ht="15" x14ac:dyDescent="0.2">
      <c r="A7" s="43" t="s">
        <v>198</v>
      </c>
      <c r="B7" s="38">
        <f t="shared" ref="B7:C7" si="1">B$8+B$45</f>
        <v>1833.7098647964799</v>
      </c>
      <c r="C7" s="38">
        <f t="shared" si="1"/>
        <v>1832.95354453705</v>
      </c>
    </row>
    <row r="8" spans="1:8" s="246" customFormat="1" ht="15" outlineLevel="1" x14ac:dyDescent="0.2">
      <c r="A8" s="56" t="s">
        <v>199</v>
      </c>
      <c r="B8" s="97">
        <f t="shared" ref="B8:C8" si="2">B$9+B$43</f>
        <v>753.3993864683199</v>
      </c>
      <c r="C8" s="97">
        <f t="shared" si="2"/>
        <v>745.37498614740002</v>
      </c>
    </row>
    <row r="9" spans="1:8" s="111" customFormat="1" ht="15.75" customHeight="1" outlineLevel="2" x14ac:dyDescent="0.2">
      <c r="A9" s="119" t="s">
        <v>200</v>
      </c>
      <c r="B9" s="166">
        <f t="shared" ref="B9" si="3">SUM(B$10:B$42)</f>
        <v>751.01884106317993</v>
      </c>
      <c r="C9" s="166">
        <v>742.99444074226005</v>
      </c>
    </row>
    <row r="10" spans="1:8" s="110" customFormat="1" ht="12.75" outlineLevel="3" x14ac:dyDescent="0.2">
      <c r="A10" s="20" t="s">
        <v>201</v>
      </c>
      <c r="B10" s="103">
        <v>62.650438999999999</v>
      </c>
      <c r="C10" s="103">
        <v>62.650438999999999</v>
      </c>
    </row>
    <row r="11" spans="1:8" ht="12.75" outlineLevel="3" x14ac:dyDescent="0.2">
      <c r="A11" s="232" t="s">
        <v>202</v>
      </c>
      <c r="B11" s="50">
        <v>19.033000000000001</v>
      </c>
      <c r="C11" s="50">
        <v>19.033000000000001</v>
      </c>
      <c r="D11" s="12"/>
      <c r="E11" s="12"/>
      <c r="F11" s="12"/>
    </row>
    <row r="12" spans="1:8" ht="12.75" outlineLevel="3" x14ac:dyDescent="0.2">
      <c r="A12" s="232" t="s">
        <v>203</v>
      </c>
      <c r="B12" s="50">
        <v>6.9027900000000004</v>
      </c>
      <c r="C12" s="50">
        <v>5.7134400000000003</v>
      </c>
      <c r="D12" s="12"/>
      <c r="E12" s="12"/>
      <c r="F12" s="12"/>
    </row>
    <row r="13" spans="1:8" ht="12.75" outlineLevel="3" x14ac:dyDescent="0.2">
      <c r="A13" s="232" t="s">
        <v>204</v>
      </c>
      <c r="B13" s="50">
        <v>36.5</v>
      </c>
      <c r="C13" s="50">
        <v>36.5</v>
      </c>
      <c r="D13" s="12"/>
      <c r="E13" s="12"/>
      <c r="F13" s="12"/>
    </row>
    <row r="14" spans="1:8" ht="12.75" outlineLevel="3" x14ac:dyDescent="0.2">
      <c r="A14" s="232" t="s">
        <v>205</v>
      </c>
      <c r="B14" s="50">
        <v>28.700001</v>
      </c>
      <c r="C14" s="50">
        <v>28.700001</v>
      </c>
      <c r="D14" s="12"/>
      <c r="E14" s="12"/>
      <c r="F14" s="12"/>
    </row>
    <row r="15" spans="1:8" ht="12.75" outlineLevel="3" x14ac:dyDescent="0.2">
      <c r="A15" s="232" t="s">
        <v>206</v>
      </c>
      <c r="B15" s="50">
        <v>46.9</v>
      </c>
      <c r="C15" s="50">
        <v>46.9</v>
      </c>
      <c r="D15" s="12"/>
      <c r="E15" s="12"/>
      <c r="F15" s="12"/>
    </row>
    <row r="16" spans="1:8" ht="12.75" outlineLevel="3" x14ac:dyDescent="0.2">
      <c r="A16" s="232" t="s">
        <v>207</v>
      </c>
      <c r="B16" s="50">
        <v>93.438657000000006</v>
      </c>
      <c r="C16" s="50">
        <v>93.438657000000006</v>
      </c>
      <c r="D16" s="12"/>
      <c r="E16" s="12"/>
      <c r="F16" s="12"/>
    </row>
    <row r="17" spans="1:6" ht="12.75" outlineLevel="3" x14ac:dyDescent="0.2">
      <c r="A17" s="232" t="s">
        <v>208</v>
      </c>
      <c r="B17" s="50">
        <v>12.097744</v>
      </c>
      <c r="C17" s="50">
        <v>12.097744</v>
      </c>
      <c r="D17" s="12"/>
      <c r="E17" s="12"/>
      <c r="F17" s="12"/>
    </row>
    <row r="18" spans="1:6" ht="12.75" outlineLevel="3" x14ac:dyDescent="0.2">
      <c r="A18" s="232" t="s">
        <v>209</v>
      </c>
      <c r="B18" s="50">
        <v>12.097744</v>
      </c>
      <c r="C18" s="50">
        <v>12.097744</v>
      </c>
      <c r="D18" s="12"/>
      <c r="E18" s="12"/>
      <c r="F18" s="12"/>
    </row>
    <row r="19" spans="1:6" ht="12.75" outlineLevel="3" x14ac:dyDescent="0.2">
      <c r="A19" s="232" t="s">
        <v>210</v>
      </c>
      <c r="B19" s="50">
        <v>30.282912463799999</v>
      </c>
      <c r="C19" s="50">
        <v>30.402101818070001</v>
      </c>
      <c r="D19" s="12"/>
      <c r="E19" s="12"/>
      <c r="F19" s="12"/>
    </row>
    <row r="20" spans="1:6" ht="12.75" outlineLevel="3" x14ac:dyDescent="0.2">
      <c r="A20" s="232" t="s">
        <v>211</v>
      </c>
      <c r="B20" s="50">
        <v>12.097744</v>
      </c>
      <c r="C20" s="50">
        <v>12.097744</v>
      </c>
      <c r="D20" s="12"/>
      <c r="E20" s="12"/>
      <c r="F20" s="12"/>
    </row>
    <row r="21" spans="1:6" ht="12.75" outlineLevel="3" x14ac:dyDescent="0.2">
      <c r="A21" s="232" t="s">
        <v>212</v>
      </c>
      <c r="B21" s="50">
        <v>12.097744</v>
      </c>
      <c r="C21" s="50">
        <v>12.097744</v>
      </c>
      <c r="D21" s="12"/>
      <c r="E21" s="12"/>
      <c r="F21" s="12"/>
    </row>
    <row r="22" spans="1:6" ht="12.75" outlineLevel="3" x14ac:dyDescent="0.2">
      <c r="A22" s="232" t="s">
        <v>213</v>
      </c>
      <c r="B22" s="50">
        <v>71.605224814419998</v>
      </c>
      <c r="C22" s="50">
        <v>58.639344001890002</v>
      </c>
      <c r="D22" s="12"/>
      <c r="E22" s="12"/>
      <c r="F22" s="12"/>
    </row>
    <row r="23" spans="1:6" ht="12.75" outlineLevel="3" x14ac:dyDescent="0.2">
      <c r="A23" s="232" t="s">
        <v>214</v>
      </c>
      <c r="B23" s="50">
        <v>12.097744</v>
      </c>
      <c r="C23" s="50">
        <v>12.097744</v>
      </c>
      <c r="D23" s="12"/>
      <c r="E23" s="12"/>
      <c r="F23" s="12"/>
    </row>
    <row r="24" spans="1:6" ht="12.75" outlineLevel="3" x14ac:dyDescent="0.2">
      <c r="A24" s="232" t="s">
        <v>215</v>
      </c>
      <c r="B24" s="50">
        <v>12.097744</v>
      </c>
      <c r="C24" s="50">
        <v>12.097744</v>
      </c>
      <c r="D24" s="12"/>
      <c r="E24" s="12"/>
      <c r="F24" s="12"/>
    </row>
    <row r="25" spans="1:6" ht="12.75" outlineLevel="3" x14ac:dyDescent="0.2">
      <c r="A25" s="232" t="s">
        <v>216</v>
      </c>
      <c r="B25" s="50">
        <v>12.097744</v>
      </c>
      <c r="C25" s="50">
        <v>12.097744</v>
      </c>
      <c r="D25" s="12"/>
      <c r="E25" s="12"/>
      <c r="F25" s="12"/>
    </row>
    <row r="26" spans="1:6" ht="12.75" outlineLevel="3" x14ac:dyDescent="0.2">
      <c r="A26" s="232" t="s">
        <v>217</v>
      </c>
      <c r="B26" s="50">
        <v>12.097744</v>
      </c>
      <c r="C26" s="50">
        <v>12.097744</v>
      </c>
      <c r="D26" s="12"/>
      <c r="E26" s="12"/>
      <c r="F26" s="12"/>
    </row>
    <row r="27" spans="1:6" ht="12.75" outlineLevel="3" x14ac:dyDescent="0.2">
      <c r="A27" s="232" t="s">
        <v>218</v>
      </c>
      <c r="B27" s="50">
        <v>12.097744</v>
      </c>
      <c r="C27" s="50">
        <v>12.097744</v>
      </c>
      <c r="D27" s="12"/>
      <c r="E27" s="12"/>
      <c r="F27" s="12"/>
    </row>
    <row r="28" spans="1:6" ht="12.75" outlineLevel="3" x14ac:dyDescent="0.2">
      <c r="A28" s="232" t="s">
        <v>219</v>
      </c>
      <c r="B28" s="50">
        <v>12.097744</v>
      </c>
      <c r="C28" s="50">
        <v>12.097744</v>
      </c>
      <c r="D28" s="12"/>
      <c r="E28" s="12"/>
      <c r="F28" s="12"/>
    </row>
    <row r="29" spans="1:6" ht="12.75" outlineLevel="3" x14ac:dyDescent="0.2">
      <c r="A29" s="232" t="s">
        <v>220</v>
      </c>
      <c r="B29" s="50">
        <v>12.097744</v>
      </c>
      <c r="C29" s="50">
        <v>12.097744</v>
      </c>
      <c r="D29" s="12"/>
      <c r="E29" s="12"/>
      <c r="F29" s="12"/>
    </row>
    <row r="30" spans="1:6" ht="12.75" outlineLevel="3" x14ac:dyDescent="0.2">
      <c r="A30" s="232" t="s">
        <v>221</v>
      </c>
      <c r="B30" s="50">
        <v>12.097744</v>
      </c>
      <c r="C30" s="50">
        <v>12.097744</v>
      </c>
      <c r="D30" s="12"/>
      <c r="E30" s="12"/>
      <c r="F30" s="12"/>
    </row>
    <row r="31" spans="1:6" ht="12.75" outlineLevel="3" x14ac:dyDescent="0.2">
      <c r="A31" s="232" t="s">
        <v>222</v>
      </c>
      <c r="B31" s="50">
        <v>12.097744</v>
      </c>
      <c r="C31" s="50">
        <v>12.097744</v>
      </c>
      <c r="D31" s="12"/>
      <c r="E31" s="12"/>
      <c r="F31" s="12"/>
    </row>
    <row r="32" spans="1:6" ht="12.75" outlineLevel="3" x14ac:dyDescent="0.2">
      <c r="A32" s="232" t="s">
        <v>223</v>
      </c>
      <c r="B32" s="50">
        <v>12.097744</v>
      </c>
      <c r="C32" s="50">
        <v>12.097744</v>
      </c>
      <c r="D32" s="12"/>
      <c r="E32" s="12"/>
      <c r="F32" s="12"/>
    </row>
    <row r="33" spans="1:6" ht="12.75" outlineLevel="3" x14ac:dyDescent="0.2">
      <c r="A33" s="232" t="s">
        <v>224</v>
      </c>
      <c r="B33" s="50">
        <v>0.54500000000000004</v>
      </c>
      <c r="C33" s="50">
        <v>2.7472159999999999</v>
      </c>
      <c r="D33" s="12"/>
      <c r="E33" s="12"/>
      <c r="F33" s="12"/>
    </row>
    <row r="34" spans="1:6" ht="12.75" outlineLevel="3" x14ac:dyDescent="0.2">
      <c r="A34" s="232" t="s">
        <v>225</v>
      </c>
      <c r="B34" s="50">
        <v>47.019495480800003</v>
      </c>
      <c r="C34" s="50">
        <v>47.898854941659998</v>
      </c>
      <c r="D34" s="12"/>
      <c r="E34" s="12"/>
      <c r="F34" s="12"/>
    </row>
    <row r="35" spans="1:6" ht="12.75" outlineLevel="3" x14ac:dyDescent="0.2">
      <c r="A35" s="232" t="s">
        <v>226</v>
      </c>
      <c r="B35" s="50">
        <v>12.097751000000001</v>
      </c>
      <c r="C35" s="50">
        <v>12.097751000000001</v>
      </c>
      <c r="D35" s="12"/>
      <c r="E35" s="12"/>
      <c r="F35" s="12"/>
    </row>
    <row r="36" spans="1:6" ht="12.75" outlineLevel="3" x14ac:dyDescent="0.2">
      <c r="A36" s="232" t="s">
        <v>227</v>
      </c>
      <c r="B36" s="50">
        <v>0.03</v>
      </c>
      <c r="C36" s="50">
        <v>0.03</v>
      </c>
      <c r="D36" s="12"/>
      <c r="E36" s="12"/>
      <c r="F36" s="12"/>
    </row>
    <row r="37" spans="1:6" ht="12.75" outlineLevel="3" x14ac:dyDescent="0.2">
      <c r="A37" s="232" t="s">
        <v>228</v>
      </c>
      <c r="B37" s="50">
        <v>49.240966399999998</v>
      </c>
      <c r="C37" s="50">
        <v>52.210373599999997</v>
      </c>
      <c r="D37" s="12"/>
      <c r="E37" s="12"/>
      <c r="F37" s="12"/>
    </row>
    <row r="38" spans="1:6" ht="12.75" outlineLevel="3" x14ac:dyDescent="0.2">
      <c r="A38" s="232" t="s">
        <v>229</v>
      </c>
      <c r="B38" s="50">
        <v>10.87562790416</v>
      </c>
      <c r="C38" s="50">
        <v>12.836286380640001</v>
      </c>
      <c r="D38" s="12"/>
      <c r="E38" s="12"/>
      <c r="F38" s="12"/>
    </row>
    <row r="39" spans="1:6" ht="12.75" outlineLevel="3" x14ac:dyDescent="0.2">
      <c r="A39" s="232" t="s">
        <v>230</v>
      </c>
      <c r="B39" s="50">
        <v>7.8000999999999996</v>
      </c>
      <c r="C39" s="50">
        <v>5.8000999999999996</v>
      </c>
      <c r="D39" s="12"/>
      <c r="E39" s="12"/>
      <c r="F39" s="12"/>
    </row>
    <row r="40" spans="1:6" ht="12.75" outlineLevel="3" x14ac:dyDescent="0.2">
      <c r="A40" s="232" t="s">
        <v>231</v>
      </c>
      <c r="B40" s="50">
        <v>19.728459999999998</v>
      </c>
      <c r="C40" s="50">
        <v>19.728459999999998</v>
      </c>
      <c r="D40" s="12"/>
      <c r="E40" s="12"/>
      <c r="F40" s="12"/>
    </row>
    <row r="41" spans="1:6" ht="12.75" outlineLevel="3" x14ac:dyDescent="0.2">
      <c r="A41" s="232" t="s">
        <v>232</v>
      </c>
      <c r="B41" s="50">
        <v>18.899999999999999</v>
      </c>
      <c r="C41" s="50">
        <v>18.899999999999999</v>
      </c>
      <c r="D41" s="12"/>
      <c r="E41" s="12"/>
      <c r="F41" s="12"/>
    </row>
    <row r="42" spans="1:6" ht="12.75" outlineLevel="3" x14ac:dyDescent="0.2">
      <c r="A42" s="232" t="s">
        <v>234</v>
      </c>
      <c r="B42" s="50">
        <v>19.399999999999999</v>
      </c>
      <c r="C42" s="50">
        <v>19.399999999999999</v>
      </c>
      <c r="D42" s="12"/>
      <c r="E42" s="12"/>
      <c r="F42" s="12"/>
    </row>
    <row r="43" spans="1:6" ht="15" customHeight="1" outlineLevel="2" x14ac:dyDescent="0.2">
      <c r="A43" s="58" t="s">
        <v>235</v>
      </c>
      <c r="B43" s="108">
        <f t="shared" ref="B43" si="4">SUM(B$44:B$44)</f>
        <v>2.3805454051399999</v>
      </c>
      <c r="C43" s="108">
        <v>2.3805454051399999</v>
      </c>
      <c r="D43" s="12"/>
      <c r="E43" s="12"/>
      <c r="F43" s="12"/>
    </row>
    <row r="44" spans="1:6" ht="12.75" outlineLevel="3" x14ac:dyDescent="0.2">
      <c r="A44" s="232" t="s">
        <v>236</v>
      </c>
      <c r="B44" s="50">
        <v>2.3805454051399999</v>
      </c>
      <c r="C44" s="50">
        <v>2.3805454051399999</v>
      </c>
      <c r="D44" s="12"/>
      <c r="E44" s="12"/>
      <c r="F44" s="12"/>
    </row>
    <row r="45" spans="1:6" ht="15" outlineLevel="1" x14ac:dyDescent="0.25">
      <c r="A45" s="218" t="s">
        <v>237</v>
      </c>
      <c r="B45" s="229">
        <f t="shared" ref="B45:C45" si="5">B$46+B$53+B$59+B$61+B$67</f>
        <v>1080.3104783281599</v>
      </c>
      <c r="C45" s="229">
        <f t="shared" si="5"/>
        <v>1087.57855838965</v>
      </c>
      <c r="D45" s="12"/>
      <c r="E45" s="12"/>
      <c r="F45" s="12"/>
    </row>
    <row r="46" spans="1:6" ht="13.5" customHeight="1" outlineLevel="2" x14ac:dyDescent="0.2">
      <c r="A46" s="58" t="s">
        <v>238</v>
      </c>
      <c r="B46" s="108">
        <f t="shared" ref="B46" si="6">SUM(B$47:B$52)</f>
        <v>407.46801942637995</v>
      </c>
      <c r="C46" s="108">
        <v>413.87733468284</v>
      </c>
      <c r="D46" s="12"/>
      <c r="E46" s="12"/>
      <c r="F46" s="12"/>
    </row>
    <row r="47" spans="1:6" ht="12.75" outlineLevel="3" x14ac:dyDescent="0.2">
      <c r="A47" s="232" t="s">
        <v>239</v>
      </c>
      <c r="B47" s="50">
        <v>94.122141439999993</v>
      </c>
      <c r="C47" s="50">
        <v>97.759110390000004</v>
      </c>
      <c r="D47" s="12"/>
      <c r="E47" s="12"/>
      <c r="F47" s="12"/>
    </row>
    <row r="48" spans="1:6" ht="12.75" outlineLevel="3" x14ac:dyDescent="0.2">
      <c r="A48" s="232" t="s">
        <v>240</v>
      </c>
      <c r="B48" s="50">
        <v>18.00200891203</v>
      </c>
      <c r="C48" s="50">
        <v>18.743511033379999</v>
      </c>
      <c r="D48" s="12"/>
      <c r="E48" s="12"/>
      <c r="F48" s="12"/>
    </row>
    <row r="49" spans="1:6" ht="12.75" outlineLevel="3" x14ac:dyDescent="0.2">
      <c r="A49" s="232" t="s">
        <v>241</v>
      </c>
      <c r="B49" s="50">
        <v>19.35682668782</v>
      </c>
      <c r="C49" s="50">
        <v>20.104792857700001</v>
      </c>
      <c r="D49" s="12"/>
      <c r="E49" s="12"/>
      <c r="F49" s="12"/>
    </row>
    <row r="50" spans="1:6" ht="12.75" outlineLevel="3" x14ac:dyDescent="0.2">
      <c r="A50" s="232" t="s">
        <v>242</v>
      </c>
      <c r="B50" s="50">
        <v>137.87252346444001</v>
      </c>
      <c r="C50" s="50">
        <v>136.25419691857999</v>
      </c>
      <c r="D50" s="12"/>
      <c r="E50" s="12"/>
      <c r="F50" s="12"/>
    </row>
    <row r="51" spans="1:6" ht="12.75" outlineLevel="3" x14ac:dyDescent="0.2">
      <c r="A51" s="232" t="s">
        <v>243</v>
      </c>
      <c r="B51" s="50">
        <v>137.94721835202</v>
      </c>
      <c r="C51" s="50">
        <v>140.8487712093</v>
      </c>
      <c r="D51" s="12"/>
      <c r="E51" s="12"/>
      <c r="F51" s="12"/>
    </row>
    <row r="52" spans="1:6" ht="12.75" outlineLevel="3" x14ac:dyDescent="0.2">
      <c r="A52" s="232" t="s">
        <v>244</v>
      </c>
      <c r="B52" s="50">
        <v>0.16730057006999999</v>
      </c>
      <c r="C52" s="50">
        <v>0.16695227388</v>
      </c>
      <c r="D52" s="12"/>
      <c r="E52" s="12"/>
      <c r="F52" s="12"/>
    </row>
    <row r="53" spans="1:6" ht="13.5" customHeight="1" outlineLevel="2" x14ac:dyDescent="0.2">
      <c r="A53" s="58" t="s">
        <v>245</v>
      </c>
      <c r="B53" s="108">
        <f t="shared" ref="B53" si="7">SUM(B$54:B$58)</f>
        <v>49.296237410669995</v>
      </c>
      <c r="C53" s="108">
        <v>50.31843627936</v>
      </c>
      <c r="D53" s="12"/>
      <c r="E53" s="12"/>
      <c r="F53" s="12"/>
    </row>
    <row r="54" spans="1:6" ht="12.75" outlineLevel="3" x14ac:dyDescent="0.2">
      <c r="A54" s="232" t="s">
        <v>246</v>
      </c>
      <c r="B54" s="50">
        <v>8.9030299999999993</v>
      </c>
      <c r="C54" s="50">
        <v>9.0929743999999992</v>
      </c>
      <c r="D54" s="12"/>
      <c r="E54" s="12"/>
      <c r="F54" s="12"/>
    </row>
    <row r="55" spans="1:6" ht="12.75" outlineLevel="3" x14ac:dyDescent="0.2">
      <c r="A55" s="232" t="s">
        <v>247</v>
      </c>
      <c r="B55" s="50">
        <v>7.4875390536599999</v>
      </c>
      <c r="C55" s="50">
        <v>7.7768646749599997</v>
      </c>
      <c r="D55" s="12"/>
      <c r="E55" s="12"/>
      <c r="F55" s="12"/>
    </row>
    <row r="56" spans="1:6" ht="12.75" outlineLevel="3" x14ac:dyDescent="0.2">
      <c r="A56" s="232" t="s">
        <v>248</v>
      </c>
      <c r="B56" s="50">
        <v>17.004691528479999</v>
      </c>
      <c r="C56" s="50">
        <v>16.969290158869999</v>
      </c>
      <c r="D56" s="12"/>
      <c r="E56" s="12"/>
      <c r="F56" s="12"/>
    </row>
    <row r="57" spans="1:6" ht="12.75" outlineLevel="3" x14ac:dyDescent="0.2">
      <c r="A57" s="232" t="s">
        <v>249</v>
      </c>
      <c r="B57" s="50">
        <v>0.17323603973999999</v>
      </c>
      <c r="C57" s="50">
        <v>0.17287538674</v>
      </c>
      <c r="D57" s="12"/>
      <c r="E57" s="12"/>
      <c r="F57" s="12"/>
    </row>
    <row r="58" spans="1:6" ht="12.75" outlineLevel="3" x14ac:dyDescent="0.2">
      <c r="A58" s="232" t="s">
        <v>250</v>
      </c>
      <c r="B58" s="50">
        <v>15.727740788789999</v>
      </c>
      <c r="C58" s="50">
        <v>16.30643165879</v>
      </c>
      <c r="D58" s="12"/>
      <c r="E58" s="12"/>
      <c r="F58" s="12"/>
    </row>
    <row r="59" spans="1:6" ht="12.75" outlineLevel="2" x14ac:dyDescent="0.2">
      <c r="A59" s="58" t="s">
        <v>251</v>
      </c>
      <c r="B59" s="108">
        <f t="shared" ref="B59" si="8">SUM(B$60:B$60)</f>
        <v>1.71259423E-3</v>
      </c>
      <c r="C59" s="108">
        <v>1.7787705E-3</v>
      </c>
      <c r="D59" s="12"/>
      <c r="E59" s="12"/>
      <c r="F59" s="12"/>
    </row>
    <row r="60" spans="1:6" ht="12.75" outlineLevel="3" x14ac:dyDescent="0.2">
      <c r="A60" s="232" t="s">
        <v>74</v>
      </c>
      <c r="B60" s="50">
        <v>1.71259423E-3</v>
      </c>
      <c r="C60" s="50">
        <v>1.7787705E-3</v>
      </c>
      <c r="D60" s="12"/>
      <c r="E60" s="12"/>
      <c r="F60" s="12"/>
    </row>
    <row r="61" spans="1:6" ht="12.75" outlineLevel="2" x14ac:dyDescent="0.2">
      <c r="A61" s="58" t="s">
        <v>252</v>
      </c>
      <c r="B61" s="108">
        <f t="shared" ref="B61" si="9">SUM(B$62:B$66)</f>
        <v>574.45951549287997</v>
      </c>
      <c r="C61" s="108">
        <v>573.26357179695003</v>
      </c>
      <c r="D61" s="12"/>
      <c r="E61" s="12"/>
      <c r="F61" s="12"/>
    </row>
    <row r="62" spans="1:6" ht="12.75" outlineLevel="3" x14ac:dyDescent="0.2">
      <c r="A62" s="232" t="s">
        <v>253</v>
      </c>
      <c r="B62" s="50">
        <v>84.201668999999995</v>
      </c>
      <c r="C62" s="50">
        <v>84.026373000000007</v>
      </c>
      <c r="D62" s="12"/>
      <c r="E62" s="12"/>
      <c r="F62" s="12"/>
    </row>
    <row r="63" spans="1:6" ht="12.75" outlineLevel="3" x14ac:dyDescent="0.2">
      <c r="A63" s="232" t="s">
        <v>254</v>
      </c>
      <c r="B63" s="50">
        <v>28.067222999999998</v>
      </c>
      <c r="C63" s="50">
        <v>28.008790999999999</v>
      </c>
      <c r="D63" s="12"/>
      <c r="E63" s="12"/>
      <c r="F63" s="12"/>
    </row>
    <row r="64" spans="1:6" ht="12.75" outlineLevel="3" x14ac:dyDescent="0.2">
      <c r="A64" s="232" t="s">
        <v>255</v>
      </c>
      <c r="B64" s="50">
        <v>349.92173149287999</v>
      </c>
      <c r="C64" s="50">
        <v>349.19324379695001</v>
      </c>
      <c r="D64" s="12"/>
      <c r="E64" s="12"/>
      <c r="F64" s="12"/>
    </row>
    <row r="65" spans="1:6" ht="12.75" outlineLevel="3" x14ac:dyDescent="0.2">
      <c r="A65" s="232" t="s">
        <v>256</v>
      </c>
      <c r="B65" s="50">
        <v>28.067222999999998</v>
      </c>
      <c r="C65" s="50">
        <v>28.008790999999999</v>
      </c>
      <c r="D65" s="12"/>
      <c r="E65" s="12"/>
      <c r="F65" s="12"/>
    </row>
    <row r="66" spans="1:6" ht="12.75" outlineLevel="3" x14ac:dyDescent="0.2">
      <c r="A66" s="232" t="s">
        <v>257</v>
      </c>
      <c r="B66" s="50">
        <v>84.201668999999995</v>
      </c>
      <c r="C66" s="50">
        <v>84.026373000000007</v>
      </c>
      <c r="D66" s="12"/>
      <c r="E66" s="12"/>
      <c r="F66" s="12"/>
    </row>
    <row r="67" spans="1:6" ht="12.75" outlineLevel="2" x14ac:dyDescent="0.2">
      <c r="A67" s="58" t="s">
        <v>258</v>
      </c>
      <c r="B67" s="108">
        <f t="shared" ref="B67" si="10">SUM(B$68:B$68)</f>
        <v>49.084993404000002</v>
      </c>
      <c r="C67" s="108">
        <v>50.117436859999998</v>
      </c>
      <c r="D67" s="12"/>
      <c r="E67" s="12"/>
      <c r="F67" s="12"/>
    </row>
    <row r="68" spans="1:6" ht="12.75" outlineLevel="3" x14ac:dyDescent="0.2">
      <c r="A68" s="232" t="s">
        <v>243</v>
      </c>
      <c r="B68" s="50">
        <v>49.084993404000002</v>
      </c>
      <c r="C68" s="50">
        <v>50.117436859999998</v>
      </c>
      <c r="D68" s="12"/>
      <c r="E68" s="12"/>
      <c r="F68" s="12"/>
    </row>
    <row r="69" spans="1:6" ht="15" x14ac:dyDescent="0.25">
      <c r="A69" s="244" t="s">
        <v>259</v>
      </c>
      <c r="B69" s="163">
        <f t="shared" ref="B69:C69" si="11">B$70+B$83</f>
        <v>307.96457446918004</v>
      </c>
      <c r="C69" s="163">
        <f t="shared" si="11"/>
        <v>298.89594675398996</v>
      </c>
      <c r="D69" s="12"/>
      <c r="E69" s="12"/>
      <c r="F69" s="12"/>
    </row>
    <row r="70" spans="1:6" ht="15" outlineLevel="1" x14ac:dyDescent="0.25">
      <c r="A70" s="218" t="s">
        <v>199</v>
      </c>
      <c r="B70" s="229">
        <f t="shared" ref="B70:C70" si="12">B$71+B$77+B$81</f>
        <v>13.279554505130001</v>
      </c>
      <c r="C70" s="229">
        <f t="shared" si="12"/>
        <v>13.29172784132</v>
      </c>
      <c r="D70" s="12"/>
      <c r="E70" s="12"/>
      <c r="F70" s="12"/>
    </row>
    <row r="71" spans="1:6" ht="14.25" customHeight="1" outlineLevel="2" collapsed="1" x14ac:dyDescent="0.2">
      <c r="A71" s="58" t="s">
        <v>260</v>
      </c>
      <c r="B71" s="108">
        <f t="shared" ref="B71" si="13">SUM(B$72:B$76)</f>
        <v>8.9500115999999998</v>
      </c>
      <c r="C71" s="108">
        <v>8.9500115999999998</v>
      </c>
      <c r="D71" s="12"/>
      <c r="E71" s="12"/>
      <c r="F71" s="12"/>
    </row>
    <row r="72" spans="1:6" ht="12.75" hidden="1" outlineLevel="3" x14ac:dyDescent="0.2">
      <c r="A72" s="232" t="s">
        <v>261</v>
      </c>
      <c r="B72" s="50">
        <v>1.1600000000000001E-5</v>
      </c>
      <c r="C72" s="50">
        <v>1.1600000000000001E-5</v>
      </c>
      <c r="D72" s="12"/>
      <c r="E72" s="12"/>
      <c r="F72" s="12"/>
    </row>
    <row r="73" spans="1:6" ht="12.75" hidden="1" outlineLevel="3" x14ac:dyDescent="0.2">
      <c r="A73" s="232" t="s">
        <v>262</v>
      </c>
      <c r="B73" s="50">
        <v>1</v>
      </c>
      <c r="C73" s="50">
        <v>1</v>
      </c>
      <c r="D73" s="12"/>
      <c r="E73" s="12"/>
      <c r="F73" s="12"/>
    </row>
    <row r="74" spans="1:6" ht="12.75" hidden="1" outlineLevel="3" x14ac:dyDescent="0.2">
      <c r="A74" s="232" t="s">
        <v>263</v>
      </c>
      <c r="B74" s="50">
        <v>2</v>
      </c>
      <c r="C74" s="50">
        <v>2</v>
      </c>
      <c r="D74" s="12"/>
      <c r="E74" s="12"/>
      <c r="F74" s="12"/>
    </row>
    <row r="75" spans="1:6" ht="12.75" hidden="1" outlineLevel="3" x14ac:dyDescent="0.2">
      <c r="A75" s="232" t="s">
        <v>264</v>
      </c>
      <c r="B75" s="50">
        <v>3</v>
      </c>
      <c r="C75" s="50">
        <v>3</v>
      </c>
      <c r="D75" s="12"/>
      <c r="E75" s="12"/>
      <c r="F75" s="12"/>
    </row>
    <row r="76" spans="1:6" ht="12.75" hidden="1" outlineLevel="3" x14ac:dyDescent="0.2">
      <c r="A76" s="232" t="s">
        <v>265</v>
      </c>
      <c r="B76" s="50">
        <v>2.95</v>
      </c>
      <c r="C76" s="50">
        <v>2.95</v>
      </c>
      <c r="D76" s="12"/>
      <c r="E76" s="12"/>
      <c r="F76" s="12"/>
    </row>
    <row r="77" spans="1:6" ht="13.5" customHeight="1" outlineLevel="2" collapsed="1" x14ac:dyDescent="0.2">
      <c r="A77" s="58" t="s">
        <v>235</v>
      </c>
      <c r="B77" s="108">
        <f t="shared" ref="B77" si="14">SUM(B$78:B$80)</f>
        <v>4.3285882551299997</v>
      </c>
      <c r="C77" s="108">
        <v>4.3407615913199997</v>
      </c>
      <c r="D77" s="12"/>
      <c r="E77" s="12"/>
      <c r="F77" s="12"/>
    </row>
    <row r="78" spans="1:6" ht="12.75" hidden="1" outlineLevel="3" x14ac:dyDescent="0.2">
      <c r="A78" s="232" t="s">
        <v>266</v>
      </c>
      <c r="B78" s="50">
        <v>0.34146937824000001</v>
      </c>
      <c r="C78" s="50">
        <v>0.34550837750000002</v>
      </c>
      <c r="D78" s="12"/>
      <c r="E78" s="12"/>
      <c r="F78" s="12"/>
    </row>
    <row r="79" spans="1:6" ht="12.75" hidden="1" outlineLevel="3" x14ac:dyDescent="0.2">
      <c r="A79" s="232" t="s">
        <v>267</v>
      </c>
      <c r="B79" s="50">
        <v>3.8976764468799998</v>
      </c>
      <c r="C79" s="50">
        <v>3.9096440489900002</v>
      </c>
      <c r="D79" s="12"/>
      <c r="E79" s="12"/>
      <c r="F79" s="12"/>
    </row>
    <row r="80" spans="1:6" ht="12.75" hidden="1" outlineLevel="3" x14ac:dyDescent="0.2">
      <c r="A80" s="232" t="s">
        <v>268</v>
      </c>
      <c r="B80" s="50">
        <v>8.9442430010000004E-2</v>
      </c>
      <c r="C80" s="50">
        <v>8.5609164830000001E-2</v>
      </c>
      <c r="D80" s="12"/>
      <c r="E80" s="12"/>
      <c r="F80" s="12"/>
    </row>
    <row r="81" spans="1:6" ht="12.75" outlineLevel="2" collapsed="1" x14ac:dyDescent="0.2">
      <c r="A81" s="58" t="s">
        <v>269</v>
      </c>
      <c r="B81" s="108">
        <f t="shared" ref="B81" si="15">SUM(B$82:B$82)</f>
        <v>9.5465000000000003E-4</v>
      </c>
      <c r="C81" s="108">
        <v>9.5465000000000003E-4</v>
      </c>
      <c r="D81" s="12"/>
      <c r="E81" s="12"/>
      <c r="F81" s="12"/>
    </row>
    <row r="82" spans="1:6" ht="12.75" hidden="1" outlineLevel="3" x14ac:dyDescent="0.2">
      <c r="A82" s="232" t="s">
        <v>270</v>
      </c>
      <c r="B82" s="50">
        <v>9.5465000000000003E-4</v>
      </c>
      <c r="C82" s="50">
        <v>9.5465000000000003E-4</v>
      </c>
      <c r="D82" s="12"/>
      <c r="E82" s="12"/>
      <c r="F82" s="12"/>
    </row>
    <row r="83" spans="1:6" ht="15" outlineLevel="1" x14ac:dyDescent="0.25">
      <c r="A83" s="218" t="s">
        <v>237</v>
      </c>
      <c r="B83" s="229">
        <f t="shared" ref="B83:C83" si="16">B$84+B$90+B$92+B$99+B$100</f>
        <v>294.68501996405001</v>
      </c>
      <c r="C83" s="229">
        <f t="shared" si="16"/>
        <v>285.60421891266998</v>
      </c>
      <c r="D83" s="12"/>
      <c r="E83" s="12"/>
      <c r="F83" s="12"/>
    </row>
    <row r="84" spans="1:6" ht="12.75" outlineLevel="2" collapsed="1" x14ac:dyDescent="0.2">
      <c r="A84" s="58" t="s">
        <v>238</v>
      </c>
      <c r="B84" s="108">
        <f t="shared" ref="B84" si="17">SUM(B$85:B$89)</f>
        <v>229.69754217034</v>
      </c>
      <c r="C84" s="108">
        <v>225.70542446681</v>
      </c>
      <c r="D84" s="12"/>
      <c r="E84" s="12"/>
      <c r="F84" s="12"/>
    </row>
    <row r="85" spans="1:6" ht="12.75" hidden="1" outlineLevel="3" x14ac:dyDescent="0.2">
      <c r="A85" s="232" t="s">
        <v>271</v>
      </c>
      <c r="B85" s="50">
        <v>1.7725860336399999</v>
      </c>
      <c r="C85" s="50">
        <v>1.83975700106</v>
      </c>
      <c r="D85" s="12"/>
      <c r="E85" s="12"/>
      <c r="F85" s="12"/>
    </row>
    <row r="86" spans="1:6" ht="12.75" hidden="1" outlineLevel="3" x14ac:dyDescent="0.2">
      <c r="A86" s="232" t="s">
        <v>240</v>
      </c>
      <c r="B86" s="50">
        <v>11.43793588039</v>
      </c>
      <c r="C86" s="50">
        <v>3.09620539278</v>
      </c>
      <c r="D86" s="12"/>
      <c r="E86" s="12"/>
      <c r="F86" s="12"/>
    </row>
    <row r="87" spans="1:6" ht="12.75" hidden="1" outlineLevel="3" x14ac:dyDescent="0.2">
      <c r="A87" s="232" t="s">
        <v>241</v>
      </c>
      <c r="B87" s="50">
        <v>1.17233984</v>
      </c>
      <c r="C87" s="50">
        <v>1.2176401649999999</v>
      </c>
      <c r="D87" s="12"/>
      <c r="E87" s="12"/>
      <c r="F87" s="12"/>
    </row>
    <row r="88" spans="1:6" ht="12.75" hidden="1" outlineLevel="3" x14ac:dyDescent="0.2">
      <c r="A88" s="232" t="s">
        <v>242</v>
      </c>
      <c r="B88" s="50">
        <v>12.620988166129999</v>
      </c>
      <c r="C88" s="50">
        <v>12.59471304869</v>
      </c>
      <c r="D88" s="12"/>
      <c r="E88" s="12"/>
      <c r="F88" s="12"/>
    </row>
    <row r="89" spans="1:6" ht="12.75" hidden="1" outlineLevel="3" x14ac:dyDescent="0.2">
      <c r="A89" s="232" t="s">
        <v>243</v>
      </c>
      <c r="B89" s="50">
        <v>202.69369225017999</v>
      </c>
      <c r="C89" s="50">
        <v>206.95710885928</v>
      </c>
      <c r="D89" s="12"/>
      <c r="E89" s="12"/>
      <c r="F89" s="12"/>
    </row>
    <row r="90" spans="1:6" ht="12.75" outlineLevel="2" collapsed="1" x14ac:dyDescent="0.2">
      <c r="A90" s="58" t="s">
        <v>245</v>
      </c>
      <c r="B90" s="108">
        <f t="shared" ref="B90" si="18">SUM(B$91:B$91)</f>
        <v>2.7359326455700002</v>
      </c>
      <c r="C90" s="108">
        <v>2.0476776141799999</v>
      </c>
      <c r="D90" s="12"/>
      <c r="E90" s="12"/>
      <c r="F90" s="12"/>
    </row>
    <row r="91" spans="1:6" ht="12.75" hidden="1" outlineLevel="3" x14ac:dyDescent="0.2">
      <c r="A91" s="232" t="s">
        <v>246</v>
      </c>
      <c r="B91" s="50">
        <v>2.7359326455700002</v>
      </c>
      <c r="C91" s="50">
        <v>2.0476776141799999</v>
      </c>
      <c r="D91" s="12"/>
      <c r="E91" s="12"/>
      <c r="F91" s="12"/>
    </row>
    <row r="92" spans="1:6" ht="12.75" outlineLevel="2" collapsed="1" x14ac:dyDescent="0.2">
      <c r="A92" s="58" t="s">
        <v>251</v>
      </c>
      <c r="B92" s="108">
        <f t="shared" ref="B92" si="19">SUM(B$93:B$98)</f>
        <v>58.996130575340004</v>
      </c>
      <c r="C92" s="108">
        <v>54.52722855156</v>
      </c>
      <c r="D92" s="12"/>
      <c r="E92" s="12"/>
      <c r="F92" s="12"/>
    </row>
    <row r="93" spans="1:6" ht="12.75" hidden="1" outlineLevel="3" x14ac:dyDescent="0.2">
      <c r="A93" s="232" t="s">
        <v>273</v>
      </c>
      <c r="B93" s="50">
        <v>10.58962562764</v>
      </c>
      <c r="C93" s="50">
        <v>8.5791960098000004</v>
      </c>
      <c r="D93" s="12"/>
      <c r="E93" s="12"/>
      <c r="F93" s="12"/>
    </row>
    <row r="94" spans="1:6" ht="12.75" hidden="1" outlineLevel="3" x14ac:dyDescent="0.2">
      <c r="A94" s="232" t="s">
        <v>19</v>
      </c>
      <c r="B94" s="50">
        <v>1.0414123130299999</v>
      </c>
      <c r="C94" s="50">
        <v>1.11240578804</v>
      </c>
      <c r="D94" s="12"/>
      <c r="E94" s="12"/>
      <c r="F94" s="12"/>
    </row>
    <row r="95" spans="1:6" ht="12.75" hidden="1" outlineLevel="3" x14ac:dyDescent="0.2">
      <c r="A95" s="232" t="s">
        <v>17</v>
      </c>
      <c r="B95" s="50">
        <v>0.85413330630999995</v>
      </c>
      <c r="C95" s="50">
        <v>0.88713782859000001</v>
      </c>
      <c r="D95" s="12"/>
      <c r="E95" s="12"/>
      <c r="F95" s="12"/>
    </row>
    <row r="96" spans="1:6" ht="12.75" hidden="1" outlineLevel="3" x14ac:dyDescent="0.2">
      <c r="A96" s="232" t="s">
        <v>124</v>
      </c>
      <c r="B96" s="50">
        <v>1.29782839152</v>
      </c>
      <c r="C96" s="50">
        <v>1.2951264958399999</v>
      </c>
      <c r="D96" s="12"/>
      <c r="E96" s="12"/>
      <c r="F96" s="12"/>
    </row>
    <row r="97" spans="1:6" ht="12.75" hidden="1" outlineLevel="3" x14ac:dyDescent="0.2">
      <c r="A97" s="232" t="s">
        <v>274</v>
      </c>
      <c r="B97" s="50">
        <v>42.466577746150001</v>
      </c>
      <c r="C97" s="50">
        <v>39.912527175000001</v>
      </c>
      <c r="D97" s="12"/>
      <c r="E97" s="12"/>
      <c r="F97" s="12"/>
    </row>
    <row r="98" spans="1:6" ht="12.75" hidden="1" outlineLevel="3" x14ac:dyDescent="0.2">
      <c r="A98" s="232" t="s">
        <v>275</v>
      </c>
      <c r="B98" s="50">
        <v>2.7465531906899998</v>
      </c>
      <c r="C98" s="50">
        <v>2.7408352542899999</v>
      </c>
      <c r="D98" s="12"/>
      <c r="E98" s="12"/>
      <c r="F98" s="12"/>
    </row>
    <row r="99" spans="1:6" ht="12.75" outlineLevel="2" x14ac:dyDescent="0.2">
      <c r="A99" s="232" t="s">
        <v>276</v>
      </c>
      <c r="B99" s="108"/>
      <c r="C99" s="108"/>
      <c r="D99" s="12"/>
      <c r="E99" s="12"/>
      <c r="F99" s="12"/>
    </row>
    <row r="100" spans="1:6" ht="12.75" outlineLevel="2" x14ac:dyDescent="0.2">
      <c r="A100" s="58" t="s">
        <v>277</v>
      </c>
      <c r="B100" s="108">
        <f t="shared" ref="B100" si="20">SUM(B$101:B$101)</f>
        <v>3.2554145727999999</v>
      </c>
      <c r="C100" s="108">
        <v>3.3238882801199998</v>
      </c>
      <c r="D100" s="12"/>
      <c r="E100" s="12"/>
      <c r="F100" s="12"/>
    </row>
    <row r="101" spans="1:6" ht="12.75" outlineLevel="3" x14ac:dyDescent="0.2">
      <c r="A101" s="58" t="s">
        <v>258</v>
      </c>
      <c r="B101" s="50">
        <v>3.2554145727999999</v>
      </c>
      <c r="C101" s="50">
        <v>3.3238882801199998</v>
      </c>
      <c r="D101" s="12"/>
      <c r="E101" s="12"/>
      <c r="F101" s="12"/>
    </row>
    <row r="102" spans="1:6" ht="12.75" x14ac:dyDescent="0.2">
      <c r="A102" s="232" t="s">
        <v>243</v>
      </c>
      <c r="B102" s="50">
        <v>3.2554145727999999</v>
      </c>
      <c r="C102" s="50">
        <v>3.3238882801199998</v>
      </c>
      <c r="D102" s="12"/>
      <c r="E102" s="12"/>
      <c r="F102" s="12"/>
    </row>
    <row r="103" spans="1:6" x14ac:dyDescent="0.2">
      <c r="B103" s="63"/>
      <c r="C103" s="63"/>
      <c r="D103" s="12"/>
      <c r="E103" s="12"/>
      <c r="F103" s="12"/>
    </row>
    <row r="104" spans="1:6" x14ac:dyDescent="0.2">
      <c r="B104" s="63"/>
      <c r="C104" s="63"/>
      <c r="D104" s="12"/>
      <c r="E104" s="12"/>
      <c r="F104" s="12"/>
    </row>
    <row r="105" spans="1:6" x14ac:dyDescent="0.2">
      <c r="B105" s="63"/>
      <c r="C105" s="63"/>
      <c r="D105" s="12"/>
      <c r="E105" s="12"/>
      <c r="F105" s="12"/>
    </row>
    <row r="106" spans="1:6" x14ac:dyDescent="0.2">
      <c r="B106" s="63"/>
      <c r="C106" s="63"/>
      <c r="D106" s="12"/>
      <c r="E106" s="12"/>
      <c r="F106" s="12"/>
    </row>
    <row r="107" spans="1:6" x14ac:dyDescent="0.2">
      <c r="B107" s="63"/>
      <c r="C107" s="63"/>
      <c r="D107" s="12"/>
      <c r="E107" s="12"/>
      <c r="F107" s="12"/>
    </row>
    <row r="108" spans="1:6" x14ac:dyDescent="0.2">
      <c r="B108" s="63"/>
      <c r="C108" s="63"/>
      <c r="D108" s="12"/>
      <c r="E108" s="12"/>
      <c r="F108" s="12"/>
    </row>
    <row r="109" spans="1:6" x14ac:dyDescent="0.2">
      <c r="B109" s="63"/>
      <c r="C109" s="63"/>
      <c r="D109" s="12"/>
      <c r="E109" s="12"/>
      <c r="F109" s="12"/>
    </row>
    <row r="110" spans="1:6" x14ac:dyDescent="0.2">
      <c r="B110" s="63"/>
      <c r="C110" s="63"/>
      <c r="D110" s="12"/>
      <c r="E110" s="12"/>
      <c r="F110" s="12"/>
    </row>
    <row r="111" spans="1:6" x14ac:dyDescent="0.2">
      <c r="B111" s="63"/>
      <c r="C111" s="63"/>
      <c r="D111" s="12"/>
      <c r="E111" s="12"/>
      <c r="F111" s="12"/>
    </row>
    <row r="112" spans="1:6" x14ac:dyDescent="0.2">
      <c r="B112" s="63"/>
      <c r="C112" s="63"/>
      <c r="D112" s="12"/>
      <c r="E112" s="12"/>
      <c r="F112" s="12"/>
    </row>
    <row r="113" spans="2:6" x14ac:dyDescent="0.2">
      <c r="B113" s="63"/>
      <c r="C113" s="63"/>
      <c r="D113" s="12"/>
      <c r="E113" s="12"/>
      <c r="F113" s="12"/>
    </row>
    <row r="114" spans="2:6" x14ac:dyDescent="0.2">
      <c r="B114" s="63"/>
      <c r="C114" s="63"/>
      <c r="D114" s="12"/>
      <c r="E114" s="12"/>
      <c r="F114" s="12"/>
    </row>
    <row r="115" spans="2:6" x14ac:dyDescent="0.2">
      <c r="B115" s="63"/>
      <c r="C115" s="63"/>
      <c r="D115" s="12"/>
      <c r="E115" s="12"/>
      <c r="F115" s="12"/>
    </row>
    <row r="116" spans="2:6" x14ac:dyDescent="0.2">
      <c r="B116" s="63"/>
      <c r="C116" s="63"/>
      <c r="D116" s="12"/>
      <c r="E116" s="12"/>
      <c r="F116" s="12"/>
    </row>
    <row r="117" spans="2:6" x14ac:dyDescent="0.2">
      <c r="B117" s="63"/>
      <c r="C117" s="63"/>
      <c r="D117" s="12"/>
      <c r="E117" s="12"/>
      <c r="F117" s="12"/>
    </row>
    <row r="118" spans="2:6" x14ac:dyDescent="0.2">
      <c r="B118" s="63"/>
      <c r="C118" s="63"/>
      <c r="D118" s="12"/>
      <c r="E118" s="12"/>
      <c r="F118" s="12"/>
    </row>
    <row r="119" spans="2:6" x14ac:dyDescent="0.2">
      <c r="B119" s="63"/>
      <c r="C119" s="63"/>
      <c r="D119" s="12"/>
      <c r="E119" s="12"/>
      <c r="F119" s="12"/>
    </row>
    <row r="120" spans="2:6" x14ac:dyDescent="0.2">
      <c r="B120" s="63"/>
      <c r="C120" s="63"/>
      <c r="D120" s="12"/>
      <c r="E120" s="12"/>
      <c r="F120" s="12"/>
    </row>
    <row r="121" spans="2:6" x14ac:dyDescent="0.2">
      <c r="B121" s="63"/>
      <c r="C121" s="63"/>
      <c r="D121" s="12"/>
      <c r="E121" s="12"/>
      <c r="F121" s="12"/>
    </row>
    <row r="122" spans="2:6" x14ac:dyDescent="0.2">
      <c r="B122" s="63"/>
      <c r="C122" s="63"/>
      <c r="D122" s="12"/>
      <c r="E122" s="12"/>
      <c r="F122" s="12"/>
    </row>
    <row r="123" spans="2:6" x14ac:dyDescent="0.2">
      <c r="B123" s="63"/>
      <c r="C123" s="63"/>
      <c r="D123" s="12"/>
      <c r="E123" s="12"/>
      <c r="F123" s="12"/>
    </row>
    <row r="124" spans="2:6" x14ac:dyDescent="0.2">
      <c r="B124" s="63"/>
      <c r="C124" s="63"/>
      <c r="D124" s="12"/>
      <c r="E124" s="12"/>
      <c r="F124" s="12"/>
    </row>
    <row r="125" spans="2:6" x14ac:dyDescent="0.2">
      <c r="B125" s="63"/>
      <c r="C125" s="63"/>
      <c r="D125" s="12"/>
      <c r="E125" s="12"/>
      <c r="F125" s="12"/>
    </row>
    <row r="126" spans="2:6" x14ac:dyDescent="0.2">
      <c r="B126" s="63"/>
      <c r="C126" s="63"/>
      <c r="D126" s="12"/>
      <c r="E126" s="12"/>
      <c r="F126" s="12"/>
    </row>
    <row r="127" spans="2:6" x14ac:dyDescent="0.2">
      <c r="B127" s="63"/>
      <c r="C127" s="63"/>
      <c r="D127" s="12"/>
      <c r="E127" s="12"/>
      <c r="F127" s="12"/>
    </row>
    <row r="128" spans="2:6" x14ac:dyDescent="0.2">
      <c r="B128" s="63"/>
      <c r="C128" s="63"/>
      <c r="D128" s="12"/>
      <c r="E128" s="12"/>
      <c r="F128" s="12"/>
    </row>
    <row r="129" spans="2:6" x14ac:dyDescent="0.2">
      <c r="B129" s="63"/>
      <c r="C129" s="63"/>
      <c r="D129" s="12"/>
      <c r="E129" s="12"/>
      <c r="F129" s="12"/>
    </row>
    <row r="130" spans="2:6" x14ac:dyDescent="0.2">
      <c r="B130" s="63"/>
      <c r="C130" s="63"/>
      <c r="D130" s="12"/>
      <c r="E130" s="12"/>
      <c r="F130" s="12"/>
    </row>
    <row r="131" spans="2:6" x14ac:dyDescent="0.2">
      <c r="B131" s="63"/>
      <c r="C131" s="63"/>
      <c r="D131" s="12"/>
      <c r="E131" s="12"/>
      <c r="F131" s="12"/>
    </row>
    <row r="132" spans="2:6" x14ac:dyDescent="0.2">
      <c r="B132" s="63"/>
      <c r="C132" s="63"/>
      <c r="D132" s="12"/>
      <c r="E132" s="12"/>
      <c r="F132" s="12"/>
    </row>
    <row r="133" spans="2:6" x14ac:dyDescent="0.2">
      <c r="B133" s="63"/>
      <c r="C133" s="63"/>
      <c r="D133" s="12"/>
      <c r="E133" s="12"/>
      <c r="F133" s="12"/>
    </row>
    <row r="134" spans="2:6" x14ac:dyDescent="0.2">
      <c r="B134" s="63"/>
      <c r="C134" s="63"/>
      <c r="D134" s="12"/>
      <c r="E134" s="12"/>
      <c r="F134" s="12"/>
    </row>
    <row r="135" spans="2:6" x14ac:dyDescent="0.2">
      <c r="B135" s="63"/>
      <c r="C135" s="63"/>
      <c r="D135" s="12"/>
      <c r="E135" s="12"/>
      <c r="F135" s="12"/>
    </row>
    <row r="136" spans="2:6" x14ac:dyDescent="0.2">
      <c r="B136" s="63"/>
      <c r="C136" s="63"/>
      <c r="D136" s="12"/>
      <c r="E136" s="12"/>
      <c r="F136" s="12"/>
    </row>
    <row r="137" spans="2:6" x14ac:dyDescent="0.2">
      <c r="B137" s="63"/>
      <c r="C137" s="63"/>
      <c r="D137" s="12"/>
      <c r="E137" s="12"/>
      <c r="F137" s="12"/>
    </row>
    <row r="138" spans="2:6" x14ac:dyDescent="0.2">
      <c r="B138" s="63"/>
      <c r="C138" s="63"/>
      <c r="D138" s="12"/>
      <c r="E138" s="12"/>
      <c r="F138" s="12"/>
    </row>
    <row r="139" spans="2:6" x14ac:dyDescent="0.2">
      <c r="B139" s="63"/>
      <c r="C139" s="63"/>
      <c r="D139" s="12"/>
      <c r="E139" s="12"/>
      <c r="F139" s="12"/>
    </row>
    <row r="140" spans="2:6" x14ac:dyDescent="0.2">
      <c r="B140" s="63"/>
      <c r="C140" s="63"/>
      <c r="D140" s="12"/>
      <c r="E140" s="12"/>
      <c r="F140" s="12"/>
    </row>
    <row r="141" spans="2:6" x14ac:dyDescent="0.2">
      <c r="B141" s="63"/>
      <c r="C141" s="63"/>
      <c r="D141" s="12"/>
      <c r="E141" s="12"/>
      <c r="F141" s="12"/>
    </row>
    <row r="142" spans="2:6" x14ac:dyDescent="0.2">
      <c r="B142" s="63"/>
      <c r="C142" s="63"/>
      <c r="D142" s="12"/>
      <c r="E142" s="12"/>
      <c r="F142" s="12"/>
    </row>
    <row r="143" spans="2:6" x14ac:dyDescent="0.2">
      <c r="B143" s="63"/>
      <c r="C143" s="63"/>
      <c r="D143" s="12"/>
      <c r="E143" s="12"/>
      <c r="F143" s="12"/>
    </row>
    <row r="144" spans="2:6" x14ac:dyDescent="0.2">
      <c r="B144" s="63"/>
      <c r="C144" s="63"/>
      <c r="D144" s="12"/>
      <c r="E144" s="12"/>
      <c r="F144" s="12"/>
    </row>
    <row r="145" spans="2:6" x14ac:dyDescent="0.2">
      <c r="B145" s="63"/>
      <c r="C145" s="63"/>
      <c r="D145" s="12"/>
      <c r="E145" s="12"/>
      <c r="F145" s="12"/>
    </row>
    <row r="146" spans="2:6" x14ac:dyDescent="0.2">
      <c r="B146" s="63"/>
      <c r="C146" s="63"/>
      <c r="D146" s="12"/>
      <c r="E146" s="12"/>
      <c r="F146" s="12"/>
    </row>
    <row r="147" spans="2:6" x14ac:dyDescent="0.2">
      <c r="B147" s="63"/>
      <c r="C147" s="63"/>
      <c r="D147" s="12"/>
      <c r="E147" s="12"/>
      <c r="F147" s="12"/>
    </row>
    <row r="148" spans="2:6" x14ac:dyDescent="0.2">
      <c r="B148" s="63"/>
      <c r="C148" s="63"/>
      <c r="D148" s="12"/>
      <c r="E148" s="12"/>
      <c r="F148" s="12"/>
    </row>
    <row r="149" spans="2:6" x14ac:dyDescent="0.2">
      <c r="B149" s="63"/>
      <c r="C149" s="63"/>
      <c r="D149" s="12"/>
      <c r="E149" s="12"/>
      <c r="F149" s="12"/>
    </row>
    <row r="150" spans="2:6" x14ac:dyDescent="0.2">
      <c r="B150" s="63"/>
      <c r="C150" s="63"/>
      <c r="D150" s="12"/>
      <c r="E150" s="12"/>
      <c r="F150" s="12"/>
    </row>
    <row r="151" spans="2:6" x14ac:dyDescent="0.2">
      <c r="B151" s="63"/>
      <c r="C151" s="63"/>
      <c r="D151" s="12"/>
      <c r="E151" s="12"/>
      <c r="F151" s="12"/>
    </row>
    <row r="152" spans="2:6" x14ac:dyDescent="0.2">
      <c r="B152" s="63"/>
      <c r="C152" s="63"/>
      <c r="D152" s="12"/>
      <c r="E152" s="12"/>
      <c r="F152" s="12"/>
    </row>
    <row r="153" spans="2:6" x14ac:dyDescent="0.2">
      <c r="B153" s="63"/>
      <c r="C153" s="63"/>
      <c r="D153" s="12"/>
      <c r="E153" s="12"/>
      <c r="F153" s="12"/>
    </row>
    <row r="154" spans="2:6" x14ac:dyDescent="0.2">
      <c r="B154" s="63"/>
      <c r="C154" s="63"/>
      <c r="D154" s="12"/>
      <c r="E154" s="12"/>
      <c r="F154" s="12"/>
    </row>
    <row r="155" spans="2:6" x14ac:dyDescent="0.2">
      <c r="B155" s="63"/>
      <c r="C155" s="63"/>
      <c r="D155" s="12"/>
      <c r="E155" s="12"/>
      <c r="F155" s="12"/>
    </row>
    <row r="156" spans="2:6" x14ac:dyDescent="0.2">
      <c r="B156" s="63"/>
      <c r="C156" s="63"/>
      <c r="D156" s="12"/>
      <c r="E156" s="12"/>
      <c r="F156" s="12"/>
    </row>
    <row r="157" spans="2:6" x14ac:dyDescent="0.2">
      <c r="B157" s="63"/>
      <c r="C157" s="63"/>
      <c r="D157" s="12"/>
      <c r="E157" s="12"/>
      <c r="F157" s="12"/>
    </row>
    <row r="158" spans="2:6" x14ac:dyDescent="0.2">
      <c r="B158" s="63"/>
      <c r="C158" s="63"/>
      <c r="D158" s="12"/>
      <c r="E158" s="12"/>
      <c r="F158" s="12"/>
    </row>
    <row r="159" spans="2:6" x14ac:dyDescent="0.2">
      <c r="B159" s="63"/>
      <c r="C159" s="63"/>
      <c r="D159" s="12"/>
      <c r="E159" s="12"/>
      <c r="F159" s="12"/>
    </row>
    <row r="160" spans="2:6" x14ac:dyDescent="0.2">
      <c r="B160" s="63"/>
      <c r="C160" s="63"/>
      <c r="D160" s="12"/>
      <c r="E160" s="12"/>
      <c r="F160" s="12"/>
    </row>
    <row r="161" spans="2:6" x14ac:dyDescent="0.2">
      <c r="B161" s="63"/>
      <c r="C161" s="63"/>
      <c r="D161" s="12"/>
      <c r="E161" s="12"/>
      <c r="F161" s="12"/>
    </row>
    <row r="162" spans="2:6" x14ac:dyDescent="0.2">
      <c r="B162" s="63"/>
      <c r="C162" s="63"/>
      <c r="D162" s="12"/>
      <c r="E162" s="12"/>
      <c r="F162" s="12"/>
    </row>
    <row r="163" spans="2:6" x14ac:dyDescent="0.2">
      <c r="B163" s="63"/>
      <c r="C163" s="63"/>
      <c r="D163" s="12"/>
      <c r="E163" s="12"/>
      <c r="F163" s="12"/>
    </row>
    <row r="164" spans="2:6" x14ac:dyDescent="0.2">
      <c r="B164" s="63"/>
      <c r="C164" s="63"/>
      <c r="D164" s="12"/>
      <c r="E164" s="12"/>
      <c r="F164" s="12"/>
    </row>
    <row r="165" spans="2:6" x14ac:dyDescent="0.2">
      <c r="B165" s="63"/>
      <c r="C165" s="63"/>
      <c r="D165" s="12"/>
      <c r="E165" s="12"/>
      <c r="F165" s="12"/>
    </row>
    <row r="166" spans="2:6" x14ac:dyDescent="0.2">
      <c r="B166" s="63"/>
      <c r="C166" s="63"/>
      <c r="D166" s="12"/>
      <c r="E166" s="12"/>
      <c r="F166" s="12"/>
    </row>
    <row r="167" spans="2:6" x14ac:dyDescent="0.2">
      <c r="B167" s="63"/>
      <c r="C167" s="63"/>
      <c r="D167" s="12"/>
      <c r="E167" s="12"/>
      <c r="F167" s="12"/>
    </row>
    <row r="168" spans="2:6" x14ac:dyDescent="0.2">
      <c r="B168" s="63"/>
      <c r="C168" s="63"/>
      <c r="D168" s="12"/>
      <c r="E168" s="12"/>
      <c r="F168" s="12"/>
    </row>
    <row r="169" spans="2:6" x14ac:dyDescent="0.2">
      <c r="B169" s="63"/>
      <c r="C169" s="63"/>
      <c r="D169" s="12"/>
      <c r="E169" s="12"/>
      <c r="F169" s="12"/>
    </row>
    <row r="170" spans="2:6" x14ac:dyDescent="0.2">
      <c r="B170" s="63"/>
      <c r="C170" s="63"/>
      <c r="D170" s="12"/>
      <c r="E170" s="12"/>
      <c r="F170" s="12"/>
    </row>
    <row r="171" spans="2:6" x14ac:dyDescent="0.2">
      <c r="B171" s="63"/>
      <c r="C171" s="63"/>
      <c r="D171" s="12"/>
      <c r="E171" s="12"/>
      <c r="F171" s="12"/>
    </row>
    <row r="172" spans="2:6" x14ac:dyDescent="0.2">
      <c r="B172" s="63"/>
      <c r="C172" s="63"/>
      <c r="D172" s="12"/>
      <c r="E172" s="12"/>
      <c r="F172" s="12"/>
    </row>
    <row r="173" spans="2:6" x14ac:dyDescent="0.2">
      <c r="B173" s="63"/>
      <c r="C173" s="63"/>
      <c r="D173" s="12"/>
      <c r="E173" s="12"/>
      <c r="F173" s="12"/>
    </row>
    <row r="174" spans="2:6" x14ac:dyDescent="0.2">
      <c r="B174" s="63"/>
      <c r="C174" s="63"/>
      <c r="D174" s="12"/>
      <c r="E174" s="12"/>
      <c r="F174" s="12"/>
    </row>
    <row r="175" spans="2:6" x14ac:dyDescent="0.2">
      <c r="B175" s="63"/>
      <c r="C175" s="63"/>
      <c r="D175" s="12"/>
      <c r="E175" s="12"/>
      <c r="F175" s="12"/>
    </row>
    <row r="176" spans="2:6" x14ac:dyDescent="0.2">
      <c r="B176" s="63"/>
      <c r="C176" s="63"/>
      <c r="D176" s="12"/>
      <c r="E176" s="12"/>
      <c r="F176" s="12"/>
    </row>
    <row r="177" spans="2:6" x14ac:dyDescent="0.2">
      <c r="B177" s="63"/>
      <c r="C177" s="63"/>
      <c r="D177" s="12"/>
      <c r="E177" s="12"/>
      <c r="F177" s="12"/>
    </row>
    <row r="178" spans="2:6" x14ac:dyDescent="0.2">
      <c r="B178" s="63"/>
      <c r="C178" s="63"/>
      <c r="D178" s="12"/>
      <c r="E178" s="12"/>
      <c r="F178" s="12"/>
    </row>
    <row r="179" spans="2:6" x14ac:dyDescent="0.2">
      <c r="B179" s="63"/>
      <c r="C179" s="63"/>
      <c r="D179" s="12"/>
      <c r="E179" s="12"/>
      <c r="F179" s="12"/>
    </row>
    <row r="180" spans="2:6" x14ac:dyDescent="0.2">
      <c r="B180" s="63"/>
      <c r="C180" s="63"/>
      <c r="D180" s="12"/>
      <c r="E180" s="12"/>
      <c r="F180" s="12"/>
    </row>
  </sheetData>
  <mergeCells count="1">
    <mergeCell ref="A2:H2"/>
  </mergeCells>
  <printOptions horizontalCentered="1"/>
  <pageMargins left="0.78740157480314965" right="0.78740157480314965" top="1.3779527559055118" bottom="0.98425196850393704" header="0.51181102362204722" footer="0.51181102362204722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>
    <tabColor indexed="57"/>
    <outlinePr applyStyles="1" summaryBelow="0"/>
    <pageSetUpPr fitToPage="1"/>
  </sheetPr>
  <dimension ref="A1:H180"/>
  <sheetViews>
    <sheetView workbookViewId="0">
      <selection activeCell="A3" sqref="A3"/>
    </sheetView>
  </sheetViews>
  <sheetFormatPr defaultRowHeight="11.25" outlineLevelRow="3" x14ac:dyDescent="0.2"/>
  <cols>
    <col min="1" max="1" width="85.5703125" style="247" customWidth="1"/>
    <col min="2" max="3" width="15.140625" style="45" customWidth="1"/>
    <col min="4" max="16384" width="9.140625" style="247"/>
  </cols>
  <sheetData>
    <row r="1" spans="1:8" s="238" customFormat="1" ht="12.75" x14ac:dyDescent="0.2">
      <c r="B1" s="33"/>
      <c r="C1" s="33"/>
    </row>
    <row r="2" spans="1:8" s="238" customFormat="1" ht="18.75" x14ac:dyDescent="0.2">
      <c r="A2" s="5" t="s">
        <v>283</v>
      </c>
      <c r="B2" s="5"/>
      <c r="C2" s="5"/>
      <c r="D2" s="5"/>
      <c r="E2" s="5"/>
      <c r="F2" s="5"/>
      <c r="G2" s="5"/>
      <c r="H2" s="5"/>
    </row>
    <row r="3" spans="1:8" s="238" customFormat="1" ht="12.75" x14ac:dyDescent="0.2">
      <c r="A3" s="222"/>
      <c r="B3" s="33"/>
      <c r="C3" s="33"/>
    </row>
    <row r="4" spans="1:8" s="11" customFormat="1" ht="12.75" x14ac:dyDescent="0.2">
      <c r="B4" s="60"/>
      <c r="C4" s="60" t="s">
        <v>284</v>
      </c>
    </row>
    <row r="5" spans="1:8" s="83" customFormat="1" ht="12.75" x14ac:dyDescent="0.2">
      <c r="A5" s="223"/>
      <c r="B5" s="206">
        <v>43100</v>
      </c>
      <c r="C5" s="206">
        <v>43131</v>
      </c>
    </row>
    <row r="6" spans="1:8" s="10" customFormat="1" ht="15.75" x14ac:dyDescent="0.2">
      <c r="A6" s="234" t="s">
        <v>281</v>
      </c>
      <c r="B6" s="191">
        <f t="shared" ref="B6" ca="1" si="0">B$7+B$69</f>
        <v>76.305177725150017</v>
      </c>
      <c r="C6" s="191">
        <v>76.113584884320005</v>
      </c>
    </row>
    <row r="7" spans="1:8" s="138" customFormat="1" ht="15" x14ac:dyDescent="0.2">
      <c r="A7" s="43" t="s">
        <v>198</v>
      </c>
      <c r="B7" s="38">
        <f t="shared" ref="B7:C7" si="1">B$8+B$45</f>
        <v>65.332785676640015</v>
      </c>
      <c r="C7" s="38">
        <f t="shared" si="1"/>
        <v>65.44208011453</v>
      </c>
    </row>
    <row r="8" spans="1:8" s="246" customFormat="1" ht="15" outlineLevel="1" x14ac:dyDescent="0.2">
      <c r="A8" s="56" t="s">
        <v>199</v>
      </c>
      <c r="B8" s="97">
        <f t="shared" ref="B8:C8" si="2">B$9+B$43</f>
        <v>26.842676472450012</v>
      </c>
      <c r="C8" s="97">
        <f t="shared" si="2"/>
        <v>26.612179945339999</v>
      </c>
    </row>
    <row r="9" spans="1:8" s="111" customFormat="1" ht="12.75" outlineLevel="2" collapsed="1" x14ac:dyDescent="0.2">
      <c r="A9" s="119" t="s">
        <v>200</v>
      </c>
      <c r="B9" s="166">
        <f t="shared" ref="B9" si="3">SUM(B$10:B$42)</f>
        <v>26.757860621410014</v>
      </c>
      <c r="C9" s="166">
        <v>26.527187151290001</v>
      </c>
    </row>
    <row r="10" spans="1:8" s="110" customFormat="1" ht="12.75" hidden="1" outlineLevel="3" x14ac:dyDescent="0.2">
      <c r="A10" s="20" t="s">
        <v>201</v>
      </c>
      <c r="B10" s="103">
        <v>2.2321566689900001</v>
      </c>
      <c r="C10" s="103">
        <v>2.2368133990499999</v>
      </c>
    </row>
    <row r="11" spans="1:8" ht="12.75" hidden="1" outlineLevel="3" x14ac:dyDescent="0.2">
      <c r="A11" s="232" t="s">
        <v>202</v>
      </c>
      <c r="B11" s="50">
        <v>0.67812195027</v>
      </c>
      <c r="C11" s="50">
        <v>0.67953664976999995</v>
      </c>
      <c r="D11" s="12"/>
      <c r="E11" s="12"/>
      <c r="F11" s="12"/>
    </row>
    <row r="12" spans="1:8" ht="12.75" hidden="1" outlineLevel="3" x14ac:dyDescent="0.2">
      <c r="A12" s="232" t="s">
        <v>203</v>
      </c>
      <c r="B12" s="50">
        <v>0.24593776166</v>
      </c>
      <c r="C12" s="50">
        <v>0.20398738382000001</v>
      </c>
      <c r="D12" s="12"/>
      <c r="E12" s="12"/>
      <c r="F12" s="12"/>
    </row>
    <row r="13" spans="1:8" ht="12.75" hidden="1" outlineLevel="3" x14ac:dyDescent="0.2">
      <c r="A13" s="232" t="s">
        <v>204</v>
      </c>
      <c r="B13" s="50">
        <v>1.30044928209</v>
      </c>
      <c r="C13" s="50">
        <v>1.30316228214</v>
      </c>
      <c r="D13" s="12"/>
      <c r="E13" s="12"/>
      <c r="F13" s="12"/>
    </row>
    <row r="14" spans="1:8" ht="12.75" hidden="1" outlineLevel="3" x14ac:dyDescent="0.2">
      <c r="A14" s="232" t="s">
        <v>205</v>
      </c>
      <c r="B14" s="50">
        <v>1.02254508758</v>
      </c>
      <c r="C14" s="50">
        <v>1.0246783232900001</v>
      </c>
      <c r="D14" s="12"/>
      <c r="E14" s="12"/>
      <c r="F14" s="12"/>
    </row>
    <row r="15" spans="1:8" ht="12.75" hidden="1" outlineLevel="3" x14ac:dyDescent="0.2">
      <c r="A15" s="232" t="s">
        <v>206</v>
      </c>
      <c r="B15" s="50">
        <v>1.67098825562</v>
      </c>
      <c r="C15" s="50">
        <v>1.6744742748300001</v>
      </c>
      <c r="D15" s="12"/>
      <c r="E15" s="12"/>
      <c r="F15" s="12"/>
    </row>
    <row r="16" spans="1:8" ht="12.75" hidden="1" outlineLevel="3" x14ac:dyDescent="0.2">
      <c r="A16" s="232" t="s">
        <v>207</v>
      </c>
      <c r="B16" s="50">
        <v>3.3291023126899999</v>
      </c>
      <c r="C16" s="50">
        <v>3.3360474931100002</v>
      </c>
      <c r="D16" s="12"/>
      <c r="E16" s="12"/>
      <c r="F16" s="12"/>
    </row>
    <row r="17" spans="1:6" ht="12.75" hidden="1" outlineLevel="3" x14ac:dyDescent="0.2">
      <c r="A17" s="232" t="s">
        <v>208</v>
      </c>
      <c r="B17" s="50">
        <v>0.43102746574</v>
      </c>
      <c r="C17" s="50">
        <v>0.43192667616000002</v>
      </c>
      <c r="D17" s="12"/>
      <c r="E17" s="12"/>
      <c r="F17" s="12"/>
    </row>
    <row r="18" spans="1:6" ht="12.75" hidden="1" outlineLevel="3" x14ac:dyDescent="0.2">
      <c r="A18" s="232" t="s">
        <v>209</v>
      </c>
      <c r="B18" s="50">
        <v>0.43102746574</v>
      </c>
      <c r="C18" s="50">
        <v>0.43192667616000002</v>
      </c>
      <c r="D18" s="12"/>
      <c r="E18" s="12"/>
      <c r="F18" s="12"/>
    </row>
    <row r="19" spans="1:6" ht="12.75" hidden="1" outlineLevel="3" x14ac:dyDescent="0.2">
      <c r="A19" s="232" t="s">
        <v>210</v>
      </c>
      <c r="B19" s="50">
        <v>1.07894224034</v>
      </c>
      <c r="C19" s="50">
        <v>1.08544855856</v>
      </c>
      <c r="D19" s="12"/>
      <c r="E19" s="12"/>
      <c r="F19" s="12"/>
    </row>
    <row r="20" spans="1:6" ht="12.75" hidden="1" outlineLevel="3" x14ac:dyDescent="0.2">
      <c r="A20" s="232" t="s">
        <v>211</v>
      </c>
      <c r="B20" s="50">
        <v>0.43102746574</v>
      </c>
      <c r="C20" s="50">
        <v>0.43192667616000002</v>
      </c>
      <c r="D20" s="12"/>
      <c r="E20" s="12"/>
      <c r="F20" s="12"/>
    </row>
    <row r="21" spans="1:6" ht="12.75" hidden="1" outlineLevel="3" x14ac:dyDescent="0.2">
      <c r="A21" s="232" t="s">
        <v>212</v>
      </c>
      <c r="B21" s="50">
        <v>0.43102746574</v>
      </c>
      <c r="C21" s="50">
        <v>0.43192667616000002</v>
      </c>
      <c r="D21" s="12"/>
      <c r="E21" s="12"/>
      <c r="F21" s="12"/>
    </row>
    <row r="22" spans="1:6" ht="12.75" hidden="1" outlineLevel="3" x14ac:dyDescent="0.2">
      <c r="A22" s="232" t="s">
        <v>213</v>
      </c>
      <c r="B22" s="50">
        <v>2.5512044713000002</v>
      </c>
      <c r="C22" s="50">
        <v>2.0936049685799998</v>
      </c>
      <c r="D22" s="12"/>
      <c r="E22" s="12"/>
      <c r="F22" s="12"/>
    </row>
    <row r="23" spans="1:6" ht="12.75" hidden="1" outlineLevel="3" x14ac:dyDescent="0.2">
      <c r="A23" s="232" t="s">
        <v>214</v>
      </c>
      <c r="B23" s="50">
        <v>0.43102746574</v>
      </c>
      <c r="C23" s="50">
        <v>0.43192667616000002</v>
      </c>
      <c r="D23" s="12"/>
      <c r="E23" s="12"/>
      <c r="F23" s="12"/>
    </row>
    <row r="24" spans="1:6" ht="12.75" hidden="1" outlineLevel="3" x14ac:dyDescent="0.2">
      <c r="A24" s="232" t="s">
        <v>215</v>
      </c>
      <c r="B24" s="50">
        <v>0.43102746574</v>
      </c>
      <c r="C24" s="50">
        <v>0.43192667616000002</v>
      </c>
      <c r="D24" s="12"/>
      <c r="E24" s="12"/>
      <c r="F24" s="12"/>
    </row>
    <row r="25" spans="1:6" ht="12.75" hidden="1" outlineLevel="3" x14ac:dyDescent="0.2">
      <c r="A25" s="232" t="s">
        <v>216</v>
      </c>
      <c r="B25" s="50">
        <v>0.43102746574</v>
      </c>
      <c r="C25" s="50">
        <v>0.43192667616000002</v>
      </c>
      <c r="D25" s="12"/>
      <c r="E25" s="12"/>
      <c r="F25" s="12"/>
    </row>
    <row r="26" spans="1:6" ht="12.75" hidden="1" outlineLevel="3" x14ac:dyDescent="0.2">
      <c r="A26" s="232" t="s">
        <v>217</v>
      </c>
      <c r="B26" s="50">
        <v>0.43102746574</v>
      </c>
      <c r="C26" s="50">
        <v>0.43192667616000002</v>
      </c>
      <c r="D26" s="12"/>
      <c r="E26" s="12"/>
      <c r="F26" s="12"/>
    </row>
    <row r="27" spans="1:6" ht="12.75" hidden="1" outlineLevel="3" x14ac:dyDescent="0.2">
      <c r="A27" s="232" t="s">
        <v>218</v>
      </c>
      <c r="B27" s="50">
        <v>0.43102746574</v>
      </c>
      <c r="C27" s="50">
        <v>0.43192667616000002</v>
      </c>
      <c r="D27" s="12"/>
      <c r="E27" s="12"/>
      <c r="F27" s="12"/>
    </row>
    <row r="28" spans="1:6" ht="12.75" hidden="1" outlineLevel="3" x14ac:dyDescent="0.2">
      <c r="A28" s="232" t="s">
        <v>219</v>
      </c>
      <c r="B28" s="50">
        <v>0.43102746574</v>
      </c>
      <c r="C28" s="50">
        <v>0.43192667616000002</v>
      </c>
      <c r="D28" s="12"/>
      <c r="E28" s="12"/>
      <c r="F28" s="12"/>
    </row>
    <row r="29" spans="1:6" ht="12.75" hidden="1" outlineLevel="3" x14ac:dyDescent="0.2">
      <c r="A29" s="232" t="s">
        <v>220</v>
      </c>
      <c r="B29" s="50">
        <v>0.43102746574</v>
      </c>
      <c r="C29" s="50">
        <v>0.43192667616000002</v>
      </c>
      <c r="D29" s="12"/>
      <c r="E29" s="12"/>
      <c r="F29" s="12"/>
    </row>
    <row r="30" spans="1:6" ht="12.75" hidden="1" outlineLevel="3" x14ac:dyDescent="0.2">
      <c r="A30" s="232" t="s">
        <v>221</v>
      </c>
      <c r="B30" s="50">
        <v>0.43102746574</v>
      </c>
      <c r="C30" s="50">
        <v>0.43192667616000002</v>
      </c>
      <c r="D30" s="12"/>
      <c r="E30" s="12"/>
      <c r="F30" s="12"/>
    </row>
    <row r="31" spans="1:6" ht="12.75" hidden="1" outlineLevel="3" x14ac:dyDescent="0.2">
      <c r="A31" s="232" t="s">
        <v>222</v>
      </c>
      <c r="B31" s="50">
        <v>0.43102746574</v>
      </c>
      <c r="C31" s="50">
        <v>0.43192667616000002</v>
      </c>
      <c r="D31" s="12"/>
      <c r="E31" s="12"/>
      <c r="F31" s="12"/>
    </row>
    <row r="32" spans="1:6" ht="12.75" hidden="1" outlineLevel="3" x14ac:dyDescent="0.2">
      <c r="A32" s="232" t="s">
        <v>223</v>
      </c>
      <c r="B32" s="50">
        <v>0.43102746574</v>
      </c>
      <c r="C32" s="50">
        <v>0.43192667616000002</v>
      </c>
      <c r="D32" s="12"/>
      <c r="E32" s="12"/>
      <c r="F32" s="12"/>
    </row>
    <row r="33" spans="1:6" ht="12.75" hidden="1" outlineLevel="3" x14ac:dyDescent="0.2">
      <c r="A33" s="232" t="s">
        <v>224</v>
      </c>
      <c r="B33" s="50">
        <v>1.9417667369999999E-2</v>
      </c>
      <c r="C33" s="50">
        <v>9.8084062250000006E-2</v>
      </c>
      <c r="D33" s="12"/>
      <c r="E33" s="12"/>
      <c r="F33" s="12"/>
    </row>
    <row r="34" spans="1:6" ht="12.75" hidden="1" outlineLevel="3" x14ac:dyDescent="0.2">
      <c r="A34" s="232" t="s">
        <v>225</v>
      </c>
      <c r="B34" s="50">
        <v>1.6752457298900001</v>
      </c>
      <c r="C34" s="50">
        <v>1.710136469</v>
      </c>
      <c r="D34" s="12"/>
      <c r="E34" s="12"/>
      <c r="F34" s="12"/>
    </row>
    <row r="35" spans="1:6" ht="12.75" hidden="1" outlineLevel="3" x14ac:dyDescent="0.2">
      <c r="A35" s="232" t="s">
        <v>226</v>
      </c>
      <c r="B35" s="50">
        <v>0.43102771513999999</v>
      </c>
      <c r="C35" s="50">
        <v>0.43192692608</v>
      </c>
      <c r="D35" s="12"/>
      <c r="E35" s="12"/>
      <c r="F35" s="12"/>
    </row>
    <row r="36" spans="1:6" ht="12.75" hidden="1" outlineLevel="3" x14ac:dyDescent="0.2">
      <c r="A36" s="232" t="s">
        <v>227</v>
      </c>
      <c r="B36" s="50">
        <v>1.0688624199999999E-3</v>
      </c>
      <c r="C36" s="50">
        <v>1.07109229E-3</v>
      </c>
      <c r="D36" s="12"/>
      <c r="E36" s="12"/>
      <c r="F36" s="12"/>
    </row>
    <row r="37" spans="1:6" ht="12.75" hidden="1" outlineLevel="3" x14ac:dyDescent="0.2">
      <c r="A37" s="232" t="s">
        <v>228</v>
      </c>
      <c r="B37" s="50">
        <v>1.7543939562599999</v>
      </c>
      <c r="C37" s="50">
        <v>1.8640709483</v>
      </c>
      <c r="D37" s="12"/>
      <c r="E37" s="12"/>
      <c r="F37" s="12"/>
    </row>
    <row r="38" spans="1:6" ht="12.75" hidden="1" outlineLevel="3" x14ac:dyDescent="0.2">
      <c r="A38" s="232" t="s">
        <v>229</v>
      </c>
      <c r="B38" s="50">
        <v>0.38748500000000002</v>
      </c>
      <c r="C38" s="50">
        <v>0.45829491106999998</v>
      </c>
      <c r="D38" s="12"/>
      <c r="E38" s="12"/>
      <c r="F38" s="12"/>
    </row>
    <row r="39" spans="1:6" ht="12.75" hidden="1" outlineLevel="3" x14ac:dyDescent="0.2">
      <c r="A39" s="232" t="s">
        <v>230</v>
      </c>
      <c r="B39" s="50">
        <v>0.27790779301000001</v>
      </c>
      <c r="C39" s="50">
        <v>0.20708141241</v>
      </c>
      <c r="D39" s="12"/>
      <c r="E39" s="12"/>
      <c r="F39" s="12"/>
    </row>
    <row r="40" spans="1:6" ht="12.75" hidden="1" outlineLevel="3" x14ac:dyDescent="0.2">
      <c r="A40" s="232" t="s">
        <v>231</v>
      </c>
      <c r="B40" s="50">
        <v>0.70290031898000005</v>
      </c>
      <c r="C40" s="50">
        <v>0.70436671113000004</v>
      </c>
      <c r="D40" s="12"/>
      <c r="E40" s="12"/>
      <c r="F40" s="12"/>
    </row>
    <row r="41" spans="1:6" ht="12.75" hidden="1" outlineLevel="3" x14ac:dyDescent="0.2">
      <c r="A41" s="232" t="s">
        <v>232</v>
      </c>
      <c r="B41" s="50">
        <v>0.67338332685000002</v>
      </c>
      <c r="C41" s="50">
        <v>0.67478814063000003</v>
      </c>
      <c r="D41" s="12"/>
      <c r="E41" s="12"/>
      <c r="F41" s="12"/>
    </row>
    <row r="42" spans="1:6" ht="12.75" hidden="1" outlineLevel="3" x14ac:dyDescent="0.2">
      <c r="A42" s="232" t="s">
        <v>234</v>
      </c>
      <c r="B42" s="50">
        <v>0.69119770058999996</v>
      </c>
      <c r="C42" s="50">
        <v>0.69263967873999999</v>
      </c>
      <c r="D42" s="12"/>
      <c r="E42" s="12"/>
      <c r="F42" s="12"/>
    </row>
    <row r="43" spans="1:6" ht="12.75" outlineLevel="2" collapsed="1" x14ac:dyDescent="0.2">
      <c r="A43" s="58" t="s">
        <v>235</v>
      </c>
      <c r="B43" s="108">
        <f t="shared" ref="B43" si="4">SUM(B$44:B$44)</f>
        <v>8.4815851040000001E-2</v>
      </c>
      <c r="C43" s="108">
        <v>8.4992794050000001E-2</v>
      </c>
      <c r="D43" s="12"/>
      <c r="E43" s="12"/>
      <c r="F43" s="12"/>
    </row>
    <row r="44" spans="1:6" ht="12.75" hidden="1" outlineLevel="3" x14ac:dyDescent="0.2">
      <c r="A44" s="232" t="s">
        <v>236</v>
      </c>
      <c r="B44" s="50">
        <v>8.4815851040000001E-2</v>
      </c>
      <c r="C44" s="50">
        <v>8.4992794050000001E-2</v>
      </c>
      <c r="D44" s="12"/>
      <c r="E44" s="12"/>
      <c r="F44" s="12"/>
    </row>
    <row r="45" spans="1:6" ht="15" outlineLevel="1" x14ac:dyDescent="0.25">
      <c r="A45" s="218" t="s">
        <v>237</v>
      </c>
      <c r="B45" s="229">
        <f t="shared" ref="B45:C45" si="5">B$46+B$53+B$59+B$61+B$67</f>
        <v>38.490109204189999</v>
      </c>
      <c r="C45" s="229">
        <f t="shared" si="5"/>
        <v>38.829900169189997</v>
      </c>
      <c r="D45" s="12"/>
      <c r="E45" s="12"/>
      <c r="F45" s="12"/>
    </row>
    <row r="46" spans="1:6" ht="14.25" customHeight="1" outlineLevel="2" collapsed="1" x14ac:dyDescent="0.2">
      <c r="A46" s="58" t="s">
        <v>238</v>
      </c>
      <c r="B46" s="108">
        <f t="shared" ref="B46" si="6">SUM(B$47:B$52)</f>
        <v>14.517575159690001</v>
      </c>
      <c r="C46" s="108">
        <v>14.77669402734</v>
      </c>
      <c r="D46" s="12"/>
      <c r="E46" s="12"/>
      <c r="F46" s="12"/>
    </row>
    <row r="47" spans="1:6" ht="12.75" hidden="1" outlineLevel="3" x14ac:dyDescent="0.2">
      <c r="A47" s="232" t="s">
        <v>239</v>
      </c>
      <c r="B47" s="50">
        <v>3.3534540071799999</v>
      </c>
      <c r="C47" s="50">
        <v>3.4903009697899998</v>
      </c>
      <c r="D47" s="12"/>
      <c r="E47" s="12"/>
      <c r="F47" s="12"/>
    </row>
    <row r="48" spans="1:6" ht="12.75" hidden="1" outlineLevel="3" x14ac:dyDescent="0.2">
      <c r="A48" s="232" t="s">
        <v>240</v>
      </c>
      <c r="B48" s="50">
        <v>0.64138902918999996</v>
      </c>
      <c r="C48" s="50">
        <v>0.66920100311999997</v>
      </c>
      <c r="D48" s="12"/>
      <c r="E48" s="12"/>
      <c r="F48" s="12"/>
    </row>
    <row r="49" spans="1:6" ht="12.75" hidden="1" outlineLevel="3" x14ac:dyDescent="0.2">
      <c r="A49" s="232" t="s">
        <v>241</v>
      </c>
      <c r="B49" s="50">
        <v>0.68965948957000001</v>
      </c>
      <c r="C49" s="50">
        <v>0.71780295184999998</v>
      </c>
      <c r="D49" s="12"/>
      <c r="E49" s="12"/>
      <c r="F49" s="12"/>
    </row>
    <row r="50" spans="1:6" ht="12.75" hidden="1" outlineLevel="3" x14ac:dyDescent="0.2">
      <c r="A50" s="232" t="s">
        <v>242</v>
      </c>
      <c r="B50" s="50">
        <v>4.9122253193500001</v>
      </c>
      <c r="C50" s="50">
        <v>4.8646939783500001</v>
      </c>
      <c r="D50" s="12"/>
      <c r="E50" s="12"/>
      <c r="F50" s="12"/>
    </row>
    <row r="51" spans="1:6" ht="12.75" hidden="1" outlineLevel="3" x14ac:dyDescent="0.2">
      <c r="A51" s="232" t="s">
        <v>243</v>
      </c>
      <c r="B51" s="50">
        <v>4.9148866046400004</v>
      </c>
      <c r="C51" s="50">
        <v>5.0287344144699997</v>
      </c>
      <c r="D51" s="12"/>
      <c r="E51" s="12"/>
      <c r="F51" s="12"/>
    </row>
    <row r="52" spans="1:6" ht="12.75" hidden="1" outlineLevel="3" x14ac:dyDescent="0.2">
      <c r="A52" s="232" t="s">
        <v>244</v>
      </c>
      <c r="B52" s="50">
        <v>5.9607097600000002E-3</v>
      </c>
      <c r="C52" s="50">
        <v>5.9607097600000002E-3</v>
      </c>
      <c r="D52" s="12"/>
      <c r="E52" s="12"/>
      <c r="F52" s="12"/>
    </row>
    <row r="53" spans="1:6" ht="15" customHeight="1" outlineLevel="2" collapsed="1" x14ac:dyDescent="0.2">
      <c r="A53" s="58" t="s">
        <v>245</v>
      </c>
      <c r="B53" s="108">
        <f t="shared" ref="B53" si="7">SUM(B$54:B$58)</f>
        <v>1.7563631931399997</v>
      </c>
      <c r="C53" s="108">
        <v>1.7965229659299999</v>
      </c>
      <c r="D53" s="12"/>
      <c r="E53" s="12"/>
      <c r="F53" s="12"/>
    </row>
    <row r="54" spans="1:6" ht="12.75" hidden="1" outlineLevel="3" x14ac:dyDescent="0.2">
      <c r="A54" s="232" t="s">
        <v>246</v>
      </c>
      <c r="B54" s="50">
        <v>0.31720380743999999</v>
      </c>
      <c r="C54" s="50">
        <v>0.3246471581</v>
      </c>
      <c r="D54" s="12"/>
      <c r="E54" s="12"/>
      <c r="F54" s="12"/>
    </row>
    <row r="55" spans="1:6" ht="12.75" hidden="1" outlineLevel="3" x14ac:dyDescent="0.2">
      <c r="A55" s="232" t="s">
        <v>247</v>
      </c>
      <c r="B55" s="50">
        <v>0.26677163799999998</v>
      </c>
      <c r="C55" s="50">
        <v>0.27765799226999999</v>
      </c>
      <c r="D55" s="12"/>
      <c r="E55" s="12"/>
      <c r="F55" s="12"/>
    </row>
    <row r="56" spans="1:6" ht="12.75" hidden="1" outlineLevel="3" x14ac:dyDescent="0.2">
      <c r="A56" s="232" t="s">
        <v>248</v>
      </c>
      <c r="B56" s="50">
        <v>0.60585586000000002</v>
      </c>
      <c r="C56" s="50">
        <v>0.60585586000000002</v>
      </c>
      <c r="D56" s="12"/>
      <c r="E56" s="12"/>
      <c r="F56" s="12"/>
    </row>
    <row r="57" spans="1:6" ht="12.75" hidden="1" outlineLevel="3" x14ac:dyDescent="0.2">
      <c r="A57" s="232" t="s">
        <v>249</v>
      </c>
      <c r="B57" s="50">
        <v>6.1721831099999999E-3</v>
      </c>
      <c r="C57" s="50">
        <v>6.1721831099999999E-3</v>
      </c>
      <c r="D57" s="12"/>
      <c r="E57" s="12"/>
      <c r="F57" s="12"/>
    </row>
    <row r="58" spans="1:6" ht="12.75" hidden="1" outlineLevel="3" x14ac:dyDescent="0.2">
      <c r="A58" s="232" t="s">
        <v>250</v>
      </c>
      <c r="B58" s="50">
        <v>0.56035970458999995</v>
      </c>
      <c r="C58" s="50">
        <v>0.58218977245000003</v>
      </c>
      <c r="D58" s="12"/>
      <c r="E58" s="12"/>
      <c r="F58" s="12"/>
    </row>
    <row r="59" spans="1:6" ht="12.75" outlineLevel="2" collapsed="1" x14ac:dyDescent="0.2">
      <c r="A59" s="58" t="s">
        <v>251</v>
      </c>
      <c r="B59" s="108">
        <f t="shared" ref="B59" si="8">SUM(B$60:B$60)</f>
        <v>6.1017590000000003E-5</v>
      </c>
      <c r="C59" s="108">
        <v>6.350758E-5</v>
      </c>
      <c r="D59" s="12"/>
      <c r="E59" s="12"/>
      <c r="F59" s="12"/>
    </row>
    <row r="60" spans="1:6" ht="12.75" hidden="1" outlineLevel="3" x14ac:dyDescent="0.2">
      <c r="A60" s="232" t="s">
        <v>74</v>
      </c>
      <c r="B60" s="50">
        <v>6.1017590000000003E-5</v>
      </c>
      <c r="C60" s="50">
        <v>6.350758E-5</v>
      </c>
      <c r="D60" s="12"/>
      <c r="E60" s="12"/>
      <c r="F60" s="12"/>
    </row>
    <row r="61" spans="1:6" ht="12.75" outlineLevel="2" collapsed="1" x14ac:dyDescent="0.2">
      <c r="A61" s="58" t="s">
        <v>252</v>
      </c>
      <c r="B61" s="108">
        <f t="shared" ref="B61" si="9">SUM(B$62:B$66)</f>
        <v>20.467272999999999</v>
      </c>
      <c r="C61" s="108">
        <v>20.467272999999999</v>
      </c>
      <c r="D61" s="12"/>
      <c r="E61" s="12"/>
      <c r="F61" s="12"/>
    </row>
    <row r="62" spans="1:6" ht="12.75" hidden="1" outlineLevel="3" x14ac:dyDescent="0.2">
      <c r="A62" s="232" t="s">
        <v>253</v>
      </c>
      <c r="B62" s="50">
        <v>3</v>
      </c>
      <c r="C62" s="50">
        <v>3</v>
      </c>
      <c r="D62" s="12"/>
      <c r="E62" s="12"/>
      <c r="F62" s="12"/>
    </row>
    <row r="63" spans="1:6" ht="12.75" hidden="1" outlineLevel="3" x14ac:dyDescent="0.2">
      <c r="A63" s="232" t="s">
        <v>254</v>
      </c>
      <c r="B63" s="50">
        <v>1</v>
      </c>
      <c r="C63" s="50">
        <v>1</v>
      </c>
      <c r="D63" s="12"/>
      <c r="E63" s="12"/>
      <c r="F63" s="12"/>
    </row>
    <row r="64" spans="1:6" ht="12.75" hidden="1" outlineLevel="3" x14ac:dyDescent="0.2">
      <c r="A64" s="232" t="s">
        <v>255</v>
      </c>
      <c r="B64" s="50">
        <v>12.467273</v>
      </c>
      <c r="C64" s="50">
        <v>12.467273</v>
      </c>
      <c r="D64" s="12"/>
      <c r="E64" s="12"/>
      <c r="F64" s="12"/>
    </row>
    <row r="65" spans="1:6" ht="12.75" hidden="1" outlineLevel="3" x14ac:dyDescent="0.2">
      <c r="A65" s="232" t="s">
        <v>256</v>
      </c>
      <c r="B65" s="50">
        <v>1</v>
      </c>
      <c r="C65" s="50">
        <v>1</v>
      </c>
      <c r="D65" s="12"/>
      <c r="E65" s="12"/>
      <c r="F65" s="12"/>
    </row>
    <row r="66" spans="1:6" ht="12.75" hidden="1" outlineLevel="3" x14ac:dyDescent="0.2">
      <c r="A66" s="232" t="s">
        <v>257</v>
      </c>
      <c r="B66" s="50">
        <v>3</v>
      </c>
      <c r="C66" s="50">
        <v>3</v>
      </c>
      <c r="D66" s="12"/>
      <c r="E66" s="12"/>
      <c r="F66" s="12"/>
    </row>
    <row r="67" spans="1:6" ht="12.75" outlineLevel="2" collapsed="1" x14ac:dyDescent="0.2">
      <c r="A67" s="58" t="s">
        <v>258</v>
      </c>
      <c r="B67" s="108">
        <f t="shared" ref="B67" si="10">SUM(B$68:B$68)</f>
        <v>1.74883683377</v>
      </c>
      <c r="C67" s="108">
        <v>1.7893466683399999</v>
      </c>
      <c r="D67" s="12"/>
      <c r="E67" s="12"/>
      <c r="F67" s="12"/>
    </row>
    <row r="68" spans="1:6" ht="12.75" hidden="1" outlineLevel="3" x14ac:dyDescent="0.2">
      <c r="A68" s="232" t="s">
        <v>243</v>
      </c>
      <c r="B68" s="50">
        <v>1.74883683377</v>
      </c>
      <c r="C68" s="50">
        <v>1.7893466683399999</v>
      </c>
      <c r="D68" s="12"/>
      <c r="E68" s="12"/>
      <c r="F68" s="12"/>
    </row>
    <row r="69" spans="1:6" ht="15" x14ac:dyDescent="0.25">
      <c r="A69" s="244" t="s">
        <v>259</v>
      </c>
      <c r="B69" s="163">
        <f t="shared" ref="B69:C69" ca="1" si="11">B$70+B$83</f>
        <v>10.972392048510001</v>
      </c>
      <c r="C69" s="163">
        <f t="shared" si="11"/>
        <v>10.671504769790001</v>
      </c>
      <c r="D69" s="12"/>
      <c r="E69" s="12"/>
      <c r="F69" s="12"/>
    </row>
    <row r="70" spans="1:6" ht="15" outlineLevel="1" x14ac:dyDescent="0.25">
      <c r="A70" s="218" t="s">
        <v>199</v>
      </c>
      <c r="B70" s="229">
        <f t="shared" ref="B70:C70" si="12">B$71+B$77+B$81</f>
        <v>0.47313389375999998</v>
      </c>
      <c r="C70" s="229">
        <f t="shared" si="12"/>
        <v>0.47455557223</v>
      </c>
      <c r="D70" s="12"/>
      <c r="E70" s="12"/>
      <c r="F70" s="12"/>
    </row>
    <row r="71" spans="1:6" ht="12.75" outlineLevel="2" collapsed="1" x14ac:dyDescent="0.2">
      <c r="A71" s="58" t="s">
        <v>260</v>
      </c>
      <c r="B71" s="108">
        <f t="shared" ref="B71" si="13">SUM(B$72:B$76)</f>
        <v>0.31887770297999996</v>
      </c>
      <c r="C71" s="108">
        <v>0.31954294634000002</v>
      </c>
      <c r="D71" s="12"/>
      <c r="E71" s="12"/>
      <c r="F71" s="12"/>
    </row>
    <row r="72" spans="1:6" ht="12.75" hidden="1" outlineLevel="3" x14ac:dyDescent="0.2">
      <c r="A72" s="232" t="s">
        <v>261</v>
      </c>
      <c r="B72" s="50">
        <v>4.1329000000000002E-7</v>
      </c>
      <c r="C72" s="50">
        <v>4.1416E-7</v>
      </c>
      <c r="D72" s="12"/>
      <c r="E72" s="12"/>
      <c r="F72" s="12"/>
    </row>
    <row r="73" spans="1:6" ht="12.75" hidden="1" outlineLevel="3" x14ac:dyDescent="0.2">
      <c r="A73" s="232" t="s">
        <v>262</v>
      </c>
      <c r="B73" s="50">
        <v>3.5628747449999998E-2</v>
      </c>
      <c r="C73" s="50">
        <v>3.5703076219999998E-2</v>
      </c>
      <c r="D73" s="12"/>
      <c r="E73" s="12"/>
      <c r="F73" s="12"/>
    </row>
    <row r="74" spans="1:6" ht="12.75" hidden="1" outlineLevel="3" x14ac:dyDescent="0.2">
      <c r="A74" s="232" t="s">
        <v>263</v>
      </c>
      <c r="B74" s="50">
        <v>7.1257494899999996E-2</v>
      </c>
      <c r="C74" s="50">
        <v>7.1406152439999995E-2</v>
      </c>
      <c r="D74" s="12"/>
      <c r="E74" s="12"/>
      <c r="F74" s="12"/>
    </row>
    <row r="75" spans="1:6" ht="12.75" hidden="1" outlineLevel="3" x14ac:dyDescent="0.2">
      <c r="A75" s="232" t="s">
        <v>264</v>
      </c>
      <c r="B75" s="50">
        <v>0.10688624234999999</v>
      </c>
      <c r="C75" s="50">
        <v>0.10710922866</v>
      </c>
      <c r="D75" s="12"/>
      <c r="E75" s="12"/>
      <c r="F75" s="12"/>
    </row>
    <row r="76" spans="1:6" ht="12.75" hidden="1" outlineLevel="3" x14ac:dyDescent="0.2">
      <c r="A76" s="232" t="s">
        <v>265</v>
      </c>
      <c r="B76" s="50">
        <v>0.10510480498999999</v>
      </c>
      <c r="C76" s="50">
        <v>0.10532407486000001</v>
      </c>
      <c r="D76" s="12"/>
      <c r="E76" s="12"/>
      <c r="F76" s="12"/>
    </row>
    <row r="77" spans="1:6" ht="12.75" outlineLevel="2" collapsed="1" x14ac:dyDescent="0.2">
      <c r="A77" s="58" t="s">
        <v>235</v>
      </c>
      <c r="B77" s="108">
        <f t="shared" ref="B77" si="14">SUM(B$78:B$80)</f>
        <v>0.1542221778</v>
      </c>
      <c r="C77" s="108">
        <v>0.15497854194999999</v>
      </c>
      <c r="D77" s="12"/>
      <c r="E77" s="12"/>
      <c r="F77" s="12"/>
    </row>
    <row r="78" spans="1:6" ht="12.75" hidden="1" outlineLevel="3" x14ac:dyDescent="0.2">
      <c r="A78" s="232" t="s">
        <v>266</v>
      </c>
      <c r="B78" s="50">
        <v>1.2166126249999999E-2</v>
      </c>
      <c r="C78" s="50">
        <v>1.2335711940000001E-2</v>
      </c>
      <c r="D78" s="12"/>
      <c r="E78" s="12"/>
      <c r="F78" s="12"/>
    </row>
    <row r="79" spans="1:6" ht="12.75" hidden="1" outlineLevel="3" x14ac:dyDescent="0.2">
      <c r="A79" s="232" t="s">
        <v>267</v>
      </c>
      <c r="B79" s="50">
        <v>0.1388693298</v>
      </c>
      <c r="C79" s="50">
        <v>0.13958631947</v>
      </c>
      <c r="D79" s="12"/>
      <c r="E79" s="12"/>
      <c r="F79" s="12"/>
    </row>
    <row r="80" spans="1:6" ht="12.75" hidden="1" outlineLevel="3" x14ac:dyDescent="0.2">
      <c r="A80" s="232" t="s">
        <v>268</v>
      </c>
      <c r="B80" s="50">
        <v>3.18672175E-3</v>
      </c>
      <c r="C80" s="50">
        <v>3.0565105400000001E-3</v>
      </c>
      <c r="D80" s="12"/>
      <c r="E80" s="12"/>
      <c r="F80" s="12"/>
    </row>
    <row r="81" spans="1:6" ht="12.75" outlineLevel="2" collapsed="1" x14ac:dyDescent="0.2">
      <c r="A81" s="58" t="s">
        <v>269</v>
      </c>
      <c r="B81" s="108">
        <f t="shared" ref="B81" si="15">SUM(B$82:B$82)</f>
        <v>3.401298E-5</v>
      </c>
      <c r="C81" s="108">
        <v>3.4083939999999997E-5</v>
      </c>
      <c r="D81" s="12"/>
      <c r="E81" s="12"/>
      <c r="F81" s="12"/>
    </row>
    <row r="82" spans="1:6" ht="12.75" hidden="1" outlineLevel="3" x14ac:dyDescent="0.2">
      <c r="A82" s="232" t="s">
        <v>270</v>
      </c>
      <c r="B82" s="50">
        <v>3.401298E-5</v>
      </c>
      <c r="C82" s="50">
        <v>3.4083939999999997E-5</v>
      </c>
      <c r="D82" s="12"/>
      <c r="E82" s="12"/>
      <c r="F82" s="12"/>
    </row>
    <row r="83" spans="1:6" ht="15" outlineLevel="1" x14ac:dyDescent="0.25">
      <c r="A83" s="218" t="s">
        <v>237</v>
      </c>
      <c r="B83" s="229">
        <f t="shared" ref="B83:C83" ca="1" si="16">B$84+B$90+B$92+B$99+B$100</f>
        <v>10.499258154750001</v>
      </c>
      <c r="C83" s="229">
        <f t="shared" si="16"/>
        <v>10.19694919756</v>
      </c>
      <c r="D83" s="12"/>
      <c r="E83" s="12"/>
      <c r="F83" s="12"/>
    </row>
    <row r="84" spans="1:6" ht="13.5" customHeight="1" outlineLevel="2" collapsed="1" x14ac:dyDescent="0.2">
      <c r="A84" s="58" t="s">
        <v>238</v>
      </c>
      <c r="B84" s="108">
        <f t="shared" ref="B84" si="17">SUM(B$85:B$89)</f>
        <v>8.1838357207700003</v>
      </c>
      <c r="C84" s="108">
        <v>8.0583779737800008</v>
      </c>
      <c r="D84" s="12"/>
      <c r="E84" s="12"/>
      <c r="F84" s="12"/>
    </row>
    <row r="85" spans="1:6" ht="12.75" hidden="1" outlineLevel="3" x14ac:dyDescent="0.2">
      <c r="A85" s="232" t="s">
        <v>271</v>
      </c>
      <c r="B85" s="50">
        <v>6.3155020130000003E-2</v>
      </c>
      <c r="C85" s="50">
        <v>6.5684984439999997E-2</v>
      </c>
      <c r="D85" s="12"/>
      <c r="E85" s="12"/>
      <c r="F85" s="12"/>
    </row>
    <row r="86" spans="1:6" ht="12.75" hidden="1" outlineLevel="3" x14ac:dyDescent="0.2">
      <c r="A86" s="232" t="s">
        <v>240</v>
      </c>
      <c r="B86" s="50">
        <v>0.40751932887999998</v>
      </c>
      <c r="C86" s="50">
        <v>0.11054405714</v>
      </c>
      <c r="D86" s="12"/>
      <c r="E86" s="12"/>
      <c r="F86" s="12"/>
    </row>
    <row r="87" spans="1:6" ht="12.75" hidden="1" outlineLevel="3" x14ac:dyDescent="0.2">
      <c r="A87" s="232" t="s">
        <v>241</v>
      </c>
      <c r="B87" s="50">
        <v>4.1769000090000001E-2</v>
      </c>
      <c r="C87" s="50">
        <v>4.3473499620000002E-2</v>
      </c>
      <c r="D87" s="12"/>
      <c r="E87" s="12"/>
      <c r="F87" s="12"/>
    </row>
    <row r="88" spans="1:6" ht="12.75" hidden="1" outlineLevel="3" x14ac:dyDescent="0.2">
      <c r="A88" s="232" t="s">
        <v>242</v>
      </c>
      <c r="B88" s="50">
        <v>0.44966999999000001</v>
      </c>
      <c r="C88" s="50">
        <v>0.44966999999000001</v>
      </c>
      <c r="D88" s="12"/>
      <c r="E88" s="12"/>
      <c r="F88" s="12"/>
    </row>
    <row r="89" spans="1:6" ht="12.75" hidden="1" outlineLevel="3" x14ac:dyDescent="0.2">
      <c r="A89" s="232" t="s">
        <v>243</v>
      </c>
      <c r="B89" s="50">
        <v>7.2217223716800003</v>
      </c>
      <c r="C89" s="50">
        <v>7.3890054325900003</v>
      </c>
      <c r="D89" s="12"/>
      <c r="E89" s="12"/>
      <c r="F89" s="12"/>
    </row>
    <row r="90" spans="1:6" ht="14.25" customHeight="1" outlineLevel="2" collapsed="1" x14ac:dyDescent="0.2">
      <c r="A90" s="58" t="s">
        <v>245</v>
      </c>
      <c r="B90" s="108">
        <f t="shared" ref="B90" si="18">SUM(B$91:B$91)</f>
        <v>9.7477853279999999E-2</v>
      </c>
      <c r="C90" s="108">
        <v>7.3108389940000004E-2</v>
      </c>
      <c r="D90" s="12"/>
      <c r="E90" s="12"/>
      <c r="F90" s="12"/>
    </row>
    <row r="91" spans="1:6" ht="12.75" hidden="1" outlineLevel="3" x14ac:dyDescent="0.2">
      <c r="A91" s="232" t="s">
        <v>246</v>
      </c>
      <c r="B91" s="50">
        <v>9.7477853279999999E-2</v>
      </c>
      <c r="C91" s="50">
        <v>7.3108389940000004E-2</v>
      </c>
      <c r="D91" s="12"/>
      <c r="E91" s="12"/>
      <c r="F91" s="12"/>
    </row>
    <row r="92" spans="1:6" ht="12.75" outlineLevel="2" collapsed="1" x14ac:dyDescent="0.2">
      <c r="A92" s="58" t="s">
        <v>251</v>
      </c>
      <c r="B92" s="108">
        <f t="shared" ref="B92" si="19">SUM(B$93:B$98)</f>
        <v>2.1019582370299998</v>
      </c>
      <c r="C92" s="108">
        <v>1.9467897972199999</v>
      </c>
      <c r="D92" s="12"/>
      <c r="E92" s="12"/>
      <c r="F92" s="12"/>
    </row>
    <row r="93" spans="1:6" ht="12.75" hidden="1" outlineLevel="3" x14ac:dyDescent="0.2">
      <c r="A93" s="232" t="s">
        <v>273</v>
      </c>
      <c r="B93" s="50">
        <v>0.37729509711999998</v>
      </c>
      <c r="C93" s="50">
        <v>0.30630368907</v>
      </c>
      <c r="D93" s="12"/>
      <c r="E93" s="12"/>
      <c r="F93" s="12"/>
    </row>
    <row r="94" spans="1:6" ht="12.75" hidden="1" outlineLevel="3" x14ac:dyDescent="0.2">
      <c r="A94" s="232" t="s">
        <v>19</v>
      </c>
      <c r="B94" s="50">
        <v>3.7104216299999999E-2</v>
      </c>
      <c r="C94" s="50">
        <v>3.9716308640000003E-2</v>
      </c>
      <c r="D94" s="12"/>
      <c r="E94" s="12"/>
      <c r="F94" s="12"/>
    </row>
    <row r="95" spans="1:6" ht="12.75" hidden="1" outlineLevel="3" x14ac:dyDescent="0.2">
      <c r="A95" s="232" t="s">
        <v>17</v>
      </c>
      <c r="B95" s="50">
        <v>3.0431699860000001E-2</v>
      </c>
      <c r="C95" s="50">
        <v>3.1673549510000003E-2</v>
      </c>
      <c r="D95" s="12"/>
      <c r="E95" s="12"/>
      <c r="F95" s="12"/>
    </row>
    <row r="96" spans="1:6" ht="12.75" hidden="1" outlineLevel="3" x14ac:dyDescent="0.2">
      <c r="A96" s="232" t="s">
        <v>124</v>
      </c>
      <c r="B96" s="50">
        <v>4.6240000000000003E-2</v>
      </c>
      <c r="C96" s="50">
        <v>4.6240000000000003E-2</v>
      </c>
      <c r="D96" s="12"/>
      <c r="E96" s="12"/>
      <c r="F96" s="12"/>
    </row>
    <row r="97" spans="1:6" ht="12.75" hidden="1" outlineLevel="3" x14ac:dyDescent="0.2">
      <c r="A97" s="232" t="s">
        <v>274</v>
      </c>
      <c r="B97" s="50">
        <v>1.5130309737500001</v>
      </c>
      <c r="C97" s="50">
        <v>1.425</v>
      </c>
      <c r="D97" s="12"/>
      <c r="E97" s="12"/>
      <c r="F97" s="12"/>
    </row>
    <row r="98" spans="1:6" ht="12.75" hidden="1" outlineLevel="3" x14ac:dyDescent="0.2">
      <c r="A98" s="232" t="s">
        <v>275</v>
      </c>
      <c r="B98" s="50">
        <v>9.7856250000000006E-2</v>
      </c>
      <c r="C98" s="50">
        <v>9.7856250000000006E-2</v>
      </c>
      <c r="D98" s="12"/>
      <c r="E98" s="12"/>
      <c r="F98" s="12"/>
    </row>
    <row r="99" spans="1:6" ht="12.75" outlineLevel="2" x14ac:dyDescent="0.2">
      <c r="A99" s="232" t="s">
        <v>276</v>
      </c>
      <c r="B99" s="108"/>
      <c r="C99" s="108"/>
      <c r="D99" s="12"/>
      <c r="E99" s="12"/>
      <c r="F99" s="12"/>
    </row>
    <row r="100" spans="1:6" ht="12.75" outlineLevel="2" collapsed="1" x14ac:dyDescent="0.2">
      <c r="A100" s="58" t="s">
        <v>277</v>
      </c>
      <c r="B100" s="108">
        <f t="shared" ref="B100:B102" ca="1" si="20">SUM(B$101:B$101)</f>
        <v>0.11598634367000001</v>
      </c>
      <c r="C100" s="108">
        <v>0.11867303662000001</v>
      </c>
      <c r="D100" s="12"/>
      <c r="E100" s="12"/>
      <c r="F100" s="12"/>
    </row>
    <row r="101" spans="1:6" ht="12.75" hidden="1" outlineLevel="3" x14ac:dyDescent="0.2">
      <c r="A101" s="58" t="s">
        <v>258</v>
      </c>
      <c r="B101" s="108">
        <f t="shared" ca="1" si="20"/>
        <v>0.11598634367000001</v>
      </c>
      <c r="C101" s="108">
        <v>0.11867303662000001</v>
      </c>
      <c r="D101" s="12"/>
      <c r="E101" s="12"/>
      <c r="F101" s="12"/>
    </row>
    <row r="102" spans="1:6" ht="12.75" x14ac:dyDescent="0.2">
      <c r="A102" s="232" t="s">
        <v>243</v>
      </c>
      <c r="B102" s="108">
        <f t="shared" ca="1" si="20"/>
        <v>0.11598634367000001</v>
      </c>
      <c r="C102" s="108">
        <v>0.11867303662000001</v>
      </c>
      <c r="D102" s="12"/>
      <c r="E102" s="12"/>
      <c r="F102" s="12"/>
    </row>
    <row r="103" spans="1:6" x14ac:dyDescent="0.2">
      <c r="B103" s="63"/>
      <c r="C103" s="63"/>
      <c r="D103" s="12"/>
      <c r="E103" s="12"/>
      <c r="F103" s="12"/>
    </row>
    <row r="104" spans="1:6" x14ac:dyDescent="0.2">
      <c r="B104" s="63"/>
      <c r="C104" s="63"/>
      <c r="D104" s="12"/>
      <c r="E104" s="12"/>
      <c r="F104" s="12"/>
    </row>
    <row r="105" spans="1:6" x14ac:dyDescent="0.2">
      <c r="B105" s="63"/>
      <c r="C105" s="63"/>
      <c r="D105" s="12"/>
      <c r="E105" s="12"/>
      <c r="F105" s="12"/>
    </row>
    <row r="106" spans="1:6" x14ac:dyDescent="0.2">
      <c r="B106" s="63"/>
      <c r="C106" s="63"/>
      <c r="D106" s="12"/>
      <c r="E106" s="12"/>
      <c r="F106" s="12"/>
    </row>
    <row r="107" spans="1:6" x14ac:dyDescent="0.2">
      <c r="B107" s="63"/>
      <c r="C107" s="63"/>
      <c r="D107" s="12"/>
      <c r="E107" s="12"/>
      <c r="F107" s="12"/>
    </row>
    <row r="108" spans="1:6" x14ac:dyDescent="0.2">
      <c r="B108" s="63"/>
      <c r="C108" s="63"/>
      <c r="D108" s="12"/>
      <c r="E108" s="12"/>
      <c r="F108" s="12"/>
    </row>
    <row r="109" spans="1:6" x14ac:dyDescent="0.2">
      <c r="B109" s="63"/>
      <c r="C109" s="63"/>
      <c r="D109" s="12"/>
      <c r="E109" s="12"/>
      <c r="F109" s="12"/>
    </row>
    <row r="110" spans="1:6" x14ac:dyDescent="0.2">
      <c r="B110" s="63"/>
      <c r="C110" s="63"/>
      <c r="D110" s="12"/>
      <c r="E110" s="12"/>
      <c r="F110" s="12"/>
    </row>
    <row r="111" spans="1:6" x14ac:dyDescent="0.2">
      <c r="B111" s="63"/>
      <c r="C111" s="63"/>
      <c r="D111" s="12"/>
      <c r="E111" s="12"/>
      <c r="F111" s="12"/>
    </row>
    <row r="112" spans="1:6" x14ac:dyDescent="0.2">
      <c r="B112" s="63"/>
      <c r="C112" s="63"/>
      <c r="D112" s="12"/>
      <c r="E112" s="12"/>
      <c r="F112" s="12"/>
    </row>
    <row r="113" spans="2:6" x14ac:dyDescent="0.2">
      <c r="B113" s="63"/>
      <c r="C113" s="63"/>
      <c r="D113" s="12"/>
      <c r="E113" s="12"/>
      <c r="F113" s="12"/>
    </row>
    <row r="114" spans="2:6" x14ac:dyDescent="0.2">
      <c r="B114" s="63"/>
      <c r="C114" s="63"/>
      <c r="D114" s="12"/>
      <c r="E114" s="12"/>
      <c r="F114" s="12"/>
    </row>
    <row r="115" spans="2:6" x14ac:dyDescent="0.2">
      <c r="B115" s="63"/>
      <c r="C115" s="63"/>
      <c r="D115" s="12"/>
      <c r="E115" s="12"/>
      <c r="F115" s="12"/>
    </row>
    <row r="116" spans="2:6" x14ac:dyDescent="0.2">
      <c r="B116" s="63"/>
      <c r="C116" s="63"/>
      <c r="D116" s="12"/>
      <c r="E116" s="12"/>
      <c r="F116" s="12"/>
    </row>
    <row r="117" spans="2:6" x14ac:dyDescent="0.2">
      <c r="B117" s="63"/>
      <c r="C117" s="63"/>
      <c r="D117" s="12"/>
      <c r="E117" s="12"/>
      <c r="F117" s="12"/>
    </row>
    <row r="118" spans="2:6" x14ac:dyDescent="0.2">
      <c r="B118" s="63"/>
      <c r="C118" s="63"/>
      <c r="D118" s="12"/>
      <c r="E118" s="12"/>
      <c r="F118" s="12"/>
    </row>
    <row r="119" spans="2:6" x14ac:dyDescent="0.2">
      <c r="B119" s="63"/>
      <c r="C119" s="63"/>
      <c r="D119" s="12"/>
      <c r="E119" s="12"/>
      <c r="F119" s="12"/>
    </row>
    <row r="120" spans="2:6" x14ac:dyDescent="0.2">
      <c r="B120" s="63"/>
      <c r="C120" s="63"/>
      <c r="D120" s="12"/>
      <c r="E120" s="12"/>
      <c r="F120" s="12"/>
    </row>
    <row r="121" spans="2:6" x14ac:dyDescent="0.2">
      <c r="B121" s="63"/>
      <c r="C121" s="63"/>
      <c r="D121" s="12"/>
      <c r="E121" s="12"/>
      <c r="F121" s="12"/>
    </row>
    <row r="122" spans="2:6" x14ac:dyDescent="0.2">
      <c r="B122" s="63"/>
      <c r="C122" s="63"/>
      <c r="D122" s="12"/>
      <c r="E122" s="12"/>
      <c r="F122" s="12"/>
    </row>
    <row r="123" spans="2:6" x14ac:dyDescent="0.2">
      <c r="B123" s="63"/>
      <c r="C123" s="63"/>
      <c r="D123" s="12"/>
      <c r="E123" s="12"/>
      <c r="F123" s="12"/>
    </row>
    <row r="124" spans="2:6" x14ac:dyDescent="0.2">
      <c r="B124" s="63"/>
      <c r="C124" s="63"/>
      <c r="D124" s="12"/>
      <c r="E124" s="12"/>
      <c r="F124" s="12"/>
    </row>
    <row r="125" spans="2:6" x14ac:dyDescent="0.2">
      <c r="B125" s="63"/>
      <c r="C125" s="63"/>
      <c r="D125" s="12"/>
      <c r="E125" s="12"/>
      <c r="F125" s="12"/>
    </row>
    <row r="126" spans="2:6" x14ac:dyDescent="0.2">
      <c r="B126" s="63"/>
      <c r="C126" s="63"/>
      <c r="D126" s="12"/>
      <c r="E126" s="12"/>
      <c r="F126" s="12"/>
    </row>
    <row r="127" spans="2:6" x14ac:dyDescent="0.2">
      <c r="B127" s="63"/>
      <c r="C127" s="63"/>
      <c r="D127" s="12"/>
      <c r="E127" s="12"/>
      <c r="F127" s="12"/>
    </row>
    <row r="128" spans="2:6" x14ac:dyDescent="0.2">
      <c r="B128" s="63"/>
      <c r="C128" s="63"/>
      <c r="D128" s="12"/>
      <c r="E128" s="12"/>
      <c r="F128" s="12"/>
    </row>
    <row r="129" spans="2:6" x14ac:dyDescent="0.2">
      <c r="B129" s="63"/>
      <c r="C129" s="63"/>
      <c r="D129" s="12"/>
      <c r="E129" s="12"/>
      <c r="F129" s="12"/>
    </row>
    <row r="130" spans="2:6" x14ac:dyDescent="0.2">
      <c r="B130" s="63"/>
      <c r="C130" s="63"/>
      <c r="D130" s="12"/>
      <c r="E130" s="12"/>
      <c r="F130" s="12"/>
    </row>
    <row r="131" spans="2:6" x14ac:dyDescent="0.2">
      <c r="B131" s="63"/>
      <c r="C131" s="63"/>
      <c r="D131" s="12"/>
      <c r="E131" s="12"/>
      <c r="F131" s="12"/>
    </row>
    <row r="132" spans="2:6" x14ac:dyDescent="0.2">
      <c r="B132" s="63"/>
      <c r="C132" s="63"/>
      <c r="D132" s="12"/>
      <c r="E132" s="12"/>
      <c r="F132" s="12"/>
    </row>
    <row r="133" spans="2:6" x14ac:dyDescent="0.2">
      <c r="B133" s="63"/>
      <c r="C133" s="63"/>
      <c r="D133" s="12"/>
      <c r="E133" s="12"/>
      <c r="F133" s="12"/>
    </row>
    <row r="134" spans="2:6" x14ac:dyDescent="0.2">
      <c r="B134" s="63"/>
      <c r="C134" s="63"/>
      <c r="D134" s="12"/>
      <c r="E134" s="12"/>
      <c r="F134" s="12"/>
    </row>
    <row r="135" spans="2:6" x14ac:dyDescent="0.2">
      <c r="B135" s="63"/>
      <c r="C135" s="63"/>
      <c r="D135" s="12"/>
      <c r="E135" s="12"/>
      <c r="F135" s="12"/>
    </row>
    <row r="136" spans="2:6" x14ac:dyDescent="0.2">
      <c r="B136" s="63"/>
      <c r="C136" s="63"/>
      <c r="D136" s="12"/>
      <c r="E136" s="12"/>
      <c r="F136" s="12"/>
    </row>
    <row r="137" spans="2:6" x14ac:dyDescent="0.2">
      <c r="B137" s="63"/>
      <c r="C137" s="63"/>
      <c r="D137" s="12"/>
      <c r="E137" s="12"/>
      <c r="F137" s="12"/>
    </row>
    <row r="138" spans="2:6" x14ac:dyDescent="0.2">
      <c r="B138" s="63"/>
      <c r="C138" s="63"/>
      <c r="D138" s="12"/>
      <c r="E138" s="12"/>
      <c r="F138" s="12"/>
    </row>
    <row r="139" spans="2:6" x14ac:dyDescent="0.2">
      <c r="B139" s="63"/>
      <c r="C139" s="63"/>
      <c r="D139" s="12"/>
      <c r="E139" s="12"/>
      <c r="F139" s="12"/>
    </row>
    <row r="140" spans="2:6" x14ac:dyDescent="0.2">
      <c r="B140" s="63"/>
      <c r="C140" s="63"/>
      <c r="D140" s="12"/>
      <c r="E140" s="12"/>
      <c r="F140" s="12"/>
    </row>
    <row r="141" spans="2:6" x14ac:dyDescent="0.2">
      <c r="B141" s="63"/>
      <c r="C141" s="63"/>
      <c r="D141" s="12"/>
      <c r="E141" s="12"/>
      <c r="F141" s="12"/>
    </row>
    <row r="142" spans="2:6" x14ac:dyDescent="0.2">
      <c r="B142" s="63"/>
      <c r="C142" s="63"/>
      <c r="D142" s="12"/>
      <c r="E142" s="12"/>
      <c r="F142" s="12"/>
    </row>
    <row r="143" spans="2:6" x14ac:dyDescent="0.2">
      <c r="B143" s="63"/>
      <c r="C143" s="63"/>
      <c r="D143" s="12"/>
      <c r="E143" s="12"/>
      <c r="F143" s="12"/>
    </row>
    <row r="144" spans="2:6" x14ac:dyDescent="0.2">
      <c r="B144" s="63"/>
      <c r="C144" s="63"/>
      <c r="D144" s="12"/>
      <c r="E144" s="12"/>
      <c r="F144" s="12"/>
    </row>
    <row r="145" spans="2:6" x14ac:dyDescent="0.2">
      <c r="B145" s="63"/>
      <c r="C145" s="63"/>
      <c r="D145" s="12"/>
      <c r="E145" s="12"/>
      <c r="F145" s="12"/>
    </row>
    <row r="146" spans="2:6" x14ac:dyDescent="0.2">
      <c r="B146" s="63"/>
      <c r="C146" s="63"/>
      <c r="D146" s="12"/>
      <c r="E146" s="12"/>
      <c r="F146" s="12"/>
    </row>
    <row r="147" spans="2:6" x14ac:dyDescent="0.2">
      <c r="B147" s="63"/>
      <c r="C147" s="63"/>
      <c r="D147" s="12"/>
      <c r="E147" s="12"/>
      <c r="F147" s="12"/>
    </row>
    <row r="148" spans="2:6" x14ac:dyDescent="0.2">
      <c r="B148" s="63"/>
      <c r="C148" s="63"/>
      <c r="D148" s="12"/>
      <c r="E148" s="12"/>
      <c r="F148" s="12"/>
    </row>
    <row r="149" spans="2:6" x14ac:dyDescent="0.2">
      <c r="B149" s="63"/>
      <c r="C149" s="63"/>
      <c r="D149" s="12"/>
      <c r="E149" s="12"/>
      <c r="F149" s="12"/>
    </row>
    <row r="150" spans="2:6" x14ac:dyDescent="0.2">
      <c r="B150" s="63"/>
      <c r="C150" s="63"/>
      <c r="D150" s="12"/>
      <c r="E150" s="12"/>
      <c r="F150" s="12"/>
    </row>
    <row r="151" spans="2:6" x14ac:dyDescent="0.2">
      <c r="B151" s="63"/>
      <c r="C151" s="63"/>
      <c r="D151" s="12"/>
      <c r="E151" s="12"/>
      <c r="F151" s="12"/>
    </row>
    <row r="152" spans="2:6" x14ac:dyDescent="0.2">
      <c r="B152" s="63"/>
      <c r="C152" s="63"/>
      <c r="D152" s="12"/>
      <c r="E152" s="12"/>
      <c r="F152" s="12"/>
    </row>
    <row r="153" spans="2:6" x14ac:dyDescent="0.2">
      <c r="B153" s="63"/>
      <c r="C153" s="63"/>
      <c r="D153" s="12"/>
      <c r="E153" s="12"/>
      <c r="F153" s="12"/>
    </row>
    <row r="154" spans="2:6" x14ac:dyDescent="0.2">
      <c r="B154" s="63"/>
      <c r="C154" s="63"/>
      <c r="D154" s="12"/>
      <c r="E154" s="12"/>
      <c r="F154" s="12"/>
    </row>
    <row r="155" spans="2:6" x14ac:dyDescent="0.2">
      <c r="B155" s="63"/>
      <c r="C155" s="63"/>
      <c r="D155" s="12"/>
      <c r="E155" s="12"/>
      <c r="F155" s="12"/>
    </row>
    <row r="156" spans="2:6" x14ac:dyDescent="0.2">
      <c r="B156" s="63"/>
      <c r="C156" s="63"/>
      <c r="D156" s="12"/>
      <c r="E156" s="12"/>
      <c r="F156" s="12"/>
    </row>
    <row r="157" spans="2:6" x14ac:dyDescent="0.2">
      <c r="B157" s="63"/>
      <c r="C157" s="63"/>
      <c r="D157" s="12"/>
      <c r="E157" s="12"/>
      <c r="F157" s="12"/>
    </row>
    <row r="158" spans="2:6" x14ac:dyDescent="0.2">
      <c r="B158" s="63"/>
      <c r="C158" s="63"/>
      <c r="D158" s="12"/>
      <c r="E158" s="12"/>
      <c r="F158" s="12"/>
    </row>
    <row r="159" spans="2:6" x14ac:dyDescent="0.2">
      <c r="B159" s="63"/>
      <c r="C159" s="63"/>
      <c r="D159" s="12"/>
      <c r="E159" s="12"/>
      <c r="F159" s="12"/>
    </row>
    <row r="160" spans="2:6" x14ac:dyDescent="0.2">
      <c r="B160" s="63"/>
      <c r="C160" s="63"/>
      <c r="D160" s="12"/>
      <c r="E160" s="12"/>
      <c r="F160" s="12"/>
    </row>
    <row r="161" spans="2:6" x14ac:dyDescent="0.2">
      <c r="B161" s="63"/>
      <c r="C161" s="63"/>
      <c r="D161" s="12"/>
      <c r="E161" s="12"/>
      <c r="F161" s="12"/>
    </row>
    <row r="162" spans="2:6" x14ac:dyDescent="0.2">
      <c r="B162" s="63"/>
      <c r="C162" s="63"/>
      <c r="D162" s="12"/>
      <c r="E162" s="12"/>
      <c r="F162" s="12"/>
    </row>
    <row r="163" spans="2:6" x14ac:dyDescent="0.2">
      <c r="B163" s="63"/>
      <c r="C163" s="63"/>
      <c r="D163" s="12"/>
      <c r="E163" s="12"/>
      <c r="F163" s="12"/>
    </row>
    <row r="164" spans="2:6" x14ac:dyDescent="0.2">
      <c r="B164" s="63"/>
      <c r="C164" s="63"/>
      <c r="D164" s="12"/>
      <c r="E164" s="12"/>
      <c r="F164" s="12"/>
    </row>
    <row r="165" spans="2:6" x14ac:dyDescent="0.2">
      <c r="B165" s="63"/>
      <c r="C165" s="63"/>
      <c r="D165" s="12"/>
      <c r="E165" s="12"/>
      <c r="F165" s="12"/>
    </row>
    <row r="166" spans="2:6" x14ac:dyDescent="0.2">
      <c r="B166" s="63"/>
      <c r="C166" s="63"/>
      <c r="D166" s="12"/>
      <c r="E166" s="12"/>
      <c r="F166" s="12"/>
    </row>
    <row r="167" spans="2:6" x14ac:dyDescent="0.2">
      <c r="B167" s="63"/>
      <c r="C167" s="63"/>
      <c r="D167" s="12"/>
      <c r="E167" s="12"/>
      <c r="F167" s="12"/>
    </row>
    <row r="168" spans="2:6" x14ac:dyDescent="0.2">
      <c r="B168" s="63"/>
      <c r="C168" s="63"/>
      <c r="D168" s="12"/>
      <c r="E168" s="12"/>
      <c r="F168" s="12"/>
    </row>
    <row r="169" spans="2:6" x14ac:dyDescent="0.2">
      <c r="B169" s="63"/>
      <c r="C169" s="63"/>
      <c r="D169" s="12"/>
      <c r="E169" s="12"/>
      <c r="F169" s="12"/>
    </row>
    <row r="170" spans="2:6" x14ac:dyDescent="0.2">
      <c r="B170" s="63"/>
      <c r="C170" s="63"/>
      <c r="D170" s="12"/>
      <c r="E170" s="12"/>
      <c r="F170" s="12"/>
    </row>
    <row r="171" spans="2:6" x14ac:dyDescent="0.2">
      <c r="B171" s="63"/>
      <c r="C171" s="63"/>
      <c r="D171" s="12"/>
      <c r="E171" s="12"/>
      <c r="F171" s="12"/>
    </row>
    <row r="172" spans="2:6" x14ac:dyDescent="0.2">
      <c r="B172" s="63"/>
      <c r="C172" s="63"/>
      <c r="D172" s="12"/>
      <c r="E172" s="12"/>
      <c r="F172" s="12"/>
    </row>
    <row r="173" spans="2:6" x14ac:dyDescent="0.2">
      <c r="B173" s="63"/>
      <c r="C173" s="63"/>
      <c r="D173" s="12"/>
      <c r="E173" s="12"/>
      <c r="F173" s="12"/>
    </row>
    <row r="174" spans="2:6" x14ac:dyDescent="0.2">
      <c r="B174" s="63"/>
      <c r="C174" s="63"/>
      <c r="D174" s="12"/>
      <c r="E174" s="12"/>
      <c r="F174" s="12"/>
    </row>
    <row r="175" spans="2:6" x14ac:dyDescent="0.2">
      <c r="B175" s="63"/>
      <c r="C175" s="63"/>
      <c r="D175" s="12"/>
      <c r="E175" s="12"/>
      <c r="F175" s="12"/>
    </row>
    <row r="176" spans="2:6" x14ac:dyDescent="0.2">
      <c r="B176" s="63"/>
      <c r="C176" s="63"/>
      <c r="D176" s="12"/>
      <c r="E176" s="12"/>
      <c r="F176" s="12"/>
    </row>
    <row r="177" spans="2:6" x14ac:dyDescent="0.2">
      <c r="B177" s="63"/>
      <c r="C177" s="63"/>
      <c r="D177" s="12"/>
      <c r="E177" s="12"/>
      <c r="F177" s="12"/>
    </row>
    <row r="178" spans="2:6" x14ac:dyDescent="0.2">
      <c r="B178" s="63"/>
      <c r="C178" s="63"/>
      <c r="D178" s="12"/>
      <c r="E178" s="12"/>
      <c r="F178" s="12"/>
    </row>
    <row r="179" spans="2:6" x14ac:dyDescent="0.2">
      <c r="B179" s="63"/>
      <c r="C179" s="63"/>
      <c r="D179" s="12"/>
      <c r="E179" s="12"/>
      <c r="F179" s="12"/>
    </row>
    <row r="180" spans="2:6" x14ac:dyDescent="0.2">
      <c r="B180" s="63"/>
      <c r="C180" s="63"/>
      <c r="D180" s="12"/>
      <c r="E180" s="12"/>
      <c r="F180" s="12"/>
    </row>
  </sheetData>
  <mergeCells count="1">
    <mergeCell ref="A2:H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indexed="57"/>
    <outlinePr applyStyles="1" summaryBelow="0"/>
    <pageSetUpPr fitToPage="1"/>
  </sheetPr>
  <dimension ref="A2:F247"/>
  <sheetViews>
    <sheetView workbookViewId="0">
      <selection activeCell="B25" sqref="B25"/>
    </sheetView>
  </sheetViews>
  <sheetFormatPr defaultRowHeight="12.75" x14ac:dyDescent="0.2"/>
  <cols>
    <col min="1" max="1" width="52.7109375" style="238" bestFit="1" customWidth="1"/>
    <col min="2" max="3" width="15.140625" style="238" customWidth="1"/>
    <col min="4" max="16384" width="9.140625" style="238"/>
  </cols>
  <sheetData>
    <row r="2" spans="1:6" ht="18.75" x14ac:dyDescent="0.2">
      <c r="A2" s="5" t="s">
        <v>193</v>
      </c>
      <c r="B2" s="5"/>
      <c r="C2" s="5"/>
      <c r="D2" s="250"/>
      <c r="E2" s="250"/>
      <c r="F2" s="250"/>
    </row>
    <row r="3" spans="1:6" x14ac:dyDescent="0.2">
      <c r="A3" s="222"/>
    </row>
    <row r="4" spans="1:6" s="11" customFormat="1" x14ac:dyDescent="0.2">
      <c r="A4" s="48" t="str">
        <f>$A$2 &amp; " (" &amp;C4 &amp; ")"</f>
        <v>Державний та гарантований державою борг України за поточний рік (млрд. грн)</v>
      </c>
      <c r="C4" s="11" t="str">
        <f>VALUAH</f>
        <v>млрд. грн</v>
      </c>
    </row>
    <row r="5" spans="1:6" s="83" customFormat="1" x14ac:dyDescent="0.2">
      <c r="A5" s="223"/>
      <c r="B5" s="206">
        <v>43100</v>
      </c>
      <c r="C5" s="245">
        <v>43131</v>
      </c>
    </row>
    <row r="6" spans="1:6" s="10" customFormat="1" x14ac:dyDescent="0.2">
      <c r="A6" s="121" t="s">
        <v>179</v>
      </c>
      <c r="B6" s="150">
        <f t="shared" ref="B6:C6" si="0">SUM(B7:B8)</f>
        <v>2141.6744392656601</v>
      </c>
      <c r="C6" s="150">
        <f t="shared" si="0"/>
        <v>2131.8494912910401</v>
      </c>
    </row>
    <row r="7" spans="1:6" s="100" customFormat="1" x14ac:dyDescent="0.2">
      <c r="A7" s="126" t="s">
        <v>53</v>
      </c>
      <c r="B7" s="233">
        <v>766.67894097345004</v>
      </c>
      <c r="C7" s="50">
        <v>758.66671398871995</v>
      </c>
    </row>
    <row r="8" spans="1:6" s="100" customFormat="1" x14ac:dyDescent="0.2">
      <c r="A8" s="126" t="s">
        <v>80</v>
      </c>
      <c r="B8" s="233">
        <v>1374.99549829221</v>
      </c>
      <c r="C8" s="50">
        <v>1373.1827773023199</v>
      </c>
    </row>
    <row r="9" spans="1:6" x14ac:dyDescent="0.2">
      <c r="B9" s="250"/>
      <c r="C9" s="250"/>
      <c r="D9" s="250"/>
    </row>
    <row r="10" spans="1:6" x14ac:dyDescent="0.2">
      <c r="A10" s="48" t="str">
        <f>$A$2 &amp; " (" &amp;C10 &amp; ")"</f>
        <v>Державний та гарантований державою борг України за поточний рік (млрд. дол. США)</v>
      </c>
      <c r="B10" s="250"/>
      <c r="C10" s="11" t="str">
        <f>VALUSD</f>
        <v>млрд. дол. США</v>
      </c>
      <c r="D10" s="250"/>
    </row>
    <row r="11" spans="1:6" s="195" customFormat="1" x14ac:dyDescent="0.2">
      <c r="A11" s="223"/>
      <c r="B11" s="206">
        <v>43100</v>
      </c>
      <c r="C11" s="245">
        <v>43131</v>
      </c>
      <c r="D11" s="83"/>
      <c r="E11" s="83"/>
      <c r="F11" s="83"/>
    </row>
    <row r="12" spans="1:6" s="61" customFormat="1" x14ac:dyDescent="0.2">
      <c r="A12" s="121" t="s">
        <v>179</v>
      </c>
      <c r="B12" s="150">
        <f t="shared" ref="B12:C12" si="1">SUM(B13:B14)</f>
        <v>76.305177725150003</v>
      </c>
      <c r="C12" s="150">
        <f t="shared" si="1"/>
        <v>76.113584884320005</v>
      </c>
      <c r="D12" s="82"/>
    </row>
    <row r="13" spans="1:6" s="159" customFormat="1" x14ac:dyDescent="0.2">
      <c r="A13" s="40" t="s">
        <v>53</v>
      </c>
      <c r="B13" s="233">
        <v>27.315810366209998</v>
      </c>
      <c r="C13" s="50">
        <v>27.086735517569998</v>
      </c>
      <c r="D13" s="182"/>
    </row>
    <row r="14" spans="1:6" s="159" customFormat="1" x14ac:dyDescent="0.2">
      <c r="A14" s="40" t="s">
        <v>80</v>
      </c>
      <c r="B14" s="233">
        <v>48.989367358940001</v>
      </c>
      <c r="C14" s="50">
        <v>49.02684936675</v>
      </c>
      <c r="D14" s="182"/>
    </row>
    <row r="15" spans="1:6" x14ac:dyDescent="0.2">
      <c r="B15" s="250"/>
      <c r="C15" s="250"/>
      <c r="D15" s="250"/>
    </row>
    <row r="16" spans="1:6" s="65" customFormat="1" x14ac:dyDescent="0.2">
      <c r="B16" s="85"/>
      <c r="C16" s="228" t="s">
        <v>21</v>
      </c>
      <c r="D16" s="85"/>
    </row>
    <row r="17" spans="1:6" s="195" customFormat="1" x14ac:dyDescent="0.2">
      <c r="A17" s="207"/>
      <c r="B17" s="206">
        <v>43100</v>
      </c>
      <c r="C17" s="206">
        <v>43131</v>
      </c>
      <c r="D17" s="83"/>
      <c r="E17" s="83"/>
      <c r="F17" s="83"/>
    </row>
    <row r="18" spans="1:6" s="61" customFormat="1" x14ac:dyDescent="0.2">
      <c r="A18" s="8" t="s">
        <v>179</v>
      </c>
      <c r="B18" s="150">
        <f t="shared" ref="B18:C18" si="2">SUM(B19:B20)</f>
        <v>1</v>
      </c>
      <c r="C18" s="150">
        <f t="shared" si="2"/>
        <v>1</v>
      </c>
      <c r="D18" s="82"/>
    </row>
    <row r="19" spans="1:6" s="159" customFormat="1" x14ac:dyDescent="0.2">
      <c r="A19" s="40" t="s">
        <v>53</v>
      </c>
      <c r="B19" s="123">
        <v>0.35798099999999999</v>
      </c>
      <c r="C19" s="154">
        <v>0.35587299999999999</v>
      </c>
      <c r="D19" s="182"/>
    </row>
    <row r="20" spans="1:6" s="159" customFormat="1" x14ac:dyDescent="0.2">
      <c r="A20" s="40" t="s">
        <v>80</v>
      </c>
      <c r="B20" s="123">
        <v>0.64201900000000001</v>
      </c>
      <c r="C20" s="154">
        <v>0.64412700000000001</v>
      </c>
      <c r="D20" s="182"/>
    </row>
    <row r="21" spans="1:6" x14ac:dyDescent="0.2">
      <c r="B21" s="250"/>
      <c r="C21" s="250"/>
      <c r="D21" s="250"/>
    </row>
    <row r="22" spans="1:6" x14ac:dyDescent="0.2">
      <c r="B22" s="250"/>
      <c r="C22" s="250"/>
      <c r="D22" s="250"/>
    </row>
    <row r="23" spans="1:6" x14ac:dyDescent="0.2">
      <c r="B23" s="250"/>
      <c r="C23" s="250"/>
      <c r="D23" s="250"/>
    </row>
    <row r="24" spans="1:6" x14ac:dyDescent="0.2">
      <c r="B24" s="250"/>
      <c r="C24" s="250"/>
      <c r="D24" s="250"/>
    </row>
    <row r="25" spans="1:6" s="65" customFormat="1" x14ac:dyDescent="0.2">
      <c r="B25" s="85"/>
      <c r="C25" s="85"/>
      <c r="D25" s="85"/>
    </row>
    <row r="26" spans="1:6" x14ac:dyDescent="0.2">
      <c r="B26" s="250"/>
      <c r="C26" s="250"/>
      <c r="D26" s="250"/>
    </row>
    <row r="27" spans="1:6" x14ac:dyDescent="0.2">
      <c r="B27" s="250"/>
      <c r="C27" s="250"/>
      <c r="D27" s="250"/>
    </row>
    <row r="28" spans="1:6" x14ac:dyDescent="0.2">
      <c r="B28" s="250"/>
      <c r="C28" s="250"/>
      <c r="D28" s="250"/>
    </row>
    <row r="29" spans="1:6" x14ac:dyDescent="0.2">
      <c r="B29" s="250"/>
      <c r="C29" s="250"/>
      <c r="D29" s="250"/>
    </row>
    <row r="30" spans="1:6" x14ac:dyDescent="0.2">
      <c r="B30" s="250"/>
      <c r="C30" s="250"/>
      <c r="D30" s="250"/>
    </row>
    <row r="31" spans="1:6" x14ac:dyDescent="0.2">
      <c r="B31" s="250"/>
      <c r="C31" s="250"/>
      <c r="D31" s="250"/>
    </row>
    <row r="32" spans="1:6" x14ac:dyDescent="0.2">
      <c r="B32" s="250"/>
      <c r="C32" s="250"/>
      <c r="D32" s="250"/>
    </row>
    <row r="33" spans="2:4" x14ac:dyDescent="0.2">
      <c r="B33" s="250"/>
      <c r="C33" s="250"/>
      <c r="D33" s="250"/>
    </row>
    <row r="34" spans="2:4" x14ac:dyDescent="0.2">
      <c r="B34" s="250"/>
      <c r="C34" s="250"/>
      <c r="D34" s="250"/>
    </row>
    <row r="35" spans="2:4" x14ac:dyDescent="0.2">
      <c r="B35" s="250"/>
      <c r="C35" s="250"/>
      <c r="D35" s="250"/>
    </row>
    <row r="36" spans="2:4" x14ac:dyDescent="0.2">
      <c r="B36" s="250"/>
      <c r="C36" s="250"/>
      <c r="D36" s="250"/>
    </row>
    <row r="37" spans="2:4" x14ac:dyDescent="0.2">
      <c r="B37" s="250"/>
      <c r="C37" s="250"/>
      <c r="D37" s="250"/>
    </row>
    <row r="38" spans="2:4" x14ac:dyDescent="0.2">
      <c r="B38" s="250"/>
      <c r="C38" s="250"/>
      <c r="D38" s="250"/>
    </row>
    <row r="39" spans="2:4" x14ac:dyDescent="0.2">
      <c r="B39" s="250"/>
      <c r="C39" s="250"/>
      <c r="D39" s="250"/>
    </row>
    <row r="40" spans="2:4" x14ac:dyDescent="0.2">
      <c r="B40" s="250"/>
      <c r="C40" s="250"/>
      <c r="D40" s="250"/>
    </row>
    <row r="41" spans="2:4" x14ac:dyDescent="0.2">
      <c r="B41" s="250"/>
      <c r="C41" s="250"/>
      <c r="D41" s="250"/>
    </row>
    <row r="42" spans="2:4" x14ac:dyDescent="0.2">
      <c r="B42" s="250"/>
      <c r="C42" s="250"/>
      <c r="D42" s="250"/>
    </row>
    <row r="43" spans="2:4" x14ac:dyDescent="0.2">
      <c r="B43" s="250"/>
      <c r="C43" s="250"/>
      <c r="D43" s="250"/>
    </row>
    <row r="44" spans="2:4" x14ac:dyDescent="0.2">
      <c r="B44" s="250"/>
      <c r="C44" s="250"/>
      <c r="D44" s="250"/>
    </row>
    <row r="45" spans="2:4" x14ac:dyDescent="0.2">
      <c r="B45" s="250"/>
      <c r="C45" s="250"/>
      <c r="D45" s="250"/>
    </row>
    <row r="46" spans="2:4" x14ac:dyDescent="0.2">
      <c r="B46" s="250"/>
      <c r="C46" s="250"/>
      <c r="D46" s="250"/>
    </row>
    <row r="47" spans="2:4" x14ac:dyDescent="0.2">
      <c r="B47" s="250"/>
      <c r="C47" s="250"/>
      <c r="D47" s="250"/>
    </row>
    <row r="48" spans="2:4" x14ac:dyDescent="0.2">
      <c r="B48" s="250"/>
      <c r="C48" s="250"/>
      <c r="D48" s="250"/>
    </row>
    <row r="49" spans="2:4" x14ac:dyDescent="0.2">
      <c r="B49" s="250"/>
      <c r="C49" s="250"/>
      <c r="D49" s="250"/>
    </row>
    <row r="50" spans="2:4" x14ac:dyDescent="0.2">
      <c r="B50" s="250"/>
      <c r="C50" s="250"/>
      <c r="D50" s="250"/>
    </row>
    <row r="51" spans="2:4" x14ac:dyDescent="0.2">
      <c r="B51" s="250"/>
      <c r="C51" s="250"/>
      <c r="D51" s="250"/>
    </row>
    <row r="52" spans="2:4" x14ac:dyDescent="0.2">
      <c r="B52" s="250"/>
      <c r="C52" s="250"/>
      <c r="D52" s="250"/>
    </row>
    <row r="53" spans="2:4" x14ac:dyDescent="0.2">
      <c r="B53" s="250"/>
      <c r="C53" s="250"/>
      <c r="D53" s="250"/>
    </row>
    <row r="54" spans="2:4" x14ac:dyDescent="0.2">
      <c r="B54" s="250"/>
      <c r="C54" s="250"/>
      <c r="D54" s="250"/>
    </row>
    <row r="55" spans="2:4" x14ac:dyDescent="0.2">
      <c r="B55" s="250"/>
      <c r="C55" s="250"/>
      <c r="D55" s="250"/>
    </row>
    <row r="56" spans="2:4" x14ac:dyDescent="0.2">
      <c r="B56" s="250"/>
      <c r="C56" s="250"/>
      <c r="D56" s="250"/>
    </row>
    <row r="57" spans="2:4" x14ac:dyDescent="0.2">
      <c r="B57" s="250"/>
      <c r="C57" s="250"/>
      <c r="D57" s="250"/>
    </row>
    <row r="58" spans="2:4" x14ac:dyDescent="0.2">
      <c r="B58" s="250"/>
      <c r="C58" s="250"/>
      <c r="D58" s="250"/>
    </row>
    <row r="59" spans="2:4" x14ac:dyDescent="0.2">
      <c r="B59" s="250"/>
      <c r="C59" s="250"/>
      <c r="D59" s="250"/>
    </row>
    <row r="60" spans="2:4" x14ac:dyDescent="0.2">
      <c r="B60" s="250"/>
      <c r="C60" s="250"/>
      <c r="D60" s="250"/>
    </row>
    <row r="61" spans="2:4" x14ac:dyDescent="0.2">
      <c r="B61" s="250"/>
      <c r="C61" s="250"/>
      <c r="D61" s="250"/>
    </row>
    <row r="62" spans="2:4" x14ac:dyDescent="0.2">
      <c r="B62" s="250"/>
      <c r="C62" s="250"/>
      <c r="D62" s="250"/>
    </row>
    <row r="63" spans="2:4" x14ac:dyDescent="0.2">
      <c r="B63" s="250"/>
      <c r="C63" s="250"/>
      <c r="D63" s="250"/>
    </row>
    <row r="64" spans="2:4" x14ac:dyDescent="0.2">
      <c r="B64" s="250"/>
      <c r="C64" s="250"/>
      <c r="D64" s="250"/>
    </row>
    <row r="65" spans="2:4" x14ac:dyDescent="0.2">
      <c r="B65" s="250"/>
      <c r="C65" s="250"/>
      <c r="D65" s="250"/>
    </row>
    <row r="66" spans="2:4" x14ac:dyDescent="0.2">
      <c r="B66" s="250"/>
      <c r="C66" s="250"/>
      <c r="D66" s="250"/>
    </row>
    <row r="67" spans="2:4" x14ac:dyDescent="0.2">
      <c r="B67" s="250"/>
      <c r="C67" s="250"/>
      <c r="D67" s="250"/>
    </row>
    <row r="68" spans="2:4" x14ac:dyDescent="0.2">
      <c r="B68" s="250"/>
      <c r="C68" s="250"/>
      <c r="D68" s="250"/>
    </row>
    <row r="69" spans="2:4" x14ac:dyDescent="0.2">
      <c r="B69" s="250"/>
      <c r="C69" s="250"/>
      <c r="D69" s="250"/>
    </row>
    <row r="70" spans="2:4" x14ac:dyDescent="0.2">
      <c r="B70" s="250"/>
      <c r="C70" s="250"/>
      <c r="D70" s="250"/>
    </row>
    <row r="71" spans="2:4" x14ac:dyDescent="0.2">
      <c r="B71" s="250"/>
      <c r="C71" s="250"/>
      <c r="D71" s="250"/>
    </row>
    <row r="72" spans="2:4" x14ac:dyDescent="0.2">
      <c r="B72" s="250"/>
      <c r="C72" s="250"/>
      <c r="D72" s="250"/>
    </row>
    <row r="73" spans="2:4" x14ac:dyDescent="0.2">
      <c r="B73" s="250"/>
      <c r="C73" s="250"/>
      <c r="D73" s="250"/>
    </row>
    <row r="74" spans="2:4" x14ac:dyDescent="0.2">
      <c r="B74" s="250"/>
      <c r="C74" s="250"/>
      <c r="D74" s="250"/>
    </row>
    <row r="75" spans="2:4" x14ac:dyDescent="0.2">
      <c r="B75" s="250"/>
      <c r="C75" s="250"/>
      <c r="D75" s="250"/>
    </row>
    <row r="76" spans="2:4" x14ac:dyDescent="0.2">
      <c r="B76" s="250"/>
      <c r="C76" s="250"/>
      <c r="D76" s="250"/>
    </row>
    <row r="77" spans="2:4" x14ac:dyDescent="0.2">
      <c r="B77" s="250"/>
      <c r="C77" s="250"/>
      <c r="D77" s="250"/>
    </row>
    <row r="78" spans="2:4" x14ac:dyDescent="0.2">
      <c r="B78" s="250"/>
      <c r="C78" s="250"/>
      <c r="D78" s="250"/>
    </row>
    <row r="79" spans="2:4" x14ac:dyDescent="0.2">
      <c r="B79" s="250"/>
      <c r="C79" s="250"/>
      <c r="D79" s="250"/>
    </row>
    <row r="80" spans="2:4" x14ac:dyDescent="0.2">
      <c r="B80" s="250"/>
      <c r="C80" s="250"/>
      <c r="D80" s="250"/>
    </row>
    <row r="81" spans="2:4" x14ac:dyDescent="0.2">
      <c r="B81" s="250"/>
      <c r="C81" s="250"/>
      <c r="D81" s="250"/>
    </row>
    <row r="82" spans="2:4" x14ac:dyDescent="0.2">
      <c r="B82" s="250"/>
      <c r="C82" s="250"/>
      <c r="D82" s="250"/>
    </row>
    <row r="83" spans="2:4" x14ac:dyDescent="0.2">
      <c r="B83" s="250"/>
      <c r="C83" s="250"/>
      <c r="D83" s="250"/>
    </row>
    <row r="84" spans="2:4" x14ac:dyDescent="0.2">
      <c r="B84" s="250"/>
      <c r="C84" s="250"/>
      <c r="D84" s="250"/>
    </row>
    <row r="85" spans="2:4" x14ac:dyDescent="0.2">
      <c r="B85" s="250"/>
      <c r="C85" s="250"/>
      <c r="D85" s="250"/>
    </row>
    <row r="86" spans="2:4" x14ac:dyDescent="0.2">
      <c r="B86" s="250"/>
      <c r="C86" s="250"/>
      <c r="D86" s="250"/>
    </row>
    <row r="87" spans="2:4" x14ac:dyDescent="0.2">
      <c r="B87" s="250"/>
      <c r="C87" s="250"/>
      <c r="D87" s="250"/>
    </row>
    <row r="88" spans="2:4" x14ac:dyDescent="0.2">
      <c r="B88" s="250"/>
      <c r="C88" s="250"/>
      <c r="D88" s="250"/>
    </row>
    <row r="89" spans="2:4" x14ac:dyDescent="0.2">
      <c r="B89" s="250"/>
      <c r="C89" s="250"/>
      <c r="D89" s="250"/>
    </row>
    <row r="90" spans="2:4" x14ac:dyDescent="0.2">
      <c r="B90" s="250"/>
      <c r="C90" s="250"/>
      <c r="D90" s="250"/>
    </row>
    <row r="91" spans="2:4" x14ac:dyDescent="0.2">
      <c r="B91" s="250"/>
      <c r="C91" s="250"/>
      <c r="D91" s="250"/>
    </row>
    <row r="92" spans="2:4" x14ac:dyDescent="0.2">
      <c r="B92" s="250"/>
      <c r="C92" s="250"/>
      <c r="D92" s="250"/>
    </row>
    <row r="93" spans="2:4" x14ac:dyDescent="0.2">
      <c r="B93" s="250"/>
      <c r="C93" s="250"/>
      <c r="D93" s="250"/>
    </row>
    <row r="94" spans="2:4" x14ac:dyDescent="0.2">
      <c r="B94" s="250"/>
      <c r="C94" s="250"/>
      <c r="D94" s="250"/>
    </row>
    <row r="95" spans="2:4" x14ac:dyDescent="0.2">
      <c r="B95" s="250"/>
      <c r="C95" s="250"/>
      <c r="D95" s="250"/>
    </row>
    <row r="96" spans="2:4" x14ac:dyDescent="0.2">
      <c r="B96" s="250"/>
      <c r="C96" s="250"/>
      <c r="D96" s="250"/>
    </row>
    <row r="97" spans="2:4" x14ac:dyDescent="0.2">
      <c r="B97" s="250"/>
      <c r="C97" s="250"/>
      <c r="D97" s="250"/>
    </row>
    <row r="98" spans="2:4" x14ac:dyDescent="0.2">
      <c r="B98" s="250"/>
      <c r="C98" s="250"/>
      <c r="D98" s="250"/>
    </row>
    <row r="99" spans="2:4" x14ac:dyDescent="0.2">
      <c r="B99" s="250"/>
      <c r="C99" s="250"/>
      <c r="D99" s="250"/>
    </row>
    <row r="100" spans="2:4" x14ac:dyDescent="0.2">
      <c r="B100" s="250"/>
      <c r="C100" s="250"/>
      <c r="D100" s="250"/>
    </row>
    <row r="101" spans="2:4" x14ac:dyDescent="0.2">
      <c r="B101" s="250"/>
      <c r="C101" s="250"/>
      <c r="D101" s="250"/>
    </row>
    <row r="102" spans="2:4" x14ac:dyDescent="0.2">
      <c r="B102" s="250"/>
      <c r="C102" s="250"/>
      <c r="D102" s="250"/>
    </row>
    <row r="103" spans="2:4" x14ac:dyDescent="0.2">
      <c r="B103" s="250"/>
      <c r="C103" s="250"/>
      <c r="D103" s="250"/>
    </row>
    <row r="104" spans="2:4" x14ac:dyDescent="0.2">
      <c r="B104" s="250"/>
      <c r="C104" s="250"/>
      <c r="D104" s="250"/>
    </row>
    <row r="105" spans="2:4" x14ac:dyDescent="0.2">
      <c r="B105" s="250"/>
      <c r="C105" s="250"/>
      <c r="D105" s="250"/>
    </row>
    <row r="106" spans="2:4" x14ac:dyDescent="0.2">
      <c r="B106" s="250"/>
      <c r="C106" s="250"/>
      <c r="D106" s="250"/>
    </row>
    <row r="107" spans="2:4" x14ac:dyDescent="0.2">
      <c r="B107" s="250"/>
      <c r="C107" s="250"/>
      <c r="D107" s="250"/>
    </row>
    <row r="108" spans="2:4" x14ac:dyDescent="0.2">
      <c r="B108" s="250"/>
      <c r="C108" s="250"/>
      <c r="D108" s="250"/>
    </row>
    <row r="109" spans="2:4" x14ac:dyDescent="0.2">
      <c r="B109" s="250"/>
      <c r="C109" s="250"/>
      <c r="D109" s="250"/>
    </row>
    <row r="110" spans="2:4" x14ac:dyDescent="0.2">
      <c r="B110" s="250"/>
      <c r="C110" s="250"/>
      <c r="D110" s="250"/>
    </row>
    <row r="111" spans="2:4" x14ac:dyDescent="0.2">
      <c r="B111" s="250"/>
      <c r="C111" s="250"/>
      <c r="D111" s="250"/>
    </row>
    <row r="112" spans="2:4" x14ac:dyDescent="0.2">
      <c r="B112" s="250"/>
      <c r="C112" s="250"/>
      <c r="D112" s="250"/>
    </row>
    <row r="113" spans="2:4" x14ac:dyDescent="0.2">
      <c r="B113" s="250"/>
      <c r="C113" s="250"/>
      <c r="D113" s="250"/>
    </row>
    <row r="114" spans="2:4" x14ac:dyDescent="0.2">
      <c r="B114" s="250"/>
      <c r="C114" s="250"/>
      <c r="D114" s="250"/>
    </row>
    <row r="115" spans="2:4" x14ac:dyDescent="0.2">
      <c r="B115" s="250"/>
      <c r="C115" s="250"/>
      <c r="D115" s="250"/>
    </row>
    <row r="116" spans="2:4" x14ac:dyDescent="0.2">
      <c r="B116" s="250"/>
      <c r="C116" s="250"/>
      <c r="D116" s="250"/>
    </row>
    <row r="117" spans="2:4" x14ac:dyDescent="0.2">
      <c r="B117" s="250"/>
      <c r="C117" s="250"/>
      <c r="D117" s="250"/>
    </row>
    <row r="118" spans="2:4" x14ac:dyDescent="0.2">
      <c r="B118" s="250"/>
      <c r="C118" s="250"/>
      <c r="D118" s="250"/>
    </row>
    <row r="119" spans="2:4" x14ac:dyDescent="0.2">
      <c r="B119" s="250"/>
      <c r="C119" s="250"/>
      <c r="D119" s="250"/>
    </row>
    <row r="120" spans="2:4" x14ac:dyDescent="0.2">
      <c r="B120" s="250"/>
      <c r="C120" s="250"/>
      <c r="D120" s="250"/>
    </row>
    <row r="121" spans="2:4" x14ac:dyDescent="0.2">
      <c r="B121" s="250"/>
      <c r="C121" s="250"/>
      <c r="D121" s="250"/>
    </row>
    <row r="122" spans="2:4" x14ac:dyDescent="0.2">
      <c r="B122" s="250"/>
      <c r="C122" s="250"/>
      <c r="D122" s="250"/>
    </row>
    <row r="123" spans="2:4" x14ac:dyDescent="0.2">
      <c r="B123" s="250"/>
      <c r="C123" s="250"/>
      <c r="D123" s="250"/>
    </row>
    <row r="124" spans="2:4" x14ac:dyDescent="0.2">
      <c r="B124" s="250"/>
      <c r="C124" s="250"/>
      <c r="D124" s="250"/>
    </row>
    <row r="125" spans="2:4" x14ac:dyDescent="0.2">
      <c r="B125" s="250"/>
      <c r="C125" s="250"/>
      <c r="D125" s="250"/>
    </row>
    <row r="126" spans="2:4" x14ac:dyDescent="0.2">
      <c r="B126" s="250"/>
      <c r="C126" s="250"/>
      <c r="D126" s="250"/>
    </row>
    <row r="127" spans="2:4" x14ac:dyDescent="0.2">
      <c r="B127" s="250"/>
      <c r="C127" s="250"/>
      <c r="D127" s="250"/>
    </row>
    <row r="128" spans="2:4" x14ac:dyDescent="0.2">
      <c r="B128" s="250"/>
      <c r="C128" s="250"/>
      <c r="D128" s="250"/>
    </row>
    <row r="129" spans="2:4" x14ac:dyDescent="0.2">
      <c r="B129" s="250"/>
      <c r="C129" s="250"/>
      <c r="D129" s="250"/>
    </row>
    <row r="130" spans="2:4" x14ac:dyDescent="0.2">
      <c r="B130" s="250"/>
      <c r="C130" s="250"/>
      <c r="D130" s="250"/>
    </row>
    <row r="131" spans="2:4" x14ac:dyDescent="0.2">
      <c r="B131" s="250"/>
      <c r="C131" s="250"/>
      <c r="D131" s="250"/>
    </row>
    <row r="132" spans="2:4" x14ac:dyDescent="0.2">
      <c r="B132" s="250"/>
      <c r="C132" s="250"/>
      <c r="D132" s="250"/>
    </row>
    <row r="133" spans="2:4" x14ac:dyDescent="0.2">
      <c r="B133" s="250"/>
      <c r="C133" s="250"/>
      <c r="D133" s="250"/>
    </row>
    <row r="134" spans="2:4" x14ac:dyDescent="0.2">
      <c r="B134" s="250"/>
      <c r="C134" s="250"/>
      <c r="D134" s="250"/>
    </row>
    <row r="135" spans="2:4" x14ac:dyDescent="0.2">
      <c r="B135" s="250"/>
      <c r="C135" s="250"/>
      <c r="D135" s="250"/>
    </row>
    <row r="136" spans="2:4" x14ac:dyDescent="0.2">
      <c r="B136" s="250"/>
      <c r="C136" s="250"/>
      <c r="D136" s="250"/>
    </row>
    <row r="137" spans="2:4" x14ac:dyDescent="0.2">
      <c r="B137" s="250"/>
      <c r="C137" s="250"/>
      <c r="D137" s="250"/>
    </row>
    <row r="138" spans="2:4" x14ac:dyDescent="0.2">
      <c r="B138" s="250"/>
      <c r="C138" s="250"/>
      <c r="D138" s="250"/>
    </row>
    <row r="139" spans="2:4" x14ac:dyDescent="0.2">
      <c r="B139" s="250"/>
      <c r="C139" s="250"/>
      <c r="D139" s="250"/>
    </row>
    <row r="140" spans="2:4" x14ac:dyDescent="0.2">
      <c r="B140" s="250"/>
      <c r="C140" s="250"/>
      <c r="D140" s="250"/>
    </row>
    <row r="141" spans="2:4" x14ac:dyDescent="0.2">
      <c r="B141" s="250"/>
      <c r="C141" s="250"/>
      <c r="D141" s="250"/>
    </row>
    <row r="142" spans="2:4" x14ac:dyDescent="0.2">
      <c r="B142" s="250"/>
      <c r="C142" s="250"/>
      <c r="D142" s="250"/>
    </row>
    <row r="143" spans="2:4" x14ac:dyDescent="0.2">
      <c r="B143" s="250"/>
      <c r="C143" s="250"/>
      <c r="D143" s="250"/>
    </row>
    <row r="144" spans="2:4" x14ac:dyDescent="0.2">
      <c r="B144" s="250"/>
      <c r="C144" s="250"/>
      <c r="D144" s="250"/>
    </row>
    <row r="145" spans="2:4" x14ac:dyDescent="0.2">
      <c r="B145" s="250"/>
      <c r="C145" s="250"/>
      <c r="D145" s="250"/>
    </row>
    <row r="146" spans="2:4" x14ac:dyDescent="0.2">
      <c r="B146" s="250"/>
      <c r="C146" s="250"/>
      <c r="D146" s="250"/>
    </row>
    <row r="147" spans="2:4" x14ac:dyDescent="0.2">
      <c r="B147" s="250"/>
      <c r="C147" s="250"/>
      <c r="D147" s="250"/>
    </row>
    <row r="148" spans="2:4" x14ac:dyDescent="0.2">
      <c r="B148" s="250"/>
      <c r="C148" s="250"/>
      <c r="D148" s="250"/>
    </row>
    <row r="149" spans="2:4" x14ac:dyDescent="0.2">
      <c r="B149" s="250"/>
      <c r="C149" s="250"/>
      <c r="D149" s="250"/>
    </row>
    <row r="150" spans="2:4" x14ac:dyDescent="0.2">
      <c r="B150" s="250"/>
      <c r="C150" s="250"/>
      <c r="D150" s="250"/>
    </row>
    <row r="151" spans="2:4" x14ac:dyDescent="0.2">
      <c r="B151" s="250"/>
      <c r="C151" s="250"/>
      <c r="D151" s="250"/>
    </row>
    <row r="152" spans="2:4" x14ac:dyDescent="0.2">
      <c r="B152" s="250"/>
      <c r="C152" s="250"/>
      <c r="D152" s="250"/>
    </row>
    <row r="153" spans="2:4" x14ac:dyDescent="0.2">
      <c r="B153" s="250"/>
      <c r="C153" s="250"/>
      <c r="D153" s="250"/>
    </row>
    <row r="154" spans="2:4" x14ac:dyDescent="0.2">
      <c r="B154" s="250"/>
      <c r="C154" s="250"/>
      <c r="D154" s="250"/>
    </row>
    <row r="155" spans="2:4" x14ac:dyDescent="0.2">
      <c r="B155" s="250"/>
      <c r="C155" s="250"/>
      <c r="D155" s="250"/>
    </row>
    <row r="156" spans="2:4" x14ac:dyDescent="0.2">
      <c r="B156" s="250"/>
      <c r="C156" s="250"/>
      <c r="D156" s="250"/>
    </row>
    <row r="157" spans="2:4" x14ac:dyDescent="0.2">
      <c r="B157" s="250"/>
      <c r="C157" s="250"/>
      <c r="D157" s="250"/>
    </row>
    <row r="158" spans="2:4" x14ac:dyDescent="0.2">
      <c r="B158" s="250"/>
      <c r="C158" s="250"/>
      <c r="D158" s="250"/>
    </row>
    <row r="159" spans="2:4" x14ac:dyDescent="0.2">
      <c r="B159" s="250"/>
      <c r="C159" s="250"/>
      <c r="D159" s="250"/>
    </row>
    <row r="160" spans="2:4" x14ac:dyDescent="0.2">
      <c r="B160" s="250"/>
      <c r="C160" s="250"/>
      <c r="D160" s="250"/>
    </row>
    <row r="161" spans="2:4" x14ac:dyDescent="0.2">
      <c r="B161" s="250"/>
      <c r="C161" s="250"/>
      <c r="D161" s="250"/>
    </row>
    <row r="162" spans="2:4" x14ac:dyDescent="0.2">
      <c r="B162" s="250"/>
      <c r="C162" s="250"/>
      <c r="D162" s="250"/>
    </row>
    <row r="163" spans="2:4" x14ac:dyDescent="0.2">
      <c r="B163" s="250"/>
      <c r="C163" s="250"/>
      <c r="D163" s="250"/>
    </row>
    <row r="164" spans="2:4" x14ac:dyDescent="0.2">
      <c r="B164" s="250"/>
      <c r="C164" s="250"/>
      <c r="D164" s="250"/>
    </row>
    <row r="165" spans="2:4" x14ac:dyDescent="0.2">
      <c r="B165" s="250"/>
      <c r="C165" s="250"/>
      <c r="D165" s="250"/>
    </row>
    <row r="166" spans="2:4" x14ac:dyDescent="0.2">
      <c r="B166" s="250"/>
      <c r="C166" s="250"/>
      <c r="D166" s="250"/>
    </row>
    <row r="167" spans="2:4" x14ac:dyDescent="0.2">
      <c r="B167" s="250"/>
      <c r="C167" s="250"/>
      <c r="D167" s="250"/>
    </row>
    <row r="168" spans="2:4" x14ac:dyDescent="0.2">
      <c r="B168" s="250"/>
      <c r="C168" s="250"/>
      <c r="D168" s="250"/>
    </row>
    <row r="169" spans="2:4" x14ac:dyDescent="0.2">
      <c r="B169" s="250"/>
      <c r="C169" s="250"/>
      <c r="D169" s="250"/>
    </row>
    <row r="170" spans="2:4" x14ac:dyDescent="0.2">
      <c r="B170" s="250"/>
      <c r="C170" s="250"/>
      <c r="D170" s="250"/>
    </row>
    <row r="171" spans="2:4" x14ac:dyDescent="0.2">
      <c r="B171" s="250"/>
      <c r="C171" s="250"/>
      <c r="D171" s="250"/>
    </row>
    <row r="172" spans="2:4" x14ac:dyDescent="0.2">
      <c r="B172" s="250"/>
      <c r="C172" s="250"/>
      <c r="D172" s="250"/>
    </row>
    <row r="173" spans="2:4" x14ac:dyDescent="0.2">
      <c r="B173" s="250"/>
      <c r="C173" s="250"/>
      <c r="D173" s="250"/>
    </row>
    <row r="174" spans="2:4" x14ac:dyDescent="0.2">
      <c r="B174" s="250"/>
      <c r="C174" s="250"/>
      <c r="D174" s="250"/>
    </row>
    <row r="175" spans="2:4" x14ac:dyDescent="0.2">
      <c r="B175" s="250"/>
      <c r="C175" s="250"/>
      <c r="D175" s="250"/>
    </row>
    <row r="176" spans="2:4" x14ac:dyDescent="0.2">
      <c r="B176" s="250"/>
      <c r="C176" s="250"/>
      <c r="D176" s="250"/>
    </row>
    <row r="177" spans="2:4" x14ac:dyDescent="0.2">
      <c r="B177" s="250"/>
      <c r="C177" s="250"/>
      <c r="D177" s="250"/>
    </row>
    <row r="178" spans="2:4" x14ac:dyDescent="0.2">
      <c r="B178" s="250"/>
      <c r="C178" s="250"/>
      <c r="D178" s="250"/>
    </row>
    <row r="179" spans="2:4" x14ac:dyDescent="0.2">
      <c r="B179" s="250"/>
      <c r="C179" s="250"/>
      <c r="D179" s="250"/>
    </row>
    <row r="180" spans="2:4" x14ac:dyDescent="0.2">
      <c r="B180" s="250"/>
      <c r="C180" s="250"/>
      <c r="D180" s="250"/>
    </row>
    <row r="181" spans="2:4" x14ac:dyDescent="0.2">
      <c r="B181" s="250"/>
      <c r="C181" s="250"/>
      <c r="D181" s="250"/>
    </row>
    <row r="182" spans="2:4" x14ac:dyDescent="0.2">
      <c r="B182" s="250"/>
      <c r="C182" s="250"/>
      <c r="D182" s="250"/>
    </row>
    <row r="183" spans="2:4" x14ac:dyDescent="0.2">
      <c r="B183" s="250"/>
      <c r="C183" s="250"/>
      <c r="D183" s="250"/>
    </row>
    <row r="184" spans="2:4" x14ac:dyDescent="0.2">
      <c r="B184" s="250"/>
      <c r="C184" s="250"/>
      <c r="D184" s="250"/>
    </row>
    <row r="185" spans="2:4" x14ac:dyDescent="0.2">
      <c r="B185" s="250"/>
      <c r="C185" s="250"/>
      <c r="D185" s="250"/>
    </row>
    <row r="186" spans="2:4" x14ac:dyDescent="0.2">
      <c r="B186" s="250"/>
      <c r="C186" s="250"/>
      <c r="D186" s="250"/>
    </row>
    <row r="187" spans="2:4" x14ac:dyDescent="0.2">
      <c r="B187" s="250"/>
      <c r="C187" s="250"/>
      <c r="D187" s="250"/>
    </row>
    <row r="188" spans="2:4" x14ac:dyDescent="0.2">
      <c r="B188" s="250"/>
      <c r="C188" s="250"/>
      <c r="D188" s="250"/>
    </row>
    <row r="189" spans="2:4" x14ac:dyDescent="0.2">
      <c r="B189" s="250"/>
      <c r="C189" s="250"/>
      <c r="D189" s="250"/>
    </row>
    <row r="190" spans="2:4" x14ac:dyDescent="0.2">
      <c r="B190" s="250"/>
      <c r="C190" s="250"/>
      <c r="D190" s="250"/>
    </row>
    <row r="191" spans="2:4" x14ac:dyDescent="0.2">
      <c r="B191" s="250"/>
      <c r="C191" s="250"/>
      <c r="D191" s="250"/>
    </row>
    <row r="192" spans="2:4" x14ac:dyDescent="0.2">
      <c r="B192" s="250"/>
      <c r="C192" s="250"/>
      <c r="D192" s="250"/>
    </row>
    <row r="193" spans="2:4" x14ac:dyDescent="0.2">
      <c r="B193" s="250"/>
      <c r="C193" s="250"/>
      <c r="D193" s="250"/>
    </row>
    <row r="194" spans="2:4" x14ac:dyDescent="0.2">
      <c r="B194" s="250"/>
      <c r="C194" s="250"/>
      <c r="D194" s="250"/>
    </row>
    <row r="195" spans="2:4" x14ac:dyDescent="0.2">
      <c r="B195" s="250"/>
      <c r="C195" s="250"/>
      <c r="D195" s="250"/>
    </row>
    <row r="196" spans="2:4" x14ac:dyDescent="0.2">
      <c r="B196" s="250"/>
      <c r="C196" s="250"/>
      <c r="D196" s="250"/>
    </row>
    <row r="197" spans="2:4" x14ac:dyDescent="0.2">
      <c r="B197" s="250"/>
      <c r="C197" s="250"/>
      <c r="D197" s="250"/>
    </row>
    <row r="198" spans="2:4" x14ac:dyDescent="0.2">
      <c r="B198" s="250"/>
      <c r="C198" s="250"/>
      <c r="D198" s="250"/>
    </row>
    <row r="199" spans="2:4" x14ac:dyDescent="0.2">
      <c r="B199" s="250"/>
      <c r="C199" s="250"/>
      <c r="D199" s="250"/>
    </row>
    <row r="200" spans="2:4" x14ac:dyDescent="0.2">
      <c r="B200" s="250"/>
      <c r="C200" s="250"/>
      <c r="D200" s="250"/>
    </row>
    <row r="201" spans="2:4" x14ac:dyDescent="0.2">
      <c r="B201" s="250"/>
      <c r="C201" s="250"/>
      <c r="D201" s="250"/>
    </row>
    <row r="202" spans="2:4" x14ac:dyDescent="0.2">
      <c r="B202" s="250"/>
      <c r="C202" s="250"/>
      <c r="D202" s="250"/>
    </row>
    <row r="203" spans="2:4" x14ac:dyDescent="0.2">
      <c r="B203" s="250"/>
      <c r="C203" s="250"/>
      <c r="D203" s="250"/>
    </row>
    <row r="204" spans="2:4" x14ac:dyDescent="0.2">
      <c r="B204" s="250"/>
      <c r="C204" s="250"/>
      <c r="D204" s="250"/>
    </row>
    <row r="205" spans="2:4" x14ac:dyDescent="0.2">
      <c r="B205" s="250"/>
      <c r="C205" s="250"/>
      <c r="D205" s="250"/>
    </row>
    <row r="206" spans="2:4" x14ac:dyDescent="0.2">
      <c r="B206" s="250"/>
      <c r="C206" s="250"/>
      <c r="D206" s="250"/>
    </row>
    <row r="207" spans="2:4" x14ac:dyDescent="0.2">
      <c r="B207" s="250"/>
      <c r="C207" s="250"/>
      <c r="D207" s="250"/>
    </row>
    <row r="208" spans="2:4" x14ac:dyDescent="0.2">
      <c r="B208" s="250"/>
      <c r="C208" s="250"/>
      <c r="D208" s="250"/>
    </row>
    <row r="209" spans="2:4" x14ac:dyDescent="0.2">
      <c r="B209" s="250"/>
      <c r="C209" s="250"/>
      <c r="D209" s="250"/>
    </row>
    <row r="210" spans="2:4" x14ac:dyDescent="0.2">
      <c r="B210" s="250"/>
      <c r="C210" s="250"/>
      <c r="D210" s="250"/>
    </row>
    <row r="211" spans="2:4" x14ac:dyDescent="0.2">
      <c r="B211" s="250"/>
      <c r="C211" s="250"/>
      <c r="D211" s="250"/>
    </row>
    <row r="212" spans="2:4" x14ac:dyDescent="0.2">
      <c r="B212" s="250"/>
      <c r="C212" s="250"/>
      <c r="D212" s="250"/>
    </row>
    <row r="213" spans="2:4" x14ac:dyDescent="0.2">
      <c r="B213" s="250"/>
      <c r="C213" s="250"/>
      <c r="D213" s="250"/>
    </row>
    <row r="214" spans="2:4" x14ac:dyDescent="0.2">
      <c r="B214" s="250"/>
      <c r="C214" s="250"/>
      <c r="D214" s="250"/>
    </row>
    <row r="215" spans="2:4" x14ac:dyDescent="0.2">
      <c r="B215" s="250"/>
      <c r="C215" s="250"/>
      <c r="D215" s="250"/>
    </row>
    <row r="216" spans="2:4" x14ac:dyDescent="0.2">
      <c r="B216" s="250"/>
      <c r="C216" s="250"/>
      <c r="D216" s="250"/>
    </row>
    <row r="217" spans="2:4" x14ac:dyDescent="0.2">
      <c r="B217" s="250"/>
      <c r="C217" s="250"/>
      <c r="D217" s="250"/>
    </row>
    <row r="218" spans="2:4" x14ac:dyDescent="0.2">
      <c r="B218" s="250"/>
      <c r="C218" s="250"/>
      <c r="D218" s="250"/>
    </row>
    <row r="219" spans="2:4" x14ac:dyDescent="0.2">
      <c r="B219" s="250"/>
      <c r="C219" s="250"/>
      <c r="D219" s="250"/>
    </row>
    <row r="220" spans="2:4" x14ac:dyDescent="0.2">
      <c r="B220" s="250"/>
      <c r="C220" s="250"/>
      <c r="D220" s="250"/>
    </row>
    <row r="221" spans="2:4" x14ac:dyDescent="0.2">
      <c r="B221" s="250"/>
      <c r="C221" s="250"/>
      <c r="D221" s="250"/>
    </row>
    <row r="222" spans="2:4" x14ac:dyDescent="0.2">
      <c r="B222" s="250"/>
      <c r="C222" s="250"/>
      <c r="D222" s="250"/>
    </row>
    <row r="223" spans="2:4" x14ac:dyDescent="0.2">
      <c r="B223" s="250"/>
      <c r="C223" s="250"/>
      <c r="D223" s="250"/>
    </row>
    <row r="224" spans="2:4" x14ac:dyDescent="0.2">
      <c r="B224" s="250"/>
      <c r="C224" s="250"/>
      <c r="D224" s="250"/>
    </row>
    <row r="225" spans="2:4" x14ac:dyDescent="0.2">
      <c r="B225" s="250"/>
      <c r="C225" s="250"/>
      <c r="D225" s="250"/>
    </row>
    <row r="226" spans="2:4" x14ac:dyDescent="0.2">
      <c r="B226" s="250"/>
      <c r="C226" s="250"/>
      <c r="D226" s="250"/>
    </row>
    <row r="227" spans="2:4" x14ac:dyDescent="0.2">
      <c r="B227" s="250"/>
      <c r="C227" s="250"/>
      <c r="D227" s="250"/>
    </row>
    <row r="228" spans="2:4" x14ac:dyDescent="0.2">
      <c r="B228" s="250"/>
      <c r="C228" s="250"/>
      <c r="D228" s="250"/>
    </row>
    <row r="229" spans="2:4" x14ac:dyDescent="0.2">
      <c r="B229" s="250"/>
      <c r="C229" s="250"/>
      <c r="D229" s="250"/>
    </row>
    <row r="230" spans="2:4" x14ac:dyDescent="0.2">
      <c r="B230" s="250"/>
      <c r="C230" s="250"/>
      <c r="D230" s="250"/>
    </row>
    <row r="231" spans="2:4" x14ac:dyDescent="0.2">
      <c r="B231" s="250"/>
      <c r="C231" s="250"/>
      <c r="D231" s="250"/>
    </row>
    <row r="232" spans="2:4" x14ac:dyDescent="0.2">
      <c r="B232" s="250"/>
      <c r="C232" s="250"/>
      <c r="D232" s="250"/>
    </row>
    <row r="233" spans="2:4" x14ac:dyDescent="0.2">
      <c r="B233" s="250"/>
      <c r="C233" s="250"/>
      <c r="D233" s="250"/>
    </row>
    <row r="234" spans="2:4" x14ac:dyDescent="0.2">
      <c r="B234" s="250"/>
      <c r="C234" s="250"/>
      <c r="D234" s="250"/>
    </row>
    <row r="235" spans="2:4" x14ac:dyDescent="0.2">
      <c r="B235" s="250"/>
      <c r="C235" s="250"/>
      <c r="D235" s="250"/>
    </row>
    <row r="236" spans="2:4" x14ac:dyDescent="0.2">
      <c r="B236" s="250"/>
      <c r="C236" s="250"/>
      <c r="D236" s="250"/>
    </row>
    <row r="237" spans="2:4" x14ac:dyDescent="0.2">
      <c r="B237" s="250"/>
      <c r="C237" s="250"/>
      <c r="D237" s="250"/>
    </row>
    <row r="238" spans="2:4" x14ac:dyDescent="0.2">
      <c r="B238" s="250"/>
      <c r="C238" s="250"/>
      <c r="D238" s="250"/>
    </row>
    <row r="239" spans="2:4" x14ac:dyDescent="0.2">
      <c r="B239" s="250"/>
      <c r="C239" s="250"/>
      <c r="D239" s="250"/>
    </row>
    <row r="240" spans="2:4" x14ac:dyDescent="0.2">
      <c r="B240" s="250"/>
      <c r="C240" s="250"/>
      <c r="D240" s="250"/>
    </row>
    <row r="241" spans="2:4" x14ac:dyDescent="0.2">
      <c r="B241" s="250"/>
      <c r="C241" s="250"/>
      <c r="D241" s="250"/>
    </row>
    <row r="242" spans="2:4" x14ac:dyDescent="0.2">
      <c r="B242" s="250"/>
      <c r="C242" s="250"/>
      <c r="D242" s="250"/>
    </row>
    <row r="243" spans="2:4" x14ac:dyDescent="0.2">
      <c r="B243" s="250"/>
      <c r="C243" s="250"/>
      <c r="D243" s="250"/>
    </row>
    <row r="244" spans="2:4" x14ac:dyDescent="0.2">
      <c r="B244" s="250"/>
      <c r="C244" s="250"/>
      <c r="D244" s="250"/>
    </row>
    <row r="245" spans="2:4" x14ac:dyDescent="0.2">
      <c r="B245" s="250"/>
      <c r="C245" s="250"/>
      <c r="D245" s="250"/>
    </row>
    <row r="246" spans="2:4" x14ac:dyDescent="0.2">
      <c r="B246" s="250"/>
      <c r="C246" s="250"/>
      <c r="D246" s="250"/>
    </row>
    <row r="247" spans="2:4" x14ac:dyDescent="0.2">
      <c r="B247" s="250"/>
      <c r="C247" s="250"/>
      <c r="D247" s="250"/>
    </row>
  </sheetData>
  <mergeCells count="1">
    <mergeCell ref="A2:C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indexed="57"/>
  </sheetPr>
  <dimension ref="A2:D20"/>
  <sheetViews>
    <sheetView workbookViewId="0">
      <selection activeCell="N8" sqref="N8"/>
    </sheetView>
  </sheetViews>
  <sheetFormatPr defaultRowHeight="12.75" x14ac:dyDescent="0.2"/>
  <cols>
    <col min="1" max="1" width="52.7109375" style="238" bestFit="1" customWidth="1"/>
    <col min="2" max="3" width="10.140625" style="238" bestFit="1" customWidth="1"/>
    <col min="4" max="16384" width="9.140625" style="238"/>
  </cols>
  <sheetData>
    <row r="2" spans="1:4" ht="18.75" x14ac:dyDescent="0.2">
      <c r="A2" s="5" t="s">
        <v>193</v>
      </c>
      <c r="B2" s="5"/>
      <c r="C2" s="5"/>
    </row>
    <row r="4" spans="1:4" x14ac:dyDescent="0.2">
      <c r="C4" s="228" t="s">
        <v>82</v>
      </c>
    </row>
    <row r="5" spans="1:4" x14ac:dyDescent="0.2">
      <c r="A5" s="59"/>
      <c r="B5" s="122">
        <f>MT_ALL!B5</f>
        <v>43100</v>
      </c>
      <c r="C5" s="122">
        <f>MT_ALL!C5</f>
        <v>43131</v>
      </c>
      <c r="D5" s="199"/>
    </row>
    <row r="6" spans="1:4" x14ac:dyDescent="0.2">
      <c r="A6" s="241" t="str">
        <f>MT_ALL!A6</f>
        <v>Загальна сума державного та гарантованого державою боргу</v>
      </c>
      <c r="B6" s="78">
        <f t="shared" ref="B6:C6" si="0">SUM(B7:B8)</f>
        <v>2141.6744392656601</v>
      </c>
      <c r="C6" s="78">
        <f t="shared" si="0"/>
        <v>2131.8494912910401</v>
      </c>
    </row>
    <row r="7" spans="1:4" x14ac:dyDescent="0.2">
      <c r="A7" s="189" t="str">
        <f>MT_ALL!A7</f>
        <v>Внутрішній борг</v>
      </c>
      <c r="B7" s="181">
        <f>MT_ALL!B7/DMLMLR</f>
        <v>766.67894097345004</v>
      </c>
      <c r="C7" s="181">
        <f>MT_ALL!C7/DMLMLR</f>
        <v>758.66671398871995</v>
      </c>
    </row>
    <row r="8" spans="1:4" x14ac:dyDescent="0.2">
      <c r="A8" s="189" t="str">
        <f>MT_ALL!A8</f>
        <v>Зовнішній борг</v>
      </c>
      <c r="B8" s="181">
        <f>MT_ALL!B8/DMLMLR</f>
        <v>1374.99549829221</v>
      </c>
      <c r="C8" s="181">
        <f>MT_ALL!C8/DMLMLR</f>
        <v>1373.1827773023199</v>
      </c>
    </row>
    <row r="10" spans="1:4" x14ac:dyDescent="0.2">
      <c r="C10" s="228" t="s">
        <v>50</v>
      </c>
    </row>
    <row r="11" spans="1:4" x14ac:dyDescent="0.2">
      <c r="A11" s="59"/>
      <c r="B11" s="122">
        <f>MT_ALL!B11</f>
        <v>43100</v>
      </c>
      <c r="C11" s="122">
        <f>MT_ALL!C11</f>
        <v>43131</v>
      </c>
    </row>
    <row r="12" spans="1:4" x14ac:dyDescent="0.2">
      <c r="A12" s="241" t="str">
        <f>MT_ALL!A12</f>
        <v>Загальна сума державного та гарантованого державою боргу</v>
      </c>
      <c r="B12" s="78">
        <f t="shared" ref="B12:C12" si="1">SUM(B13:B14)</f>
        <v>76.305177725150003</v>
      </c>
      <c r="C12" s="78">
        <f t="shared" si="1"/>
        <v>76.113584884320005</v>
      </c>
    </row>
    <row r="13" spans="1:4" x14ac:dyDescent="0.2">
      <c r="A13" s="189" t="str">
        <f>MT_ALL!A13</f>
        <v>Внутрішній борг</v>
      </c>
      <c r="B13" s="181">
        <f>MT_ALL!B13/DMLMLR</f>
        <v>27.315810366209998</v>
      </c>
      <c r="C13" s="181">
        <f>MT_ALL!C13/DMLMLR</f>
        <v>27.086735517569998</v>
      </c>
    </row>
    <row r="14" spans="1:4" x14ac:dyDescent="0.2">
      <c r="A14" s="189" t="str">
        <f>MT_ALL!A14</f>
        <v>Зовнішній борг</v>
      </c>
      <c r="B14" s="181">
        <f>MT_ALL!B14/DMLMLR</f>
        <v>48.989367358940001</v>
      </c>
      <c r="C14" s="181">
        <f>MT_ALL!C14/DMLMLR</f>
        <v>49.02684936675</v>
      </c>
    </row>
    <row r="16" spans="1:4" x14ac:dyDescent="0.2">
      <c r="C16" s="228" t="s">
        <v>21</v>
      </c>
    </row>
    <row r="17" spans="1:3" x14ac:dyDescent="0.2">
      <c r="A17" s="59"/>
      <c r="B17" s="122">
        <f>MT_ALL!B17</f>
        <v>43100</v>
      </c>
      <c r="C17" s="122">
        <f>MT_ALL!C17</f>
        <v>43131</v>
      </c>
    </row>
    <row r="18" spans="1:3" x14ac:dyDescent="0.2">
      <c r="A18" s="241" t="str">
        <f>MT_ALL!A18</f>
        <v>Загальна сума державного та гарантованого державою боргу</v>
      </c>
      <c r="B18" s="78">
        <f t="shared" ref="B18:C18" si="2">SUM(B19:B20)</f>
        <v>1</v>
      </c>
      <c r="C18" s="78">
        <f t="shared" si="2"/>
        <v>1</v>
      </c>
    </row>
    <row r="19" spans="1:3" x14ac:dyDescent="0.2">
      <c r="A19" s="189" t="str">
        <f>MT_ALL!A19</f>
        <v>Внутрішній борг</v>
      </c>
      <c r="B19" s="23">
        <f>MT_ALL!B19</f>
        <v>0.35798099999999999</v>
      </c>
      <c r="C19" s="23">
        <f>MT_ALL!C19</f>
        <v>0.35587299999999999</v>
      </c>
    </row>
    <row r="20" spans="1:3" x14ac:dyDescent="0.2">
      <c r="A20" s="189" t="str">
        <f>MT_ALL!A20</f>
        <v>Зовнішній борг</v>
      </c>
      <c r="B20" s="23">
        <f>MT_ALL!B20</f>
        <v>0.64201900000000001</v>
      </c>
      <c r="C20" s="23">
        <f>MT_ALL!C20</f>
        <v>0.64412700000000001</v>
      </c>
    </row>
  </sheetData>
  <mergeCells count="1">
    <mergeCell ref="A2:C2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tabColor indexed="57"/>
    <outlinePr applyStyles="1" summaryBelow="0"/>
    <pageSetUpPr fitToPage="1"/>
  </sheetPr>
  <dimension ref="A2:J247"/>
  <sheetViews>
    <sheetView workbookViewId="0">
      <selection activeCell="A4" sqref="A4"/>
    </sheetView>
  </sheetViews>
  <sheetFormatPr defaultRowHeight="12.75" x14ac:dyDescent="0.2"/>
  <cols>
    <col min="1" max="1" width="63.28515625" style="238" bestFit="1" customWidth="1"/>
    <col min="2" max="2" width="14.7109375" style="238" customWidth="1"/>
    <col min="3" max="3" width="13" style="238" customWidth="1"/>
    <col min="4" max="16384" width="9.140625" style="238"/>
  </cols>
  <sheetData>
    <row r="2" spans="1:10" ht="18.75" x14ac:dyDescent="0.2">
      <c r="A2" s="5" t="s">
        <v>193</v>
      </c>
      <c r="B2" s="5"/>
      <c r="C2" s="5"/>
      <c r="D2" s="250"/>
      <c r="E2" s="250"/>
      <c r="F2" s="250"/>
      <c r="G2" s="250"/>
      <c r="H2" s="250"/>
      <c r="I2" s="250"/>
      <c r="J2" s="250"/>
    </row>
    <row r="3" spans="1:10" x14ac:dyDescent="0.2">
      <c r="A3" s="222"/>
    </row>
    <row r="4" spans="1:10" s="11" customFormat="1" x14ac:dyDescent="0.2">
      <c r="A4" s="48" t="str">
        <f>$A$2 &amp; " (" &amp;C4 &amp; ")"</f>
        <v>Державний та гарантований державою борг України за поточний рік (млрд. грн)</v>
      </c>
      <c r="C4" s="11" t="str">
        <f>VALUAH</f>
        <v>млрд. грн</v>
      </c>
    </row>
    <row r="5" spans="1:10" s="83" customFormat="1" x14ac:dyDescent="0.2">
      <c r="A5" s="145"/>
      <c r="B5" s="206">
        <v>43100</v>
      </c>
      <c r="C5" s="245">
        <v>43131</v>
      </c>
    </row>
    <row r="6" spans="1:10" s="10" customFormat="1" x14ac:dyDescent="0.2">
      <c r="A6" s="8" t="s">
        <v>179</v>
      </c>
      <c r="B6" s="150">
        <f t="shared" ref="B6:C6" si="0">SUM(B7:B8)</f>
        <v>2141.6744392656601</v>
      </c>
      <c r="C6" s="150">
        <f t="shared" si="0"/>
        <v>2131.8494912910401</v>
      </c>
    </row>
    <row r="7" spans="1:10" s="100" customFormat="1" x14ac:dyDescent="0.2">
      <c r="A7" s="126" t="s">
        <v>73</v>
      </c>
      <c r="B7" s="103">
        <v>1833.7098647964799</v>
      </c>
      <c r="C7" s="185">
        <v>1832.95354453705</v>
      </c>
    </row>
    <row r="8" spans="1:10" s="100" customFormat="1" x14ac:dyDescent="0.2">
      <c r="A8" s="126" t="s">
        <v>114</v>
      </c>
      <c r="B8" s="103">
        <v>307.96457446917998</v>
      </c>
      <c r="C8" s="185">
        <v>298.89594675399002</v>
      </c>
    </row>
    <row r="9" spans="1:10" x14ac:dyDescent="0.2">
      <c r="B9" s="250"/>
      <c r="C9" s="250"/>
      <c r="D9" s="250"/>
      <c r="E9" s="250"/>
      <c r="F9" s="250"/>
      <c r="G9" s="250"/>
      <c r="H9" s="250"/>
    </row>
    <row r="10" spans="1:10" x14ac:dyDescent="0.2">
      <c r="A10" s="48" t="str">
        <f>$A$2 &amp; " (" &amp;C10 &amp; ")"</f>
        <v>Державний та гарантований державою борг України за поточний рік (млрд. дол. США)</v>
      </c>
      <c r="B10" s="250"/>
      <c r="C10" s="11" t="str">
        <f>VALUSD</f>
        <v>млрд. дол. США</v>
      </c>
      <c r="D10" s="250"/>
      <c r="E10" s="250"/>
      <c r="F10" s="250"/>
      <c r="G10" s="250"/>
      <c r="H10" s="250"/>
    </row>
    <row r="11" spans="1:10" s="195" customFormat="1" x14ac:dyDescent="0.2">
      <c r="A11" s="116"/>
      <c r="B11" s="206">
        <v>43100</v>
      </c>
      <c r="C11" s="245">
        <v>43131</v>
      </c>
      <c r="D11" s="83"/>
      <c r="E11" s="83"/>
      <c r="F11" s="83"/>
      <c r="G11" s="83"/>
      <c r="H11" s="83"/>
      <c r="I11" s="83"/>
      <c r="J11" s="83"/>
    </row>
    <row r="12" spans="1:10" s="61" customFormat="1" x14ac:dyDescent="0.2">
      <c r="A12" s="8" t="s">
        <v>179</v>
      </c>
      <c r="B12" s="150">
        <f t="shared" ref="B12:C12" si="1">SUM(B13:B14)</f>
        <v>76.305177725150003</v>
      </c>
      <c r="C12" s="150">
        <f t="shared" si="1"/>
        <v>76.113584884320005</v>
      </c>
      <c r="D12" s="82"/>
      <c r="E12" s="82"/>
      <c r="F12" s="82"/>
      <c r="G12" s="82"/>
      <c r="H12" s="82"/>
    </row>
    <row r="13" spans="1:10" s="159" customFormat="1" x14ac:dyDescent="0.2">
      <c r="A13" s="40" t="s">
        <v>73</v>
      </c>
      <c r="B13" s="103">
        <v>65.33278567664</v>
      </c>
      <c r="C13" s="50">
        <v>65.44208011453</v>
      </c>
      <c r="D13" s="182"/>
      <c r="E13" s="182"/>
      <c r="F13" s="182"/>
      <c r="G13" s="182"/>
      <c r="H13" s="182"/>
    </row>
    <row r="14" spans="1:10" s="159" customFormat="1" x14ac:dyDescent="0.2">
      <c r="A14" s="40" t="s">
        <v>114</v>
      </c>
      <c r="B14" s="103">
        <v>10.972392048510001</v>
      </c>
      <c r="C14" s="50">
        <v>10.671504769789999</v>
      </c>
      <c r="D14" s="182"/>
      <c r="E14" s="182"/>
      <c r="F14" s="182"/>
      <c r="G14" s="182"/>
      <c r="H14" s="182"/>
    </row>
    <row r="15" spans="1:10" x14ac:dyDescent="0.2">
      <c r="B15" s="250"/>
      <c r="C15" s="250"/>
      <c r="D15" s="250"/>
      <c r="E15" s="250"/>
      <c r="F15" s="250"/>
      <c r="G15" s="250"/>
      <c r="H15" s="250"/>
    </row>
    <row r="16" spans="1:10" s="11" customFormat="1" x14ac:dyDescent="0.2">
      <c r="A16" s="65"/>
      <c r="B16" s="85"/>
      <c r="C16" s="228" t="s">
        <v>21</v>
      </c>
    </row>
    <row r="17" spans="1:10" s="195" customFormat="1" x14ac:dyDescent="0.2">
      <c r="A17" s="207"/>
      <c r="B17" s="206">
        <v>43100</v>
      </c>
      <c r="C17" s="206">
        <v>43131</v>
      </c>
      <c r="D17" s="83"/>
      <c r="E17" s="83"/>
      <c r="F17" s="83"/>
      <c r="G17" s="83"/>
      <c r="H17" s="83"/>
      <c r="I17" s="83"/>
      <c r="J17" s="83"/>
    </row>
    <row r="18" spans="1:10" s="61" customFormat="1" x14ac:dyDescent="0.2">
      <c r="A18" s="8" t="s">
        <v>179</v>
      </c>
      <c r="B18" s="150">
        <f t="shared" ref="B18:C18" si="2">SUM(B19:B20)</f>
        <v>1</v>
      </c>
      <c r="C18" s="150">
        <f t="shared" si="2"/>
        <v>1</v>
      </c>
      <c r="D18" s="82"/>
      <c r="E18" s="82"/>
      <c r="F18" s="82"/>
      <c r="G18" s="82"/>
      <c r="H18" s="82"/>
    </row>
    <row r="19" spans="1:10" s="159" customFormat="1" x14ac:dyDescent="0.2">
      <c r="A19" s="40" t="s">
        <v>73</v>
      </c>
      <c r="B19" s="123">
        <v>0.85620399999999997</v>
      </c>
      <c r="C19" s="154">
        <v>0.85979499999999998</v>
      </c>
      <c r="D19" s="182"/>
      <c r="E19" s="182"/>
      <c r="F19" s="182"/>
      <c r="G19" s="182"/>
      <c r="H19" s="182"/>
    </row>
    <row r="20" spans="1:10" s="159" customFormat="1" x14ac:dyDescent="0.2">
      <c r="A20" s="40" t="s">
        <v>114</v>
      </c>
      <c r="B20" s="123">
        <v>0.14379600000000001</v>
      </c>
      <c r="C20" s="154">
        <v>0.140205</v>
      </c>
      <c r="D20" s="182"/>
      <c r="E20" s="182"/>
      <c r="F20" s="182"/>
      <c r="G20" s="182"/>
      <c r="H20" s="182"/>
    </row>
    <row r="21" spans="1:10" x14ac:dyDescent="0.2">
      <c r="B21" s="250"/>
      <c r="C21" s="250"/>
      <c r="D21" s="250"/>
      <c r="E21" s="250"/>
      <c r="F21" s="250"/>
      <c r="G21" s="250"/>
      <c r="H21" s="250"/>
    </row>
    <row r="22" spans="1:10" x14ac:dyDescent="0.2">
      <c r="B22" s="250"/>
      <c r="C22" s="250"/>
      <c r="D22" s="250"/>
      <c r="E22" s="250"/>
      <c r="F22" s="250"/>
      <c r="G22" s="250"/>
      <c r="H22" s="250"/>
    </row>
    <row r="23" spans="1:10" x14ac:dyDescent="0.2">
      <c r="B23" s="250"/>
      <c r="C23" s="250"/>
      <c r="D23" s="250"/>
      <c r="E23" s="250"/>
      <c r="F23" s="250"/>
      <c r="G23" s="250"/>
      <c r="H23" s="250"/>
    </row>
    <row r="24" spans="1:10" x14ac:dyDescent="0.2">
      <c r="B24" s="250"/>
      <c r="C24" s="250"/>
      <c r="D24" s="250"/>
      <c r="E24" s="250"/>
      <c r="F24" s="250"/>
      <c r="G24" s="250"/>
      <c r="H24" s="250"/>
    </row>
    <row r="25" spans="1:10" s="65" customFormat="1" x14ac:dyDescent="0.2">
      <c r="B25" s="85"/>
      <c r="C25" s="85"/>
      <c r="D25" s="85"/>
      <c r="E25" s="85"/>
      <c r="F25" s="85"/>
      <c r="G25" s="85"/>
      <c r="H25" s="85"/>
    </row>
    <row r="26" spans="1:10" x14ac:dyDescent="0.2">
      <c r="B26" s="250"/>
      <c r="C26" s="250"/>
      <c r="D26" s="250"/>
      <c r="E26" s="250"/>
      <c r="F26" s="250"/>
      <c r="G26" s="250"/>
      <c r="H26" s="250"/>
    </row>
    <row r="27" spans="1:10" x14ac:dyDescent="0.2">
      <c r="B27" s="250"/>
      <c r="C27" s="250"/>
      <c r="D27" s="250"/>
      <c r="E27" s="250"/>
      <c r="F27" s="250"/>
      <c r="G27" s="250"/>
      <c r="H27" s="250"/>
    </row>
    <row r="28" spans="1:10" x14ac:dyDescent="0.2">
      <c r="B28" s="250"/>
      <c r="C28" s="250"/>
      <c r="D28" s="250"/>
      <c r="E28" s="250"/>
      <c r="F28" s="250"/>
      <c r="G28" s="250"/>
      <c r="H28" s="250"/>
    </row>
    <row r="29" spans="1:10" x14ac:dyDescent="0.2">
      <c r="B29" s="250"/>
      <c r="C29" s="250"/>
      <c r="D29" s="250"/>
      <c r="E29" s="250"/>
      <c r="F29" s="250"/>
      <c r="G29" s="250"/>
      <c r="H29" s="250"/>
    </row>
    <row r="30" spans="1:10" x14ac:dyDescent="0.2">
      <c r="B30" s="250"/>
      <c r="C30" s="250"/>
      <c r="D30" s="250"/>
      <c r="E30" s="250"/>
      <c r="F30" s="250"/>
      <c r="G30" s="250"/>
      <c r="H30" s="250"/>
    </row>
    <row r="31" spans="1:10" x14ac:dyDescent="0.2">
      <c r="B31" s="250"/>
      <c r="C31" s="250"/>
      <c r="D31" s="250"/>
      <c r="E31" s="250"/>
      <c r="F31" s="250"/>
      <c r="G31" s="250"/>
      <c r="H31" s="250"/>
    </row>
    <row r="32" spans="1:10" x14ac:dyDescent="0.2">
      <c r="B32" s="250"/>
      <c r="C32" s="250"/>
      <c r="D32" s="250"/>
      <c r="E32" s="250"/>
      <c r="F32" s="250"/>
      <c r="G32" s="250"/>
      <c r="H32" s="250"/>
    </row>
    <row r="33" spans="2:8" x14ac:dyDescent="0.2">
      <c r="B33" s="250"/>
      <c r="C33" s="250"/>
      <c r="D33" s="250"/>
      <c r="E33" s="250"/>
      <c r="F33" s="250"/>
      <c r="G33" s="250"/>
      <c r="H33" s="250"/>
    </row>
    <row r="34" spans="2:8" x14ac:dyDescent="0.2">
      <c r="B34" s="250"/>
      <c r="C34" s="250"/>
      <c r="D34" s="250"/>
      <c r="E34" s="250"/>
      <c r="F34" s="250"/>
      <c r="G34" s="250"/>
      <c r="H34" s="250"/>
    </row>
    <row r="35" spans="2:8" x14ac:dyDescent="0.2">
      <c r="B35" s="250"/>
      <c r="C35" s="250"/>
      <c r="D35" s="250"/>
      <c r="E35" s="250"/>
      <c r="F35" s="250"/>
      <c r="G35" s="250"/>
      <c r="H35" s="250"/>
    </row>
    <row r="36" spans="2:8" x14ac:dyDescent="0.2">
      <c r="B36" s="250"/>
      <c r="C36" s="250"/>
      <c r="D36" s="250"/>
      <c r="E36" s="250"/>
      <c r="F36" s="250"/>
      <c r="G36" s="250"/>
      <c r="H36" s="250"/>
    </row>
    <row r="37" spans="2:8" x14ac:dyDescent="0.2">
      <c r="B37" s="250"/>
      <c r="C37" s="250"/>
      <c r="D37" s="250"/>
      <c r="E37" s="250"/>
      <c r="F37" s="250"/>
      <c r="G37" s="250"/>
      <c r="H37" s="250"/>
    </row>
    <row r="38" spans="2:8" x14ac:dyDescent="0.2">
      <c r="B38" s="250"/>
      <c r="C38" s="250"/>
      <c r="D38" s="250"/>
      <c r="E38" s="250"/>
      <c r="F38" s="250"/>
      <c r="G38" s="250"/>
      <c r="H38" s="250"/>
    </row>
    <row r="39" spans="2:8" x14ac:dyDescent="0.2">
      <c r="B39" s="250"/>
      <c r="C39" s="250"/>
      <c r="D39" s="250"/>
      <c r="E39" s="250"/>
      <c r="F39" s="250"/>
      <c r="G39" s="250"/>
      <c r="H39" s="250"/>
    </row>
    <row r="40" spans="2:8" x14ac:dyDescent="0.2">
      <c r="B40" s="250"/>
      <c r="C40" s="250"/>
      <c r="D40" s="250"/>
      <c r="E40" s="250"/>
      <c r="F40" s="250"/>
      <c r="G40" s="250"/>
      <c r="H40" s="250"/>
    </row>
    <row r="41" spans="2:8" x14ac:dyDescent="0.2">
      <c r="B41" s="250"/>
      <c r="C41" s="250"/>
      <c r="D41" s="250"/>
      <c r="E41" s="250"/>
      <c r="F41" s="250"/>
      <c r="G41" s="250"/>
      <c r="H41" s="250"/>
    </row>
    <row r="42" spans="2:8" x14ac:dyDescent="0.2">
      <c r="B42" s="250"/>
      <c r="C42" s="250"/>
      <c r="D42" s="250"/>
      <c r="E42" s="250"/>
      <c r="F42" s="250"/>
      <c r="G42" s="250"/>
      <c r="H42" s="250"/>
    </row>
    <row r="43" spans="2:8" x14ac:dyDescent="0.2">
      <c r="B43" s="250"/>
      <c r="C43" s="250"/>
      <c r="D43" s="250"/>
      <c r="E43" s="250"/>
      <c r="F43" s="250"/>
      <c r="G43" s="250"/>
      <c r="H43" s="250"/>
    </row>
    <row r="44" spans="2:8" x14ac:dyDescent="0.2">
      <c r="B44" s="250"/>
      <c r="C44" s="250"/>
      <c r="D44" s="250"/>
      <c r="E44" s="250"/>
      <c r="F44" s="250"/>
      <c r="G44" s="250"/>
      <c r="H44" s="250"/>
    </row>
    <row r="45" spans="2:8" x14ac:dyDescent="0.2">
      <c r="B45" s="250"/>
      <c r="C45" s="250"/>
      <c r="D45" s="250"/>
      <c r="E45" s="250"/>
      <c r="F45" s="250"/>
      <c r="G45" s="250"/>
      <c r="H45" s="250"/>
    </row>
    <row r="46" spans="2:8" x14ac:dyDescent="0.2">
      <c r="B46" s="250"/>
      <c r="C46" s="250"/>
      <c r="D46" s="250"/>
      <c r="E46" s="250"/>
      <c r="F46" s="250"/>
      <c r="G46" s="250"/>
      <c r="H46" s="250"/>
    </row>
    <row r="47" spans="2:8" x14ac:dyDescent="0.2">
      <c r="B47" s="250"/>
      <c r="C47" s="250"/>
      <c r="D47" s="250"/>
      <c r="E47" s="250"/>
      <c r="F47" s="250"/>
      <c r="G47" s="250"/>
      <c r="H47" s="250"/>
    </row>
    <row r="48" spans="2:8" x14ac:dyDescent="0.2">
      <c r="B48" s="250"/>
      <c r="C48" s="250"/>
      <c r="D48" s="250"/>
      <c r="E48" s="250"/>
      <c r="F48" s="250"/>
      <c r="G48" s="250"/>
      <c r="H48" s="250"/>
    </row>
    <row r="49" spans="2:8" x14ac:dyDescent="0.2">
      <c r="B49" s="250"/>
      <c r="C49" s="250"/>
      <c r="D49" s="250"/>
      <c r="E49" s="250"/>
      <c r="F49" s="250"/>
      <c r="G49" s="250"/>
      <c r="H49" s="250"/>
    </row>
    <row r="50" spans="2:8" x14ac:dyDescent="0.2">
      <c r="B50" s="250"/>
      <c r="C50" s="250"/>
      <c r="D50" s="250"/>
      <c r="E50" s="250"/>
      <c r="F50" s="250"/>
      <c r="G50" s="250"/>
      <c r="H50" s="250"/>
    </row>
    <row r="51" spans="2:8" x14ac:dyDescent="0.2">
      <c r="B51" s="250"/>
      <c r="C51" s="250"/>
      <c r="D51" s="250"/>
      <c r="E51" s="250"/>
      <c r="F51" s="250"/>
      <c r="G51" s="250"/>
      <c r="H51" s="250"/>
    </row>
    <row r="52" spans="2:8" x14ac:dyDescent="0.2">
      <c r="B52" s="250"/>
      <c r="C52" s="250"/>
      <c r="D52" s="250"/>
      <c r="E52" s="250"/>
      <c r="F52" s="250"/>
      <c r="G52" s="250"/>
      <c r="H52" s="250"/>
    </row>
    <row r="53" spans="2:8" x14ac:dyDescent="0.2">
      <c r="B53" s="250"/>
      <c r="C53" s="250"/>
      <c r="D53" s="250"/>
      <c r="E53" s="250"/>
      <c r="F53" s="250"/>
      <c r="G53" s="250"/>
      <c r="H53" s="250"/>
    </row>
    <row r="54" spans="2:8" x14ac:dyDescent="0.2">
      <c r="B54" s="250"/>
      <c r="C54" s="250"/>
      <c r="D54" s="250"/>
      <c r="E54" s="250"/>
      <c r="F54" s="250"/>
      <c r="G54" s="250"/>
      <c r="H54" s="250"/>
    </row>
    <row r="55" spans="2:8" x14ac:dyDescent="0.2">
      <c r="B55" s="250"/>
      <c r="C55" s="250"/>
      <c r="D55" s="250"/>
      <c r="E55" s="250"/>
      <c r="F55" s="250"/>
      <c r="G55" s="250"/>
      <c r="H55" s="250"/>
    </row>
    <row r="56" spans="2:8" x14ac:dyDescent="0.2">
      <c r="B56" s="250"/>
      <c r="C56" s="250"/>
      <c r="D56" s="250"/>
      <c r="E56" s="250"/>
      <c r="F56" s="250"/>
      <c r="G56" s="250"/>
      <c r="H56" s="250"/>
    </row>
    <row r="57" spans="2:8" x14ac:dyDescent="0.2">
      <c r="B57" s="250"/>
      <c r="C57" s="250"/>
      <c r="D57" s="250"/>
      <c r="E57" s="250"/>
      <c r="F57" s="250"/>
      <c r="G57" s="250"/>
      <c r="H57" s="250"/>
    </row>
    <row r="58" spans="2:8" x14ac:dyDescent="0.2">
      <c r="B58" s="250"/>
      <c r="C58" s="250"/>
      <c r="D58" s="250"/>
      <c r="E58" s="250"/>
      <c r="F58" s="250"/>
      <c r="G58" s="250"/>
      <c r="H58" s="250"/>
    </row>
    <row r="59" spans="2:8" x14ac:dyDescent="0.2">
      <c r="B59" s="250"/>
      <c r="C59" s="250"/>
      <c r="D59" s="250"/>
      <c r="E59" s="250"/>
      <c r="F59" s="250"/>
      <c r="G59" s="250"/>
      <c r="H59" s="250"/>
    </row>
    <row r="60" spans="2:8" x14ac:dyDescent="0.2">
      <c r="B60" s="250"/>
      <c r="C60" s="250"/>
      <c r="D60" s="250"/>
      <c r="E60" s="250"/>
      <c r="F60" s="250"/>
      <c r="G60" s="250"/>
      <c r="H60" s="250"/>
    </row>
    <row r="61" spans="2:8" x14ac:dyDescent="0.2">
      <c r="B61" s="250"/>
      <c r="C61" s="250"/>
      <c r="D61" s="250"/>
      <c r="E61" s="250"/>
      <c r="F61" s="250"/>
      <c r="G61" s="250"/>
      <c r="H61" s="250"/>
    </row>
    <row r="62" spans="2:8" x14ac:dyDescent="0.2">
      <c r="B62" s="250"/>
      <c r="C62" s="250"/>
      <c r="D62" s="250"/>
      <c r="E62" s="250"/>
      <c r="F62" s="250"/>
      <c r="G62" s="250"/>
      <c r="H62" s="250"/>
    </row>
    <row r="63" spans="2:8" x14ac:dyDescent="0.2">
      <c r="B63" s="250"/>
      <c r="C63" s="250"/>
      <c r="D63" s="250"/>
      <c r="E63" s="250"/>
      <c r="F63" s="250"/>
      <c r="G63" s="250"/>
      <c r="H63" s="250"/>
    </row>
    <row r="64" spans="2:8" x14ac:dyDescent="0.2">
      <c r="B64" s="250"/>
      <c r="C64" s="250"/>
      <c r="D64" s="250"/>
      <c r="E64" s="250"/>
      <c r="F64" s="250"/>
      <c r="G64" s="250"/>
      <c r="H64" s="250"/>
    </row>
    <row r="65" spans="2:8" x14ac:dyDescent="0.2">
      <c r="B65" s="250"/>
      <c r="C65" s="250"/>
      <c r="D65" s="250"/>
      <c r="E65" s="250"/>
      <c r="F65" s="250"/>
      <c r="G65" s="250"/>
      <c r="H65" s="250"/>
    </row>
    <row r="66" spans="2:8" x14ac:dyDescent="0.2">
      <c r="B66" s="250"/>
      <c r="C66" s="250"/>
      <c r="D66" s="250"/>
      <c r="E66" s="250"/>
      <c r="F66" s="250"/>
      <c r="G66" s="250"/>
      <c r="H66" s="250"/>
    </row>
    <row r="67" spans="2:8" x14ac:dyDescent="0.2">
      <c r="B67" s="250"/>
      <c r="C67" s="250"/>
      <c r="D67" s="250"/>
      <c r="E67" s="250"/>
      <c r="F67" s="250"/>
      <c r="G67" s="250"/>
      <c r="H67" s="250"/>
    </row>
    <row r="68" spans="2:8" x14ac:dyDescent="0.2">
      <c r="B68" s="250"/>
      <c r="C68" s="250"/>
      <c r="D68" s="250"/>
      <c r="E68" s="250"/>
      <c r="F68" s="250"/>
      <c r="G68" s="250"/>
      <c r="H68" s="250"/>
    </row>
    <row r="69" spans="2:8" x14ac:dyDescent="0.2">
      <c r="B69" s="250"/>
      <c r="C69" s="250"/>
      <c r="D69" s="250"/>
      <c r="E69" s="250"/>
      <c r="F69" s="250"/>
      <c r="G69" s="250"/>
      <c r="H69" s="250"/>
    </row>
    <row r="70" spans="2:8" x14ac:dyDescent="0.2">
      <c r="B70" s="250"/>
      <c r="C70" s="250"/>
      <c r="D70" s="250"/>
      <c r="E70" s="250"/>
      <c r="F70" s="250"/>
      <c r="G70" s="250"/>
      <c r="H70" s="250"/>
    </row>
    <row r="71" spans="2:8" x14ac:dyDescent="0.2">
      <c r="B71" s="250"/>
      <c r="C71" s="250"/>
      <c r="D71" s="250"/>
      <c r="E71" s="250"/>
      <c r="F71" s="250"/>
      <c r="G71" s="250"/>
      <c r="H71" s="250"/>
    </row>
    <row r="72" spans="2:8" x14ac:dyDescent="0.2">
      <c r="B72" s="250"/>
      <c r="C72" s="250"/>
      <c r="D72" s="250"/>
      <c r="E72" s="250"/>
      <c r="F72" s="250"/>
      <c r="G72" s="250"/>
      <c r="H72" s="250"/>
    </row>
    <row r="73" spans="2:8" x14ac:dyDescent="0.2">
      <c r="B73" s="250"/>
      <c r="C73" s="250"/>
      <c r="D73" s="250"/>
      <c r="E73" s="250"/>
      <c r="F73" s="250"/>
      <c r="G73" s="250"/>
      <c r="H73" s="250"/>
    </row>
    <row r="74" spans="2:8" x14ac:dyDescent="0.2">
      <c r="B74" s="250"/>
      <c r="C74" s="250"/>
      <c r="D74" s="250"/>
      <c r="E74" s="250"/>
      <c r="F74" s="250"/>
      <c r="G74" s="250"/>
      <c r="H74" s="250"/>
    </row>
    <row r="75" spans="2:8" x14ac:dyDescent="0.2">
      <c r="B75" s="250"/>
      <c r="C75" s="250"/>
      <c r="D75" s="250"/>
      <c r="E75" s="250"/>
      <c r="F75" s="250"/>
      <c r="G75" s="250"/>
      <c r="H75" s="250"/>
    </row>
    <row r="76" spans="2:8" x14ac:dyDescent="0.2">
      <c r="B76" s="250"/>
      <c r="C76" s="250"/>
      <c r="D76" s="250"/>
      <c r="E76" s="250"/>
      <c r="F76" s="250"/>
      <c r="G76" s="250"/>
      <c r="H76" s="250"/>
    </row>
    <row r="77" spans="2:8" x14ac:dyDescent="0.2">
      <c r="B77" s="250"/>
      <c r="C77" s="250"/>
      <c r="D77" s="250"/>
      <c r="E77" s="250"/>
      <c r="F77" s="250"/>
      <c r="G77" s="250"/>
      <c r="H77" s="250"/>
    </row>
    <row r="78" spans="2:8" x14ac:dyDescent="0.2">
      <c r="B78" s="250"/>
      <c r="C78" s="250"/>
      <c r="D78" s="250"/>
      <c r="E78" s="250"/>
      <c r="F78" s="250"/>
      <c r="G78" s="250"/>
      <c r="H78" s="250"/>
    </row>
    <row r="79" spans="2:8" x14ac:dyDescent="0.2">
      <c r="B79" s="250"/>
      <c r="C79" s="250"/>
      <c r="D79" s="250"/>
      <c r="E79" s="250"/>
      <c r="F79" s="250"/>
      <c r="G79" s="250"/>
      <c r="H79" s="250"/>
    </row>
    <row r="80" spans="2:8" x14ac:dyDescent="0.2">
      <c r="B80" s="250"/>
      <c r="C80" s="250"/>
      <c r="D80" s="250"/>
      <c r="E80" s="250"/>
      <c r="F80" s="250"/>
      <c r="G80" s="250"/>
      <c r="H80" s="250"/>
    </row>
    <row r="81" spans="2:8" x14ac:dyDescent="0.2">
      <c r="B81" s="250"/>
      <c r="C81" s="250"/>
      <c r="D81" s="250"/>
      <c r="E81" s="250"/>
      <c r="F81" s="250"/>
      <c r="G81" s="250"/>
      <c r="H81" s="250"/>
    </row>
    <row r="82" spans="2:8" x14ac:dyDescent="0.2">
      <c r="B82" s="250"/>
      <c r="C82" s="250"/>
      <c r="D82" s="250"/>
      <c r="E82" s="250"/>
      <c r="F82" s="250"/>
      <c r="G82" s="250"/>
      <c r="H82" s="250"/>
    </row>
    <row r="83" spans="2:8" x14ac:dyDescent="0.2">
      <c r="B83" s="250"/>
      <c r="C83" s="250"/>
      <c r="D83" s="250"/>
      <c r="E83" s="250"/>
      <c r="F83" s="250"/>
      <c r="G83" s="250"/>
      <c r="H83" s="250"/>
    </row>
    <row r="84" spans="2:8" x14ac:dyDescent="0.2">
      <c r="B84" s="250"/>
      <c r="C84" s="250"/>
      <c r="D84" s="250"/>
      <c r="E84" s="250"/>
      <c r="F84" s="250"/>
      <c r="G84" s="250"/>
      <c r="H84" s="250"/>
    </row>
    <row r="85" spans="2:8" x14ac:dyDescent="0.2">
      <c r="B85" s="250"/>
      <c r="C85" s="250"/>
      <c r="D85" s="250"/>
      <c r="E85" s="250"/>
      <c r="F85" s="250"/>
      <c r="G85" s="250"/>
      <c r="H85" s="250"/>
    </row>
    <row r="86" spans="2:8" x14ac:dyDescent="0.2">
      <c r="B86" s="250"/>
      <c r="C86" s="250"/>
      <c r="D86" s="250"/>
      <c r="E86" s="250"/>
      <c r="F86" s="250"/>
      <c r="G86" s="250"/>
      <c r="H86" s="250"/>
    </row>
    <row r="87" spans="2:8" x14ac:dyDescent="0.2">
      <c r="B87" s="250"/>
      <c r="C87" s="250"/>
      <c r="D87" s="250"/>
      <c r="E87" s="250"/>
      <c r="F87" s="250"/>
      <c r="G87" s="250"/>
      <c r="H87" s="250"/>
    </row>
    <row r="88" spans="2:8" x14ac:dyDescent="0.2">
      <c r="B88" s="250"/>
      <c r="C88" s="250"/>
      <c r="D88" s="250"/>
      <c r="E88" s="250"/>
      <c r="F88" s="250"/>
      <c r="G88" s="250"/>
      <c r="H88" s="250"/>
    </row>
    <row r="89" spans="2:8" x14ac:dyDescent="0.2">
      <c r="B89" s="250"/>
      <c r="C89" s="250"/>
      <c r="D89" s="250"/>
      <c r="E89" s="250"/>
      <c r="F89" s="250"/>
      <c r="G89" s="250"/>
      <c r="H89" s="250"/>
    </row>
    <row r="90" spans="2:8" x14ac:dyDescent="0.2">
      <c r="B90" s="250"/>
      <c r="C90" s="250"/>
      <c r="D90" s="250"/>
      <c r="E90" s="250"/>
      <c r="F90" s="250"/>
      <c r="G90" s="250"/>
      <c r="H90" s="250"/>
    </row>
    <row r="91" spans="2:8" x14ac:dyDescent="0.2">
      <c r="B91" s="250"/>
      <c r="C91" s="250"/>
      <c r="D91" s="250"/>
      <c r="E91" s="250"/>
      <c r="F91" s="250"/>
      <c r="G91" s="250"/>
      <c r="H91" s="250"/>
    </row>
    <row r="92" spans="2:8" x14ac:dyDescent="0.2">
      <c r="B92" s="250"/>
      <c r="C92" s="250"/>
      <c r="D92" s="250"/>
      <c r="E92" s="250"/>
      <c r="F92" s="250"/>
      <c r="G92" s="250"/>
      <c r="H92" s="250"/>
    </row>
    <row r="93" spans="2:8" x14ac:dyDescent="0.2">
      <c r="B93" s="250"/>
      <c r="C93" s="250"/>
      <c r="D93" s="250"/>
      <c r="E93" s="250"/>
      <c r="F93" s="250"/>
      <c r="G93" s="250"/>
      <c r="H93" s="250"/>
    </row>
    <row r="94" spans="2:8" x14ac:dyDescent="0.2">
      <c r="B94" s="250"/>
      <c r="C94" s="250"/>
      <c r="D94" s="250"/>
      <c r="E94" s="250"/>
      <c r="F94" s="250"/>
      <c r="G94" s="250"/>
      <c r="H94" s="250"/>
    </row>
    <row r="95" spans="2:8" x14ac:dyDescent="0.2">
      <c r="B95" s="250"/>
      <c r="C95" s="250"/>
      <c r="D95" s="250"/>
      <c r="E95" s="250"/>
      <c r="F95" s="250"/>
      <c r="G95" s="250"/>
      <c r="H95" s="250"/>
    </row>
    <row r="96" spans="2:8" x14ac:dyDescent="0.2">
      <c r="B96" s="250"/>
      <c r="C96" s="250"/>
      <c r="D96" s="250"/>
      <c r="E96" s="250"/>
      <c r="F96" s="250"/>
      <c r="G96" s="250"/>
      <c r="H96" s="250"/>
    </row>
    <row r="97" spans="2:8" x14ac:dyDescent="0.2">
      <c r="B97" s="250"/>
      <c r="C97" s="250"/>
      <c r="D97" s="250"/>
      <c r="E97" s="250"/>
      <c r="F97" s="250"/>
      <c r="G97" s="250"/>
      <c r="H97" s="250"/>
    </row>
    <row r="98" spans="2:8" x14ac:dyDescent="0.2">
      <c r="B98" s="250"/>
      <c r="C98" s="250"/>
      <c r="D98" s="250"/>
      <c r="E98" s="250"/>
      <c r="F98" s="250"/>
      <c r="G98" s="250"/>
      <c r="H98" s="250"/>
    </row>
    <row r="99" spans="2:8" x14ac:dyDescent="0.2">
      <c r="B99" s="250"/>
      <c r="C99" s="250"/>
      <c r="D99" s="250"/>
      <c r="E99" s="250"/>
      <c r="F99" s="250"/>
      <c r="G99" s="250"/>
      <c r="H99" s="250"/>
    </row>
    <row r="100" spans="2:8" x14ac:dyDescent="0.2">
      <c r="B100" s="250"/>
      <c r="C100" s="250"/>
      <c r="D100" s="250"/>
      <c r="E100" s="250"/>
      <c r="F100" s="250"/>
      <c r="G100" s="250"/>
      <c r="H100" s="250"/>
    </row>
    <row r="101" spans="2:8" x14ac:dyDescent="0.2">
      <c r="B101" s="250"/>
      <c r="C101" s="250"/>
      <c r="D101" s="250"/>
      <c r="E101" s="250"/>
      <c r="F101" s="250"/>
      <c r="G101" s="250"/>
      <c r="H101" s="250"/>
    </row>
    <row r="102" spans="2:8" x14ac:dyDescent="0.2">
      <c r="B102" s="250"/>
      <c r="C102" s="250"/>
      <c r="D102" s="250"/>
      <c r="E102" s="250"/>
      <c r="F102" s="250"/>
      <c r="G102" s="250"/>
      <c r="H102" s="250"/>
    </row>
    <row r="103" spans="2:8" x14ac:dyDescent="0.2">
      <c r="B103" s="250"/>
      <c r="C103" s="250"/>
      <c r="D103" s="250"/>
      <c r="E103" s="250"/>
      <c r="F103" s="250"/>
      <c r="G103" s="250"/>
      <c r="H103" s="250"/>
    </row>
    <row r="104" spans="2:8" x14ac:dyDescent="0.2">
      <c r="B104" s="250"/>
      <c r="C104" s="250"/>
      <c r="D104" s="250"/>
      <c r="E104" s="250"/>
      <c r="F104" s="250"/>
      <c r="G104" s="250"/>
      <c r="H104" s="250"/>
    </row>
    <row r="105" spans="2:8" x14ac:dyDescent="0.2">
      <c r="B105" s="250"/>
      <c r="C105" s="250"/>
      <c r="D105" s="250"/>
      <c r="E105" s="250"/>
      <c r="F105" s="250"/>
      <c r="G105" s="250"/>
      <c r="H105" s="250"/>
    </row>
    <row r="106" spans="2:8" x14ac:dyDescent="0.2">
      <c r="B106" s="250"/>
      <c r="C106" s="250"/>
      <c r="D106" s="250"/>
      <c r="E106" s="250"/>
      <c r="F106" s="250"/>
      <c r="G106" s="250"/>
      <c r="H106" s="250"/>
    </row>
    <row r="107" spans="2:8" x14ac:dyDescent="0.2">
      <c r="B107" s="250"/>
      <c r="C107" s="250"/>
      <c r="D107" s="250"/>
      <c r="E107" s="250"/>
      <c r="F107" s="250"/>
      <c r="G107" s="250"/>
      <c r="H107" s="250"/>
    </row>
    <row r="108" spans="2:8" x14ac:dyDescent="0.2">
      <c r="B108" s="250"/>
      <c r="C108" s="250"/>
      <c r="D108" s="250"/>
      <c r="E108" s="250"/>
      <c r="F108" s="250"/>
      <c r="G108" s="250"/>
      <c r="H108" s="250"/>
    </row>
    <row r="109" spans="2:8" x14ac:dyDescent="0.2">
      <c r="B109" s="250"/>
      <c r="C109" s="250"/>
      <c r="D109" s="250"/>
      <c r="E109" s="250"/>
      <c r="F109" s="250"/>
      <c r="G109" s="250"/>
      <c r="H109" s="250"/>
    </row>
    <row r="110" spans="2:8" x14ac:dyDescent="0.2">
      <c r="B110" s="250"/>
      <c r="C110" s="250"/>
      <c r="D110" s="250"/>
      <c r="E110" s="250"/>
      <c r="F110" s="250"/>
      <c r="G110" s="250"/>
      <c r="H110" s="250"/>
    </row>
    <row r="111" spans="2:8" x14ac:dyDescent="0.2">
      <c r="B111" s="250"/>
      <c r="C111" s="250"/>
      <c r="D111" s="250"/>
      <c r="E111" s="250"/>
      <c r="F111" s="250"/>
      <c r="G111" s="250"/>
      <c r="H111" s="250"/>
    </row>
    <row r="112" spans="2:8" x14ac:dyDescent="0.2">
      <c r="B112" s="250"/>
      <c r="C112" s="250"/>
      <c r="D112" s="250"/>
      <c r="E112" s="250"/>
      <c r="F112" s="250"/>
      <c r="G112" s="250"/>
      <c r="H112" s="250"/>
    </row>
    <row r="113" spans="2:8" x14ac:dyDescent="0.2">
      <c r="B113" s="250"/>
      <c r="C113" s="250"/>
      <c r="D113" s="250"/>
      <c r="E113" s="250"/>
      <c r="F113" s="250"/>
      <c r="G113" s="250"/>
      <c r="H113" s="250"/>
    </row>
    <row r="114" spans="2:8" x14ac:dyDescent="0.2">
      <c r="B114" s="250"/>
      <c r="C114" s="250"/>
      <c r="D114" s="250"/>
      <c r="E114" s="250"/>
      <c r="F114" s="250"/>
      <c r="G114" s="250"/>
      <c r="H114" s="250"/>
    </row>
    <row r="115" spans="2:8" x14ac:dyDescent="0.2">
      <c r="B115" s="250"/>
      <c r="C115" s="250"/>
      <c r="D115" s="250"/>
      <c r="E115" s="250"/>
      <c r="F115" s="250"/>
      <c r="G115" s="250"/>
      <c r="H115" s="250"/>
    </row>
    <row r="116" spans="2:8" x14ac:dyDescent="0.2">
      <c r="B116" s="250"/>
      <c r="C116" s="250"/>
      <c r="D116" s="250"/>
      <c r="E116" s="250"/>
      <c r="F116" s="250"/>
      <c r="G116" s="250"/>
      <c r="H116" s="250"/>
    </row>
    <row r="117" spans="2:8" x14ac:dyDescent="0.2">
      <c r="B117" s="250"/>
      <c r="C117" s="250"/>
      <c r="D117" s="250"/>
      <c r="E117" s="250"/>
      <c r="F117" s="250"/>
      <c r="G117" s="250"/>
      <c r="H117" s="250"/>
    </row>
    <row r="118" spans="2:8" x14ac:dyDescent="0.2">
      <c r="B118" s="250"/>
      <c r="C118" s="250"/>
      <c r="D118" s="250"/>
      <c r="E118" s="250"/>
      <c r="F118" s="250"/>
      <c r="G118" s="250"/>
      <c r="H118" s="250"/>
    </row>
    <row r="119" spans="2:8" x14ac:dyDescent="0.2">
      <c r="B119" s="250"/>
      <c r="C119" s="250"/>
      <c r="D119" s="250"/>
      <c r="E119" s="250"/>
      <c r="F119" s="250"/>
      <c r="G119" s="250"/>
      <c r="H119" s="250"/>
    </row>
    <row r="120" spans="2:8" x14ac:dyDescent="0.2">
      <c r="B120" s="250"/>
      <c r="C120" s="250"/>
      <c r="D120" s="250"/>
      <c r="E120" s="250"/>
      <c r="F120" s="250"/>
      <c r="G120" s="250"/>
      <c r="H120" s="250"/>
    </row>
    <row r="121" spans="2:8" x14ac:dyDescent="0.2">
      <c r="B121" s="250"/>
      <c r="C121" s="250"/>
      <c r="D121" s="250"/>
      <c r="E121" s="250"/>
      <c r="F121" s="250"/>
      <c r="G121" s="250"/>
      <c r="H121" s="250"/>
    </row>
    <row r="122" spans="2:8" x14ac:dyDescent="0.2">
      <c r="B122" s="250"/>
      <c r="C122" s="250"/>
      <c r="D122" s="250"/>
      <c r="E122" s="250"/>
      <c r="F122" s="250"/>
      <c r="G122" s="250"/>
      <c r="H122" s="250"/>
    </row>
    <row r="123" spans="2:8" x14ac:dyDescent="0.2">
      <c r="B123" s="250"/>
      <c r="C123" s="250"/>
      <c r="D123" s="250"/>
      <c r="E123" s="250"/>
      <c r="F123" s="250"/>
      <c r="G123" s="250"/>
      <c r="H123" s="250"/>
    </row>
    <row r="124" spans="2:8" x14ac:dyDescent="0.2">
      <c r="B124" s="250"/>
      <c r="C124" s="250"/>
      <c r="D124" s="250"/>
      <c r="E124" s="250"/>
      <c r="F124" s="250"/>
      <c r="G124" s="250"/>
      <c r="H124" s="250"/>
    </row>
    <row r="125" spans="2:8" x14ac:dyDescent="0.2">
      <c r="B125" s="250"/>
      <c r="C125" s="250"/>
      <c r="D125" s="250"/>
      <c r="E125" s="250"/>
      <c r="F125" s="250"/>
      <c r="G125" s="250"/>
      <c r="H125" s="250"/>
    </row>
    <row r="126" spans="2:8" x14ac:dyDescent="0.2">
      <c r="B126" s="250"/>
      <c r="C126" s="250"/>
      <c r="D126" s="250"/>
      <c r="E126" s="250"/>
      <c r="F126" s="250"/>
      <c r="G126" s="250"/>
      <c r="H126" s="250"/>
    </row>
    <row r="127" spans="2:8" x14ac:dyDescent="0.2">
      <c r="B127" s="250"/>
      <c r="C127" s="250"/>
      <c r="D127" s="250"/>
      <c r="E127" s="250"/>
      <c r="F127" s="250"/>
      <c r="G127" s="250"/>
      <c r="H127" s="250"/>
    </row>
    <row r="128" spans="2:8" x14ac:dyDescent="0.2">
      <c r="B128" s="250"/>
      <c r="C128" s="250"/>
      <c r="D128" s="250"/>
      <c r="E128" s="250"/>
      <c r="F128" s="250"/>
      <c r="G128" s="250"/>
      <c r="H128" s="250"/>
    </row>
    <row r="129" spans="2:8" x14ac:dyDescent="0.2">
      <c r="B129" s="250"/>
      <c r="C129" s="250"/>
      <c r="D129" s="250"/>
      <c r="E129" s="250"/>
      <c r="F129" s="250"/>
      <c r="G129" s="250"/>
      <c r="H129" s="250"/>
    </row>
    <row r="130" spans="2:8" x14ac:dyDescent="0.2">
      <c r="B130" s="250"/>
      <c r="C130" s="250"/>
      <c r="D130" s="250"/>
      <c r="E130" s="250"/>
      <c r="F130" s="250"/>
      <c r="G130" s="250"/>
      <c r="H130" s="250"/>
    </row>
    <row r="131" spans="2:8" x14ac:dyDescent="0.2">
      <c r="B131" s="250"/>
      <c r="C131" s="250"/>
      <c r="D131" s="250"/>
      <c r="E131" s="250"/>
      <c r="F131" s="250"/>
      <c r="G131" s="250"/>
      <c r="H131" s="250"/>
    </row>
    <row r="132" spans="2:8" x14ac:dyDescent="0.2">
      <c r="B132" s="250"/>
      <c r="C132" s="250"/>
      <c r="D132" s="250"/>
      <c r="E132" s="250"/>
      <c r="F132" s="250"/>
      <c r="G132" s="250"/>
      <c r="H132" s="250"/>
    </row>
    <row r="133" spans="2:8" x14ac:dyDescent="0.2">
      <c r="B133" s="250"/>
      <c r="C133" s="250"/>
      <c r="D133" s="250"/>
      <c r="E133" s="250"/>
      <c r="F133" s="250"/>
      <c r="G133" s="250"/>
      <c r="H133" s="250"/>
    </row>
    <row r="134" spans="2:8" x14ac:dyDescent="0.2">
      <c r="B134" s="250"/>
      <c r="C134" s="250"/>
      <c r="D134" s="250"/>
      <c r="E134" s="250"/>
      <c r="F134" s="250"/>
      <c r="G134" s="250"/>
      <c r="H134" s="250"/>
    </row>
    <row r="135" spans="2:8" x14ac:dyDescent="0.2">
      <c r="B135" s="250"/>
      <c r="C135" s="250"/>
      <c r="D135" s="250"/>
      <c r="E135" s="250"/>
      <c r="F135" s="250"/>
      <c r="G135" s="250"/>
      <c r="H135" s="250"/>
    </row>
    <row r="136" spans="2:8" x14ac:dyDescent="0.2">
      <c r="B136" s="250"/>
      <c r="C136" s="250"/>
      <c r="D136" s="250"/>
      <c r="E136" s="250"/>
      <c r="F136" s="250"/>
      <c r="G136" s="250"/>
      <c r="H136" s="250"/>
    </row>
    <row r="137" spans="2:8" x14ac:dyDescent="0.2">
      <c r="B137" s="250"/>
      <c r="C137" s="250"/>
      <c r="D137" s="250"/>
      <c r="E137" s="250"/>
      <c r="F137" s="250"/>
      <c r="G137" s="250"/>
      <c r="H137" s="250"/>
    </row>
    <row r="138" spans="2:8" x14ac:dyDescent="0.2">
      <c r="B138" s="250"/>
      <c r="C138" s="250"/>
      <c r="D138" s="250"/>
      <c r="E138" s="250"/>
      <c r="F138" s="250"/>
      <c r="G138" s="250"/>
      <c r="H138" s="250"/>
    </row>
    <row r="139" spans="2:8" x14ac:dyDescent="0.2">
      <c r="B139" s="250"/>
      <c r="C139" s="250"/>
      <c r="D139" s="250"/>
      <c r="E139" s="250"/>
      <c r="F139" s="250"/>
      <c r="G139" s="250"/>
      <c r="H139" s="250"/>
    </row>
    <row r="140" spans="2:8" x14ac:dyDescent="0.2">
      <c r="B140" s="250"/>
      <c r="C140" s="250"/>
      <c r="D140" s="250"/>
      <c r="E140" s="250"/>
      <c r="F140" s="250"/>
      <c r="G140" s="250"/>
      <c r="H140" s="250"/>
    </row>
    <row r="141" spans="2:8" x14ac:dyDescent="0.2">
      <c r="B141" s="250"/>
      <c r="C141" s="250"/>
      <c r="D141" s="250"/>
      <c r="E141" s="250"/>
      <c r="F141" s="250"/>
      <c r="G141" s="250"/>
      <c r="H141" s="250"/>
    </row>
    <row r="142" spans="2:8" x14ac:dyDescent="0.2">
      <c r="B142" s="250"/>
      <c r="C142" s="250"/>
      <c r="D142" s="250"/>
      <c r="E142" s="250"/>
      <c r="F142" s="250"/>
      <c r="G142" s="250"/>
      <c r="H142" s="250"/>
    </row>
    <row r="143" spans="2:8" x14ac:dyDescent="0.2">
      <c r="B143" s="250"/>
      <c r="C143" s="250"/>
      <c r="D143" s="250"/>
      <c r="E143" s="250"/>
      <c r="F143" s="250"/>
      <c r="G143" s="250"/>
      <c r="H143" s="250"/>
    </row>
    <row r="144" spans="2:8" x14ac:dyDescent="0.2">
      <c r="B144" s="250"/>
      <c r="C144" s="250"/>
      <c r="D144" s="250"/>
      <c r="E144" s="250"/>
      <c r="F144" s="250"/>
      <c r="G144" s="250"/>
      <c r="H144" s="250"/>
    </row>
    <row r="145" spans="2:8" x14ac:dyDescent="0.2">
      <c r="B145" s="250"/>
      <c r="C145" s="250"/>
      <c r="D145" s="250"/>
      <c r="E145" s="250"/>
      <c r="F145" s="250"/>
      <c r="G145" s="250"/>
      <c r="H145" s="250"/>
    </row>
    <row r="146" spans="2:8" x14ac:dyDescent="0.2">
      <c r="B146" s="250"/>
      <c r="C146" s="250"/>
      <c r="D146" s="250"/>
      <c r="E146" s="250"/>
      <c r="F146" s="250"/>
      <c r="G146" s="250"/>
      <c r="H146" s="250"/>
    </row>
    <row r="147" spans="2:8" x14ac:dyDescent="0.2">
      <c r="B147" s="250"/>
      <c r="C147" s="250"/>
      <c r="D147" s="250"/>
      <c r="E147" s="250"/>
      <c r="F147" s="250"/>
      <c r="G147" s="250"/>
      <c r="H147" s="250"/>
    </row>
    <row r="148" spans="2:8" x14ac:dyDescent="0.2">
      <c r="B148" s="250"/>
      <c r="C148" s="250"/>
      <c r="D148" s="250"/>
      <c r="E148" s="250"/>
      <c r="F148" s="250"/>
      <c r="G148" s="250"/>
      <c r="H148" s="250"/>
    </row>
    <row r="149" spans="2:8" x14ac:dyDescent="0.2">
      <c r="B149" s="250"/>
      <c r="C149" s="250"/>
      <c r="D149" s="250"/>
      <c r="E149" s="250"/>
      <c r="F149" s="250"/>
      <c r="G149" s="250"/>
      <c r="H149" s="250"/>
    </row>
    <row r="150" spans="2:8" x14ac:dyDescent="0.2">
      <c r="B150" s="250"/>
      <c r="C150" s="250"/>
      <c r="D150" s="250"/>
      <c r="E150" s="250"/>
      <c r="F150" s="250"/>
      <c r="G150" s="250"/>
      <c r="H150" s="250"/>
    </row>
    <row r="151" spans="2:8" x14ac:dyDescent="0.2">
      <c r="B151" s="250"/>
      <c r="C151" s="250"/>
      <c r="D151" s="250"/>
      <c r="E151" s="250"/>
      <c r="F151" s="250"/>
      <c r="G151" s="250"/>
      <c r="H151" s="250"/>
    </row>
    <row r="152" spans="2:8" x14ac:dyDescent="0.2">
      <c r="B152" s="250"/>
      <c r="C152" s="250"/>
      <c r="D152" s="250"/>
      <c r="E152" s="250"/>
      <c r="F152" s="250"/>
      <c r="G152" s="250"/>
      <c r="H152" s="250"/>
    </row>
    <row r="153" spans="2:8" x14ac:dyDescent="0.2">
      <c r="B153" s="250"/>
      <c r="C153" s="250"/>
      <c r="D153" s="250"/>
      <c r="E153" s="250"/>
      <c r="F153" s="250"/>
      <c r="G153" s="250"/>
      <c r="H153" s="250"/>
    </row>
    <row r="154" spans="2:8" x14ac:dyDescent="0.2">
      <c r="B154" s="250"/>
      <c r="C154" s="250"/>
      <c r="D154" s="250"/>
      <c r="E154" s="250"/>
      <c r="F154" s="250"/>
      <c r="G154" s="250"/>
      <c r="H154" s="250"/>
    </row>
    <row r="155" spans="2:8" x14ac:dyDescent="0.2">
      <c r="B155" s="250"/>
      <c r="C155" s="250"/>
      <c r="D155" s="250"/>
      <c r="E155" s="250"/>
      <c r="F155" s="250"/>
      <c r="G155" s="250"/>
      <c r="H155" s="250"/>
    </row>
    <row r="156" spans="2:8" x14ac:dyDescent="0.2">
      <c r="B156" s="250"/>
      <c r="C156" s="250"/>
      <c r="D156" s="250"/>
      <c r="E156" s="250"/>
      <c r="F156" s="250"/>
      <c r="G156" s="250"/>
      <c r="H156" s="250"/>
    </row>
    <row r="157" spans="2:8" x14ac:dyDescent="0.2">
      <c r="B157" s="250"/>
      <c r="C157" s="250"/>
      <c r="D157" s="250"/>
      <c r="E157" s="250"/>
      <c r="F157" s="250"/>
      <c r="G157" s="250"/>
      <c r="H157" s="250"/>
    </row>
    <row r="158" spans="2:8" x14ac:dyDescent="0.2">
      <c r="B158" s="250"/>
      <c r="C158" s="250"/>
      <c r="D158" s="250"/>
      <c r="E158" s="250"/>
      <c r="F158" s="250"/>
      <c r="G158" s="250"/>
      <c r="H158" s="250"/>
    </row>
    <row r="159" spans="2:8" x14ac:dyDescent="0.2">
      <c r="B159" s="250"/>
      <c r="C159" s="250"/>
      <c r="D159" s="250"/>
      <c r="E159" s="250"/>
      <c r="F159" s="250"/>
      <c r="G159" s="250"/>
      <c r="H159" s="250"/>
    </row>
    <row r="160" spans="2:8" x14ac:dyDescent="0.2">
      <c r="B160" s="250"/>
      <c r="C160" s="250"/>
      <c r="D160" s="250"/>
      <c r="E160" s="250"/>
      <c r="F160" s="250"/>
      <c r="G160" s="250"/>
      <c r="H160" s="250"/>
    </row>
    <row r="161" spans="2:8" x14ac:dyDescent="0.2">
      <c r="B161" s="250"/>
      <c r="C161" s="250"/>
      <c r="D161" s="250"/>
      <c r="E161" s="250"/>
      <c r="F161" s="250"/>
      <c r="G161" s="250"/>
      <c r="H161" s="250"/>
    </row>
    <row r="162" spans="2:8" x14ac:dyDescent="0.2">
      <c r="B162" s="250"/>
      <c r="C162" s="250"/>
      <c r="D162" s="250"/>
      <c r="E162" s="250"/>
      <c r="F162" s="250"/>
      <c r="G162" s="250"/>
      <c r="H162" s="250"/>
    </row>
    <row r="163" spans="2:8" x14ac:dyDescent="0.2">
      <c r="B163" s="250"/>
      <c r="C163" s="250"/>
      <c r="D163" s="250"/>
      <c r="E163" s="250"/>
      <c r="F163" s="250"/>
      <c r="G163" s="250"/>
      <c r="H163" s="250"/>
    </row>
    <row r="164" spans="2:8" x14ac:dyDescent="0.2">
      <c r="B164" s="250"/>
      <c r="C164" s="250"/>
      <c r="D164" s="250"/>
      <c r="E164" s="250"/>
      <c r="F164" s="250"/>
      <c r="G164" s="250"/>
      <c r="H164" s="250"/>
    </row>
    <row r="165" spans="2:8" x14ac:dyDescent="0.2">
      <c r="B165" s="250"/>
      <c r="C165" s="250"/>
      <c r="D165" s="250"/>
      <c r="E165" s="250"/>
      <c r="F165" s="250"/>
      <c r="G165" s="250"/>
      <c r="H165" s="250"/>
    </row>
    <row r="166" spans="2:8" x14ac:dyDescent="0.2">
      <c r="B166" s="250"/>
      <c r="C166" s="250"/>
      <c r="D166" s="250"/>
      <c r="E166" s="250"/>
      <c r="F166" s="250"/>
      <c r="G166" s="250"/>
      <c r="H166" s="250"/>
    </row>
    <row r="167" spans="2:8" x14ac:dyDescent="0.2">
      <c r="B167" s="250"/>
      <c r="C167" s="250"/>
      <c r="D167" s="250"/>
      <c r="E167" s="250"/>
      <c r="F167" s="250"/>
      <c r="G167" s="250"/>
      <c r="H167" s="250"/>
    </row>
    <row r="168" spans="2:8" x14ac:dyDescent="0.2">
      <c r="B168" s="250"/>
      <c r="C168" s="250"/>
      <c r="D168" s="250"/>
      <c r="E168" s="250"/>
      <c r="F168" s="250"/>
      <c r="G168" s="250"/>
      <c r="H168" s="250"/>
    </row>
    <row r="169" spans="2:8" x14ac:dyDescent="0.2">
      <c r="B169" s="250"/>
      <c r="C169" s="250"/>
      <c r="D169" s="250"/>
      <c r="E169" s="250"/>
      <c r="F169" s="250"/>
      <c r="G169" s="250"/>
      <c r="H169" s="250"/>
    </row>
    <row r="170" spans="2:8" x14ac:dyDescent="0.2">
      <c r="B170" s="250"/>
      <c r="C170" s="250"/>
      <c r="D170" s="250"/>
      <c r="E170" s="250"/>
      <c r="F170" s="250"/>
      <c r="G170" s="250"/>
      <c r="H170" s="250"/>
    </row>
    <row r="171" spans="2:8" x14ac:dyDescent="0.2">
      <c r="B171" s="250"/>
      <c r="C171" s="250"/>
      <c r="D171" s="250"/>
      <c r="E171" s="250"/>
      <c r="F171" s="250"/>
      <c r="G171" s="250"/>
      <c r="H171" s="250"/>
    </row>
    <row r="172" spans="2:8" x14ac:dyDescent="0.2">
      <c r="B172" s="250"/>
      <c r="C172" s="250"/>
      <c r="D172" s="250"/>
      <c r="E172" s="250"/>
      <c r="F172" s="250"/>
      <c r="G172" s="250"/>
      <c r="H172" s="250"/>
    </row>
    <row r="173" spans="2:8" x14ac:dyDescent="0.2">
      <c r="B173" s="250"/>
      <c r="C173" s="250"/>
      <c r="D173" s="250"/>
      <c r="E173" s="250"/>
      <c r="F173" s="250"/>
      <c r="G173" s="250"/>
      <c r="H173" s="250"/>
    </row>
    <row r="174" spans="2:8" x14ac:dyDescent="0.2">
      <c r="B174" s="250"/>
      <c r="C174" s="250"/>
      <c r="D174" s="250"/>
      <c r="E174" s="250"/>
      <c r="F174" s="250"/>
      <c r="G174" s="250"/>
      <c r="H174" s="250"/>
    </row>
    <row r="175" spans="2:8" x14ac:dyDescent="0.2">
      <c r="B175" s="250"/>
      <c r="C175" s="250"/>
      <c r="D175" s="250"/>
      <c r="E175" s="250"/>
      <c r="F175" s="250"/>
      <c r="G175" s="250"/>
      <c r="H175" s="250"/>
    </row>
    <row r="176" spans="2:8" x14ac:dyDescent="0.2">
      <c r="B176" s="250"/>
      <c r="C176" s="250"/>
      <c r="D176" s="250"/>
      <c r="E176" s="250"/>
      <c r="F176" s="250"/>
      <c r="G176" s="250"/>
      <c r="H176" s="250"/>
    </row>
    <row r="177" spans="2:8" x14ac:dyDescent="0.2">
      <c r="B177" s="250"/>
      <c r="C177" s="250"/>
      <c r="D177" s="250"/>
      <c r="E177" s="250"/>
      <c r="F177" s="250"/>
      <c r="G177" s="250"/>
      <c r="H177" s="250"/>
    </row>
    <row r="178" spans="2:8" x14ac:dyDescent="0.2">
      <c r="B178" s="250"/>
      <c r="C178" s="250"/>
      <c r="D178" s="250"/>
      <c r="E178" s="250"/>
      <c r="F178" s="250"/>
      <c r="G178" s="250"/>
      <c r="H178" s="250"/>
    </row>
    <row r="179" spans="2:8" x14ac:dyDescent="0.2">
      <c r="B179" s="250"/>
      <c r="C179" s="250"/>
      <c r="D179" s="250"/>
      <c r="E179" s="250"/>
      <c r="F179" s="250"/>
      <c r="G179" s="250"/>
      <c r="H179" s="250"/>
    </row>
    <row r="180" spans="2:8" x14ac:dyDescent="0.2">
      <c r="B180" s="250"/>
      <c r="C180" s="250"/>
      <c r="D180" s="250"/>
      <c r="E180" s="250"/>
      <c r="F180" s="250"/>
      <c r="G180" s="250"/>
      <c r="H180" s="250"/>
    </row>
    <row r="181" spans="2:8" x14ac:dyDescent="0.2">
      <c r="B181" s="250"/>
      <c r="C181" s="250"/>
      <c r="D181" s="250"/>
      <c r="E181" s="250"/>
      <c r="F181" s="250"/>
      <c r="G181" s="250"/>
      <c r="H181" s="250"/>
    </row>
    <row r="182" spans="2:8" x14ac:dyDescent="0.2">
      <c r="B182" s="250"/>
      <c r="C182" s="250"/>
      <c r="D182" s="250"/>
      <c r="E182" s="250"/>
      <c r="F182" s="250"/>
      <c r="G182" s="250"/>
      <c r="H182" s="250"/>
    </row>
    <row r="183" spans="2:8" x14ac:dyDescent="0.2">
      <c r="B183" s="250"/>
      <c r="C183" s="250"/>
      <c r="D183" s="250"/>
      <c r="E183" s="250"/>
      <c r="F183" s="250"/>
      <c r="G183" s="250"/>
      <c r="H183" s="250"/>
    </row>
    <row r="184" spans="2:8" x14ac:dyDescent="0.2">
      <c r="B184" s="250"/>
      <c r="C184" s="250"/>
      <c r="D184" s="250"/>
      <c r="E184" s="250"/>
      <c r="F184" s="250"/>
      <c r="G184" s="250"/>
      <c r="H184" s="250"/>
    </row>
    <row r="185" spans="2:8" x14ac:dyDescent="0.2">
      <c r="B185" s="250"/>
      <c r="C185" s="250"/>
      <c r="D185" s="250"/>
      <c r="E185" s="250"/>
      <c r="F185" s="250"/>
      <c r="G185" s="250"/>
      <c r="H185" s="250"/>
    </row>
    <row r="186" spans="2:8" x14ac:dyDescent="0.2">
      <c r="B186" s="250"/>
      <c r="C186" s="250"/>
      <c r="D186" s="250"/>
      <c r="E186" s="250"/>
      <c r="F186" s="250"/>
      <c r="G186" s="250"/>
      <c r="H186" s="250"/>
    </row>
    <row r="187" spans="2:8" x14ac:dyDescent="0.2">
      <c r="B187" s="250"/>
      <c r="C187" s="250"/>
      <c r="D187" s="250"/>
      <c r="E187" s="250"/>
      <c r="F187" s="250"/>
      <c r="G187" s="250"/>
      <c r="H187" s="250"/>
    </row>
    <row r="188" spans="2:8" x14ac:dyDescent="0.2">
      <c r="B188" s="250"/>
      <c r="C188" s="250"/>
      <c r="D188" s="250"/>
      <c r="E188" s="250"/>
      <c r="F188" s="250"/>
      <c r="G188" s="250"/>
      <c r="H188" s="250"/>
    </row>
    <row r="189" spans="2:8" x14ac:dyDescent="0.2">
      <c r="B189" s="250"/>
      <c r="C189" s="250"/>
      <c r="D189" s="250"/>
      <c r="E189" s="250"/>
      <c r="F189" s="250"/>
      <c r="G189" s="250"/>
      <c r="H189" s="250"/>
    </row>
    <row r="190" spans="2:8" x14ac:dyDescent="0.2">
      <c r="B190" s="250"/>
      <c r="C190" s="250"/>
      <c r="D190" s="250"/>
      <c r="E190" s="250"/>
      <c r="F190" s="250"/>
      <c r="G190" s="250"/>
      <c r="H190" s="250"/>
    </row>
    <row r="191" spans="2:8" x14ac:dyDescent="0.2">
      <c r="B191" s="250"/>
      <c r="C191" s="250"/>
      <c r="D191" s="250"/>
      <c r="E191" s="250"/>
      <c r="F191" s="250"/>
      <c r="G191" s="250"/>
      <c r="H191" s="250"/>
    </row>
    <row r="192" spans="2:8" x14ac:dyDescent="0.2">
      <c r="B192" s="250"/>
      <c r="C192" s="250"/>
      <c r="D192" s="250"/>
      <c r="E192" s="250"/>
      <c r="F192" s="250"/>
      <c r="G192" s="250"/>
      <c r="H192" s="250"/>
    </row>
    <row r="193" spans="2:8" x14ac:dyDescent="0.2">
      <c r="B193" s="250"/>
      <c r="C193" s="250"/>
      <c r="D193" s="250"/>
      <c r="E193" s="250"/>
      <c r="F193" s="250"/>
      <c r="G193" s="250"/>
      <c r="H193" s="250"/>
    </row>
    <row r="194" spans="2:8" x14ac:dyDescent="0.2">
      <c r="B194" s="250"/>
      <c r="C194" s="250"/>
      <c r="D194" s="250"/>
      <c r="E194" s="250"/>
      <c r="F194" s="250"/>
      <c r="G194" s="250"/>
      <c r="H194" s="250"/>
    </row>
    <row r="195" spans="2:8" x14ac:dyDescent="0.2">
      <c r="B195" s="250"/>
      <c r="C195" s="250"/>
      <c r="D195" s="250"/>
      <c r="E195" s="250"/>
      <c r="F195" s="250"/>
      <c r="G195" s="250"/>
      <c r="H195" s="250"/>
    </row>
    <row r="196" spans="2:8" x14ac:dyDescent="0.2">
      <c r="B196" s="250"/>
      <c r="C196" s="250"/>
      <c r="D196" s="250"/>
      <c r="E196" s="250"/>
      <c r="F196" s="250"/>
      <c r="G196" s="250"/>
      <c r="H196" s="250"/>
    </row>
    <row r="197" spans="2:8" x14ac:dyDescent="0.2">
      <c r="B197" s="250"/>
      <c r="C197" s="250"/>
      <c r="D197" s="250"/>
      <c r="E197" s="250"/>
      <c r="F197" s="250"/>
      <c r="G197" s="250"/>
      <c r="H197" s="250"/>
    </row>
    <row r="198" spans="2:8" x14ac:dyDescent="0.2">
      <c r="B198" s="250"/>
      <c r="C198" s="250"/>
      <c r="D198" s="250"/>
      <c r="E198" s="250"/>
      <c r="F198" s="250"/>
      <c r="G198" s="250"/>
      <c r="H198" s="250"/>
    </row>
    <row r="199" spans="2:8" x14ac:dyDescent="0.2">
      <c r="B199" s="250"/>
      <c r="C199" s="250"/>
      <c r="D199" s="250"/>
      <c r="E199" s="250"/>
      <c r="F199" s="250"/>
      <c r="G199" s="250"/>
      <c r="H199" s="250"/>
    </row>
    <row r="200" spans="2:8" x14ac:dyDescent="0.2">
      <c r="B200" s="250"/>
      <c r="C200" s="250"/>
      <c r="D200" s="250"/>
      <c r="E200" s="250"/>
      <c r="F200" s="250"/>
      <c r="G200" s="250"/>
      <c r="H200" s="250"/>
    </row>
    <row r="201" spans="2:8" x14ac:dyDescent="0.2">
      <c r="B201" s="250"/>
      <c r="C201" s="250"/>
      <c r="D201" s="250"/>
      <c r="E201" s="250"/>
      <c r="F201" s="250"/>
      <c r="G201" s="250"/>
      <c r="H201" s="250"/>
    </row>
    <row r="202" spans="2:8" x14ac:dyDescent="0.2">
      <c r="B202" s="250"/>
      <c r="C202" s="250"/>
      <c r="D202" s="250"/>
      <c r="E202" s="250"/>
      <c r="F202" s="250"/>
      <c r="G202" s="250"/>
      <c r="H202" s="250"/>
    </row>
    <row r="203" spans="2:8" x14ac:dyDescent="0.2">
      <c r="B203" s="250"/>
      <c r="C203" s="250"/>
      <c r="D203" s="250"/>
      <c r="E203" s="250"/>
      <c r="F203" s="250"/>
      <c r="G203" s="250"/>
      <c r="H203" s="250"/>
    </row>
    <row r="204" spans="2:8" x14ac:dyDescent="0.2">
      <c r="B204" s="250"/>
      <c r="C204" s="250"/>
      <c r="D204" s="250"/>
      <c r="E204" s="250"/>
      <c r="F204" s="250"/>
      <c r="G204" s="250"/>
      <c r="H204" s="250"/>
    </row>
    <row r="205" spans="2:8" x14ac:dyDescent="0.2">
      <c r="B205" s="250"/>
      <c r="C205" s="250"/>
      <c r="D205" s="250"/>
      <c r="E205" s="250"/>
      <c r="F205" s="250"/>
      <c r="G205" s="250"/>
      <c r="H205" s="250"/>
    </row>
    <row r="206" spans="2:8" x14ac:dyDescent="0.2">
      <c r="B206" s="250"/>
      <c r="C206" s="250"/>
      <c r="D206" s="250"/>
      <c r="E206" s="250"/>
      <c r="F206" s="250"/>
      <c r="G206" s="250"/>
      <c r="H206" s="250"/>
    </row>
    <row r="207" spans="2:8" x14ac:dyDescent="0.2">
      <c r="B207" s="250"/>
      <c r="C207" s="250"/>
      <c r="D207" s="250"/>
      <c r="E207" s="250"/>
      <c r="F207" s="250"/>
      <c r="G207" s="250"/>
      <c r="H207" s="250"/>
    </row>
    <row r="208" spans="2:8" x14ac:dyDescent="0.2">
      <c r="B208" s="250"/>
      <c r="C208" s="250"/>
      <c r="D208" s="250"/>
      <c r="E208" s="250"/>
      <c r="F208" s="250"/>
      <c r="G208" s="250"/>
      <c r="H208" s="250"/>
    </row>
    <row r="209" spans="2:8" x14ac:dyDescent="0.2">
      <c r="B209" s="250"/>
      <c r="C209" s="250"/>
      <c r="D209" s="250"/>
      <c r="E209" s="250"/>
      <c r="F209" s="250"/>
      <c r="G209" s="250"/>
      <c r="H209" s="250"/>
    </row>
    <row r="210" spans="2:8" x14ac:dyDescent="0.2">
      <c r="B210" s="250"/>
      <c r="C210" s="250"/>
      <c r="D210" s="250"/>
      <c r="E210" s="250"/>
      <c r="F210" s="250"/>
      <c r="G210" s="250"/>
      <c r="H210" s="250"/>
    </row>
    <row r="211" spans="2:8" x14ac:dyDescent="0.2">
      <c r="B211" s="250"/>
      <c r="C211" s="250"/>
      <c r="D211" s="250"/>
      <c r="E211" s="250"/>
      <c r="F211" s="250"/>
      <c r="G211" s="250"/>
      <c r="H211" s="250"/>
    </row>
    <row r="212" spans="2:8" x14ac:dyDescent="0.2">
      <c r="B212" s="250"/>
      <c r="C212" s="250"/>
      <c r="D212" s="250"/>
      <c r="E212" s="250"/>
      <c r="F212" s="250"/>
      <c r="G212" s="250"/>
      <c r="H212" s="250"/>
    </row>
    <row r="213" spans="2:8" x14ac:dyDescent="0.2">
      <c r="B213" s="250"/>
      <c r="C213" s="250"/>
      <c r="D213" s="250"/>
      <c r="E213" s="250"/>
      <c r="F213" s="250"/>
      <c r="G213" s="250"/>
      <c r="H213" s="250"/>
    </row>
    <row r="214" spans="2:8" x14ac:dyDescent="0.2">
      <c r="B214" s="250"/>
      <c r="C214" s="250"/>
      <c r="D214" s="250"/>
      <c r="E214" s="250"/>
      <c r="F214" s="250"/>
      <c r="G214" s="250"/>
      <c r="H214" s="250"/>
    </row>
    <row r="215" spans="2:8" x14ac:dyDescent="0.2">
      <c r="B215" s="250"/>
      <c r="C215" s="250"/>
      <c r="D215" s="250"/>
      <c r="E215" s="250"/>
      <c r="F215" s="250"/>
      <c r="G215" s="250"/>
      <c r="H215" s="250"/>
    </row>
    <row r="216" spans="2:8" x14ac:dyDescent="0.2">
      <c r="B216" s="250"/>
      <c r="C216" s="250"/>
      <c r="D216" s="250"/>
      <c r="E216" s="250"/>
      <c r="F216" s="250"/>
      <c r="G216" s="250"/>
      <c r="H216" s="250"/>
    </row>
    <row r="217" spans="2:8" x14ac:dyDescent="0.2">
      <c r="B217" s="250"/>
      <c r="C217" s="250"/>
      <c r="D217" s="250"/>
      <c r="E217" s="250"/>
      <c r="F217" s="250"/>
      <c r="G217" s="250"/>
      <c r="H217" s="250"/>
    </row>
    <row r="218" spans="2:8" x14ac:dyDescent="0.2">
      <c r="B218" s="250"/>
      <c r="C218" s="250"/>
      <c r="D218" s="250"/>
      <c r="E218" s="250"/>
      <c r="F218" s="250"/>
      <c r="G218" s="250"/>
      <c r="H218" s="250"/>
    </row>
    <row r="219" spans="2:8" x14ac:dyDescent="0.2">
      <c r="B219" s="250"/>
      <c r="C219" s="250"/>
      <c r="D219" s="250"/>
      <c r="E219" s="250"/>
      <c r="F219" s="250"/>
      <c r="G219" s="250"/>
      <c r="H219" s="250"/>
    </row>
    <row r="220" spans="2:8" x14ac:dyDescent="0.2">
      <c r="B220" s="250"/>
      <c r="C220" s="250"/>
      <c r="D220" s="250"/>
      <c r="E220" s="250"/>
      <c r="F220" s="250"/>
      <c r="G220" s="250"/>
      <c r="H220" s="250"/>
    </row>
    <row r="221" spans="2:8" x14ac:dyDescent="0.2">
      <c r="B221" s="250"/>
      <c r="C221" s="250"/>
      <c r="D221" s="250"/>
      <c r="E221" s="250"/>
      <c r="F221" s="250"/>
      <c r="G221" s="250"/>
      <c r="H221" s="250"/>
    </row>
    <row r="222" spans="2:8" x14ac:dyDescent="0.2">
      <c r="B222" s="250"/>
      <c r="C222" s="250"/>
      <c r="D222" s="250"/>
      <c r="E222" s="250"/>
      <c r="F222" s="250"/>
      <c r="G222" s="250"/>
      <c r="H222" s="250"/>
    </row>
    <row r="223" spans="2:8" x14ac:dyDescent="0.2">
      <c r="B223" s="250"/>
      <c r="C223" s="250"/>
      <c r="D223" s="250"/>
      <c r="E223" s="250"/>
      <c r="F223" s="250"/>
      <c r="G223" s="250"/>
      <c r="H223" s="250"/>
    </row>
    <row r="224" spans="2:8" x14ac:dyDescent="0.2">
      <c r="B224" s="250"/>
      <c r="C224" s="250"/>
      <c r="D224" s="250"/>
      <c r="E224" s="250"/>
      <c r="F224" s="250"/>
      <c r="G224" s="250"/>
      <c r="H224" s="250"/>
    </row>
    <row r="225" spans="2:8" x14ac:dyDescent="0.2">
      <c r="B225" s="250"/>
      <c r="C225" s="250"/>
      <c r="D225" s="250"/>
      <c r="E225" s="250"/>
      <c r="F225" s="250"/>
      <c r="G225" s="250"/>
      <c r="H225" s="250"/>
    </row>
    <row r="226" spans="2:8" x14ac:dyDescent="0.2">
      <c r="B226" s="250"/>
      <c r="C226" s="250"/>
      <c r="D226" s="250"/>
      <c r="E226" s="250"/>
      <c r="F226" s="250"/>
      <c r="G226" s="250"/>
      <c r="H226" s="250"/>
    </row>
    <row r="227" spans="2:8" x14ac:dyDescent="0.2">
      <c r="B227" s="250"/>
      <c r="C227" s="250"/>
      <c r="D227" s="250"/>
      <c r="E227" s="250"/>
      <c r="F227" s="250"/>
      <c r="G227" s="250"/>
      <c r="H227" s="250"/>
    </row>
    <row r="228" spans="2:8" x14ac:dyDescent="0.2">
      <c r="B228" s="250"/>
      <c r="C228" s="250"/>
      <c r="D228" s="250"/>
      <c r="E228" s="250"/>
      <c r="F228" s="250"/>
      <c r="G228" s="250"/>
      <c r="H228" s="250"/>
    </row>
    <row r="229" spans="2:8" x14ac:dyDescent="0.2">
      <c r="B229" s="250"/>
      <c r="C229" s="250"/>
      <c r="D229" s="250"/>
      <c r="E229" s="250"/>
      <c r="F229" s="250"/>
      <c r="G229" s="250"/>
      <c r="H229" s="250"/>
    </row>
    <row r="230" spans="2:8" x14ac:dyDescent="0.2">
      <c r="B230" s="250"/>
      <c r="C230" s="250"/>
      <c r="D230" s="250"/>
      <c r="E230" s="250"/>
      <c r="F230" s="250"/>
      <c r="G230" s="250"/>
      <c r="H230" s="250"/>
    </row>
    <row r="231" spans="2:8" x14ac:dyDescent="0.2">
      <c r="B231" s="250"/>
      <c r="C231" s="250"/>
      <c r="D231" s="250"/>
      <c r="E231" s="250"/>
      <c r="F231" s="250"/>
      <c r="G231" s="250"/>
      <c r="H231" s="250"/>
    </row>
    <row r="232" spans="2:8" x14ac:dyDescent="0.2">
      <c r="B232" s="250"/>
      <c r="C232" s="250"/>
      <c r="D232" s="250"/>
      <c r="E232" s="250"/>
      <c r="F232" s="250"/>
      <c r="G232" s="250"/>
      <c r="H232" s="250"/>
    </row>
    <row r="233" spans="2:8" x14ac:dyDescent="0.2">
      <c r="B233" s="250"/>
      <c r="C233" s="250"/>
      <c r="D233" s="250"/>
      <c r="E233" s="250"/>
      <c r="F233" s="250"/>
      <c r="G233" s="250"/>
      <c r="H233" s="250"/>
    </row>
    <row r="234" spans="2:8" x14ac:dyDescent="0.2">
      <c r="B234" s="250"/>
      <c r="C234" s="250"/>
      <c r="D234" s="250"/>
      <c r="E234" s="250"/>
      <c r="F234" s="250"/>
      <c r="G234" s="250"/>
      <c r="H234" s="250"/>
    </row>
    <row r="235" spans="2:8" x14ac:dyDescent="0.2">
      <c r="B235" s="250"/>
      <c r="C235" s="250"/>
      <c r="D235" s="250"/>
      <c r="E235" s="250"/>
      <c r="F235" s="250"/>
      <c r="G235" s="250"/>
      <c r="H235" s="250"/>
    </row>
    <row r="236" spans="2:8" x14ac:dyDescent="0.2">
      <c r="B236" s="250"/>
      <c r="C236" s="250"/>
      <c r="D236" s="250"/>
      <c r="E236" s="250"/>
      <c r="F236" s="250"/>
      <c r="G236" s="250"/>
      <c r="H236" s="250"/>
    </row>
    <row r="237" spans="2:8" x14ac:dyDescent="0.2">
      <c r="B237" s="250"/>
      <c r="C237" s="250"/>
      <c r="D237" s="250"/>
      <c r="E237" s="250"/>
      <c r="F237" s="250"/>
      <c r="G237" s="250"/>
      <c r="H237" s="250"/>
    </row>
    <row r="238" spans="2:8" x14ac:dyDescent="0.2">
      <c r="B238" s="250"/>
      <c r="C238" s="250"/>
      <c r="D238" s="250"/>
      <c r="E238" s="250"/>
      <c r="F238" s="250"/>
      <c r="G238" s="250"/>
      <c r="H238" s="250"/>
    </row>
    <row r="239" spans="2:8" x14ac:dyDescent="0.2">
      <c r="B239" s="250"/>
      <c r="C239" s="250"/>
      <c r="D239" s="250"/>
      <c r="E239" s="250"/>
      <c r="F239" s="250"/>
      <c r="G239" s="250"/>
      <c r="H239" s="250"/>
    </row>
    <row r="240" spans="2:8" x14ac:dyDescent="0.2">
      <c r="B240" s="250"/>
      <c r="C240" s="250"/>
      <c r="D240" s="250"/>
      <c r="E240" s="250"/>
      <c r="F240" s="250"/>
      <c r="G240" s="250"/>
      <c r="H240" s="250"/>
    </row>
    <row r="241" spans="2:8" x14ac:dyDescent="0.2">
      <c r="B241" s="250"/>
      <c r="C241" s="250"/>
      <c r="D241" s="250"/>
      <c r="E241" s="250"/>
      <c r="F241" s="250"/>
      <c r="G241" s="250"/>
      <c r="H241" s="250"/>
    </row>
    <row r="242" spans="2:8" x14ac:dyDescent="0.2">
      <c r="B242" s="250"/>
      <c r="C242" s="250"/>
      <c r="D242" s="250"/>
      <c r="E242" s="250"/>
      <c r="F242" s="250"/>
      <c r="G242" s="250"/>
      <c r="H242" s="250"/>
    </row>
    <row r="243" spans="2:8" x14ac:dyDescent="0.2">
      <c r="B243" s="250"/>
      <c r="C243" s="250"/>
      <c r="D243" s="250"/>
      <c r="E243" s="250"/>
      <c r="F243" s="250"/>
      <c r="G243" s="250"/>
      <c r="H243" s="250"/>
    </row>
    <row r="244" spans="2:8" x14ac:dyDescent="0.2">
      <c r="B244" s="250"/>
      <c r="C244" s="250"/>
      <c r="D244" s="250"/>
      <c r="E244" s="250"/>
      <c r="F244" s="250"/>
      <c r="G244" s="250"/>
      <c r="H244" s="250"/>
    </row>
    <row r="245" spans="2:8" x14ac:dyDescent="0.2">
      <c r="B245" s="250"/>
      <c r="C245" s="250"/>
      <c r="D245" s="250"/>
      <c r="E245" s="250"/>
      <c r="F245" s="250"/>
      <c r="G245" s="250"/>
      <c r="H245" s="250"/>
    </row>
    <row r="246" spans="2:8" x14ac:dyDescent="0.2">
      <c r="B246" s="250"/>
      <c r="C246" s="250"/>
      <c r="D246" s="250"/>
      <c r="E246" s="250"/>
      <c r="F246" s="250"/>
      <c r="G246" s="250"/>
      <c r="H246" s="250"/>
    </row>
    <row r="247" spans="2:8" x14ac:dyDescent="0.2">
      <c r="B247" s="250"/>
      <c r="C247" s="250"/>
      <c r="D247" s="250"/>
      <c r="E247" s="250"/>
      <c r="F247" s="250"/>
      <c r="G247" s="250"/>
      <c r="H247" s="250"/>
    </row>
  </sheetData>
  <mergeCells count="1">
    <mergeCell ref="A2:C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5">
    <tabColor indexed="48"/>
    <outlinePr applyStyles="1" summaryBelow="0"/>
    <pageSetUpPr fitToPage="1"/>
  </sheetPr>
  <dimension ref="A2:S247"/>
  <sheetViews>
    <sheetView workbookViewId="0">
      <selection activeCell="D4" sqref="D4"/>
    </sheetView>
  </sheetViews>
  <sheetFormatPr defaultRowHeight="12.75" x14ac:dyDescent="0.2"/>
  <cols>
    <col min="1" max="1" width="77.28515625" style="238" bestFit="1" customWidth="1"/>
    <col min="2" max="2" width="20" style="238" customWidth="1"/>
    <col min="3" max="3" width="20.85546875" style="238" customWidth="1"/>
    <col min="4" max="4" width="11.42578125" style="238" bestFit="1" customWidth="1"/>
    <col min="5" max="16384" width="9.140625" style="238"/>
  </cols>
  <sheetData>
    <row r="2" spans="1:19" ht="54.75" customHeight="1" x14ac:dyDescent="0.3">
      <c r="A2" s="4" t="str">
        <f>"Державний та гарантований державою борг України
за станом на " &amp; TEXT(DREPORTDATE,"dd.MM.yyyy")&amp;" 
(за видами відсоткових ставок)"</f>
        <v>Державний та гарантований державою борг України
за станом на 31.01.2018 
(за видами відсоткових ставок)</v>
      </c>
      <c r="B2" s="3"/>
      <c r="C2" s="3"/>
      <c r="D2" s="3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</row>
    <row r="3" spans="1:19" x14ac:dyDescent="0.2">
      <c r="A3" s="2"/>
      <c r="B3" s="2"/>
      <c r="C3" s="2"/>
      <c r="D3" s="2"/>
    </row>
    <row r="4" spans="1:19" s="11" customFormat="1" x14ac:dyDescent="0.2">
      <c r="D4" s="11" t="str">
        <f>VALVAL</f>
        <v>млрд. одиниць</v>
      </c>
    </row>
    <row r="5" spans="1:19" s="83" customFormat="1" x14ac:dyDescent="0.2">
      <c r="A5" s="223"/>
      <c r="B5" s="102" t="s">
        <v>180</v>
      </c>
      <c r="C5" s="102" t="s">
        <v>7</v>
      </c>
      <c r="D5" s="102" t="s">
        <v>66</v>
      </c>
    </row>
    <row r="6" spans="1:19" s="49" customFormat="1" ht="15.75" x14ac:dyDescent="0.2">
      <c r="A6" s="134" t="s">
        <v>179</v>
      </c>
      <c r="B6" s="22">
        <f t="shared" ref="B6:D6" si="0">SUM(B$7+ B$8)</f>
        <v>76.113584884320005</v>
      </c>
      <c r="C6" s="22">
        <f t="shared" si="0"/>
        <v>2131.8494912910401</v>
      </c>
      <c r="D6" s="177">
        <f t="shared" si="0"/>
        <v>1</v>
      </c>
    </row>
    <row r="7" spans="1:19" s="100" customFormat="1" ht="14.25" x14ac:dyDescent="0.2">
      <c r="A7" s="151" t="s">
        <v>83</v>
      </c>
      <c r="B7" s="72">
        <v>28.33271552163</v>
      </c>
      <c r="C7" s="72">
        <v>793.56510750942005</v>
      </c>
      <c r="D7" s="235">
        <v>0.37224299999999999</v>
      </c>
    </row>
    <row r="8" spans="1:19" s="100" customFormat="1" ht="14.25" x14ac:dyDescent="0.2">
      <c r="A8" s="151" t="s">
        <v>88</v>
      </c>
      <c r="B8" s="72">
        <v>47.780869362689998</v>
      </c>
      <c r="C8" s="72">
        <v>1338.2843837816199</v>
      </c>
      <c r="D8" s="235">
        <v>0.62775700000000001</v>
      </c>
    </row>
    <row r="9" spans="1:19" x14ac:dyDescent="0.2">
      <c r="B9" s="53"/>
      <c r="C9" s="53"/>
      <c r="D9" s="53"/>
      <c r="E9" s="250"/>
      <c r="F9" s="250"/>
      <c r="G9" s="250"/>
      <c r="H9" s="250"/>
      <c r="I9" s="250"/>
      <c r="J9" s="250"/>
      <c r="K9" s="250"/>
      <c r="L9" s="250"/>
      <c r="M9" s="250"/>
      <c r="N9" s="250"/>
      <c r="O9" s="250"/>
      <c r="P9" s="250"/>
      <c r="Q9" s="250"/>
    </row>
    <row r="10" spans="1:19" x14ac:dyDescent="0.2">
      <c r="B10" s="53"/>
      <c r="C10" s="53"/>
      <c r="D10" s="53"/>
      <c r="E10" s="250"/>
      <c r="F10" s="250"/>
      <c r="G10" s="250"/>
      <c r="H10" s="250"/>
      <c r="I10" s="250"/>
      <c r="J10" s="250"/>
      <c r="K10" s="250"/>
      <c r="L10" s="250"/>
      <c r="M10" s="250"/>
      <c r="N10" s="250"/>
      <c r="O10" s="250"/>
      <c r="P10" s="250"/>
      <c r="Q10" s="250"/>
    </row>
    <row r="11" spans="1:19" x14ac:dyDescent="0.2">
      <c r="B11" s="53"/>
      <c r="C11" s="53"/>
      <c r="D11" s="53"/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</row>
    <row r="12" spans="1:19" x14ac:dyDescent="0.2">
      <c r="B12" s="250"/>
      <c r="C12" s="250"/>
      <c r="D12" s="250"/>
      <c r="E12" s="250"/>
      <c r="F12" s="250"/>
      <c r="G12" s="250"/>
      <c r="H12" s="250"/>
      <c r="I12" s="250"/>
      <c r="J12" s="250"/>
      <c r="K12" s="250"/>
      <c r="L12" s="250"/>
      <c r="M12" s="250"/>
      <c r="N12" s="250"/>
      <c r="O12" s="250"/>
      <c r="P12" s="250"/>
      <c r="Q12" s="250"/>
    </row>
    <row r="13" spans="1:19" x14ac:dyDescent="0.2">
      <c r="B13" s="250"/>
      <c r="C13" s="250"/>
      <c r="D13" s="250"/>
      <c r="E13" s="250"/>
      <c r="F13" s="250"/>
      <c r="G13" s="250"/>
      <c r="H13" s="250"/>
      <c r="I13" s="250"/>
      <c r="J13" s="250"/>
      <c r="K13" s="250"/>
      <c r="L13" s="250"/>
      <c r="M13" s="250"/>
      <c r="N13" s="250"/>
      <c r="O13" s="250"/>
      <c r="P13" s="250"/>
      <c r="Q13" s="250"/>
    </row>
    <row r="14" spans="1:19" x14ac:dyDescent="0.2">
      <c r="B14" s="250"/>
      <c r="C14" s="250"/>
      <c r="D14" s="250"/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</row>
    <row r="15" spans="1:19" x14ac:dyDescent="0.2">
      <c r="B15" s="250"/>
      <c r="C15" s="250"/>
      <c r="D15" s="250"/>
      <c r="E15" s="250"/>
      <c r="F15" s="250"/>
      <c r="G15" s="250"/>
      <c r="H15" s="250"/>
      <c r="I15" s="250"/>
      <c r="J15" s="250"/>
      <c r="K15" s="250"/>
      <c r="L15" s="250"/>
      <c r="M15" s="250"/>
      <c r="N15" s="250"/>
      <c r="O15" s="250"/>
      <c r="P15" s="250"/>
      <c r="Q15" s="250"/>
    </row>
    <row r="16" spans="1:19" x14ac:dyDescent="0.2">
      <c r="B16" s="250"/>
      <c r="C16" s="250"/>
      <c r="D16" s="250"/>
      <c r="E16" s="250"/>
      <c r="F16" s="250"/>
      <c r="G16" s="250"/>
      <c r="H16" s="250"/>
      <c r="I16" s="250"/>
      <c r="J16" s="250"/>
      <c r="K16" s="250"/>
      <c r="L16" s="250"/>
      <c r="M16" s="250"/>
      <c r="N16" s="250"/>
      <c r="O16" s="250"/>
      <c r="P16" s="250"/>
      <c r="Q16" s="250"/>
    </row>
    <row r="17" spans="2:17" x14ac:dyDescent="0.2">
      <c r="B17" s="250"/>
      <c r="C17" s="250"/>
      <c r="D17" s="250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0"/>
      <c r="P17" s="250"/>
      <c r="Q17" s="250"/>
    </row>
    <row r="18" spans="2:17" x14ac:dyDescent="0.2">
      <c r="B18" s="250"/>
      <c r="C18" s="250"/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</row>
    <row r="19" spans="2:17" x14ac:dyDescent="0.2">
      <c r="B19" s="250"/>
      <c r="C19" s="250"/>
      <c r="D19" s="250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0"/>
      <c r="Q19" s="250"/>
    </row>
    <row r="20" spans="2:17" x14ac:dyDescent="0.2">
      <c r="B20" s="250"/>
      <c r="C20" s="250"/>
      <c r="D20" s="250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</row>
    <row r="21" spans="2:17" x14ac:dyDescent="0.2">
      <c r="B21" s="250"/>
      <c r="C21" s="250"/>
      <c r="D21" s="250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</row>
    <row r="22" spans="2:17" x14ac:dyDescent="0.2"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</row>
    <row r="23" spans="2:17" x14ac:dyDescent="0.2">
      <c r="B23" s="250"/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</row>
    <row r="24" spans="2:17" x14ac:dyDescent="0.2"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</row>
    <row r="25" spans="2:17" x14ac:dyDescent="0.2">
      <c r="B25" s="250"/>
      <c r="C25" s="250"/>
      <c r="D25" s="250"/>
      <c r="E25" s="250"/>
      <c r="F25" s="250"/>
      <c r="G25" s="250"/>
      <c r="H25" s="250"/>
      <c r="I25" s="250"/>
      <c r="J25" s="250"/>
      <c r="K25" s="250"/>
      <c r="L25" s="250"/>
      <c r="M25" s="250"/>
      <c r="N25" s="250"/>
      <c r="O25" s="250"/>
      <c r="P25" s="250"/>
      <c r="Q25" s="250"/>
    </row>
    <row r="26" spans="2:17" x14ac:dyDescent="0.2">
      <c r="B26" s="250"/>
      <c r="C26" s="250"/>
      <c r="D26" s="250"/>
      <c r="E26" s="250"/>
      <c r="F26" s="250"/>
      <c r="G26" s="250"/>
      <c r="H26" s="250"/>
      <c r="I26" s="250"/>
      <c r="J26" s="250"/>
      <c r="K26" s="250"/>
      <c r="L26" s="250"/>
      <c r="M26" s="250"/>
      <c r="N26" s="250"/>
      <c r="O26" s="250"/>
      <c r="P26" s="250"/>
      <c r="Q26" s="250"/>
    </row>
    <row r="27" spans="2:17" x14ac:dyDescent="0.2">
      <c r="B27" s="250"/>
      <c r="C27" s="250"/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50"/>
      <c r="P27" s="250"/>
      <c r="Q27" s="250"/>
    </row>
    <row r="28" spans="2:17" x14ac:dyDescent="0.2"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  <c r="Q28" s="250"/>
    </row>
    <row r="29" spans="2:17" x14ac:dyDescent="0.2">
      <c r="B29" s="250"/>
      <c r="C29" s="250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</row>
    <row r="30" spans="2:17" x14ac:dyDescent="0.2">
      <c r="B30" s="250"/>
      <c r="C30" s="250"/>
      <c r="D30" s="250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</row>
    <row r="31" spans="2:17" x14ac:dyDescent="0.2">
      <c r="B31" s="250"/>
      <c r="C31" s="250"/>
      <c r="D31" s="250"/>
      <c r="E31" s="250"/>
      <c r="F31" s="250"/>
      <c r="G31" s="250"/>
      <c r="H31" s="250"/>
      <c r="I31" s="250"/>
      <c r="J31" s="250"/>
      <c r="K31" s="250"/>
      <c r="L31" s="250"/>
      <c r="M31" s="250"/>
      <c r="N31" s="250"/>
      <c r="O31" s="250"/>
      <c r="P31" s="250"/>
      <c r="Q31" s="250"/>
    </row>
    <row r="32" spans="2:17" x14ac:dyDescent="0.2">
      <c r="B32" s="250"/>
      <c r="C32" s="250"/>
      <c r="D32" s="250"/>
      <c r="E32" s="250"/>
      <c r="F32" s="250"/>
      <c r="G32" s="250"/>
      <c r="H32" s="250"/>
      <c r="I32" s="250"/>
      <c r="J32" s="250"/>
      <c r="K32" s="250"/>
      <c r="L32" s="250"/>
      <c r="M32" s="250"/>
      <c r="N32" s="250"/>
      <c r="O32" s="250"/>
      <c r="P32" s="250"/>
      <c r="Q32" s="250"/>
    </row>
    <row r="33" spans="2:17" x14ac:dyDescent="0.2">
      <c r="B33" s="250"/>
      <c r="C33" s="250"/>
      <c r="D33" s="250"/>
      <c r="E33" s="250"/>
      <c r="F33" s="250"/>
      <c r="G33" s="250"/>
      <c r="H33" s="250"/>
      <c r="I33" s="250"/>
      <c r="J33" s="250"/>
      <c r="K33" s="250"/>
      <c r="L33" s="250"/>
      <c r="M33" s="250"/>
      <c r="N33" s="250"/>
      <c r="O33" s="250"/>
      <c r="P33" s="250"/>
      <c r="Q33" s="250"/>
    </row>
    <row r="34" spans="2:17" x14ac:dyDescent="0.2">
      <c r="B34" s="250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  <c r="Q34" s="250"/>
    </row>
    <row r="35" spans="2:17" x14ac:dyDescent="0.2">
      <c r="B35" s="250"/>
      <c r="C35" s="250"/>
      <c r="D35" s="250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</row>
    <row r="36" spans="2:17" x14ac:dyDescent="0.2">
      <c r="B36" s="250"/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</row>
    <row r="37" spans="2:17" x14ac:dyDescent="0.2">
      <c r="B37" s="250"/>
      <c r="C37" s="250"/>
      <c r="D37" s="250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0"/>
      <c r="Q37" s="250"/>
    </row>
    <row r="38" spans="2:17" x14ac:dyDescent="0.2">
      <c r="B38" s="250"/>
      <c r="C38" s="250"/>
      <c r="D38" s="250"/>
      <c r="E38" s="250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0"/>
      <c r="Q38" s="250"/>
    </row>
    <row r="39" spans="2:17" x14ac:dyDescent="0.2">
      <c r="B39" s="250"/>
      <c r="C39" s="250"/>
      <c r="D39" s="250"/>
      <c r="E39" s="250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0"/>
      <c r="Q39" s="250"/>
    </row>
    <row r="40" spans="2:17" x14ac:dyDescent="0.2"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</row>
    <row r="41" spans="2:17" x14ac:dyDescent="0.2">
      <c r="B41" s="250"/>
      <c r="C41" s="250"/>
      <c r="D41" s="250"/>
      <c r="E41" s="250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0"/>
      <c r="Q41" s="250"/>
    </row>
    <row r="42" spans="2:17" x14ac:dyDescent="0.2">
      <c r="B42" s="250"/>
      <c r="C42" s="250"/>
      <c r="D42" s="250"/>
      <c r="E42" s="250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0"/>
      <c r="Q42" s="250"/>
    </row>
    <row r="43" spans="2:17" x14ac:dyDescent="0.2">
      <c r="B43" s="250"/>
      <c r="C43" s="250"/>
      <c r="D43" s="250"/>
      <c r="E43" s="250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0"/>
      <c r="Q43" s="250"/>
    </row>
    <row r="44" spans="2:17" x14ac:dyDescent="0.2">
      <c r="B44" s="250"/>
      <c r="C44" s="250"/>
      <c r="D44" s="250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0"/>
      <c r="Q44" s="250"/>
    </row>
    <row r="45" spans="2:17" x14ac:dyDescent="0.2">
      <c r="B45" s="250"/>
      <c r="C45" s="250"/>
      <c r="D45" s="250"/>
      <c r="E45" s="250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0"/>
      <c r="Q45" s="250"/>
    </row>
    <row r="46" spans="2:17" x14ac:dyDescent="0.2">
      <c r="B46" s="250"/>
      <c r="C46" s="250"/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</row>
    <row r="47" spans="2:17" x14ac:dyDescent="0.2">
      <c r="B47" s="250"/>
      <c r="C47" s="250"/>
      <c r="D47" s="250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0"/>
      <c r="Q47" s="250"/>
    </row>
    <row r="48" spans="2:17" x14ac:dyDescent="0.2">
      <c r="B48" s="250"/>
      <c r="C48" s="250"/>
      <c r="D48" s="250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</row>
    <row r="49" spans="2:17" x14ac:dyDescent="0.2">
      <c r="B49" s="250"/>
      <c r="C49" s="250"/>
      <c r="D49" s="250"/>
      <c r="E49" s="250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0"/>
      <c r="Q49" s="250"/>
    </row>
    <row r="50" spans="2:17" x14ac:dyDescent="0.2">
      <c r="B50" s="250"/>
      <c r="C50" s="250"/>
      <c r="D50" s="250"/>
      <c r="E50" s="250"/>
      <c r="F50" s="250"/>
      <c r="G50" s="250"/>
      <c r="H50" s="250"/>
      <c r="I50" s="250"/>
      <c r="J50" s="250"/>
      <c r="K50" s="250"/>
      <c r="L50" s="250"/>
      <c r="M50" s="250"/>
      <c r="N50" s="250"/>
      <c r="O50" s="250"/>
      <c r="P50" s="250"/>
      <c r="Q50" s="250"/>
    </row>
    <row r="51" spans="2:17" x14ac:dyDescent="0.2">
      <c r="B51" s="250"/>
      <c r="C51" s="250"/>
      <c r="D51" s="250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0"/>
    </row>
    <row r="52" spans="2:17" x14ac:dyDescent="0.2">
      <c r="B52" s="250"/>
      <c r="C52" s="250"/>
      <c r="D52" s="250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</row>
    <row r="53" spans="2:17" x14ac:dyDescent="0.2">
      <c r="B53" s="250"/>
      <c r="C53" s="250"/>
      <c r="D53" s="250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</row>
    <row r="54" spans="2:17" x14ac:dyDescent="0.2">
      <c r="B54" s="250"/>
      <c r="C54" s="250"/>
      <c r="D54" s="250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</row>
    <row r="55" spans="2:17" x14ac:dyDescent="0.2">
      <c r="B55" s="250"/>
      <c r="C55" s="250"/>
      <c r="D55" s="250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</row>
    <row r="56" spans="2:17" x14ac:dyDescent="0.2">
      <c r="B56" s="250"/>
      <c r="C56" s="250"/>
      <c r="D56" s="250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</row>
    <row r="57" spans="2:17" x14ac:dyDescent="0.2">
      <c r="B57" s="250"/>
      <c r="C57" s="250"/>
      <c r="D57" s="250"/>
      <c r="E57" s="250"/>
      <c r="F57" s="250"/>
      <c r="G57" s="250"/>
      <c r="H57" s="250"/>
      <c r="I57" s="250"/>
      <c r="J57" s="250"/>
      <c r="K57" s="250"/>
      <c r="L57" s="250"/>
      <c r="M57" s="250"/>
      <c r="N57" s="250"/>
      <c r="O57" s="250"/>
      <c r="P57" s="250"/>
      <c r="Q57" s="250"/>
    </row>
    <row r="58" spans="2:17" x14ac:dyDescent="0.2">
      <c r="B58" s="250"/>
      <c r="C58" s="250"/>
      <c r="D58" s="250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</row>
    <row r="59" spans="2:17" x14ac:dyDescent="0.2">
      <c r="B59" s="250"/>
      <c r="C59" s="250"/>
      <c r="D59" s="250"/>
      <c r="E59" s="250"/>
      <c r="F59" s="250"/>
      <c r="G59" s="250"/>
      <c r="H59" s="250"/>
      <c r="I59" s="250"/>
      <c r="J59" s="250"/>
      <c r="K59" s="250"/>
      <c r="L59" s="250"/>
      <c r="M59" s="250"/>
      <c r="N59" s="250"/>
      <c r="O59" s="250"/>
      <c r="P59" s="250"/>
      <c r="Q59" s="250"/>
    </row>
    <row r="60" spans="2:17" x14ac:dyDescent="0.2">
      <c r="B60" s="250"/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</row>
    <row r="61" spans="2:17" x14ac:dyDescent="0.2">
      <c r="B61" s="250"/>
      <c r="C61" s="250"/>
      <c r="D61" s="250"/>
      <c r="E61" s="250"/>
      <c r="F61" s="250"/>
      <c r="G61" s="250"/>
      <c r="H61" s="250"/>
      <c r="I61" s="250"/>
      <c r="J61" s="250"/>
      <c r="K61" s="250"/>
      <c r="L61" s="250"/>
      <c r="M61" s="250"/>
      <c r="N61" s="250"/>
      <c r="O61" s="250"/>
      <c r="P61" s="250"/>
      <c r="Q61" s="250"/>
    </row>
    <row r="62" spans="2:17" x14ac:dyDescent="0.2"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</row>
    <row r="63" spans="2:17" x14ac:dyDescent="0.2">
      <c r="B63" s="250"/>
      <c r="C63" s="250"/>
      <c r="D63" s="250"/>
      <c r="E63" s="250"/>
      <c r="F63" s="250"/>
      <c r="G63" s="250"/>
      <c r="H63" s="250"/>
      <c r="I63" s="250"/>
      <c r="J63" s="250"/>
      <c r="K63" s="250"/>
      <c r="L63" s="250"/>
      <c r="M63" s="250"/>
      <c r="N63" s="250"/>
      <c r="O63" s="250"/>
      <c r="P63" s="250"/>
      <c r="Q63" s="250"/>
    </row>
    <row r="64" spans="2:17" x14ac:dyDescent="0.2">
      <c r="B64" s="250"/>
      <c r="C64" s="250"/>
      <c r="D64" s="250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</row>
    <row r="65" spans="2:17" x14ac:dyDescent="0.2">
      <c r="B65" s="250"/>
      <c r="C65" s="250"/>
      <c r="D65" s="250"/>
      <c r="E65" s="250"/>
      <c r="F65" s="250"/>
      <c r="G65" s="250"/>
      <c r="H65" s="250"/>
      <c r="I65" s="250"/>
      <c r="J65" s="250"/>
      <c r="K65" s="250"/>
      <c r="L65" s="250"/>
      <c r="M65" s="250"/>
      <c r="N65" s="250"/>
      <c r="O65" s="250"/>
      <c r="P65" s="250"/>
      <c r="Q65" s="250"/>
    </row>
    <row r="66" spans="2:17" x14ac:dyDescent="0.2">
      <c r="B66" s="250"/>
      <c r="C66" s="250"/>
      <c r="D66" s="250"/>
      <c r="E66" s="250"/>
      <c r="F66" s="250"/>
      <c r="G66" s="250"/>
      <c r="H66" s="250"/>
      <c r="I66" s="250"/>
      <c r="J66" s="250"/>
      <c r="K66" s="250"/>
      <c r="L66" s="250"/>
      <c r="M66" s="250"/>
      <c r="N66" s="250"/>
      <c r="O66" s="250"/>
      <c r="P66" s="250"/>
      <c r="Q66" s="250"/>
    </row>
    <row r="67" spans="2:17" x14ac:dyDescent="0.2">
      <c r="B67" s="250"/>
      <c r="C67" s="250"/>
      <c r="D67" s="250"/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</row>
    <row r="68" spans="2:17" x14ac:dyDescent="0.2">
      <c r="B68" s="250"/>
      <c r="C68" s="250"/>
      <c r="D68" s="250"/>
      <c r="E68" s="250"/>
      <c r="F68" s="250"/>
      <c r="G68" s="250"/>
      <c r="H68" s="250"/>
      <c r="I68" s="250"/>
      <c r="J68" s="250"/>
      <c r="K68" s="250"/>
      <c r="L68" s="250"/>
      <c r="M68" s="250"/>
      <c r="N68" s="250"/>
      <c r="O68" s="250"/>
      <c r="P68" s="250"/>
      <c r="Q68" s="250"/>
    </row>
    <row r="69" spans="2:17" x14ac:dyDescent="0.2">
      <c r="B69" s="250"/>
      <c r="C69" s="250"/>
      <c r="D69" s="250"/>
      <c r="E69" s="250"/>
      <c r="F69" s="250"/>
      <c r="G69" s="250"/>
      <c r="H69" s="250"/>
      <c r="I69" s="250"/>
      <c r="J69" s="250"/>
      <c r="K69" s="250"/>
      <c r="L69" s="250"/>
      <c r="M69" s="250"/>
      <c r="N69" s="250"/>
      <c r="O69" s="250"/>
      <c r="P69" s="250"/>
      <c r="Q69" s="250"/>
    </row>
    <row r="70" spans="2:17" x14ac:dyDescent="0.2">
      <c r="B70" s="250"/>
      <c r="C70" s="250"/>
      <c r="D70" s="250"/>
      <c r="E70" s="250"/>
      <c r="F70" s="250"/>
      <c r="G70" s="250"/>
      <c r="H70" s="250"/>
      <c r="I70" s="250"/>
      <c r="J70" s="250"/>
      <c r="K70" s="250"/>
      <c r="L70" s="250"/>
      <c r="M70" s="250"/>
      <c r="N70" s="250"/>
      <c r="O70" s="250"/>
      <c r="P70" s="250"/>
      <c r="Q70" s="250"/>
    </row>
    <row r="71" spans="2:17" x14ac:dyDescent="0.2">
      <c r="B71" s="250"/>
      <c r="C71" s="250"/>
      <c r="D71" s="250"/>
      <c r="E71" s="250"/>
      <c r="F71" s="250"/>
      <c r="G71" s="250"/>
      <c r="H71" s="250"/>
      <c r="I71" s="250"/>
      <c r="J71" s="250"/>
      <c r="K71" s="250"/>
      <c r="L71" s="250"/>
      <c r="M71" s="250"/>
      <c r="N71" s="250"/>
      <c r="O71" s="250"/>
      <c r="P71" s="250"/>
      <c r="Q71" s="250"/>
    </row>
    <row r="72" spans="2:17" x14ac:dyDescent="0.2">
      <c r="B72" s="250"/>
      <c r="C72" s="250"/>
      <c r="D72" s="250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</row>
    <row r="73" spans="2:17" x14ac:dyDescent="0.2">
      <c r="B73" s="250"/>
      <c r="C73" s="250"/>
      <c r="D73" s="250"/>
      <c r="E73" s="250"/>
      <c r="F73" s="250"/>
      <c r="G73" s="250"/>
      <c r="H73" s="250"/>
      <c r="I73" s="250"/>
      <c r="J73" s="250"/>
      <c r="K73" s="250"/>
      <c r="L73" s="250"/>
      <c r="M73" s="250"/>
      <c r="N73" s="250"/>
      <c r="O73" s="250"/>
      <c r="P73" s="250"/>
      <c r="Q73" s="250"/>
    </row>
    <row r="74" spans="2:17" x14ac:dyDescent="0.2">
      <c r="B74" s="250"/>
      <c r="C74" s="250"/>
      <c r="D74" s="250"/>
      <c r="E74" s="250"/>
      <c r="F74" s="250"/>
      <c r="G74" s="250"/>
      <c r="H74" s="250"/>
      <c r="I74" s="250"/>
      <c r="J74" s="250"/>
      <c r="K74" s="250"/>
      <c r="L74" s="250"/>
      <c r="M74" s="250"/>
      <c r="N74" s="250"/>
      <c r="O74" s="250"/>
      <c r="P74" s="250"/>
      <c r="Q74" s="250"/>
    </row>
    <row r="75" spans="2:17" x14ac:dyDescent="0.2">
      <c r="B75" s="250"/>
      <c r="C75" s="250"/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</row>
    <row r="76" spans="2:17" x14ac:dyDescent="0.2">
      <c r="B76" s="250"/>
      <c r="C76" s="250"/>
      <c r="D76" s="250"/>
      <c r="E76" s="250"/>
      <c r="F76" s="250"/>
      <c r="G76" s="250"/>
      <c r="H76" s="250"/>
      <c r="I76" s="250"/>
      <c r="J76" s="250"/>
      <c r="K76" s="250"/>
      <c r="L76" s="250"/>
      <c r="M76" s="250"/>
      <c r="N76" s="250"/>
      <c r="O76" s="250"/>
      <c r="P76" s="250"/>
      <c r="Q76" s="250"/>
    </row>
    <row r="77" spans="2:17" x14ac:dyDescent="0.2">
      <c r="B77" s="250"/>
      <c r="C77" s="250"/>
      <c r="D77" s="250"/>
      <c r="E77" s="250"/>
      <c r="F77" s="250"/>
      <c r="G77" s="250"/>
      <c r="H77" s="250"/>
      <c r="I77" s="250"/>
      <c r="J77" s="250"/>
      <c r="K77" s="250"/>
      <c r="L77" s="250"/>
      <c r="M77" s="250"/>
      <c r="N77" s="250"/>
      <c r="O77" s="250"/>
      <c r="P77" s="250"/>
      <c r="Q77" s="250"/>
    </row>
    <row r="78" spans="2:17" x14ac:dyDescent="0.2">
      <c r="B78" s="250"/>
      <c r="C78" s="250"/>
      <c r="D78" s="250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</row>
    <row r="79" spans="2:17" x14ac:dyDescent="0.2">
      <c r="B79" s="250"/>
      <c r="C79" s="250"/>
      <c r="D79" s="250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</row>
    <row r="80" spans="2:17" x14ac:dyDescent="0.2">
      <c r="B80" s="250"/>
      <c r="C80" s="250"/>
      <c r="D80" s="250"/>
      <c r="E80" s="250"/>
      <c r="F80" s="250"/>
      <c r="G80" s="250"/>
      <c r="H80" s="250"/>
      <c r="I80" s="250"/>
      <c r="J80" s="250"/>
      <c r="K80" s="250"/>
      <c r="L80" s="250"/>
      <c r="M80" s="250"/>
      <c r="N80" s="250"/>
      <c r="O80" s="250"/>
      <c r="P80" s="250"/>
      <c r="Q80" s="250"/>
    </row>
    <row r="81" spans="2:17" x14ac:dyDescent="0.2">
      <c r="B81" s="250"/>
      <c r="C81" s="250"/>
      <c r="D81" s="250"/>
      <c r="E81" s="250"/>
      <c r="F81" s="250"/>
      <c r="G81" s="250"/>
      <c r="H81" s="250"/>
      <c r="I81" s="250"/>
      <c r="J81" s="250"/>
      <c r="K81" s="250"/>
      <c r="L81" s="250"/>
      <c r="M81" s="250"/>
      <c r="N81" s="250"/>
      <c r="O81" s="250"/>
      <c r="P81" s="250"/>
      <c r="Q81" s="250"/>
    </row>
    <row r="82" spans="2:17" x14ac:dyDescent="0.2">
      <c r="B82" s="250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</row>
    <row r="83" spans="2:17" x14ac:dyDescent="0.2">
      <c r="B83" s="250"/>
      <c r="C83" s="250"/>
      <c r="D83" s="250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</row>
    <row r="84" spans="2:17" x14ac:dyDescent="0.2">
      <c r="B84" s="250"/>
      <c r="C84" s="250"/>
      <c r="D84" s="250"/>
      <c r="E84" s="250"/>
      <c r="F84" s="250"/>
      <c r="G84" s="250"/>
      <c r="H84" s="250"/>
      <c r="I84" s="250"/>
      <c r="J84" s="250"/>
      <c r="K84" s="250"/>
      <c r="L84" s="250"/>
      <c r="M84" s="250"/>
      <c r="N84" s="250"/>
      <c r="O84" s="250"/>
      <c r="P84" s="250"/>
      <c r="Q84" s="250"/>
    </row>
    <row r="85" spans="2:17" x14ac:dyDescent="0.2">
      <c r="B85" s="250"/>
      <c r="C85" s="250"/>
      <c r="D85" s="250"/>
      <c r="E85" s="250"/>
      <c r="F85" s="250"/>
      <c r="G85" s="250"/>
      <c r="H85" s="250"/>
      <c r="I85" s="250"/>
      <c r="J85" s="250"/>
      <c r="K85" s="250"/>
      <c r="L85" s="250"/>
      <c r="M85" s="250"/>
      <c r="N85" s="250"/>
      <c r="O85" s="250"/>
      <c r="P85" s="250"/>
      <c r="Q85" s="250"/>
    </row>
    <row r="86" spans="2:17" x14ac:dyDescent="0.2">
      <c r="B86" s="250"/>
      <c r="C86" s="250"/>
      <c r="D86" s="250"/>
      <c r="E86" s="250"/>
      <c r="F86" s="250"/>
      <c r="G86" s="250"/>
      <c r="H86" s="250"/>
      <c r="I86" s="250"/>
      <c r="J86" s="250"/>
      <c r="K86" s="250"/>
      <c r="L86" s="250"/>
      <c r="M86" s="250"/>
      <c r="N86" s="250"/>
      <c r="O86" s="250"/>
      <c r="P86" s="250"/>
      <c r="Q86" s="250"/>
    </row>
    <row r="87" spans="2:17" x14ac:dyDescent="0.2">
      <c r="B87" s="250"/>
      <c r="C87" s="250"/>
      <c r="D87" s="250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</row>
    <row r="88" spans="2:17" x14ac:dyDescent="0.2">
      <c r="B88" s="250"/>
      <c r="C88" s="250"/>
      <c r="D88" s="250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</row>
    <row r="89" spans="2:17" x14ac:dyDescent="0.2">
      <c r="B89" s="250"/>
      <c r="C89" s="250"/>
      <c r="D89" s="250"/>
      <c r="E89" s="250"/>
      <c r="F89" s="250"/>
      <c r="G89" s="250"/>
      <c r="H89" s="250"/>
      <c r="I89" s="250"/>
      <c r="J89" s="250"/>
      <c r="K89" s="250"/>
      <c r="L89" s="250"/>
      <c r="M89" s="250"/>
      <c r="N89" s="250"/>
      <c r="O89" s="250"/>
      <c r="P89" s="250"/>
      <c r="Q89" s="250"/>
    </row>
    <row r="90" spans="2:17" x14ac:dyDescent="0.2">
      <c r="B90" s="250"/>
      <c r="C90" s="250"/>
      <c r="D90" s="250"/>
      <c r="E90" s="250"/>
      <c r="F90" s="250"/>
      <c r="G90" s="250"/>
      <c r="H90" s="250"/>
      <c r="I90" s="250"/>
      <c r="J90" s="250"/>
      <c r="K90" s="250"/>
      <c r="L90" s="250"/>
      <c r="M90" s="250"/>
      <c r="N90" s="250"/>
      <c r="O90" s="250"/>
      <c r="P90" s="250"/>
      <c r="Q90" s="250"/>
    </row>
    <row r="91" spans="2:17" x14ac:dyDescent="0.2">
      <c r="B91" s="250"/>
      <c r="C91" s="250"/>
      <c r="D91" s="250"/>
      <c r="E91" s="250"/>
      <c r="F91" s="250"/>
      <c r="G91" s="250"/>
      <c r="H91" s="250"/>
      <c r="I91" s="250"/>
      <c r="J91" s="250"/>
      <c r="K91" s="250"/>
      <c r="L91" s="250"/>
      <c r="M91" s="250"/>
      <c r="N91" s="250"/>
      <c r="O91" s="250"/>
      <c r="P91" s="250"/>
      <c r="Q91" s="250"/>
    </row>
    <row r="92" spans="2:17" x14ac:dyDescent="0.2">
      <c r="B92" s="250"/>
      <c r="C92" s="250"/>
      <c r="D92" s="250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</row>
    <row r="93" spans="2:17" x14ac:dyDescent="0.2">
      <c r="B93" s="250"/>
      <c r="C93" s="250"/>
      <c r="D93" s="250"/>
      <c r="E93" s="250"/>
      <c r="F93" s="250"/>
      <c r="G93" s="250"/>
      <c r="H93" s="250"/>
      <c r="I93" s="250"/>
      <c r="J93" s="250"/>
      <c r="K93" s="250"/>
      <c r="L93" s="250"/>
      <c r="M93" s="250"/>
      <c r="N93" s="250"/>
      <c r="O93" s="250"/>
      <c r="P93" s="250"/>
      <c r="Q93" s="250"/>
    </row>
    <row r="94" spans="2:17" x14ac:dyDescent="0.2">
      <c r="B94" s="250"/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</row>
    <row r="95" spans="2:17" x14ac:dyDescent="0.2">
      <c r="B95" s="250"/>
      <c r="C95" s="250"/>
      <c r="D95" s="250"/>
      <c r="E95" s="250"/>
      <c r="F95" s="250"/>
      <c r="G95" s="250"/>
      <c r="H95" s="250"/>
      <c r="I95" s="250"/>
      <c r="J95" s="250"/>
      <c r="K95" s="250"/>
      <c r="L95" s="250"/>
      <c r="M95" s="250"/>
      <c r="N95" s="250"/>
      <c r="O95" s="250"/>
      <c r="P95" s="250"/>
      <c r="Q95" s="250"/>
    </row>
    <row r="96" spans="2:17" x14ac:dyDescent="0.2">
      <c r="B96" s="250"/>
      <c r="C96" s="250"/>
      <c r="D96" s="250"/>
      <c r="E96" s="250"/>
      <c r="F96" s="250"/>
      <c r="G96" s="250"/>
      <c r="H96" s="250"/>
      <c r="I96" s="250"/>
      <c r="J96" s="250"/>
      <c r="K96" s="250"/>
      <c r="L96" s="250"/>
      <c r="M96" s="250"/>
      <c r="N96" s="250"/>
      <c r="O96" s="250"/>
      <c r="P96" s="250"/>
      <c r="Q96" s="250"/>
    </row>
    <row r="97" spans="2:17" x14ac:dyDescent="0.2">
      <c r="B97" s="250"/>
      <c r="C97" s="250"/>
      <c r="D97" s="250"/>
      <c r="E97" s="250"/>
      <c r="F97" s="250"/>
      <c r="G97" s="250"/>
      <c r="H97" s="250"/>
      <c r="I97" s="250"/>
      <c r="J97" s="250"/>
      <c r="K97" s="250"/>
      <c r="L97" s="250"/>
      <c r="M97" s="250"/>
      <c r="N97" s="250"/>
      <c r="O97" s="250"/>
      <c r="P97" s="250"/>
      <c r="Q97" s="250"/>
    </row>
    <row r="98" spans="2:17" x14ac:dyDescent="0.2">
      <c r="B98" s="250"/>
      <c r="C98" s="250"/>
      <c r="D98" s="250"/>
      <c r="E98" s="250"/>
      <c r="F98" s="250"/>
      <c r="G98" s="250"/>
      <c r="H98" s="250"/>
      <c r="I98" s="250"/>
      <c r="J98" s="250"/>
      <c r="K98" s="250"/>
      <c r="L98" s="250"/>
      <c r="M98" s="250"/>
      <c r="N98" s="250"/>
      <c r="O98" s="250"/>
      <c r="P98" s="250"/>
      <c r="Q98" s="250"/>
    </row>
    <row r="99" spans="2:17" x14ac:dyDescent="0.2">
      <c r="B99" s="250"/>
      <c r="C99" s="250"/>
      <c r="D99" s="250"/>
      <c r="E99" s="250"/>
      <c r="F99" s="250"/>
      <c r="G99" s="250"/>
      <c r="H99" s="250"/>
      <c r="I99" s="250"/>
      <c r="J99" s="250"/>
      <c r="K99" s="250"/>
      <c r="L99" s="250"/>
      <c r="M99" s="250"/>
      <c r="N99" s="250"/>
      <c r="O99" s="250"/>
      <c r="P99" s="250"/>
      <c r="Q99" s="250"/>
    </row>
    <row r="100" spans="2:17" x14ac:dyDescent="0.2">
      <c r="B100" s="250"/>
      <c r="C100" s="250"/>
      <c r="D100" s="250"/>
      <c r="E100" s="250"/>
      <c r="F100" s="250"/>
      <c r="G100" s="250"/>
      <c r="H100" s="250"/>
      <c r="I100" s="250"/>
      <c r="J100" s="250"/>
      <c r="K100" s="250"/>
      <c r="L100" s="250"/>
      <c r="M100" s="250"/>
      <c r="N100" s="250"/>
      <c r="O100" s="250"/>
      <c r="P100" s="250"/>
      <c r="Q100" s="250"/>
    </row>
    <row r="101" spans="2:17" x14ac:dyDescent="0.2">
      <c r="B101" s="250"/>
      <c r="C101" s="250"/>
      <c r="D101" s="250"/>
      <c r="E101" s="250"/>
      <c r="F101" s="250"/>
      <c r="G101" s="250"/>
      <c r="H101" s="250"/>
      <c r="I101" s="250"/>
      <c r="J101" s="250"/>
      <c r="K101" s="250"/>
      <c r="L101" s="250"/>
      <c r="M101" s="250"/>
      <c r="N101" s="250"/>
      <c r="O101" s="250"/>
      <c r="P101" s="250"/>
      <c r="Q101" s="250"/>
    </row>
    <row r="102" spans="2:17" x14ac:dyDescent="0.2">
      <c r="B102" s="250"/>
      <c r="C102" s="250"/>
      <c r="D102" s="250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</row>
    <row r="103" spans="2:17" x14ac:dyDescent="0.2">
      <c r="B103" s="250"/>
      <c r="C103" s="250"/>
      <c r="D103" s="250"/>
      <c r="E103" s="250"/>
      <c r="F103" s="250"/>
      <c r="G103" s="250"/>
      <c r="H103" s="250"/>
      <c r="I103" s="250"/>
      <c r="J103" s="250"/>
      <c r="K103" s="250"/>
      <c r="L103" s="250"/>
      <c r="M103" s="250"/>
      <c r="N103" s="250"/>
      <c r="O103" s="250"/>
      <c r="P103" s="250"/>
      <c r="Q103" s="250"/>
    </row>
    <row r="104" spans="2:17" x14ac:dyDescent="0.2">
      <c r="B104" s="250"/>
      <c r="C104" s="250"/>
      <c r="D104" s="250"/>
      <c r="E104" s="250"/>
      <c r="F104" s="250"/>
      <c r="G104" s="250"/>
      <c r="H104" s="250"/>
      <c r="I104" s="250"/>
      <c r="J104" s="250"/>
      <c r="K104" s="250"/>
      <c r="L104" s="250"/>
      <c r="M104" s="250"/>
      <c r="N104" s="250"/>
      <c r="O104" s="250"/>
      <c r="P104" s="250"/>
      <c r="Q104" s="250"/>
    </row>
    <row r="105" spans="2:17" x14ac:dyDescent="0.2">
      <c r="B105" s="250"/>
      <c r="C105" s="250"/>
      <c r="D105" s="250"/>
      <c r="E105" s="250"/>
      <c r="F105" s="250"/>
      <c r="G105" s="250"/>
      <c r="H105" s="250"/>
      <c r="I105" s="250"/>
      <c r="J105" s="250"/>
      <c r="K105" s="250"/>
      <c r="L105" s="250"/>
      <c r="M105" s="250"/>
      <c r="N105" s="250"/>
      <c r="O105" s="250"/>
      <c r="P105" s="250"/>
      <c r="Q105" s="250"/>
    </row>
    <row r="106" spans="2:17" x14ac:dyDescent="0.2">
      <c r="B106" s="250"/>
      <c r="C106" s="250"/>
      <c r="D106" s="250"/>
      <c r="E106" s="250"/>
      <c r="F106" s="250"/>
      <c r="G106" s="250"/>
      <c r="H106" s="250"/>
      <c r="I106" s="250"/>
      <c r="J106" s="250"/>
      <c r="K106" s="250"/>
      <c r="L106" s="250"/>
      <c r="M106" s="250"/>
      <c r="N106" s="250"/>
      <c r="O106" s="250"/>
      <c r="P106" s="250"/>
      <c r="Q106" s="250"/>
    </row>
    <row r="107" spans="2:17" x14ac:dyDescent="0.2">
      <c r="B107" s="250"/>
      <c r="C107" s="250"/>
      <c r="D107" s="250"/>
      <c r="E107" s="250"/>
      <c r="F107" s="250"/>
      <c r="G107" s="250"/>
      <c r="H107" s="250"/>
      <c r="I107" s="250"/>
      <c r="J107" s="250"/>
      <c r="K107" s="250"/>
      <c r="L107" s="250"/>
      <c r="M107" s="250"/>
      <c r="N107" s="250"/>
      <c r="O107" s="250"/>
      <c r="P107" s="250"/>
      <c r="Q107" s="250"/>
    </row>
    <row r="108" spans="2:17" x14ac:dyDescent="0.2">
      <c r="B108" s="250"/>
      <c r="C108" s="250"/>
      <c r="D108" s="250"/>
      <c r="E108" s="250"/>
      <c r="F108" s="250"/>
      <c r="G108" s="250"/>
      <c r="H108" s="250"/>
      <c r="I108" s="250"/>
      <c r="J108" s="250"/>
      <c r="K108" s="250"/>
      <c r="L108" s="250"/>
      <c r="M108" s="250"/>
      <c r="N108" s="250"/>
      <c r="O108" s="250"/>
      <c r="P108" s="250"/>
      <c r="Q108" s="250"/>
    </row>
    <row r="109" spans="2:17" x14ac:dyDescent="0.2">
      <c r="B109" s="250"/>
      <c r="C109" s="250"/>
      <c r="D109" s="250"/>
      <c r="E109" s="250"/>
      <c r="F109" s="250"/>
      <c r="G109" s="250"/>
      <c r="H109" s="250"/>
      <c r="I109" s="250"/>
      <c r="J109" s="250"/>
      <c r="K109" s="250"/>
      <c r="L109" s="250"/>
      <c r="M109" s="250"/>
      <c r="N109" s="250"/>
      <c r="O109" s="250"/>
      <c r="P109" s="250"/>
      <c r="Q109" s="250"/>
    </row>
    <row r="110" spans="2:17" x14ac:dyDescent="0.2">
      <c r="B110" s="250"/>
      <c r="C110" s="250"/>
      <c r="D110" s="250"/>
      <c r="E110" s="250"/>
      <c r="F110" s="250"/>
      <c r="G110" s="250"/>
      <c r="H110" s="250"/>
      <c r="I110" s="250"/>
      <c r="J110" s="250"/>
      <c r="K110" s="250"/>
      <c r="L110" s="250"/>
      <c r="M110" s="250"/>
      <c r="N110" s="250"/>
      <c r="O110" s="250"/>
      <c r="P110" s="250"/>
      <c r="Q110" s="250"/>
    </row>
    <row r="111" spans="2:17" x14ac:dyDescent="0.2">
      <c r="B111" s="250"/>
      <c r="C111" s="250"/>
      <c r="D111" s="250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</row>
    <row r="112" spans="2:17" x14ac:dyDescent="0.2">
      <c r="B112" s="250"/>
      <c r="C112" s="250"/>
      <c r="D112" s="250"/>
      <c r="E112" s="250"/>
      <c r="F112" s="250"/>
      <c r="G112" s="250"/>
      <c r="H112" s="250"/>
      <c r="I112" s="250"/>
      <c r="J112" s="250"/>
      <c r="K112" s="250"/>
      <c r="L112" s="250"/>
      <c r="M112" s="250"/>
      <c r="N112" s="250"/>
      <c r="O112" s="250"/>
      <c r="P112" s="250"/>
      <c r="Q112" s="250"/>
    </row>
    <row r="113" spans="2:17" x14ac:dyDescent="0.2">
      <c r="B113" s="250"/>
      <c r="C113" s="250"/>
      <c r="D113" s="250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</row>
    <row r="114" spans="2:17" x14ac:dyDescent="0.2">
      <c r="B114" s="250"/>
      <c r="C114" s="250"/>
      <c r="D114" s="250"/>
      <c r="E114" s="250"/>
      <c r="F114" s="250"/>
      <c r="G114" s="250"/>
      <c r="H114" s="250"/>
      <c r="I114" s="250"/>
      <c r="J114" s="250"/>
      <c r="K114" s="250"/>
      <c r="L114" s="250"/>
      <c r="M114" s="250"/>
      <c r="N114" s="250"/>
      <c r="O114" s="250"/>
      <c r="P114" s="250"/>
      <c r="Q114" s="250"/>
    </row>
    <row r="115" spans="2:17" x14ac:dyDescent="0.2">
      <c r="B115" s="250"/>
      <c r="C115" s="250"/>
      <c r="D115" s="250"/>
      <c r="E115" s="250"/>
      <c r="F115" s="250"/>
      <c r="G115" s="250"/>
      <c r="H115" s="250"/>
      <c r="I115" s="250"/>
      <c r="J115" s="250"/>
      <c r="K115" s="250"/>
      <c r="L115" s="250"/>
      <c r="M115" s="250"/>
      <c r="N115" s="250"/>
      <c r="O115" s="250"/>
      <c r="P115" s="250"/>
      <c r="Q115" s="250"/>
    </row>
    <row r="116" spans="2:17" x14ac:dyDescent="0.2">
      <c r="B116" s="250"/>
      <c r="C116" s="250"/>
      <c r="D116" s="250"/>
      <c r="E116" s="250"/>
      <c r="F116" s="250"/>
      <c r="G116" s="250"/>
      <c r="H116" s="250"/>
      <c r="I116" s="250"/>
      <c r="J116" s="250"/>
      <c r="K116" s="250"/>
      <c r="L116" s="250"/>
      <c r="M116" s="250"/>
      <c r="N116" s="250"/>
      <c r="O116" s="250"/>
      <c r="P116" s="250"/>
      <c r="Q116" s="250"/>
    </row>
    <row r="117" spans="2:17" x14ac:dyDescent="0.2">
      <c r="B117" s="250"/>
      <c r="C117" s="250"/>
      <c r="D117" s="250"/>
      <c r="E117" s="250"/>
      <c r="F117" s="250"/>
      <c r="G117" s="250"/>
      <c r="H117" s="250"/>
      <c r="I117" s="250"/>
      <c r="J117" s="250"/>
      <c r="K117" s="250"/>
      <c r="L117" s="250"/>
      <c r="M117" s="250"/>
      <c r="N117" s="250"/>
      <c r="O117" s="250"/>
      <c r="P117" s="250"/>
      <c r="Q117" s="250"/>
    </row>
    <row r="118" spans="2:17" x14ac:dyDescent="0.2"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</row>
    <row r="119" spans="2:17" x14ac:dyDescent="0.2">
      <c r="B119" s="250"/>
      <c r="C119" s="250"/>
      <c r="D119" s="250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</row>
    <row r="120" spans="2:17" x14ac:dyDescent="0.2">
      <c r="B120" s="250"/>
      <c r="C120" s="250"/>
      <c r="D120" s="250"/>
      <c r="E120" s="250"/>
      <c r="F120" s="250"/>
      <c r="G120" s="250"/>
      <c r="H120" s="250"/>
      <c r="I120" s="250"/>
      <c r="J120" s="250"/>
      <c r="K120" s="250"/>
      <c r="L120" s="250"/>
      <c r="M120" s="250"/>
      <c r="N120" s="250"/>
      <c r="O120" s="250"/>
      <c r="P120" s="250"/>
      <c r="Q120" s="250"/>
    </row>
    <row r="121" spans="2:17" x14ac:dyDescent="0.2"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</row>
    <row r="122" spans="2:17" x14ac:dyDescent="0.2">
      <c r="B122" s="250"/>
      <c r="C122" s="250"/>
      <c r="D122" s="250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</row>
    <row r="123" spans="2:17" x14ac:dyDescent="0.2">
      <c r="B123" s="250"/>
      <c r="C123" s="250"/>
      <c r="D123" s="250"/>
      <c r="E123" s="250"/>
      <c r="F123" s="250"/>
      <c r="G123" s="250"/>
      <c r="H123" s="250"/>
      <c r="I123" s="250"/>
      <c r="J123" s="250"/>
      <c r="K123" s="250"/>
      <c r="L123" s="250"/>
      <c r="M123" s="250"/>
      <c r="N123" s="250"/>
      <c r="O123" s="250"/>
      <c r="P123" s="250"/>
      <c r="Q123" s="250"/>
    </row>
    <row r="124" spans="2:17" x14ac:dyDescent="0.2">
      <c r="B124" s="250"/>
      <c r="C124" s="250"/>
      <c r="D124" s="250"/>
      <c r="E124" s="250"/>
      <c r="F124" s="250"/>
      <c r="G124" s="250"/>
      <c r="H124" s="250"/>
      <c r="I124" s="250"/>
      <c r="J124" s="250"/>
      <c r="K124" s="250"/>
      <c r="L124" s="250"/>
      <c r="M124" s="250"/>
      <c r="N124" s="250"/>
      <c r="O124" s="250"/>
      <c r="P124" s="250"/>
      <c r="Q124" s="250"/>
    </row>
    <row r="125" spans="2:17" x14ac:dyDescent="0.2">
      <c r="B125" s="250"/>
      <c r="C125" s="250"/>
      <c r="D125" s="250"/>
      <c r="E125" s="250"/>
      <c r="F125" s="250"/>
      <c r="G125" s="250"/>
      <c r="H125" s="250"/>
      <c r="I125" s="250"/>
      <c r="J125" s="250"/>
      <c r="K125" s="250"/>
      <c r="L125" s="250"/>
      <c r="M125" s="250"/>
      <c r="N125" s="250"/>
      <c r="O125" s="250"/>
      <c r="P125" s="250"/>
      <c r="Q125" s="250"/>
    </row>
    <row r="126" spans="2:17" x14ac:dyDescent="0.2">
      <c r="B126" s="250"/>
      <c r="C126" s="250"/>
      <c r="D126" s="250"/>
      <c r="E126" s="250"/>
      <c r="F126" s="250"/>
      <c r="G126" s="250"/>
      <c r="H126" s="250"/>
      <c r="I126" s="250"/>
      <c r="J126" s="250"/>
      <c r="K126" s="250"/>
      <c r="L126" s="250"/>
      <c r="M126" s="250"/>
      <c r="N126" s="250"/>
      <c r="O126" s="250"/>
      <c r="P126" s="250"/>
      <c r="Q126" s="250"/>
    </row>
    <row r="127" spans="2:17" x14ac:dyDescent="0.2">
      <c r="B127" s="250"/>
      <c r="C127" s="250"/>
      <c r="D127" s="250"/>
      <c r="E127" s="250"/>
      <c r="F127" s="250"/>
      <c r="G127" s="250"/>
      <c r="H127" s="250"/>
      <c r="I127" s="250"/>
      <c r="J127" s="250"/>
      <c r="K127" s="250"/>
      <c r="L127" s="250"/>
      <c r="M127" s="250"/>
      <c r="N127" s="250"/>
      <c r="O127" s="250"/>
      <c r="P127" s="250"/>
      <c r="Q127" s="250"/>
    </row>
    <row r="128" spans="2:17" x14ac:dyDescent="0.2">
      <c r="B128" s="250"/>
      <c r="C128" s="250"/>
      <c r="D128" s="250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</row>
    <row r="129" spans="2:17" x14ac:dyDescent="0.2">
      <c r="B129" s="250"/>
      <c r="C129" s="250"/>
      <c r="D129" s="250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</row>
    <row r="130" spans="2:17" x14ac:dyDescent="0.2">
      <c r="B130" s="250"/>
      <c r="C130" s="250"/>
      <c r="D130" s="250"/>
      <c r="E130" s="250"/>
      <c r="F130" s="250"/>
      <c r="G130" s="250"/>
      <c r="H130" s="250"/>
      <c r="I130" s="250"/>
      <c r="J130" s="250"/>
      <c r="K130" s="250"/>
      <c r="L130" s="250"/>
      <c r="M130" s="250"/>
      <c r="N130" s="250"/>
      <c r="O130" s="250"/>
      <c r="P130" s="250"/>
      <c r="Q130" s="250"/>
    </row>
    <row r="131" spans="2:17" x14ac:dyDescent="0.2">
      <c r="B131" s="250"/>
      <c r="C131" s="250"/>
      <c r="D131" s="250"/>
      <c r="E131" s="250"/>
      <c r="F131" s="250"/>
      <c r="G131" s="250"/>
      <c r="H131" s="250"/>
      <c r="I131" s="250"/>
      <c r="J131" s="250"/>
      <c r="K131" s="250"/>
      <c r="L131" s="250"/>
      <c r="M131" s="250"/>
      <c r="N131" s="250"/>
      <c r="O131" s="250"/>
      <c r="P131" s="250"/>
      <c r="Q131" s="250"/>
    </row>
    <row r="132" spans="2:17" x14ac:dyDescent="0.2">
      <c r="B132" s="250"/>
      <c r="C132" s="250"/>
      <c r="D132" s="250"/>
      <c r="E132" s="250"/>
      <c r="F132" s="250"/>
      <c r="G132" s="250"/>
      <c r="H132" s="250"/>
      <c r="I132" s="250"/>
      <c r="J132" s="250"/>
      <c r="K132" s="250"/>
      <c r="L132" s="250"/>
      <c r="M132" s="250"/>
      <c r="N132" s="250"/>
      <c r="O132" s="250"/>
      <c r="P132" s="250"/>
      <c r="Q132" s="250"/>
    </row>
    <row r="133" spans="2:17" x14ac:dyDescent="0.2">
      <c r="B133" s="250"/>
      <c r="C133" s="250"/>
      <c r="D133" s="250"/>
      <c r="E133" s="250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</row>
    <row r="134" spans="2:17" x14ac:dyDescent="0.2">
      <c r="B134" s="250"/>
      <c r="C134" s="250"/>
      <c r="D134" s="250"/>
      <c r="E134" s="250"/>
      <c r="F134" s="250"/>
      <c r="G134" s="250"/>
      <c r="H134" s="250"/>
      <c r="I134" s="250"/>
      <c r="J134" s="250"/>
      <c r="K134" s="250"/>
      <c r="L134" s="250"/>
      <c r="M134" s="250"/>
      <c r="N134" s="250"/>
      <c r="O134" s="250"/>
      <c r="P134" s="250"/>
      <c r="Q134" s="250"/>
    </row>
    <row r="135" spans="2:17" x14ac:dyDescent="0.2">
      <c r="B135" s="250"/>
      <c r="C135" s="250"/>
      <c r="D135" s="250"/>
      <c r="E135" s="250"/>
      <c r="F135" s="250"/>
      <c r="G135" s="250"/>
      <c r="H135" s="250"/>
      <c r="I135" s="250"/>
      <c r="J135" s="250"/>
      <c r="K135" s="250"/>
      <c r="L135" s="250"/>
      <c r="M135" s="250"/>
      <c r="N135" s="250"/>
      <c r="O135" s="250"/>
      <c r="P135" s="250"/>
      <c r="Q135" s="250"/>
    </row>
    <row r="136" spans="2:17" x14ac:dyDescent="0.2">
      <c r="B136" s="250"/>
      <c r="C136" s="250"/>
      <c r="D136" s="250"/>
      <c r="E136" s="250"/>
      <c r="F136" s="250"/>
      <c r="G136" s="250"/>
      <c r="H136" s="250"/>
      <c r="I136" s="250"/>
      <c r="J136" s="250"/>
      <c r="K136" s="250"/>
      <c r="L136" s="250"/>
      <c r="M136" s="250"/>
      <c r="N136" s="250"/>
      <c r="O136" s="250"/>
      <c r="P136" s="250"/>
      <c r="Q136" s="250"/>
    </row>
    <row r="137" spans="2:17" x14ac:dyDescent="0.2">
      <c r="B137" s="250"/>
      <c r="C137" s="250"/>
      <c r="D137" s="250"/>
      <c r="E137" s="250"/>
      <c r="F137" s="250"/>
      <c r="G137" s="250"/>
      <c r="H137" s="250"/>
      <c r="I137" s="250"/>
      <c r="J137" s="250"/>
      <c r="K137" s="250"/>
      <c r="L137" s="250"/>
      <c r="M137" s="250"/>
      <c r="N137" s="250"/>
      <c r="O137" s="250"/>
      <c r="P137" s="250"/>
      <c r="Q137" s="250"/>
    </row>
    <row r="138" spans="2:17" x14ac:dyDescent="0.2">
      <c r="B138" s="250"/>
      <c r="C138" s="250"/>
      <c r="D138" s="250"/>
      <c r="E138" s="250"/>
      <c r="F138" s="250"/>
      <c r="G138" s="250"/>
      <c r="H138" s="250"/>
      <c r="I138" s="250"/>
      <c r="J138" s="250"/>
      <c r="K138" s="250"/>
      <c r="L138" s="250"/>
      <c r="M138" s="250"/>
      <c r="N138" s="250"/>
      <c r="O138" s="250"/>
      <c r="P138" s="250"/>
      <c r="Q138" s="250"/>
    </row>
    <row r="139" spans="2:17" x14ac:dyDescent="0.2">
      <c r="B139" s="250"/>
      <c r="C139" s="250"/>
      <c r="D139" s="250"/>
      <c r="E139" s="250"/>
      <c r="F139" s="250"/>
      <c r="G139" s="250"/>
      <c r="H139" s="250"/>
      <c r="I139" s="250"/>
      <c r="J139" s="250"/>
      <c r="K139" s="250"/>
      <c r="L139" s="250"/>
      <c r="M139" s="250"/>
      <c r="N139" s="250"/>
      <c r="O139" s="250"/>
      <c r="P139" s="250"/>
      <c r="Q139" s="250"/>
    </row>
    <row r="140" spans="2:17" x14ac:dyDescent="0.2">
      <c r="B140" s="250"/>
      <c r="C140" s="250"/>
      <c r="D140" s="250"/>
      <c r="E140" s="250"/>
      <c r="F140" s="250"/>
      <c r="G140" s="250"/>
      <c r="H140" s="250"/>
      <c r="I140" s="250"/>
      <c r="J140" s="250"/>
      <c r="K140" s="250"/>
      <c r="L140" s="250"/>
      <c r="M140" s="250"/>
      <c r="N140" s="250"/>
      <c r="O140" s="250"/>
      <c r="P140" s="250"/>
      <c r="Q140" s="250"/>
    </row>
    <row r="141" spans="2:17" x14ac:dyDescent="0.2">
      <c r="B141" s="250"/>
      <c r="C141" s="250"/>
      <c r="D141" s="250"/>
      <c r="E141" s="250"/>
      <c r="F141" s="250"/>
      <c r="G141" s="250"/>
      <c r="H141" s="250"/>
      <c r="I141" s="250"/>
      <c r="J141" s="250"/>
      <c r="K141" s="250"/>
      <c r="L141" s="250"/>
      <c r="M141" s="250"/>
      <c r="N141" s="250"/>
      <c r="O141" s="250"/>
      <c r="P141" s="250"/>
      <c r="Q141" s="250"/>
    </row>
    <row r="142" spans="2:17" x14ac:dyDescent="0.2">
      <c r="B142" s="250"/>
      <c r="C142" s="250"/>
      <c r="D142" s="250"/>
      <c r="E142" s="250"/>
      <c r="F142" s="250"/>
      <c r="G142" s="250"/>
      <c r="H142" s="250"/>
      <c r="I142" s="250"/>
      <c r="J142" s="250"/>
      <c r="K142" s="250"/>
      <c r="L142" s="250"/>
      <c r="M142" s="250"/>
      <c r="N142" s="250"/>
      <c r="O142" s="250"/>
      <c r="P142" s="250"/>
      <c r="Q142" s="250"/>
    </row>
    <row r="143" spans="2:17" x14ac:dyDescent="0.2">
      <c r="B143" s="250"/>
      <c r="C143" s="250"/>
      <c r="D143" s="250"/>
      <c r="E143" s="250"/>
      <c r="F143" s="250"/>
      <c r="G143" s="250"/>
      <c r="H143" s="250"/>
      <c r="I143" s="250"/>
      <c r="J143" s="250"/>
      <c r="K143" s="250"/>
      <c r="L143" s="250"/>
      <c r="M143" s="250"/>
      <c r="N143" s="250"/>
      <c r="O143" s="250"/>
      <c r="P143" s="250"/>
      <c r="Q143" s="250"/>
    </row>
    <row r="144" spans="2:17" x14ac:dyDescent="0.2">
      <c r="B144" s="250"/>
      <c r="C144" s="250"/>
      <c r="D144" s="250"/>
      <c r="E144" s="250"/>
      <c r="F144" s="250"/>
      <c r="G144" s="250"/>
      <c r="H144" s="250"/>
      <c r="I144" s="250"/>
      <c r="J144" s="250"/>
      <c r="K144" s="250"/>
      <c r="L144" s="250"/>
      <c r="M144" s="250"/>
      <c r="N144" s="250"/>
      <c r="O144" s="250"/>
      <c r="P144" s="250"/>
      <c r="Q144" s="250"/>
    </row>
    <row r="145" spans="2:17" x14ac:dyDescent="0.2">
      <c r="B145" s="250"/>
      <c r="C145" s="250"/>
      <c r="D145" s="250"/>
      <c r="E145" s="250"/>
      <c r="F145" s="250"/>
      <c r="G145" s="250"/>
      <c r="H145" s="250"/>
      <c r="I145" s="250"/>
      <c r="J145" s="250"/>
      <c r="K145" s="250"/>
      <c r="L145" s="250"/>
      <c r="M145" s="250"/>
      <c r="N145" s="250"/>
      <c r="O145" s="250"/>
      <c r="P145" s="250"/>
      <c r="Q145" s="250"/>
    </row>
    <row r="146" spans="2:17" x14ac:dyDescent="0.2">
      <c r="B146" s="250"/>
      <c r="C146" s="250"/>
      <c r="D146" s="250"/>
      <c r="E146" s="250"/>
      <c r="F146" s="250"/>
      <c r="G146" s="250"/>
      <c r="H146" s="250"/>
      <c r="I146" s="250"/>
      <c r="J146" s="250"/>
      <c r="K146" s="250"/>
      <c r="L146" s="250"/>
      <c r="M146" s="250"/>
      <c r="N146" s="250"/>
      <c r="O146" s="250"/>
      <c r="P146" s="250"/>
      <c r="Q146" s="250"/>
    </row>
    <row r="147" spans="2:17" x14ac:dyDescent="0.2">
      <c r="B147" s="250"/>
      <c r="C147" s="250"/>
      <c r="D147" s="250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</row>
    <row r="148" spans="2:17" x14ac:dyDescent="0.2">
      <c r="B148" s="250"/>
      <c r="C148" s="250"/>
      <c r="D148" s="250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</row>
    <row r="149" spans="2:17" x14ac:dyDescent="0.2">
      <c r="B149" s="250"/>
      <c r="C149" s="250"/>
      <c r="D149" s="250"/>
      <c r="E149" s="250"/>
      <c r="F149" s="250"/>
      <c r="G149" s="250"/>
      <c r="H149" s="250"/>
      <c r="I149" s="250"/>
      <c r="J149" s="250"/>
      <c r="K149" s="250"/>
      <c r="L149" s="250"/>
      <c r="M149" s="250"/>
      <c r="N149" s="250"/>
      <c r="O149" s="250"/>
      <c r="P149" s="250"/>
      <c r="Q149" s="250"/>
    </row>
    <row r="150" spans="2:17" x14ac:dyDescent="0.2">
      <c r="B150" s="250"/>
      <c r="C150" s="250"/>
      <c r="D150" s="250"/>
      <c r="E150" s="250"/>
      <c r="F150" s="250"/>
      <c r="G150" s="250"/>
      <c r="H150" s="250"/>
      <c r="I150" s="250"/>
      <c r="J150" s="250"/>
      <c r="K150" s="250"/>
      <c r="L150" s="250"/>
      <c r="M150" s="250"/>
      <c r="N150" s="250"/>
      <c r="O150" s="250"/>
      <c r="P150" s="250"/>
      <c r="Q150" s="250"/>
    </row>
    <row r="151" spans="2:17" x14ac:dyDescent="0.2">
      <c r="B151" s="250"/>
      <c r="C151" s="250"/>
      <c r="D151" s="250"/>
      <c r="E151" s="250"/>
      <c r="F151" s="250"/>
      <c r="G151" s="250"/>
      <c r="H151" s="250"/>
      <c r="I151" s="250"/>
      <c r="J151" s="250"/>
      <c r="K151" s="250"/>
      <c r="L151" s="250"/>
      <c r="M151" s="250"/>
      <c r="N151" s="250"/>
      <c r="O151" s="250"/>
      <c r="P151" s="250"/>
      <c r="Q151" s="250"/>
    </row>
    <row r="152" spans="2:17" x14ac:dyDescent="0.2">
      <c r="B152" s="250"/>
      <c r="C152" s="250"/>
      <c r="D152" s="250"/>
      <c r="E152" s="250"/>
      <c r="F152" s="250"/>
      <c r="G152" s="250"/>
      <c r="H152" s="250"/>
      <c r="I152" s="250"/>
      <c r="J152" s="250"/>
      <c r="K152" s="250"/>
      <c r="L152" s="250"/>
      <c r="M152" s="250"/>
      <c r="N152" s="250"/>
      <c r="O152" s="250"/>
      <c r="P152" s="250"/>
      <c r="Q152" s="250"/>
    </row>
    <row r="153" spans="2:17" x14ac:dyDescent="0.2">
      <c r="B153" s="250"/>
      <c r="C153" s="250"/>
      <c r="D153" s="250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250"/>
    </row>
    <row r="154" spans="2:17" x14ac:dyDescent="0.2">
      <c r="B154" s="250"/>
      <c r="C154" s="250"/>
      <c r="D154" s="250"/>
      <c r="E154" s="250"/>
      <c r="F154" s="250"/>
      <c r="G154" s="250"/>
      <c r="H154" s="250"/>
      <c r="I154" s="250"/>
      <c r="J154" s="250"/>
      <c r="K154" s="250"/>
      <c r="L154" s="250"/>
      <c r="M154" s="250"/>
      <c r="N154" s="250"/>
      <c r="O154" s="250"/>
      <c r="P154" s="250"/>
      <c r="Q154" s="250"/>
    </row>
    <row r="155" spans="2:17" x14ac:dyDescent="0.2">
      <c r="B155" s="250"/>
      <c r="C155" s="250"/>
      <c r="D155" s="250"/>
      <c r="E155" s="250"/>
      <c r="F155" s="250"/>
      <c r="G155" s="250"/>
      <c r="H155" s="250"/>
      <c r="I155" s="250"/>
      <c r="J155" s="250"/>
      <c r="K155" s="250"/>
      <c r="L155" s="250"/>
      <c r="M155" s="250"/>
      <c r="N155" s="250"/>
      <c r="O155" s="250"/>
      <c r="P155" s="250"/>
      <c r="Q155" s="250"/>
    </row>
    <row r="156" spans="2:17" x14ac:dyDescent="0.2">
      <c r="B156" s="250"/>
      <c r="C156" s="250"/>
      <c r="D156" s="250"/>
      <c r="E156" s="250"/>
      <c r="F156" s="250"/>
      <c r="G156" s="250"/>
      <c r="H156" s="250"/>
      <c r="I156" s="250"/>
      <c r="J156" s="250"/>
      <c r="K156" s="250"/>
      <c r="L156" s="250"/>
      <c r="M156" s="250"/>
      <c r="N156" s="250"/>
      <c r="O156" s="250"/>
      <c r="P156" s="250"/>
      <c r="Q156" s="250"/>
    </row>
    <row r="157" spans="2:17" x14ac:dyDescent="0.2">
      <c r="B157" s="250"/>
      <c r="C157" s="250"/>
      <c r="D157" s="250"/>
      <c r="E157" s="250"/>
      <c r="F157" s="250"/>
      <c r="G157" s="250"/>
      <c r="H157" s="250"/>
      <c r="I157" s="250"/>
      <c r="J157" s="250"/>
      <c r="K157" s="250"/>
      <c r="L157" s="250"/>
      <c r="M157" s="250"/>
      <c r="N157" s="250"/>
      <c r="O157" s="250"/>
      <c r="P157" s="250"/>
      <c r="Q157" s="250"/>
    </row>
    <row r="158" spans="2:17" x14ac:dyDescent="0.2">
      <c r="B158" s="250"/>
      <c r="C158" s="250"/>
      <c r="D158" s="250"/>
      <c r="E158" s="250"/>
      <c r="F158" s="250"/>
      <c r="G158" s="250"/>
      <c r="H158" s="250"/>
      <c r="I158" s="250"/>
      <c r="J158" s="250"/>
      <c r="K158" s="250"/>
      <c r="L158" s="250"/>
      <c r="M158" s="250"/>
      <c r="N158" s="250"/>
      <c r="O158" s="250"/>
      <c r="P158" s="250"/>
      <c r="Q158" s="250"/>
    </row>
    <row r="159" spans="2:17" x14ac:dyDescent="0.2">
      <c r="B159" s="250"/>
      <c r="C159" s="250"/>
      <c r="D159" s="250"/>
      <c r="E159" s="250"/>
      <c r="F159" s="250"/>
      <c r="G159" s="250"/>
      <c r="H159" s="250"/>
      <c r="I159" s="250"/>
      <c r="J159" s="250"/>
      <c r="K159" s="250"/>
      <c r="L159" s="250"/>
      <c r="M159" s="250"/>
      <c r="N159" s="250"/>
      <c r="O159" s="250"/>
      <c r="P159" s="250"/>
      <c r="Q159" s="250"/>
    </row>
    <row r="160" spans="2:17" x14ac:dyDescent="0.2">
      <c r="B160" s="250"/>
      <c r="C160" s="250"/>
      <c r="D160" s="250"/>
      <c r="E160" s="250"/>
      <c r="F160" s="250"/>
      <c r="G160" s="250"/>
      <c r="H160" s="250"/>
      <c r="I160" s="250"/>
      <c r="J160" s="250"/>
      <c r="K160" s="250"/>
      <c r="L160" s="250"/>
      <c r="M160" s="250"/>
      <c r="N160" s="250"/>
      <c r="O160" s="250"/>
      <c r="P160" s="250"/>
      <c r="Q160" s="250"/>
    </row>
    <row r="161" spans="2:17" x14ac:dyDescent="0.2">
      <c r="B161" s="250"/>
      <c r="C161" s="250"/>
      <c r="D161" s="250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  <c r="Q161" s="250"/>
    </row>
    <row r="162" spans="2:17" x14ac:dyDescent="0.2">
      <c r="B162" s="250"/>
      <c r="C162" s="250"/>
      <c r="D162" s="250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250"/>
    </row>
    <row r="163" spans="2:17" x14ac:dyDescent="0.2">
      <c r="B163" s="250"/>
      <c r="C163" s="250"/>
      <c r="D163" s="250"/>
      <c r="E163" s="250"/>
      <c r="F163" s="250"/>
      <c r="G163" s="250"/>
      <c r="H163" s="250"/>
      <c r="I163" s="250"/>
      <c r="J163" s="250"/>
      <c r="K163" s="250"/>
      <c r="L163" s="250"/>
      <c r="M163" s="250"/>
      <c r="N163" s="250"/>
      <c r="O163" s="250"/>
      <c r="P163" s="250"/>
      <c r="Q163" s="250"/>
    </row>
    <row r="164" spans="2:17" x14ac:dyDescent="0.2">
      <c r="B164" s="250"/>
      <c r="C164" s="250"/>
      <c r="D164" s="250"/>
      <c r="E164" s="250"/>
      <c r="F164" s="250"/>
      <c r="G164" s="250"/>
      <c r="H164" s="250"/>
      <c r="I164" s="250"/>
      <c r="J164" s="250"/>
      <c r="K164" s="250"/>
      <c r="L164" s="250"/>
      <c r="M164" s="250"/>
      <c r="N164" s="250"/>
      <c r="O164" s="250"/>
      <c r="P164" s="250"/>
      <c r="Q164" s="250"/>
    </row>
    <row r="165" spans="2:17" x14ac:dyDescent="0.2">
      <c r="B165" s="250"/>
      <c r="C165" s="250"/>
      <c r="D165" s="250"/>
      <c r="E165" s="250"/>
      <c r="F165" s="250"/>
      <c r="G165" s="250"/>
      <c r="H165" s="250"/>
      <c r="I165" s="250"/>
      <c r="J165" s="250"/>
      <c r="K165" s="250"/>
      <c r="L165" s="250"/>
      <c r="M165" s="250"/>
      <c r="N165" s="250"/>
      <c r="O165" s="250"/>
      <c r="P165" s="250"/>
      <c r="Q165" s="250"/>
    </row>
    <row r="166" spans="2:17" x14ac:dyDescent="0.2">
      <c r="B166" s="250"/>
      <c r="C166" s="250"/>
      <c r="D166" s="250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250"/>
    </row>
    <row r="167" spans="2:17" x14ac:dyDescent="0.2">
      <c r="B167" s="250"/>
      <c r="C167" s="250"/>
      <c r="D167" s="250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</row>
    <row r="168" spans="2:17" x14ac:dyDescent="0.2">
      <c r="B168" s="250"/>
      <c r="C168" s="250"/>
      <c r="D168" s="250"/>
      <c r="E168" s="250"/>
      <c r="F168" s="250"/>
      <c r="G168" s="250"/>
      <c r="H168" s="250"/>
      <c r="I168" s="250"/>
      <c r="J168" s="250"/>
      <c r="K168" s="250"/>
      <c r="L168" s="250"/>
      <c r="M168" s="250"/>
      <c r="N168" s="250"/>
      <c r="O168" s="250"/>
      <c r="P168" s="250"/>
      <c r="Q168" s="250"/>
    </row>
    <row r="169" spans="2:17" x14ac:dyDescent="0.2">
      <c r="B169" s="250"/>
      <c r="C169" s="250"/>
      <c r="D169" s="250"/>
      <c r="E169" s="250"/>
      <c r="F169" s="250"/>
      <c r="G169" s="250"/>
      <c r="H169" s="250"/>
      <c r="I169" s="250"/>
      <c r="J169" s="250"/>
      <c r="K169" s="250"/>
      <c r="L169" s="250"/>
      <c r="M169" s="250"/>
      <c r="N169" s="250"/>
      <c r="O169" s="250"/>
      <c r="P169" s="250"/>
      <c r="Q169" s="250"/>
    </row>
    <row r="170" spans="2:17" x14ac:dyDescent="0.2">
      <c r="B170" s="250"/>
      <c r="C170" s="250"/>
      <c r="D170" s="250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  <c r="Q170" s="250"/>
    </row>
    <row r="171" spans="2:17" x14ac:dyDescent="0.2">
      <c r="B171" s="250"/>
      <c r="C171" s="250"/>
      <c r="D171" s="250"/>
      <c r="E171" s="250"/>
      <c r="F171" s="250"/>
      <c r="G171" s="250"/>
      <c r="H171" s="250"/>
      <c r="I171" s="250"/>
      <c r="J171" s="250"/>
      <c r="K171" s="250"/>
      <c r="L171" s="250"/>
      <c r="M171" s="250"/>
      <c r="N171" s="250"/>
      <c r="O171" s="250"/>
      <c r="P171" s="250"/>
      <c r="Q171" s="250"/>
    </row>
    <row r="172" spans="2:17" x14ac:dyDescent="0.2">
      <c r="B172" s="250"/>
      <c r="C172" s="250"/>
      <c r="D172" s="250"/>
      <c r="E172" s="250"/>
      <c r="F172" s="250"/>
      <c r="G172" s="250"/>
      <c r="H172" s="250"/>
      <c r="I172" s="250"/>
      <c r="J172" s="250"/>
      <c r="K172" s="250"/>
      <c r="L172" s="250"/>
      <c r="M172" s="250"/>
      <c r="N172" s="250"/>
      <c r="O172" s="250"/>
      <c r="P172" s="250"/>
      <c r="Q172" s="250"/>
    </row>
    <row r="173" spans="2:17" x14ac:dyDescent="0.2">
      <c r="B173" s="250"/>
      <c r="C173" s="250"/>
      <c r="D173" s="250"/>
      <c r="E173" s="250"/>
      <c r="F173" s="250"/>
      <c r="G173" s="250"/>
      <c r="H173" s="250"/>
      <c r="I173" s="250"/>
      <c r="J173" s="250"/>
      <c r="K173" s="250"/>
      <c r="L173" s="250"/>
      <c r="M173" s="250"/>
      <c r="N173" s="250"/>
      <c r="O173" s="250"/>
      <c r="P173" s="250"/>
      <c r="Q173" s="250"/>
    </row>
    <row r="174" spans="2:17" x14ac:dyDescent="0.2">
      <c r="B174" s="250"/>
      <c r="C174" s="250"/>
      <c r="D174" s="250"/>
      <c r="E174" s="250"/>
      <c r="F174" s="250"/>
      <c r="G174" s="250"/>
      <c r="H174" s="250"/>
      <c r="I174" s="250"/>
      <c r="J174" s="250"/>
      <c r="K174" s="250"/>
      <c r="L174" s="250"/>
      <c r="M174" s="250"/>
      <c r="N174" s="250"/>
      <c r="O174" s="250"/>
      <c r="P174" s="250"/>
      <c r="Q174" s="250"/>
    </row>
    <row r="175" spans="2:17" x14ac:dyDescent="0.2">
      <c r="B175" s="250"/>
      <c r="C175" s="250"/>
      <c r="D175" s="250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  <c r="Q175" s="250"/>
    </row>
    <row r="176" spans="2:17" x14ac:dyDescent="0.2">
      <c r="B176" s="250"/>
      <c r="C176" s="250"/>
      <c r="D176" s="250"/>
      <c r="E176" s="250"/>
      <c r="F176" s="250"/>
      <c r="G176" s="250"/>
      <c r="H176" s="250"/>
      <c r="I176" s="250"/>
      <c r="J176" s="250"/>
      <c r="K176" s="250"/>
      <c r="L176" s="250"/>
      <c r="M176" s="250"/>
      <c r="N176" s="250"/>
      <c r="O176" s="250"/>
      <c r="P176" s="250"/>
      <c r="Q176" s="250"/>
    </row>
    <row r="177" spans="2:17" x14ac:dyDescent="0.2">
      <c r="B177" s="250"/>
      <c r="C177" s="250"/>
      <c r="D177" s="250"/>
      <c r="E177" s="250"/>
      <c r="F177" s="250"/>
      <c r="G177" s="250"/>
      <c r="H177" s="250"/>
      <c r="I177" s="250"/>
      <c r="J177" s="250"/>
      <c r="K177" s="250"/>
      <c r="L177" s="250"/>
      <c r="M177" s="250"/>
      <c r="N177" s="250"/>
      <c r="O177" s="250"/>
      <c r="P177" s="250"/>
      <c r="Q177" s="250"/>
    </row>
    <row r="178" spans="2:17" x14ac:dyDescent="0.2">
      <c r="B178" s="250"/>
      <c r="C178" s="250"/>
      <c r="D178" s="250"/>
      <c r="E178" s="250"/>
      <c r="F178" s="250"/>
      <c r="G178" s="250"/>
      <c r="H178" s="250"/>
      <c r="I178" s="250"/>
      <c r="J178" s="250"/>
      <c r="K178" s="250"/>
      <c r="L178" s="250"/>
      <c r="M178" s="250"/>
      <c r="N178" s="250"/>
      <c r="O178" s="250"/>
      <c r="P178" s="250"/>
      <c r="Q178" s="250"/>
    </row>
    <row r="179" spans="2:17" x14ac:dyDescent="0.2">
      <c r="B179" s="250"/>
      <c r="C179" s="250"/>
      <c r="D179" s="250"/>
      <c r="E179" s="250"/>
      <c r="F179" s="250"/>
      <c r="G179" s="250"/>
      <c r="H179" s="250"/>
      <c r="I179" s="250"/>
      <c r="J179" s="250"/>
      <c r="K179" s="250"/>
      <c r="L179" s="250"/>
      <c r="M179" s="250"/>
      <c r="N179" s="250"/>
      <c r="O179" s="250"/>
      <c r="P179" s="250"/>
      <c r="Q179" s="250"/>
    </row>
    <row r="180" spans="2:17" x14ac:dyDescent="0.2">
      <c r="B180" s="250"/>
      <c r="C180" s="250"/>
      <c r="D180" s="250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</row>
    <row r="181" spans="2:17" x14ac:dyDescent="0.2">
      <c r="B181" s="250"/>
      <c r="C181" s="250"/>
      <c r="D181" s="250"/>
      <c r="E181" s="250"/>
      <c r="F181" s="250"/>
      <c r="G181" s="250"/>
      <c r="H181" s="250"/>
      <c r="I181" s="250"/>
      <c r="J181" s="250"/>
      <c r="K181" s="250"/>
      <c r="L181" s="250"/>
      <c r="M181" s="250"/>
      <c r="N181" s="250"/>
      <c r="O181" s="250"/>
      <c r="P181" s="250"/>
      <c r="Q181" s="250"/>
    </row>
    <row r="182" spans="2:17" x14ac:dyDescent="0.2">
      <c r="B182" s="250"/>
      <c r="C182" s="250"/>
      <c r="D182" s="250"/>
      <c r="E182" s="250"/>
      <c r="F182" s="250"/>
      <c r="G182" s="250"/>
      <c r="H182" s="250"/>
      <c r="I182" s="250"/>
      <c r="J182" s="250"/>
      <c r="K182" s="250"/>
      <c r="L182" s="250"/>
      <c r="M182" s="250"/>
      <c r="N182" s="250"/>
      <c r="O182" s="250"/>
      <c r="P182" s="250"/>
      <c r="Q182" s="250"/>
    </row>
    <row r="183" spans="2:17" x14ac:dyDescent="0.2">
      <c r="B183" s="250"/>
      <c r="C183" s="250"/>
      <c r="D183" s="250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</row>
    <row r="184" spans="2:17" x14ac:dyDescent="0.2">
      <c r="B184" s="250"/>
      <c r="C184" s="250"/>
      <c r="D184" s="250"/>
      <c r="E184" s="250"/>
      <c r="F184" s="250"/>
      <c r="G184" s="250"/>
      <c r="H184" s="250"/>
      <c r="I184" s="250"/>
      <c r="J184" s="250"/>
      <c r="K184" s="250"/>
      <c r="L184" s="250"/>
      <c r="M184" s="250"/>
      <c r="N184" s="250"/>
      <c r="O184" s="250"/>
      <c r="P184" s="250"/>
      <c r="Q184" s="250"/>
    </row>
    <row r="185" spans="2:17" x14ac:dyDescent="0.2">
      <c r="B185" s="250"/>
      <c r="C185" s="250"/>
      <c r="D185" s="250"/>
      <c r="E185" s="250"/>
      <c r="F185" s="250"/>
      <c r="G185" s="250"/>
      <c r="H185" s="250"/>
      <c r="I185" s="250"/>
      <c r="J185" s="250"/>
      <c r="K185" s="250"/>
      <c r="L185" s="250"/>
      <c r="M185" s="250"/>
      <c r="N185" s="250"/>
      <c r="O185" s="250"/>
      <c r="P185" s="250"/>
      <c r="Q185" s="250"/>
    </row>
    <row r="186" spans="2:17" x14ac:dyDescent="0.2">
      <c r="B186" s="250"/>
      <c r="C186" s="250"/>
      <c r="D186" s="250"/>
      <c r="E186" s="250"/>
      <c r="F186" s="250"/>
      <c r="G186" s="250"/>
      <c r="H186" s="250"/>
      <c r="I186" s="250"/>
      <c r="J186" s="250"/>
      <c r="K186" s="250"/>
      <c r="L186" s="250"/>
      <c r="M186" s="250"/>
      <c r="N186" s="250"/>
      <c r="O186" s="250"/>
      <c r="P186" s="250"/>
      <c r="Q186" s="250"/>
    </row>
    <row r="187" spans="2:17" x14ac:dyDescent="0.2">
      <c r="B187" s="250"/>
      <c r="C187" s="250"/>
      <c r="D187" s="250"/>
      <c r="E187" s="250"/>
      <c r="F187" s="250"/>
      <c r="G187" s="250"/>
      <c r="H187" s="250"/>
      <c r="I187" s="250"/>
      <c r="J187" s="250"/>
      <c r="K187" s="250"/>
      <c r="L187" s="250"/>
      <c r="M187" s="250"/>
      <c r="N187" s="250"/>
      <c r="O187" s="250"/>
      <c r="P187" s="250"/>
      <c r="Q187" s="250"/>
    </row>
    <row r="188" spans="2:17" x14ac:dyDescent="0.2">
      <c r="B188" s="250"/>
      <c r="C188" s="250"/>
      <c r="D188" s="250"/>
      <c r="E188" s="250"/>
      <c r="F188" s="250"/>
      <c r="G188" s="250"/>
      <c r="H188" s="250"/>
      <c r="I188" s="250"/>
      <c r="J188" s="250"/>
      <c r="K188" s="250"/>
      <c r="L188" s="250"/>
      <c r="M188" s="250"/>
      <c r="N188" s="250"/>
      <c r="O188" s="250"/>
      <c r="P188" s="250"/>
      <c r="Q188" s="250"/>
    </row>
    <row r="189" spans="2:17" x14ac:dyDescent="0.2">
      <c r="B189" s="250"/>
      <c r="C189" s="250"/>
      <c r="D189" s="250"/>
      <c r="E189" s="250"/>
      <c r="F189" s="250"/>
      <c r="G189" s="250"/>
      <c r="H189" s="250"/>
      <c r="I189" s="250"/>
      <c r="J189" s="250"/>
      <c r="K189" s="250"/>
      <c r="L189" s="250"/>
      <c r="M189" s="250"/>
      <c r="N189" s="250"/>
      <c r="O189" s="250"/>
      <c r="P189" s="250"/>
      <c r="Q189" s="250"/>
    </row>
    <row r="190" spans="2:17" x14ac:dyDescent="0.2">
      <c r="B190" s="250"/>
      <c r="C190" s="250"/>
      <c r="D190" s="250"/>
      <c r="E190" s="250"/>
      <c r="F190" s="250"/>
      <c r="G190" s="250"/>
      <c r="H190" s="250"/>
      <c r="I190" s="250"/>
      <c r="J190" s="250"/>
      <c r="K190" s="250"/>
      <c r="L190" s="250"/>
      <c r="M190" s="250"/>
      <c r="N190" s="250"/>
      <c r="O190" s="250"/>
      <c r="P190" s="250"/>
      <c r="Q190" s="250"/>
    </row>
    <row r="191" spans="2:17" x14ac:dyDescent="0.2">
      <c r="B191" s="250"/>
      <c r="C191" s="250"/>
      <c r="D191" s="250"/>
      <c r="E191" s="250"/>
      <c r="F191" s="250"/>
      <c r="G191" s="250"/>
      <c r="H191" s="250"/>
      <c r="I191" s="250"/>
      <c r="J191" s="250"/>
      <c r="K191" s="250"/>
      <c r="L191" s="250"/>
      <c r="M191" s="250"/>
      <c r="N191" s="250"/>
      <c r="O191" s="250"/>
      <c r="P191" s="250"/>
      <c r="Q191" s="250"/>
    </row>
    <row r="192" spans="2:17" x14ac:dyDescent="0.2">
      <c r="B192" s="250"/>
      <c r="C192" s="250"/>
      <c r="D192" s="250"/>
      <c r="E192" s="250"/>
      <c r="F192" s="250"/>
      <c r="G192" s="250"/>
      <c r="H192" s="250"/>
      <c r="I192" s="250"/>
      <c r="J192" s="250"/>
      <c r="K192" s="250"/>
      <c r="L192" s="250"/>
      <c r="M192" s="250"/>
      <c r="N192" s="250"/>
      <c r="O192" s="250"/>
      <c r="P192" s="250"/>
      <c r="Q192" s="250"/>
    </row>
    <row r="193" spans="2:17" x14ac:dyDescent="0.2">
      <c r="B193" s="250"/>
      <c r="C193" s="250"/>
      <c r="D193" s="250"/>
      <c r="E193" s="250"/>
      <c r="F193" s="250"/>
      <c r="G193" s="250"/>
      <c r="H193" s="250"/>
      <c r="I193" s="250"/>
      <c r="J193" s="250"/>
      <c r="K193" s="250"/>
      <c r="L193" s="250"/>
      <c r="M193" s="250"/>
      <c r="N193" s="250"/>
      <c r="O193" s="250"/>
      <c r="P193" s="250"/>
      <c r="Q193" s="250"/>
    </row>
    <row r="194" spans="2:17" x14ac:dyDescent="0.2">
      <c r="B194" s="250"/>
      <c r="C194" s="250"/>
      <c r="D194" s="250"/>
      <c r="E194" s="250"/>
      <c r="F194" s="250"/>
      <c r="G194" s="250"/>
      <c r="H194" s="250"/>
      <c r="I194" s="250"/>
      <c r="J194" s="250"/>
      <c r="K194" s="250"/>
      <c r="L194" s="250"/>
      <c r="M194" s="250"/>
      <c r="N194" s="250"/>
      <c r="O194" s="250"/>
      <c r="P194" s="250"/>
      <c r="Q194" s="250"/>
    </row>
    <row r="195" spans="2:17" x14ac:dyDescent="0.2">
      <c r="B195" s="250"/>
      <c r="C195" s="250"/>
      <c r="D195" s="250"/>
      <c r="E195" s="250"/>
      <c r="F195" s="250"/>
      <c r="G195" s="250"/>
      <c r="H195" s="250"/>
      <c r="I195" s="250"/>
      <c r="J195" s="250"/>
      <c r="K195" s="250"/>
      <c r="L195" s="250"/>
      <c r="M195" s="250"/>
      <c r="N195" s="250"/>
      <c r="O195" s="250"/>
      <c r="P195" s="250"/>
      <c r="Q195" s="250"/>
    </row>
    <row r="196" spans="2:17" x14ac:dyDescent="0.2">
      <c r="B196" s="250"/>
      <c r="C196" s="250"/>
      <c r="D196" s="250"/>
      <c r="E196" s="250"/>
      <c r="F196" s="250"/>
      <c r="G196" s="250"/>
      <c r="H196" s="250"/>
      <c r="I196" s="250"/>
      <c r="J196" s="250"/>
      <c r="K196" s="250"/>
      <c r="L196" s="250"/>
      <c r="M196" s="250"/>
      <c r="N196" s="250"/>
      <c r="O196" s="250"/>
      <c r="P196" s="250"/>
      <c r="Q196" s="250"/>
    </row>
    <row r="197" spans="2:17" x14ac:dyDescent="0.2">
      <c r="B197" s="250"/>
      <c r="C197" s="250"/>
      <c r="D197" s="250"/>
      <c r="E197" s="250"/>
      <c r="F197" s="250"/>
      <c r="G197" s="250"/>
      <c r="H197" s="250"/>
      <c r="I197" s="250"/>
      <c r="J197" s="250"/>
      <c r="K197" s="250"/>
      <c r="L197" s="250"/>
      <c r="M197" s="250"/>
      <c r="N197" s="250"/>
      <c r="O197" s="250"/>
      <c r="P197" s="250"/>
      <c r="Q197" s="250"/>
    </row>
    <row r="198" spans="2:17" x14ac:dyDescent="0.2">
      <c r="B198" s="250"/>
      <c r="C198" s="250"/>
      <c r="D198" s="250"/>
      <c r="E198" s="250"/>
      <c r="F198" s="250"/>
      <c r="G198" s="250"/>
      <c r="H198" s="250"/>
      <c r="I198" s="250"/>
      <c r="J198" s="250"/>
      <c r="K198" s="250"/>
      <c r="L198" s="250"/>
      <c r="M198" s="250"/>
      <c r="N198" s="250"/>
      <c r="O198" s="250"/>
      <c r="P198" s="250"/>
      <c r="Q198" s="250"/>
    </row>
    <row r="199" spans="2:17" x14ac:dyDescent="0.2">
      <c r="B199" s="250"/>
      <c r="C199" s="250"/>
      <c r="D199" s="250"/>
      <c r="E199" s="250"/>
      <c r="F199" s="250"/>
      <c r="G199" s="250"/>
      <c r="H199" s="250"/>
      <c r="I199" s="250"/>
      <c r="J199" s="250"/>
      <c r="K199" s="250"/>
      <c r="L199" s="250"/>
      <c r="M199" s="250"/>
      <c r="N199" s="250"/>
      <c r="O199" s="250"/>
      <c r="P199" s="250"/>
      <c r="Q199" s="250"/>
    </row>
    <row r="200" spans="2:17" x14ac:dyDescent="0.2">
      <c r="B200" s="250"/>
      <c r="C200" s="250"/>
      <c r="D200" s="250"/>
      <c r="E200" s="250"/>
      <c r="F200" s="250"/>
      <c r="G200" s="250"/>
      <c r="H200" s="250"/>
      <c r="I200" s="250"/>
      <c r="J200" s="250"/>
      <c r="K200" s="250"/>
      <c r="L200" s="250"/>
      <c r="M200" s="250"/>
      <c r="N200" s="250"/>
      <c r="O200" s="250"/>
      <c r="P200" s="250"/>
      <c r="Q200" s="250"/>
    </row>
    <row r="201" spans="2:17" x14ac:dyDescent="0.2">
      <c r="B201" s="250"/>
      <c r="C201" s="250"/>
      <c r="D201" s="250"/>
      <c r="E201" s="250"/>
      <c r="F201" s="250"/>
      <c r="G201" s="250"/>
      <c r="H201" s="250"/>
      <c r="I201" s="250"/>
      <c r="J201" s="250"/>
      <c r="K201" s="250"/>
      <c r="L201" s="250"/>
      <c r="M201" s="250"/>
      <c r="N201" s="250"/>
      <c r="O201" s="250"/>
      <c r="P201" s="250"/>
      <c r="Q201" s="250"/>
    </row>
    <row r="202" spans="2:17" x14ac:dyDescent="0.2">
      <c r="B202" s="250"/>
      <c r="C202" s="250"/>
      <c r="D202" s="250"/>
      <c r="E202" s="250"/>
      <c r="F202" s="250"/>
      <c r="G202" s="250"/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</row>
    <row r="203" spans="2:17" x14ac:dyDescent="0.2">
      <c r="B203" s="250"/>
      <c r="C203" s="250"/>
      <c r="D203" s="250"/>
      <c r="E203" s="250"/>
      <c r="F203" s="250"/>
      <c r="G203" s="250"/>
      <c r="H203" s="250"/>
      <c r="I203" s="250"/>
      <c r="J203" s="250"/>
      <c r="K203" s="250"/>
      <c r="L203" s="250"/>
      <c r="M203" s="250"/>
      <c r="N203" s="250"/>
      <c r="O203" s="250"/>
      <c r="P203" s="250"/>
      <c r="Q203" s="250"/>
    </row>
    <row r="204" spans="2:17" x14ac:dyDescent="0.2">
      <c r="B204" s="250"/>
      <c r="C204" s="250"/>
      <c r="D204" s="250"/>
      <c r="E204" s="250"/>
      <c r="F204" s="250"/>
      <c r="G204" s="250"/>
      <c r="H204" s="250"/>
      <c r="I204" s="250"/>
      <c r="J204" s="250"/>
      <c r="K204" s="250"/>
      <c r="L204" s="250"/>
      <c r="M204" s="250"/>
      <c r="N204" s="250"/>
      <c r="O204" s="250"/>
      <c r="P204" s="250"/>
      <c r="Q204" s="250"/>
    </row>
    <row r="205" spans="2:17" x14ac:dyDescent="0.2">
      <c r="B205" s="250"/>
      <c r="C205" s="250"/>
      <c r="D205" s="250"/>
      <c r="E205" s="250"/>
      <c r="F205" s="250"/>
      <c r="G205" s="250"/>
      <c r="H205" s="250"/>
      <c r="I205" s="250"/>
      <c r="J205" s="250"/>
      <c r="K205" s="250"/>
      <c r="L205" s="250"/>
      <c r="M205" s="250"/>
      <c r="N205" s="250"/>
      <c r="O205" s="250"/>
      <c r="P205" s="250"/>
      <c r="Q205" s="250"/>
    </row>
    <row r="206" spans="2:17" x14ac:dyDescent="0.2">
      <c r="B206" s="250"/>
      <c r="C206" s="250"/>
      <c r="D206" s="250"/>
      <c r="E206" s="250"/>
      <c r="F206" s="250"/>
      <c r="G206" s="250"/>
      <c r="H206" s="250"/>
      <c r="I206" s="250"/>
      <c r="J206" s="250"/>
      <c r="K206" s="250"/>
      <c r="L206" s="250"/>
      <c r="M206" s="250"/>
      <c r="N206" s="250"/>
      <c r="O206" s="250"/>
      <c r="P206" s="250"/>
      <c r="Q206" s="250"/>
    </row>
    <row r="207" spans="2:17" x14ac:dyDescent="0.2">
      <c r="B207" s="250"/>
      <c r="C207" s="250"/>
      <c r="D207" s="250"/>
      <c r="E207" s="250"/>
      <c r="F207" s="250"/>
      <c r="G207" s="250"/>
      <c r="H207" s="250"/>
      <c r="I207" s="250"/>
      <c r="J207" s="250"/>
      <c r="K207" s="250"/>
      <c r="L207" s="250"/>
      <c r="M207" s="250"/>
      <c r="N207" s="250"/>
      <c r="O207" s="250"/>
      <c r="P207" s="250"/>
      <c r="Q207" s="250"/>
    </row>
    <row r="208" spans="2:17" x14ac:dyDescent="0.2">
      <c r="B208" s="250"/>
      <c r="C208" s="250"/>
      <c r="D208" s="250"/>
      <c r="E208" s="250"/>
      <c r="F208" s="250"/>
      <c r="G208" s="250"/>
      <c r="H208" s="250"/>
      <c r="I208" s="250"/>
      <c r="J208" s="250"/>
      <c r="K208" s="250"/>
      <c r="L208" s="250"/>
      <c r="M208" s="250"/>
      <c r="N208" s="250"/>
      <c r="O208" s="250"/>
      <c r="P208" s="250"/>
      <c r="Q208" s="250"/>
    </row>
    <row r="209" spans="2:17" x14ac:dyDescent="0.2">
      <c r="B209" s="250"/>
      <c r="C209" s="250"/>
      <c r="D209" s="250"/>
      <c r="E209" s="250"/>
      <c r="F209" s="250"/>
      <c r="G209" s="250"/>
      <c r="H209" s="250"/>
      <c r="I209" s="250"/>
      <c r="J209" s="250"/>
      <c r="K209" s="250"/>
      <c r="L209" s="250"/>
      <c r="M209" s="250"/>
      <c r="N209" s="250"/>
      <c r="O209" s="250"/>
      <c r="P209" s="250"/>
      <c r="Q209" s="250"/>
    </row>
    <row r="210" spans="2:17" x14ac:dyDescent="0.2">
      <c r="B210" s="250"/>
      <c r="C210" s="250"/>
      <c r="D210" s="250"/>
      <c r="E210" s="250"/>
      <c r="F210" s="250"/>
      <c r="G210" s="250"/>
      <c r="H210" s="250"/>
      <c r="I210" s="250"/>
      <c r="J210" s="250"/>
      <c r="K210" s="250"/>
      <c r="L210" s="250"/>
      <c r="M210" s="250"/>
      <c r="N210" s="250"/>
      <c r="O210" s="250"/>
      <c r="P210" s="250"/>
      <c r="Q210" s="250"/>
    </row>
    <row r="211" spans="2:17" x14ac:dyDescent="0.2">
      <c r="B211" s="250"/>
      <c r="C211" s="250"/>
      <c r="D211" s="250"/>
      <c r="E211" s="250"/>
      <c r="F211" s="250"/>
      <c r="G211" s="250"/>
      <c r="H211" s="250"/>
      <c r="I211" s="250"/>
      <c r="J211" s="250"/>
      <c r="K211" s="250"/>
      <c r="L211" s="250"/>
      <c r="M211" s="250"/>
      <c r="N211" s="250"/>
      <c r="O211" s="250"/>
      <c r="P211" s="250"/>
      <c r="Q211" s="250"/>
    </row>
    <row r="212" spans="2:17" x14ac:dyDescent="0.2">
      <c r="B212" s="250"/>
      <c r="C212" s="250"/>
      <c r="D212" s="250"/>
      <c r="E212" s="250"/>
      <c r="F212" s="250"/>
      <c r="G212" s="250"/>
      <c r="H212" s="250"/>
      <c r="I212" s="250"/>
      <c r="J212" s="250"/>
      <c r="K212" s="250"/>
      <c r="L212" s="250"/>
      <c r="M212" s="250"/>
      <c r="N212" s="250"/>
      <c r="O212" s="250"/>
      <c r="P212" s="250"/>
      <c r="Q212" s="250"/>
    </row>
    <row r="213" spans="2:17" x14ac:dyDescent="0.2">
      <c r="B213" s="250"/>
      <c r="C213" s="250"/>
      <c r="D213" s="250"/>
      <c r="E213" s="250"/>
      <c r="F213" s="250"/>
      <c r="G213" s="250"/>
      <c r="H213" s="250"/>
      <c r="I213" s="250"/>
      <c r="J213" s="250"/>
      <c r="K213" s="250"/>
      <c r="L213" s="250"/>
      <c r="M213" s="250"/>
      <c r="N213" s="250"/>
      <c r="O213" s="250"/>
      <c r="P213" s="250"/>
      <c r="Q213" s="250"/>
    </row>
    <row r="214" spans="2:17" x14ac:dyDescent="0.2">
      <c r="B214" s="250"/>
      <c r="C214" s="250"/>
      <c r="D214" s="250"/>
      <c r="E214" s="250"/>
      <c r="F214" s="250"/>
      <c r="G214" s="250"/>
      <c r="H214" s="250"/>
      <c r="I214" s="250"/>
      <c r="J214" s="250"/>
      <c r="K214" s="250"/>
      <c r="L214" s="250"/>
      <c r="M214" s="250"/>
      <c r="N214" s="250"/>
      <c r="O214" s="250"/>
      <c r="P214" s="250"/>
      <c r="Q214" s="250"/>
    </row>
    <row r="215" spans="2:17" x14ac:dyDescent="0.2">
      <c r="B215" s="250"/>
      <c r="C215" s="250"/>
      <c r="D215" s="250"/>
      <c r="E215" s="250"/>
      <c r="F215" s="250"/>
      <c r="G215" s="250"/>
      <c r="H215" s="250"/>
      <c r="I215" s="250"/>
      <c r="J215" s="250"/>
      <c r="K215" s="250"/>
      <c r="L215" s="250"/>
      <c r="M215" s="250"/>
      <c r="N215" s="250"/>
      <c r="O215" s="250"/>
      <c r="P215" s="250"/>
      <c r="Q215" s="250"/>
    </row>
    <row r="216" spans="2:17" x14ac:dyDescent="0.2">
      <c r="B216" s="250"/>
      <c r="C216" s="250"/>
      <c r="D216" s="250"/>
      <c r="E216" s="250"/>
      <c r="F216" s="250"/>
      <c r="G216" s="250"/>
      <c r="H216" s="250"/>
      <c r="I216" s="250"/>
      <c r="J216" s="250"/>
      <c r="K216" s="250"/>
      <c r="L216" s="250"/>
      <c r="M216" s="250"/>
      <c r="N216" s="250"/>
      <c r="O216" s="250"/>
      <c r="P216" s="250"/>
      <c r="Q216" s="250"/>
    </row>
    <row r="217" spans="2:17" x14ac:dyDescent="0.2">
      <c r="B217" s="250"/>
      <c r="C217" s="250"/>
      <c r="D217" s="250"/>
      <c r="E217" s="250"/>
      <c r="F217" s="250"/>
      <c r="G217" s="250"/>
      <c r="H217" s="250"/>
      <c r="I217" s="250"/>
      <c r="J217" s="250"/>
      <c r="K217" s="250"/>
      <c r="L217" s="250"/>
      <c r="M217" s="250"/>
      <c r="N217" s="250"/>
      <c r="O217" s="250"/>
      <c r="P217" s="250"/>
      <c r="Q217" s="250"/>
    </row>
    <row r="218" spans="2:17" x14ac:dyDescent="0.2">
      <c r="B218" s="250"/>
      <c r="C218" s="250"/>
      <c r="D218" s="250"/>
      <c r="E218" s="250"/>
      <c r="F218" s="250"/>
      <c r="G218" s="250"/>
      <c r="H218" s="250"/>
      <c r="I218" s="250"/>
      <c r="J218" s="250"/>
      <c r="K218" s="250"/>
      <c r="L218" s="250"/>
      <c r="M218" s="250"/>
      <c r="N218" s="250"/>
      <c r="O218" s="250"/>
      <c r="P218" s="250"/>
      <c r="Q218" s="250"/>
    </row>
    <row r="219" spans="2:17" x14ac:dyDescent="0.2">
      <c r="B219" s="250"/>
      <c r="C219" s="250"/>
      <c r="D219" s="250"/>
      <c r="E219" s="250"/>
      <c r="F219" s="250"/>
      <c r="G219" s="250"/>
      <c r="H219" s="250"/>
      <c r="I219" s="250"/>
      <c r="J219" s="250"/>
      <c r="K219" s="250"/>
      <c r="L219" s="250"/>
      <c r="M219" s="250"/>
      <c r="N219" s="250"/>
      <c r="O219" s="250"/>
      <c r="P219" s="250"/>
      <c r="Q219" s="250"/>
    </row>
    <row r="220" spans="2:17" x14ac:dyDescent="0.2">
      <c r="B220" s="250"/>
      <c r="C220" s="250"/>
      <c r="D220" s="250"/>
      <c r="E220" s="250"/>
      <c r="F220" s="250"/>
      <c r="G220" s="250"/>
      <c r="H220" s="250"/>
      <c r="I220" s="250"/>
      <c r="J220" s="250"/>
      <c r="K220" s="250"/>
      <c r="L220" s="250"/>
      <c r="M220" s="250"/>
      <c r="N220" s="250"/>
      <c r="O220" s="250"/>
      <c r="P220" s="250"/>
      <c r="Q220" s="250"/>
    </row>
    <row r="221" spans="2:17" x14ac:dyDescent="0.2">
      <c r="B221" s="250"/>
      <c r="C221" s="250"/>
      <c r="D221" s="250"/>
      <c r="E221" s="250"/>
      <c r="F221" s="250"/>
      <c r="G221" s="250"/>
      <c r="H221" s="250"/>
      <c r="I221" s="250"/>
      <c r="J221" s="250"/>
      <c r="K221" s="250"/>
      <c r="L221" s="250"/>
      <c r="M221" s="250"/>
      <c r="N221" s="250"/>
      <c r="O221" s="250"/>
      <c r="P221" s="250"/>
      <c r="Q221" s="250"/>
    </row>
    <row r="222" spans="2:17" x14ac:dyDescent="0.2">
      <c r="B222" s="250"/>
      <c r="C222" s="250"/>
      <c r="D222" s="250"/>
      <c r="E222" s="250"/>
      <c r="F222" s="250"/>
      <c r="G222" s="250"/>
      <c r="H222" s="250"/>
      <c r="I222" s="250"/>
      <c r="J222" s="250"/>
      <c r="K222" s="250"/>
      <c r="L222" s="250"/>
      <c r="M222" s="250"/>
      <c r="N222" s="250"/>
      <c r="O222" s="250"/>
      <c r="P222" s="250"/>
      <c r="Q222" s="250"/>
    </row>
    <row r="223" spans="2:17" x14ac:dyDescent="0.2">
      <c r="B223" s="250"/>
      <c r="C223" s="250"/>
      <c r="D223" s="250"/>
      <c r="E223" s="250"/>
      <c r="F223" s="250"/>
      <c r="G223" s="250"/>
      <c r="H223" s="250"/>
      <c r="I223" s="250"/>
      <c r="J223" s="250"/>
      <c r="K223" s="250"/>
      <c r="L223" s="250"/>
      <c r="M223" s="250"/>
      <c r="N223" s="250"/>
      <c r="O223" s="250"/>
      <c r="P223" s="250"/>
      <c r="Q223" s="250"/>
    </row>
    <row r="224" spans="2:17" x14ac:dyDescent="0.2">
      <c r="B224" s="250"/>
      <c r="C224" s="250"/>
      <c r="D224" s="250"/>
      <c r="E224" s="250"/>
      <c r="F224" s="250"/>
      <c r="G224" s="250"/>
      <c r="H224" s="250"/>
      <c r="I224" s="250"/>
      <c r="J224" s="250"/>
      <c r="K224" s="250"/>
      <c r="L224" s="250"/>
      <c r="M224" s="250"/>
      <c r="N224" s="250"/>
      <c r="O224" s="250"/>
      <c r="P224" s="250"/>
      <c r="Q224" s="250"/>
    </row>
    <row r="225" spans="2:17" x14ac:dyDescent="0.2">
      <c r="B225" s="250"/>
      <c r="C225" s="250"/>
      <c r="D225" s="250"/>
      <c r="E225" s="250"/>
      <c r="F225" s="250"/>
      <c r="G225" s="250"/>
      <c r="H225" s="250"/>
      <c r="I225" s="250"/>
      <c r="J225" s="250"/>
      <c r="K225" s="250"/>
      <c r="L225" s="250"/>
      <c r="M225" s="250"/>
      <c r="N225" s="250"/>
      <c r="O225" s="250"/>
      <c r="P225" s="250"/>
      <c r="Q225" s="250"/>
    </row>
    <row r="226" spans="2:17" x14ac:dyDescent="0.2">
      <c r="B226" s="250"/>
      <c r="C226" s="250"/>
      <c r="D226" s="250"/>
      <c r="E226" s="250"/>
      <c r="F226" s="250"/>
      <c r="G226" s="250"/>
      <c r="H226" s="250"/>
      <c r="I226" s="250"/>
      <c r="J226" s="250"/>
      <c r="K226" s="250"/>
      <c r="L226" s="250"/>
      <c r="M226" s="250"/>
      <c r="N226" s="250"/>
      <c r="O226" s="250"/>
      <c r="P226" s="250"/>
      <c r="Q226" s="250"/>
    </row>
    <row r="227" spans="2:17" x14ac:dyDescent="0.2">
      <c r="B227" s="250"/>
      <c r="C227" s="250"/>
      <c r="D227" s="250"/>
      <c r="E227" s="250"/>
      <c r="F227" s="250"/>
      <c r="G227" s="250"/>
      <c r="H227" s="250"/>
      <c r="I227" s="250"/>
      <c r="J227" s="250"/>
      <c r="K227" s="250"/>
      <c r="L227" s="250"/>
      <c r="M227" s="250"/>
      <c r="N227" s="250"/>
      <c r="O227" s="250"/>
      <c r="P227" s="250"/>
      <c r="Q227" s="250"/>
    </row>
    <row r="228" spans="2:17" x14ac:dyDescent="0.2">
      <c r="B228" s="250"/>
      <c r="C228" s="250"/>
      <c r="D228" s="250"/>
      <c r="E228" s="250"/>
      <c r="F228" s="250"/>
      <c r="G228" s="250"/>
      <c r="H228" s="250"/>
      <c r="I228" s="250"/>
      <c r="J228" s="250"/>
      <c r="K228" s="250"/>
      <c r="L228" s="250"/>
      <c r="M228" s="250"/>
      <c r="N228" s="250"/>
      <c r="O228" s="250"/>
      <c r="P228" s="250"/>
      <c r="Q228" s="250"/>
    </row>
    <row r="229" spans="2:17" x14ac:dyDescent="0.2">
      <c r="B229" s="250"/>
      <c r="C229" s="250"/>
      <c r="D229" s="250"/>
      <c r="E229" s="250"/>
      <c r="F229" s="250"/>
      <c r="G229" s="250"/>
      <c r="H229" s="250"/>
      <c r="I229" s="250"/>
      <c r="J229" s="250"/>
      <c r="K229" s="250"/>
      <c r="L229" s="250"/>
      <c r="M229" s="250"/>
      <c r="N229" s="250"/>
      <c r="O229" s="250"/>
      <c r="P229" s="250"/>
      <c r="Q229" s="250"/>
    </row>
    <row r="230" spans="2:17" x14ac:dyDescent="0.2">
      <c r="B230" s="250"/>
      <c r="C230" s="250"/>
      <c r="D230" s="250"/>
      <c r="E230" s="250"/>
      <c r="F230" s="250"/>
      <c r="G230" s="250"/>
      <c r="H230" s="250"/>
      <c r="I230" s="250"/>
      <c r="J230" s="250"/>
      <c r="K230" s="250"/>
      <c r="L230" s="250"/>
      <c r="M230" s="250"/>
      <c r="N230" s="250"/>
      <c r="O230" s="250"/>
      <c r="P230" s="250"/>
      <c r="Q230" s="250"/>
    </row>
    <row r="231" spans="2:17" x14ac:dyDescent="0.2">
      <c r="B231" s="250"/>
      <c r="C231" s="250"/>
      <c r="D231" s="250"/>
      <c r="E231" s="250"/>
      <c r="F231" s="250"/>
      <c r="G231" s="250"/>
      <c r="H231" s="250"/>
      <c r="I231" s="250"/>
      <c r="J231" s="250"/>
      <c r="K231" s="250"/>
      <c r="L231" s="250"/>
      <c r="M231" s="250"/>
      <c r="N231" s="250"/>
      <c r="O231" s="250"/>
      <c r="P231" s="250"/>
      <c r="Q231" s="250"/>
    </row>
    <row r="232" spans="2:17" x14ac:dyDescent="0.2">
      <c r="B232" s="250"/>
      <c r="C232" s="250"/>
      <c r="D232" s="250"/>
      <c r="E232" s="250"/>
      <c r="F232" s="250"/>
      <c r="G232" s="250"/>
      <c r="H232" s="250"/>
      <c r="I232" s="250"/>
      <c r="J232" s="250"/>
      <c r="K232" s="250"/>
      <c r="L232" s="250"/>
      <c r="M232" s="250"/>
      <c r="N232" s="250"/>
      <c r="O232" s="250"/>
      <c r="P232" s="250"/>
      <c r="Q232" s="250"/>
    </row>
    <row r="233" spans="2:17" x14ac:dyDescent="0.2">
      <c r="B233" s="250"/>
      <c r="C233" s="250"/>
      <c r="D233" s="250"/>
      <c r="E233" s="250"/>
      <c r="F233" s="250"/>
      <c r="G233" s="250"/>
      <c r="H233" s="250"/>
      <c r="I233" s="250"/>
      <c r="J233" s="250"/>
      <c r="K233" s="250"/>
      <c r="L233" s="250"/>
      <c r="M233" s="250"/>
      <c r="N233" s="250"/>
      <c r="O233" s="250"/>
      <c r="P233" s="250"/>
      <c r="Q233" s="250"/>
    </row>
    <row r="234" spans="2:17" x14ac:dyDescent="0.2">
      <c r="B234" s="250"/>
      <c r="C234" s="250"/>
      <c r="D234" s="250"/>
      <c r="E234" s="250"/>
      <c r="F234" s="250"/>
      <c r="G234" s="250"/>
      <c r="H234" s="250"/>
      <c r="I234" s="250"/>
      <c r="J234" s="250"/>
      <c r="K234" s="250"/>
      <c r="L234" s="250"/>
      <c r="M234" s="250"/>
      <c r="N234" s="250"/>
      <c r="O234" s="250"/>
      <c r="P234" s="250"/>
      <c r="Q234" s="250"/>
    </row>
    <row r="235" spans="2:17" x14ac:dyDescent="0.2">
      <c r="B235" s="250"/>
      <c r="C235" s="250"/>
      <c r="D235" s="250"/>
      <c r="E235" s="250"/>
      <c r="F235" s="250"/>
      <c r="G235" s="250"/>
      <c r="H235" s="250"/>
      <c r="I235" s="250"/>
      <c r="J235" s="250"/>
      <c r="K235" s="250"/>
      <c r="L235" s="250"/>
      <c r="M235" s="250"/>
      <c r="N235" s="250"/>
      <c r="O235" s="250"/>
      <c r="P235" s="250"/>
      <c r="Q235" s="250"/>
    </row>
    <row r="236" spans="2:17" x14ac:dyDescent="0.2">
      <c r="B236" s="250"/>
      <c r="C236" s="250"/>
      <c r="D236" s="250"/>
      <c r="E236" s="250"/>
      <c r="F236" s="250"/>
      <c r="G236" s="250"/>
      <c r="H236" s="250"/>
      <c r="I236" s="250"/>
      <c r="J236" s="250"/>
      <c r="K236" s="250"/>
      <c r="L236" s="250"/>
      <c r="M236" s="250"/>
      <c r="N236" s="250"/>
      <c r="O236" s="250"/>
      <c r="P236" s="250"/>
      <c r="Q236" s="250"/>
    </row>
    <row r="237" spans="2:17" x14ac:dyDescent="0.2">
      <c r="B237" s="250"/>
      <c r="C237" s="250"/>
      <c r="D237" s="250"/>
      <c r="E237" s="250"/>
      <c r="F237" s="250"/>
      <c r="G237" s="250"/>
      <c r="H237" s="250"/>
      <c r="I237" s="250"/>
      <c r="J237" s="250"/>
      <c r="K237" s="250"/>
      <c r="L237" s="250"/>
      <c r="M237" s="250"/>
      <c r="N237" s="250"/>
      <c r="O237" s="250"/>
      <c r="P237" s="250"/>
      <c r="Q237" s="250"/>
    </row>
    <row r="238" spans="2:17" x14ac:dyDescent="0.2">
      <c r="B238" s="250"/>
      <c r="C238" s="250"/>
      <c r="D238" s="250"/>
      <c r="E238" s="250"/>
      <c r="F238" s="250"/>
      <c r="G238" s="250"/>
      <c r="H238" s="250"/>
      <c r="I238" s="250"/>
      <c r="J238" s="250"/>
      <c r="K238" s="250"/>
      <c r="L238" s="250"/>
      <c r="M238" s="250"/>
      <c r="N238" s="250"/>
      <c r="O238" s="250"/>
      <c r="P238" s="250"/>
      <c r="Q238" s="250"/>
    </row>
    <row r="239" spans="2:17" x14ac:dyDescent="0.2">
      <c r="B239" s="250"/>
      <c r="C239" s="250"/>
      <c r="D239" s="250"/>
      <c r="E239" s="250"/>
      <c r="F239" s="250"/>
      <c r="G239" s="250"/>
      <c r="H239" s="250"/>
      <c r="I239" s="250"/>
      <c r="J239" s="250"/>
      <c r="K239" s="250"/>
      <c r="L239" s="250"/>
      <c r="M239" s="250"/>
      <c r="N239" s="250"/>
      <c r="O239" s="250"/>
      <c r="P239" s="250"/>
      <c r="Q239" s="250"/>
    </row>
    <row r="240" spans="2:17" x14ac:dyDescent="0.2">
      <c r="B240" s="250"/>
      <c r="C240" s="250"/>
      <c r="D240" s="250"/>
      <c r="E240" s="250"/>
      <c r="F240" s="250"/>
      <c r="G240" s="250"/>
      <c r="H240" s="250"/>
      <c r="I240" s="250"/>
      <c r="J240" s="250"/>
      <c r="K240" s="250"/>
      <c r="L240" s="250"/>
      <c r="M240" s="250"/>
      <c r="N240" s="250"/>
      <c r="O240" s="250"/>
      <c r="P240" s="250"/>
      <c r="Q240" s="250"/>
    </row>
    <row r="241" spans="2:17" x14ac:dyDescent="0.2">
      <c r="B241" s="250"/>
      <c r="C241" s="250"/>
      <c r="D241" s="250"/>
      <c r="E241" s="250"/>
      <c r="F241" s="250"/>
      <c r="G241" s="250"/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</row>
    <row r="242" spans="2:17" x14ac:dyDescent="0.2">
      <c r="B242" s="250"/>
      <c r="C242" s="250"/>
      <c r="D242" s="250"/>
      <c r="E242" s="250"/>
      <c r="F242" s="250"/>
      <c r="G242" s="250"/>
      <c r="H242" s="250"/>
      <c r="I242" s="250"/>
      <c r="J242" s="250"/>
      <c r="K242" s="250"/>
      <c r="L242" s="250"/>
      <c r="M242" s="250"/>
      <c r="N242" s="250"/>
      <c r="O242" s="250"/>
      <c r="P242" s="250"/>
      <c r="Q242" s="250"/>
    </row>
    <row r="243" spans="2:17" x14ac:dyDescent="0.2">
      <c r="B243" s="250"/>
      <c r="C243" s="250"/>
      <c r="D243" s="250"/>
      <c r="E243" s="250"/>
      <c r="F243" s="250"/>
      <c r="G243" s="250"/>
      <c r="H243" s="250"/>
      <c r="I243" s="250"/>
      <c r="J243" s="250"/>
      <c r="K243" s="250"/>
      <c r="L243" s="250"/>
      <c r="M243" s="250"/>
      <c r="N243" s="250"/>
      <c r="O243" s="250"/>
      <c r="P243" s="250"/>
      <c r="Q243" s="250"/>
    </row>
    <row r="244" spans="2:17" x14ac:dyDescent="0.2">
      <c r="B244" s="250"/>
      <c r="C244" s="250"/>
      <c r="D244" s="250"/>
      <c r="E244" s="250"/>
      <c r="F244" s="250"/>
      <c r="G244" s="250"/>
      <c r="H244" s="250"/>
      <c r="I244" s="250"/>
      <c r="J244" s="250"/>
      <c r="K244" s="250"/>
      <c r="L244" s="250"/>
      <c r="M244" s="250"/>
      <c r="N244" s="250"/>
      <c r="O244" s="250"/>
      <c r="P244" s="250"/>
      <c r="Q244" s="250"/>
    </row>
    <row r="245" spans="2:17" x14ac:dyDescent="0.2">
      <c r="B245" s="250"/>
      <c r="C245" s="250"/>
      <c r="D245" s="250"/>
      <c r="E245" s="250"/>
      <c r="F245" s="250"/>
      <c r="G245" s="250"/>
      <c r="H245" s="250"/>
      <c r="I245" s="250"/>
      <c r="J245" s="250"/>
      <c r="K245" s="250"/>
      <c r="L245" s="250"/>
      <c r="M245" s="250"/>
      <c r="N245" s="250"/>
      <c r="O245" s="250"/>
      <c r="P245" s="250"/>
      <c r="Q245" s="250"/>
    </row>
    <row r="246" spans="2:17" x14ac:dyDescent="0.2">
      <c r="B246" s="250"/>
      <c r="C246" s="250"/>
      <c r="D246" s="250"/>
      <c r="E246" s="250"/>
      <c r="F246" s="250"/>
      <c r="G246" s="250"/>
      <c r="H246" s="250"/>
      <c r="I246" s="250"/>
      <c r="J246" s="250"/>
      <c r="K246" s="250"/>
      <c r="L246" s="250"/>
      <c r="M246" s="250"/>
      <c r="N246" s="250"/>
      <c r="O246" s="250"/>
      <c r="P246" s="250"/>
      <c r="Q246" s="250"/>
    </row>
    <row r="247" spans="2:17" x14ac:dyDescent="0.2">
      <c r="B247" s="250"/>
      <c r="C247" s="250"/>
      <c r="D247" s="250"/>
      <c r="E247" s="250"/>
      <c r="F247" s="250"/>
      <c r="G247" s="250"/>
      <c r="H247" s="250"/>
      <c r="I247" s="250"/>
      <c r="J247" s="250"/>
      <c r="K247" s="250"/>
      <c r="L247" s="250"/>
      <c r="M247" s="250"/>
      <c r="N247" s="250"/>
      <c r="O247" s="250"/>
      <c r="P247" s="250"/>
      <c r="Q247" s="250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795F85084727864D943A1640386A6A57" ma:contentTypeVersion="9" ma:contentTypeDescription="Створення нового документа." ma:contentTypeScope="" ma:versionID="f735ecf815ac937e532e04e570f5c363">
  <xsd:schema xmlns:xsd="http://www.w3.org/2001/XMLSchema" xmlns:xs="http://www.w3.org/2001/XMLSchema" xmlns:p="http://schemas.microsoft.com/office/2006/metadata/properties" xmlns:ns2="acedc1b3-a6a6-4744-bb8f-c9b717f8a9c9" targetNamespace="http://schemas.microsoft.com/office/2006/metadata/properties" ma:root="true" ma:fieldsID="b60be84027587505665ece797e11c4db" ns2:_="">
    <xsd:import namespace="acedc1b3-a6a6-4744-bb8f-c9b717f8a9c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edc1b3-a6a6-4744-bb8f-c9b717f8a9c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Значення ідентифікатора документа" ma:description="Значення ідентифікатора документа, призначеного цьому елементу." ma:internalName="_dlc_DocId" ma:readOnly="true">
      <xsd:simpleType>
        <xsd:restriction base="dms:Text"/>
      </xsd:simpleType>
    </xsd:element>
    <xsd:element name="_dlc_DocIdUrl" ma:index="9" nillable="true" ma:displayName="Ідентифікатор документа" ma:description="Постійне посилання на цей документ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Сохранить идентификатор" ma:description="Сохранять идентификатор при добавлении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cedc1b3-a6a6-4744-bb8f-c9b717f8a9c9">MFWF-347-112465</_dlc_DocId>
    <_dlc_DocIdUrl xmlns="acedc1b3-a6a6-4744-bb8f-c9b717f8a9c9">
      <Url>http://workflow/12000/12100/12130/_layouts/DocIdRedir.aspx?ID=MFWF-347-112465</Url>
      <Description>MFWF-347-112465</Description>
    </_dlc_DocIdUrl>
  </documentManagement>
</p:properties>
</file>

<file path=customXml/itemProps1.xml><?xml version="1.0" encoding="utf-8"?>
<ds:datastoreItem xmlns:ds="http://schemas.openxmlformats.org/officeDocument/2006/customXml" ds:itemID="{7FA15AE2-EC7F-42D0-982A-B072C2E18D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edc1b3-a6a6-4744-bb8f-c9b717f8a9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C454292-5F8D-4314-9D22-313F00D04E6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405E0B18-AB44-4965-979E-2130ADA3A3A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3967849-11B9-491A-9DAD-19E392A686AA}">
  <ds:schemaRefs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purl.org/dc/terms/"/>
    <ds:schemaRef ds:uri="acedc1b3-a6a6-4744-bb8f-c9b717f8a9c9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Листы</vt:lpstr>
      </vt:variant>
      <vt:variant>
        <vt:i4>37</vt:i4>
      </vt:variant>
      <vt:variant>
        <vt:lpstr>Диаграммы</vt:lpstr>
      </vt:variant>
      <vt:variant>
        <vt:i4>25</vt:i4>
      </vt:variant>
      <vt:variant>
        <vt:lpstr>Именованные диапазоны</vt:lpstr>
      </vt:variant>
      <vt:variant>
        <vt:i4>72</vt:i4>
      </vt:variant>
    </vt:vector>
  </HeadingPairs>
  <TitlesOfParts>
    <vt:vector size="134" baseType="lpstr">
      <vt:lpstr>MTK2_UAH</vt:lpstr>
      <vt:lpstr>MTK2_USD</vt:lpstr>
      <vt:lpstr>DKT2</vt:lpstr>
      <vt:lpstr>MKT2_UAH</vt:lpstr>
      <vt:lpstr>MKT2_USD</vt:lpstr>
      <vt:lpstr>MT_ALL</vt:lpstr>
      <vt:lpstr>MTM_ALL</vt:lpstr>
      <vt:lpstr>MK_ALL</vt:lpstr>
      <vt:lpstr>SRATE_M</vt:lpstr>
      <vt:lpstr>SRATE</vt:lpstr>
      <vt:lpstr>RATE_M</vt:lpstr>
      <vt:lpstr>RATE</vt:lpstr>
      <vt:lpstr>RATE_CMP</vt:lpstr>
      <vt:lpstr>CUR_M</vt:lpstr>
      <vt:lpstr>CUR</vt:lpstr>
      <vt:lpstr>CUR_CMP</vt:lpstr>
      <vt:lpstr>CUR_M_EXT</vt:lpstr>
      <vt:lpstr>CUR_CMP_EXT</vt:lpstr>
      <vt:lpstr>DKT1</vt:lpstr>
      <vt:lpstr>DKR</vt:lpstr>
      <vt:lpstr>DKR2</vt:lpstr>
      <vt:lpstr>YT_ALL</vt:lpstr>
      <vt:lpstr>YTM_ALL</vt:lpstr>
      <vt:lpstr>YKM_ALL</vt:lpstr>
      <vt:lpstr>YK_ALL</vt:lpstr>
      <vt:lpstr>YKT2_UAH</vt:lpstr>
      <vt:lpstr>YKT2_USD</vt:lpstr>
      <vt:lpstr>KIND_CMP</vt:lpstr>
      <vt:lpstr>DTR</vt:lpstr>
      <vt:lpstr>DEBT_TERM</vt:lpstr>
      <vt:lpstr>K_ALL</vt:lpstr>
      <vt:lpstr>T_ALL</vt:lpstr>
      <vt:lpstr>YKT2_PRC</vt:lpstr>
      <vt:lpstr>TBL1</vt:lpstr>
      <vt:lpstr>DTK2</vt:lpstr>
      <vt:lpstr>.</vt:lpstr>
      <vt:lpstr>AVGRATE_DETAIL</vt:lpstr>
      <vt:lpstr>MK_UAHD</vt:lpstr>
      <vt:lpstr>MK_USDD</vt:lpstr>
      <vt:lpstr>K_ALLD</vt:lpstr>
      <vt:lpstr>T_ALLD</vt:lpstr>
      <vt:lpstr>MT_UAHD</vt:lpstr>
      <vt:lpstr>MT_USDD</vt:lpstr>
      <vt:lpstr>SRATED</vt:lpstr>
      <vt:lpstr>RATED</vt:lpstr>
      <vt:lpstr>RATEDS</vt:lpstr>
      <vt:lpstr>CURD</vt:lpstr>
      <vt:lpstr>CURDS</vt:lpstr>
      <vt:lpstr>DKRD</vt:lpstr>
      <vt:lpstr>DKR2DSTATE</vt:lpstr>
      <vt:lpstr>DKR2DGUAR</vt:lpstr>
      <vt:lpstr>YT_ALL_USD_D</vt:lpstr>
      <vt:lpstr>YT_ALL_UAH_D</vt:lpstr>
      <vt:lpstr>YT_ALL_PER_D</vt:lpstr>
      <vt:lpstr>YTM_ALL_UAH_D</vt:lpstr>
      <vt:lpstr>YTM_ALL_USD_D</vt:lpstr>
      <vt:lpstr>YKM_ALL_UAH_D</vt:lpstr>
      <vt:lpstr>YKM_ALL_USD_D</vt:lpstr>
      <vt:lpstr>KINDD</vt:lpstr>
      <vt:lpstr>DTRD</vt:lpstr>
      <vt:lpstr>DEBT_TERM1</vt:lpstr>
      <vt:lpstr>DEBT_TERM2</vt:lpstr>
      <vt:lpstr>AVGDTERM</vt:lpstr>
      <vt:lpstr>CK_05</vt:lpstr>
      <vt:lpstr>CK_05C6</vt:lpstr>
      <vt:lpstr>CK_05G6</vt:lpstr>
      <vt:lpstr>CKMDUAH</vt:lpstr>
      <vt:lpstr>CKMDUSD</vt:lpstr>
      <vt:lpstr>CKMPERC</vt:lpstr>
      <vt:lpstr>CKMUAH</vt:lpstr>
      <vt:lpstr>CKMUSD</vt:lpstr>
      <vt:lpstr>CUR_CMP1</vt:lpstr>
      <vt:lpstr>CUR_CMPD4</vt:lpstr>
      <vt:lpstr>CUR_CMPD5</vt:lpstr>
      <vt:lpstr>CUR_CMPEXT</vt:lpstr>
      <vt:lpstr>CUR_CMPEXTD4</vt:lpstr>
      <vt:lpstr>CUR_CMPEXTD5</vt:lpstr>
      <vt:lpstr>CUR_CMPEXTKD4</vt:lpstr>
      <vt:lpstr>CUR_CMPEXTKD5</vt:lpstr>
      <vt:lpstr>CUR_CMPEXTKIND</vt:lpstr>
      <vt:lpstr>CUR_CMPS1</vt:lpstr>
      <vt:lpstr>CUR_CMPS1D4</vt:lpstr>
      <vt:lpstr>CUR_CMPS1D5</vt:lpstr>
      <vt:lpstr>CUR_CMPS2</vt:lpstr>
      <vt:lpstr>CUR_CMPS2D4</vt:lpstr>
      <vt:lpstr>CUR_CMPS2D5</vt:lpstr>
      <vt:lpstr>CURNAME</vt:lpstr>
      <vt:lpstr>CURNAMECUR</vt:lpstr>
      <vt:lpstr>CURNAMEKIND</vt:lpstr>
      <vt:lpstr>DDELIMER</vt:lpstr>
      <vt:lpstr>DKRSTATE</vt:lpstr>
      <vt:lpstr>DKT</vt:lpstr>
      <vt:lpstr>DMLMLR</vt:lpstr>
      <vt:lpstr>DREPORTDATE</vt:lpstr>
      <vt:lpstr>DRUN</vt:lpstr>
      <vt:lpstr>DSESSION</vt:lpstr>
      <vt:lpstr>DT_05</vt:lpstr>
      <vt:lpstr>DTKYPERC</vt:lpstr>
      <vt:lpstr>DTKYUAH</vt:lpstr>
      <vt:lpstr>DTKYUSD</vt:lpstr>
      <vt:lpstr>DTMDUAH</vt:lpstr>
      <vt:lpstr>DTMDUSD</vt:lpstr>
      <vt:lpstr>DTMPERC</vt:lpstr>
      <vt:lpstr>DTMUAH</vt:lpstr>
      <vt:lpstr>DTMUSD</vt:lpstr>
      <vt:lpstr>DTR</vt:lpstr>
      <vt:lpstr>YK_ALL!DTYPERC</vt:lpstr>
      <vt:lpstr>DTYPERC</vt:lpstr>
      <vt:lpstr>YK_ALL!DTYUAH</vt:lpstr>
      <vt:lpstr>DTYUAH</vt:lpstr>
      <vt:lpstr>YK_ALL!DTYUSD</vt:lpstr>
      <vt:lpstr>DTYUSD</vt:lpstr>
      <vt:lpstr>KINDCMP</vt:lpstr>
      <vt:lpstr>KINDKMPD4</vt:lpstr>
      <vt:lpstr>KINDKMPD5</vt:lpstr>
      <vt:lpstr>RATEGROUPKIND</vt:lpstr>
      <vt:lpstr>RATEKIND</vt:lpstr>
      <vt:lpstr>RATENAMEALL</vt:lpstr>
      <vt:lpstr>RATENAMESTRUCT1</vt:lpstr>
      <vt:lpstr>RATENAMESTRUCT2</vt:lpstr>
      <vt:lpstr>RATENAMESTRUCTCMP</vt:lpstr>
      <vt:lpstr>RATENAMESTRUCTCMP2</vt:lpstr>
      <vt:lpstr>RCMP2D4</vt:lpstr>
      <vt:lpstr>RCMP2D5</vt:lpstr>
      <vt:lpstr>RCMPD4</vt:lpstr>
      <vt:lpstr>RCMPD5</vt:lpstr>
      <vt:lpstr>REPORT_REGIME</vt:lpstr>
      <vt:lpstr>SRATED</vt:lpstr>
      <vt:lpstr>VALUAH</vt:lpstr>
      <vt:lpstr>VALUSD</vt:lpstr>
      <vt:lpstr>VALVAL</vt:lpstr>
      <vt:lpstr>YKT2UAH</vt:lpstr>
      <vt:lpstr>YKT2USD</vt:lpstr>
      <vt:lpstr>YKT2UФР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Бура Оксана Вікторівна</dc:creator>
  <cp:lastModifiedBy>Користувач Windows</cp:lastModifiedBy>
  <cp:lastPrinted>2018-02-20T12:23:57Z</cp:lastPrinted>
  <dcterms:created xsi:type="dcterms:W3CDTF">2018-02-20T12:24:52Z</dcterms:created>
  <dcterms:modified xsi:type="dcterms:W3CDTF">2018-07-13T14:30:41Z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0x010100795F85084727864D943A1640386A6A57</vt:lpwstr>
  </property>
  <property fmtid="{D5CDD505-2E9C-101B-9397-08002B2CF9AE}" pid="3" name="_dlc_DocIdItemGuid">
    <vt:lpwstr>a8344e2b-1a3c-4a58-9dad-4cffb1a8b17e</vt:lpwstr>
  </property>
</Properties>
</file>