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19440" windowHeight="11700" tabRatio="917" firstSheet="6" activeTab="8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." sheetId="61" r:id="rId60"/>
    <sheet name="AVGRATE_DETAIL" sheetId="62" state="hidden" r:id="rId61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'.'!$B$4</definedName>
    <definedName name="DKRGUAR">'DKR2'!#REF!</definedName>
    <definedName name="DKRSTATE">'DKR2'!$A$8</definedName>
    <definedName name="DKT">'DKT1'!$A$7</definedName>
    <definedName name="DMLMLR">'.'!$F$4</definedName>
    <definedName name="DREPORTDATE">'.'!$B$3</definedName>
    <definedName name="DRUN">'.'!$A$1</definedName>
    <definedName name="DSESSION">'.'!$B$5</definedName>
    <definedName name="DT_05">#REF!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'.'!$A$8</definedName>
    <definedName name="SRATED">SRATE!$A$7</definedName>
    <definedName name="VALUAH">'.'!$D$4</definedName>
    <definedName name="VALUSD">'.'!$C$4</definedName>
    <definedName name="VALVAL">'.'!$E$4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G4" i="61" l="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9" i="49"/>
  <c r="E129" i="49"/>
  <c r="D129" i="49"/>
  <c r="C129" i="49"/>
  <c r="B129" i="49"/>
  <c r="F125" i="49"/>
  <c r="E125" i="49"/>
  <c r="D125" i="49"/>
  <c r="C125" i="49"/>
  <c r="B125" i="49"/>
  <c r="F111" i="49"/>
  <c r="E111" i="49"/>
  <c r="E102" i="49" s="1"/>
  <c r="D111" i="49"/>
  <c r="C111" i="49"/>
  <c r="B111" i="49"/>
  <c r="F109" i="49"/>
  <c r="F102" i="49" s="1"/>
  <c r="E109" i="49"/>
  <c r="D109" i="49"/>
  <c r="C109" i="49"/>
  <c r="B109" i="49"/>
  <c r="F103" i="49"/>
  <c r="E103" i="49"/>
  <c r="D103" i="49"/>
  <c r="C103" i="49"/>
  <c r="C102" i="49" s="1"/>
  <c r="B103" i="49"/>
  <c r="G102" i="49"/>
  <c r="B102" i="49"/>
  <c r="F100" i="49"/>
  <c r="E100" i="49"/>
  <c r="D100" i="49"/>
  <c r="C100" i="49"/>
  <c r="C82" i="49" s="1"/>
  <c r="C81" i="49" s="1"/>
  <c r="B100" i="49"/>
  <c r="F96" i="49"/>
  <c r="E96" i="49"/>
  <c r="D96" i="49"/>
  <c r="C96" i="49"/>
  <c r="B96" i="49"/>
  <c r="F83" i="49"/>
  <c r="F82" i="49" s="1"/>
  <c r="E83" i="49"/>
  <c r="E82" i="49" s="1"/>
  <c r="D83" i="49"/>
  <c r="C83" i="49"/>
  <c r="B83" i="49"/>
  <c r="B82" i="49" s="1"/>
  <c r="G82" i="49"/>
  <c r="G81" i="49" s="1"/>
  <c r="F79" i="49"/>
  <c r="E79" i="49"/>
  <c r="D79" i="49"/>
  <c r="C79" i="49"/>
  <c r="B79" i="49"/>
  <c r="F66" i="49"/>
  <c r="E66" i="49"/>
  <c r="D66" i="49"/>
  <c r="C66" i="49"/>
  <c r="B66" i="49"/>
  <c r="F64" i="49"/>
  <c r="E64" i="49"/>
  <c r="D64" i="49"/>
  <c r="C64" i="49"/>
  <c r="B64" i="49"/>
  <c r="F56" i="49"/>
  <c r="E56" i="49"/>
  <c r="D56" i="49"/>
  <c r="C56" i="49"/>
  <c r="B56" i="49"/>
  <c r="F49" i="49"/>
  <c r="E49" i="49"/>
  <c r="D49" i="49"/>
  <c r="C49" i="49"/>
  <c r="B49" i="49"/>
  <c r="G48" i="49"/>
  <c r="F46" i="49"/>
  <c r="E46" i="49"/>
  <c r="D46" i="49"/>
  <c r="C46" i="49"/>
  <c r="B46" i="49"/>
  <c r="F9" i="49"/>
  <c r="F8" i="49" s="1"/>
  <c r="E9" i="49"/>
  <c r="D9" i="49"/>
  <c r="C9" i="49"/>
  <c r="B9" i="49"/>
  <c r="B8" i="49" s="1"/>
  <c r="G8" i="49"/>
  <c r="C8" i="49"/>
  <c r="F129" i="48"/>
  <c r="E129" i="48"/>
  <c r="D129" i="48"/>
  <c r="C129" i="48"/>
  <c r="B129" i="48"/>
  <c r="F125" i="48"/>
  <c r="E125" i="48"/>
  <c r="D125" i="48"/>
  <c r="C125" i="48"/>
  <c r="B125" i="48"/>
  <c r="F111" i="48"/>
  <c r="E111" i="48"/>
  <c r="D111" i="48"/>
  <c r="C111" i="48"/>
  <c r="B111" i="48"/>
  <c r="F109" i="48"/>
  <c r="E109" i="48"/>
  <c r="D109" i="48"/>
  <c r="C109" i="48"/>
  <c r="B109" i="48"/>
  <c r="F103" i="48"/>
  <c r="E103" i="48"/>
  <c r="D103" i="48"/>
  <c r="C103" i="48"/>
  <c r="B103" i="48"/>
  <c r="G102" i="48"/>
  <c r="F100" i="48"/>
  <c r="E100" i="48"/>
  <c r="D100" i="48"/>
  <c r="C100" i="48"/>
  <c r="B100" i="48"/>
  <c r="F96" i="48"/>
  <c r="E96" i="48"/>
  <c r="D96" i="48"/>
  <c r="C96" i="48"/>
  <c r="B96" i="48"/>
  <c r="F83" i="48"/>
  <c r="E83" i="48"/>
  <c r="D83" i="48"/>
  <c r="C83" i="48"/>
  <c r="B83" i="48"/>
  <c r="G82" i="48"/>
  <c r="G81" i="48" s="1"/>
  <c r="F79" i="48"/>
  <c r="E79" i="48"/>
  <c r="D79" i="48"/>
  <c r="C79" i="48"/>
  <c r="B79" i="48"/>
  <c r="F66" i="48"/>
  <c r="E66" i="48"/>
  <c r="D66" i="48"/>
  <c r="C66" i="48"/>
  <c r="B66" i="48"/>
  <c r="F64" i="48"/>
  <c r="E64" i="48"/>
  <c r="D64" i="48"/>
  <c r="C64" i="48"/>
  <c r="B64" i="48"/>
  <c r="F56" i="48"/>
  <c r="E56" i="48"/>
  <c r="D56" i="48"/>
  <c r="C56" i="48"/>
  <c r="B56" i="48"/>
  <c r="F49" i="48"/>
  <c r="E49" i="48"/>
  <c r="D49" i="48"/>
  <c r="C49" i="48"/>
  <c r="B49" i="48"/>
  <c r="G48" i="48"/>
  <c r="F46" i="48"/>
  <c r="E46" i="48"/>
  <c r="D46" i="48"/>
  <c r="D8" i="48" s="1"/>
  <c r="C46" i="48"/>
  <c r="B46" i="48"/>
  <c r="F9" i="48"/>
  <c r="E9" i="48"/>
  <c r="E8" i="48" s="1"/>
  <c r="D9" i="48"/>
  <c r="C9" i="48"/>
  <c r="C8" i="48" s="1"/>
  <c r="B9" i="48"/>
  <c r="G8" i="48"/>
  <c r="G7" i="48" s="1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F20" i="46"/>
  <c r="E20" i="46"/>
  <c r="D20" i="46"/>
  <c r="C20" i="46"/>
  <c r="B20" i="46"/>
  <c r="A20" i="46"/>
  <c r="G19" i="46"/>
  <c r="G18" i="46" s="1"/>
  <c r="F19" i="46"/>
  <c r="F18" i="46" s="1"/>
  <c r="E19" i="46"/>
  <c r="D19" i="46"/>
  <c r="C19" i="46"/>
  <c r="C18" i="46" s="1"/>
  <c r="B19" i="46"/>
  <c r="B18" i="46" s="1"/>
  <c r="A19" i="46"/>
  <c r="E18" i="46"/>
  <c r="D18" i="46"/>
  <c r="G17" i="46"/>
  <c r="F17" i="46"/>
  <c r="E17" i="46"/>
  <c r="D17" i="46"/>
  <c r="C17" i="46"/>
  <c r="B17" i="46"/>
  <c r="G14" i="46"/>
  <c r="F14" i="46"/>
  <c r="E14" i="46"/>
  <c r="D14" i="46"/>
  <c r="C14" i="46"/>
  <c r="B14" i="46"/>
  <c r="A14" i="46"/>
  <c r="G13" i="46"/>
  <c r="F13" i="46"/>
  <c r="E13" i="46"/>
  <c r="E12" i="46" s="1"/>
  <c r="D13" i="46"/>
  <c r="D12" i="46" s="1"/>
  <c r="C13" i="46"/>
  <c r="B13" i="46"/>
  <c r="A13" i="46"/>
  <c r="G12" i="46"/>
  <c r="F12" i="46"/>
  <c r="C12" i="46"/>
  <c r="B12" i="46"/>
  <c r="G11" i="46"/>
  <c r="F11" i="46"/>
  <c r="E11" i="46"/>
  <c r="D11" i="46"/>
  <c r="C11" i="46"/>
  <c r="B11" i="46"/>
  <c r="G8" i="46"/>
  <c r="F8" i="46"/>
  <c r="E8" i="46"/>
  <c r="D8" i="46"/>
  <c r="C8" i="46"/>
  <c r="B8" i="46"/>
  <c r="A8" i="46"/>
  <c r="G7" i="46"/>
  <c r="F7" i="46"/>
  <c r="E7" i="46"/>
  <c r="E6" i="46" s="1"/>
  <c r="D7" i="46"/>
  <c r="C7" i="46"/>
  <c r="B7" i="46"/>
  <c r="A7" i="46"/>
  <c r="D6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G18" i="43" s="1"/>
  <c r="F19" i="43"/>
  <c r="E19" i="43"/>
  <c r="D19" i="43"/>
  <c r="C19" i="43"/>
  <c r="B19" i="43"/>
  <c r="A19" i="43"/>
  <c r="F18" i="43"/>
  <c r="C18" i="43"/>
  <c r="B18" i="43"/>
  <c r="G17" i="43"/>
  <c r="F17" i="43"/>
  <c r="E17" i="43"/>
  <c r="D17" i="43"/>
  <c r="C17" i="43"/>
  <c r="B17" i="43"/>
  <c r="G14" i="43"/>
  <c r="F14" i="43"/>
  <c r="E14" i="43"/>
  <c r="D14" i="43"/>
  <c r="C14" i="43"/>
  <c r="B14" i="43"/>
  <c r="A14" i="43"/>
  <c r="G13" i="43"/>
  <c r="F13" i="43"/>
  <c r="F12" i="43" s="1"/>
  <c r="E13" i="43"/>
  <c r="D13" i="43"/>
  <c r="C13" i="43"/>
  <c r="B13" i="43"/>
  <c r="B12" i="43" s="1"/>
  <c r="A13" i="43"/>
  <c r="E12" i="43"/>
  <c r="D12" i="43"/>
  <c r="G11" i="43"/>
  <c r="F11" i="43"/>
  <c r="E11" i="43"/>
  <c r="D11" i="43"/>
  <c r="C11" i="43"/>
  <c r="B11" i="43"/>
  <c r="G8" i="43"/>
  <c r="F8" i="43"/>
  <c r="E8" i="43"/>
  <c r="D8" i="43"/>
  <c r="C8" i="43"/>
  <c r="B8" i="43"/>
  <c r="A8" i="43"/>
  <c r="G7" i="43"/>
  <c r="F7" i="43"/>
  <c r="E7" i="43"/>
  <c r="D7" i="43"/>
  <c r="D6" i="43" s="1"/>
  <c r="C7" i="43"/>
  <c r="B7" i="43"/>
  <c r="A7" i="43"/>
  <c r="G6" i="43"/>
  <c r="F6" i="43"/>
  <c r="C6" i="43"/>
  <c r="B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/>
  <c r="G6" i="40"/>
  <c r="F6" i="40"/>
  <c r="E6" i="40"/>
  <c r="D6" i="40"/>
  <c r="C6" i="40"/>
  <c r="B6" i="40"/>
  <c r="G4" i="40"/>
  <c r="A4" i="40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101" i="30"/>
  <c r="B101" i="30"/>
  <c r="C93" i="30"/>
  <c r="B93" i="30"/>
  <c r="C91" i="30"/>
  <c r="B91" i="30"/>
  <c r="B84" i="30" s="1"/>
  <c r="C85" i="30"/>
  <c r="B85" i="30"/>
  <c r="D84" i="30"/>
  <c r="C84" i="30"/>
  <c r="C82" i="30"/>
  <c r="B82" i="30"/>
  <c r="C78" i="30"/>
  <c r="C71" i="30" s="1"/>
  <c r="B78" i="30"/>
  <c r="C72" i="30"/>
  <c r="B72" i="30"/>
  <c r="D71" i="30"/>
  <c r="D70" i="30" s="1"/>
  <c r="C70" i="30"/>
  <c r="C68" i="30"/>
  <c r="B68" i="30"/>
  <c r="C62" i="30"/>
  <c r="B62" i="30"/>
  <c r="C60" i="30"/>
  <c r="B60" i="30"/>
  <c r="C54" i="30"/>
  <c r="C46" i="30" s="1"/>
  <c r="B54" i="30"/>
  <c r="C47" i="30"/>
  <c r="B47" i="30"/>
  <c r="B46" i="30" s="1"/>
  <c r="D46" i="30"/>
  <c r="C44" i="30"/>
  <c r="B44" i="30"/>
  <c r="B9" i="30" s="1"/>
  <c r="B8" i="30" s="1"/>
  <c r="C10" i="30"/>
  <c r="B10" i="30"/>
  <c r="D9" i="30"/>
  <c r="D8" i="30" s="1"/>
  <c r="C9" i="30"/>
  <c r="C8" i="30" s="1"/>
  <c r="C7" i="30" s="1"/>
  <c r="C23" i="29"/>
  <c r="B23" i="29"/>
  <c r="C19" i="29"/>
  <c r="C18" i="29" s="1"/>
  <c r="B19" i="29"/>
  <c r="B18" i="29" s="1"/>
  <c r="D18" i="29"/>
  <c r="C12" i="29"/>
  <c r="B12" i="29"/>
  <c r="C9" i="29"/>
  <c r="B9" i="29"/>
  <c r="D8" i="29"/>
  <c r="C8" i="29"/>
  <c r="C7" i="29" s="1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C24" i="26" s="1"/>
  <c r="B32" i="26"/>
  <c r="G25" i="26"/>
  <c r="F25" i="26"/>
  <c r="E25" i="26"/>
  <c r="E24" i="26" s="1"/>
  <c r="D25" i="26"/>
  <c r="D24" i="26" s="1"/>
  <c r="C25" i="26"/>
  <c r="B25" i="26"/>
  <c r="G24" i="26"/>
  <c r="F24" i="26"/>
  <c r="B24" i="26"/>
  <c r="H21" i="26"/>
  <c r="H8" i="26"/>
  <c r="G8" i="26"/>
  <c r="F8" i="26"/>
  <c r="E8" i="26"/>
  <c r="D8" i="26"/>
  <c r="C8" i="26"/>
  <c r="B8" i="26"/>
  <c r="H5" i="26"/>
  <c r="C31" i="25"/>
  <c r="B31" i="25"/>
  <c r="B23" i="25" s="1"/>
  <c r="C24" i="25"/>
  <c r="C23" i="25" s="1"/>
  <c r="B24" i="25"/>
  <c r="D21" i="25"/>
  <c r="B21" i="25"/>
  <c r="D7" i="25"/>
  <c r="C7" i="25"/>
  <c r="B7" i="25"/>
  <c r="D5" i="25"/>
  <c r="A2" i="25"/>
  <c r="D7" i="24"/>
  <c r="C7" i="24"/>
  <c r="B7" i="24"/>
  <c r="G26" i="21"/>
  <c r="F26" i="21"/>
  <c r="E26" i="21"/>
  <c r="D26" i="21"/>
  <c r="C26" i="21"/>
  <c r="C20" i="21" s="1"/>
  <c r="B26" i="21"/>
  <c r="G21" i="21"/>
  <c r="F21" i="21"/>
  <c r="F20" i="21" s="1"/>
  <c r="E21" i="21"/>
  <c r="E20" i="21" s="1"/>
  <c r="D21" i="21"/>
  <c r="C21" i="21"/>
  <c r="B21" i="21"/>
  <c r="B20" i="21" s="1"/>
  <c r="G20" i="21"/>
  <c r="D20" i="21"/>
  <c r="H17" i="21"/>
  <c r="H13" i="21"/>
  <c r="H12" i="21"/>
  <c r="G7" i="21"/>
  <c r="F7" i="21"/>
  <c r="E7" i="21"/>
  <c r="D7" i="21"/>
  <c r="C7" i="21"/>
  <c r="B7" i="21"/>
  <c r="H4" i="21"/>
  <c r="C28" i="20"/>
  <c r="B28" i="20"/>
  <c r="C23" i="20"/>
  <c r="C22" i="20" s="1"/>
  <c r="B23" i="20"/>
  <c r="B22" i="20" s="1"/>
  <c r="D20" i="20"/>
  <c r="B20" i="20"/>
  <c r="D7" i="20"/>
  <c r="C7" i="20"/>
  <c r="B7" i="20"/>
  <c r="D5" i="20"/>
  <c r="A2" i="20"/>
  <c r="D7" i="19"/>
  <c r="C7" i="19"/>
  <c r="B7" i="19"/>
  <c r="C18" i="18"/>
  <c r="B18" i="18"/>
  <c r="C15" i="18"/>
  <c r="B15" i="18"/>
  <c r="C14" i="18"/>
  <c r="B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N10" i="13"/>
  <c r="A10" i="13"/>
  <c r="N6" i="13"/>
  <c r="M6" i="13"/>
  <c r="L6" i="13"/>
  <c r="K6" i="13"/>
  <c r="J6" i="13"/>
  <c r="I6" i="13"/>
  <c r="H6" i="13"/>
  <c r="G6" i="13"/>
  <c r="F6" i="13"/>
  <c r="E6" i="13"/>
  <c r="D6" i="13"/>
  <c r="C6" i="13"/>
  <c r="B6" i="13"/>
  <c r="N4" i="13"/>
  <c r="A4" i="13"/>
  <c r="N20" i="12"/>
  <c r="M20" i="12"/>
  <c r="L20" i="12"/>
  <c r="K20" i="12"/>
  <c r="J20" i="12"/>
  <c r="I20" i="12"/>
  <c r="H20" i="12"/>
  <c r="G20" i="12"/>
  <c r="F20" i="12"/>
  <c r="F18" i="12" s="1"/>
  <c r="E20" i="12"/>
  <c r="D20" i="12"/>
  <c r="C20" i="12"/>
  <c r="C18" i="12" s="1"/>
  <c r="B20" i="12"/>
  <c r="A20" i="12"/>
  <c r="N19" i="12"/>
  <c r="M19" i="12"/>
  <c r="M18" i="12" s="1"/>
  <c r="L19" i="12"/>
  <c r="L18" i="12" s="1"/>
  <c r="K19" i="12"/>
  <c r="J19" i="12"/>
  <c r="I19" i="12"/>
  <c r="H19" i="12"/>
  <c r="H18" i="12" s="1"/>
  <c r="G19" i="12"/>
  <c r="F19" i="12"/>
  <c r="E19" i="12"/>
  <c r="D19" i="12"/>
  <c r="D18" i="12" s="1"/>
  <c r="C19" i="12"/>
  <c r="B19" i="12"/>
  <c r="A19" i="12"/>
  <c r="N18" i="12"/>
  <c r="J18" i="12"/>
  <c r="I18" i="12"/>
  <c r="E18" i="12"/>
  <c r="B18" i="12"/>
  <c r="A18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N14" i="12"/>
  <c r="M14" i="12"/>
  <c r="L14" i="12"/>
  <c r="K14" i="12"/>
  <c r="J14" i="12"/>
  <c r="J12" i="12" s="1"/>
  <c r="I14" i="12"/>
  <c r="H14" i="12"/>
  <c r="G14" i="12"/>
  <c r="F14" i="12"/>
  <c r="F12" i="12" s="1"/>
  <c r="E14" i="12"/>
  <c r="E12" i="12" s="1"/>
  <c r="D14" i="12"/>
  <c r="C14" i="12"/>
  <c r="B14" i="12"/>
  <c r="A14" i="12"/>
  <c r="N13" i="12"/>
  <c r="M13" i="12"/>
  <c r="L13" i="12"/>
  <c r="L12" i="12" s="1"/>
  <c r="K13" i="12"/>
  <c r="K12" i="12" s="1"/>
  <c r="J13" i="12"/>
  <c r="I13" i="12"/>
  <c r="H13" i="12"/>
  <c r="G13" i="12"/>
  <c r="G12" i="12" s="1"/>
  <c r="F13" i="12"/>
  <c r="E13" i="12"/>
  <c r="D13" i="12"/>
  <c r="D12" i="12" s="1"/>
  <c r="C13" i="12"/>
  <c r="C12" i="12" s="1"/>
  <c r="B13" i="12"/>
  <c r="A13" i="12"/>
  <c r="N12" i="12"/>
  <c r="M12" i="12"/>
  <c r="I12" i="12"/>
  <c r="H12" i="12"/>
  <c r="B12" i="12"/>
  <c r="A12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8" i="12"/>
  <c r="N7" i="12"/>
  <c r="N6" i="12" s="1"/>
  <c r="M7" i="12"/>
  <c r="M6" i="12" s="1"/>
  <c r="L7" i="12"/>
  <c r="K7" i="12"/>
  <c r="J7" i="12"/>
  <c r="J6" i="12" s="1"/>
  <c r="I7" i="12"/>
  <c r="I6" i="12" s="1"/>
  <c r="H7" i="12"/>
  <c r="G7" i="12"/>
  <c r="F7" i="12"/>
  <c r="F6" i="12" s="1"/>
  <c r="E7" i="12"/>
  <c r="E6" i="12" s="1"/>
  <c r="D7" i="12"/>
  <c r="C7" i="12"/>
  <c r="C6" i="12" s="1"/>
  <c r="B7" i="12"/>
  <c r="B6" i="12" s="1"/>
  <c r="A7" i="12"/>
  <c r="L6" i="12"/>
  <c r="H6" i="12"/>
  <c r="D6" i="12"/>
  <c r="A6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N10" i="11"/>
  <c r="A10" i="11" s="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N4" i="11"/>
  <c r="A4" i="11"/>
  <c r="M103" i="8"/>
  <c r="L103" i="8"/>
  <c r="K103" i="8"/>
  <c r="J103" i="8"/>
  <c r="I103" i="8"/>
  <c r="H103" i="8"/>
  <c r="G103" i="8"/>
  <c r="F103" i="8"/>
  <c r="E103" i="8"/>
  <c r="D103" i="8"/>
  <c r="C103" i="8"/>
  <c r="B103" i="8"/>
  <c r="M94" i="8"/>
  <c r="L94" i="8"/>
  <c r="K94" i="8"/>
  <c r="J94" i="8"/>
  <c r="I94" i="8"/>
  <c r="H94" i="8"/>
  <c r="G94" i="8"/>
  <c r="F94" i="8"/>
  <c r="E94" i="8"/>
  <c r="D94" i="8"/>
  <c r="C94" i="8"/>
  <c r="B94" i="8"/>
  <c r="M92" i="8"/>
  <c r="L92" i="8"/>
  <c r="K92" i="8"/>
  <c r="J92" i="8"/>
  <c r="I92" i="8"/>
  <c r="H92" i="8"/>
  <c r="G92" i="8"/>
  <c r="F92" i="8"/>
  <c r="E92" i="8"/>
  <c r="D92" i="8"/>
  <c r="C92" i="8"/>
  <c r="B92" i="8"/>
  <c r="M86" i="8"/>
  <c r="M85" i="8" s="1"/>
  <c r="L86" i="8"/>
  <c r="L85" i="8" s="1"/>
  <c r="K86" i="8"/>
  <c r="J86" i="8"/>
  <c r="I86" i="8"/>
  <c r="H86" i="8"/>
  <c r="H85" i="8" s="1"/>
  <c r="G86" i="8"/>
  <c r="G85" i="8" s="1"/>
  <c r="F86" i="8"/>
  <c r="E86" i="8"/>
  <c r="E85" i="8" s="1"/>
  <c r="E70" i="8" s="1"/>
  <c r="D86" i="8"/>
  <c r="D85" i="8" s="1"/>
  <c r="C86" i="8"/>
  <c r="B86" i="8"/>
  <c r="B85" i="8" s="1"/>
  <c r="N85" i="8"/>
  <c r="K85" i="8"/>
  <c r="J85" i="8"/>
  <c r="I85" i="8"/>
  <c r="F85" i="8"/>
  <c r="C85" i="8"/>
  <c r="M83" i="8"/>
  <c r="L83" i="8"/>
  <c r="K83" i="8"/>
  <c r="K71" i="8" s="1"/>
  <c r="J83" i="8"/>
  <c r="I83" i="8"/>
  <c r="H83" i="8"/>
  <c r="G83" i="8"/>
  <c r="F83" i="8"/>
  <c r="E83" i="8"/>
  <c r="D83" i="8"/>
  <c r="C83" i="8"/>
  <c r="B83" i="8"/>
  <c r="M79" i="8"/>
  <c r="L79" i="8"/>
  <c r="K79" i="8"/>
  <c r="J79" i="8"/>
  <c r="I79" i="8"/>
  <c r="H79" i="8"/>
  <c r="G79" i="8"/>
  <c r="F79" i="8"/>
  <c r="E79" i="8"/>
  <c r="D79" i="8"/>
  <c r="C79" i="8"/>
  <c r="B79" i="8"/>
  <c r="M72" i="8"/>
  <c r="M71" i="8" s="1"/>
  <c r="L72" i="8"/>
  <c r="K72" i="8"/>
  <c r="J72" i="8"/>
  <c r="I72" i="8"/>
  <c r="I71" i="8" s="1"/>
  <c r="H72" i="8"/>
  <c r="H71" i="8" s="1"/>
  <c r="H70" i="8" s="1"/>
  <c r="G72" i="8"/>
  <c r="G71" i="8" s="1"/>
  <c r="G70" i="8" s="1"/>
  <c r="F72" i="8"/>
  <c r="F71" i="8" s="1"/>
  <c r="E72" i="8"/>
  <c r="E71" i="8" s="1"/>
  <c r="D72" i="8"/>
  <c r="C72" i="8"/>
  <c r="B72" i="8"/>
  <c r="B71" i="8" s="1"/>
  <c r="B70" i="8" s="1"/>
  <c r="N71" i="8"/>
  <c r="L71" i="8"/>
  <c r="J71" i="8"/>
  <c r="D71" i="8"/>
  <c r="C71" i="8"/>
  <c r="C70" i="8" s="1"/>
  <c r="L70" i="8"/>
  <c r="D70" i="8"/>
  <c r="M68" i="8"/>
  <c r="L68" i="8"/>
  <c r="K68" i="8"/>
  <c r="J68" i="8"/>
  <c r="I68" i="8"/>
  <c r="H68" i="8"/>
  <c r="G68" i="8"/>
  <c r="F68" i="8"/>
  <c r="E68" i="8"/>
  <c r="D68" i="8"/>
  <c r="C68" i="8"/>
  <c r="B68" i="8"/>
  <c r="M62" i="8"/>
  <c r="L62" i="8"/>
  <c r="K62" i="8"/>
  <c r="J62" i="8"/>
  <c r="I62" i="8"/>
  <c r="H62" i="8"/>
  <c r="G62" i="8"/>
  <c r="F62" i="8"/>
  <c r="E62" i="8"/>
  <c r="D62" i="8"/>
  <c r="C62" i="8"/>
  <c r="B62" i="8"/>
  <c r="M60" i="8"/>
  <c r="L60" i="8"/>
  <c r="K60" i="8"/>
  <c r="J60" i="8"/>
  <c r="I60" i="8"/>
  <c r="H60" i="8"/>
  <c r="G60" i="8"/>
  <c r="F60" i="8"/>
  <c r="E60" i="8"/>
  <c r="D60" i="8"/>
  <c r="C60" i="8"/>
  <c r="B60" i="8"/>
  <c r="M54" i="8"/>
  <c r="L54" i="8"/>
  <c r="K54" i="8"/>
  <c r="J54" i="8"/>
  <c r="I54" i="8"/>
  <c r="H54" i="8"/>
  <c r="G54" i="8"/>
  <c r="F54" i="8"/>
  <c r="E54" i="8"/>
  <c r="D54" i="8"/>
  <c r="C54" i="8"/>
  <c r="B54" i="8"/>
  <c r="M47" i="8"/>
  <c r="L47" i="8"/>
  <c r="K47" i="8"/>
  <c r="K46" i="8" s="1"/>
  <c r="J47" i="8"/>
  <c r="I47" i="8"/>
  <c r="H47" i="8"/>
  <c r="G47" i="8"/>
  <c r="F47" i="8"/>
  <c r="F46" i="8" s="1"/>
  <c r="E47" i="8"/>
  <c r="E46" i="8" s="1"/>
  <c r="D47" i="8"/>
  <c r="C47" i="8"/>
  <c r="C46" i="8" s="1"/>
  <c r="B47" i="8"/>
  <c r="B46" i="8" s="1"/>
  <c r="B7" i="8" s="1"/>
  <c r="N46" i="8"/>
  <c r="M46" i="8"/>
  <c r="L46" i="8"/>
  <c r="J46" i="8"/>
  <c r="I46" i="8"/>
  <c r="H46" i="8"/>
  <c r="D46" i="8"/>
  <c r="D7" i="8" s="1"/>
  <c r="D6" i="8" s="1"/>
  <c r="M44" i="8"/>
  <c r="L44" i="8"/>
  <c r="K44" i="8"/>
  <c r="J44" i="8"/>
  <c r="I44" i="8"/>
  <c r="H44" i="8"/>
  <c r="G44" i="8"/>
  <c r="F44" i="8"/>
  <c r="E44" i="8"/>
  <c r="D44" i="8"/>
  <c r="C44" i="8"/>
  <c r="B44" i="8"/>
  <c r="M9" i="8"/>
  <c r="M8" i="8" s="1"/>
  <c r="M7" i="8" s="1"/>
  <c r="L9" i="8"/>
  <c r="L8" i="8" s="1"/>
  <c r="K9" i="8"/>
  <c r="K8" i="8" s="1"/>
  <c r="K7" i="8" s="1"/>
  <c r="J9" i="8"/>
  <c r="I9" i="8"/>
  <c r="I8" i="8" s="1"/>
  <c r="I7" i="8" s="1"/>
  <c r="H9" i="8"/>
  <c r="H8" i="8" s="1"/>
  <c r="G9" i="8"/>
  <c r="G8" i="8" s="1"/>
  <c r="F9" i="8"/>
  <c r="E9" i="8"/>
  <c r="D9" i="8"/>
  <c r="D8" i="8" s="1"/>
  <c r="C9" i="8"/>
  <c r="B9" i="8"/>
  <c r="B8" i="8" s="1"/>
  <c r="N8" i="8"/>
  <c r="N7" i="8" s="1"/>
  <c r="J8" i="8"/>
  <c r="J7" i="8" s="1"/>
  <c r="F8" i="8"/>
  <c r="E8" i="8"/>
  <c r="E7" i="8" s="1"/>
  <c r="C8" i="8"/>
  <c r="M103" i="7"/>
  <c r="L103" i="7"/>
  <c r="K103" i="7"/>
  <c r="J103" i="7"/>
  <c r="I103" i="7"/>
  <c r="H103" i="7"/>
  <c r="G103" i="7"/>
  <c r="F103" i="7"/>
  <c r="E103" i="7"/>
  <c r="D103" i="7"/>
  <c r="C103" i="7"/>
  <c r="B103" i="7"/>
  <c r="M94" i="7"/>
  <c r="L94" i="7"/>
  <c r="K94" i="7"/>
  <c r="J94" i="7"/>
  <c r="I94" i="7"/>
  <c r="H94" i="7"/>
  <c r="G94" i="7"/>
  <c r="F94" i="7"/>
  <c r="E94" i="7"/>
  <c r="D94" i="7"/>
  <c r="C94" i="7"/>
  <c r="B94" i="7"/>
  <c r="M92" i="7"/>
  <c r="L92" i="7"/>
  <c r="K92" i="7"/>
  <c r="J92" i="7"/>
  <c r="I92" i="7"/>
  <c r="H92" i="7"/>
  <c r="G92" i="7"/>
  <c r="F92" i="7"/>
  <c r="E92" i="7"/>
  <c r="D92" i="7"/>
  <c r="C92" i="7"/>
  <c r="B92" i="7"/>
  <c r="M86" i="7"/>
  <c r="L86" i="7"/>
  <c r="L85" i="7" s="1"/>
  <c r="K86" i="7"/>
  <c r="K85" i="7" s="1"/>
  <c r="J86" i="7"/>
  <c r="J85" i="7" s="1"/>
  <c r="I86" i="7"/>
  <c r="I85" i="7" s="1"/>
  <c r="H86" i="7"/>
  <c r="H85" i="7" s="1"/>
  <c r="G86" i="7"/>
  <c r="F86" i="7"/>
  <c r="F85" i="7" s="1"/>
  <c r="E86" i="7"/>
  <c r="E85" i="7" s="1"/>
  <c r="D86" i="7"/>
  <c r="D85" i="7" s="1"/>
  <c r="C86" i="7"/>
  <c r="C85" i="7" s="1"/>
  <c r="B86" i="7"/>
  <c r="B85" i="7" s="1"/>
  <c r="N85" i="7"/>
  <c r="M85" i="7"/>
  <c r="M83" i="7"/>
  <c r="L83" i="7"/>
  <c r="K83" i="7"/>
  <c r="J83" i="7"/>
  <c r="I83" i="7"/>
  <c r="H83" i="7"/>
  <c r="G83" i="7"/>
  <c r="F83" i="7"/>
  <c r="E83" i="7"/>
  <c r="D83" i="7"/>
  <c r="C83" i="7"/>
  <c r="B83" i="7"/>
  <c r="M79" i="7"/>
  <c r="L79" i="7"/>
  <c r="K79" i="7"/>
  <c r="J79" i="7"/>
  <c r="I79" i="7"/>
  <c r="H79" i="7"/>
  <c r="G79" i="7"/>
  <c r="F79" i="7"/>
  <c r="E79" i="7"/>
  <c r="D79" i="7"/>
  <c r="C79" i="7"/>
  <c r="B79" i="7"/>
  <c r="M72" i="7"/>
  <c r="M71" i="7" s="1"/>
  <c r="L72" i="7"/>
  <c r="L71" i="7" s="1"/>
  <c r="K72" i="7"/>
  <c r="K71" i="7" s="1"/>
  <c r="J72" i="7"/>
  <c r="J71" i="7" s="1"/>
  <c r="I72" i="7"/>
  <c r="I71" i="7" s="1"/>
  <c r="H72" i="7"/>
  <c r="H71" i="7" s="1"/>
  <c r="G72" i="7"/>
  <c r="G71" i="7" s="1"/>
  <c r="F72" i="7"/>
  <c r="F71" i="7" s="1"/>
  <c r="E72" i="7"/>
  <c r="E71" i="7" s="1"/>
  <c r="D72" i="7"/>
  <c r="D71" i="7" s="1"/>
  <c r="C72" i="7"/>
  <c r="C71" i="7" s="1"/>
  <c r="B72" i="7"/>
  <c r="B71" i="7" s="1"/>
  <c r="N71" i="7"/>
  <c r="M68" i="7"/>
  <c r="L68" i="7"/>
  <c r="K68" i="7"/>
  <c r="J68" i="7"/>
  <c r="I68" i="7"/>
  <c r="H68" i="7"/>
  <c r="G68" i="7"/>
  <c r="F68" i="7"/>
  <c r="E68" i="7"/>
  <c r="D68" i="7"/>
  <c r="C68" i="7"/>
  <c r="B68" i="7"/>
  <c r="M62" i="7"/>
  <c r="L62" i="7"/>
  <c r="K62" i="7"/>
  <c r="J62" i="7"/>
  <c r="I62" i="7"/>
  <c r="H62" i="7"/>
  <c r="G62" i="7"/>
  <c r="F62" i="7"/>
  <c r="E62" i="7"/>
  <c r="D62" i="7"/>
  <c r="C62" i="7"/>
  <c r="B62" i="7"/>
  <c r="M60" i="7"/>
  <c r="L60" i="7"/>
  <c r="K60" i="7"/>
  <c r="J60" i="7"/>
  <c r="I60" i="7"/>
  <c r="H60" i="7"/>
  <c r="G60" i="7"/>
  <c r="F60" i="7"/>
  <c r="E60" i="7"/>
  <c r="D60" i="7"/>
  <c r="C60" i="7"/>
  <c r="B60" i="7"/>
  <c r="M54" i="7"/>
  <c r="L54" i="7"/>
  <c r="K54" i="7"/>
  <c r="J54" i="7"/>
  <c r="I54" i="7"/>
  <c r="H54" i="7"/>
  <c r="G54" i="7"/>
  <c r="F54" i="7"/>
  <c r="E54" i="7"/>
  <c r="D54" i="7"/>
  <c r="C54" i="7"/>
  <c r="B54" i="7"/>
  <c r="M47" i="7"/>
  <c r="M46" i="7" s="1"/>
  <c r="L47" i="7"/>
  <c r="K47" i="7"/>
  <c r="J47" i="7"/>
  <c r="I47" i="7"/>
  <c r="I46" i="7" s="1"/>
  <c r="H47" i="7"/>
  <c r="H46" i="7" s="1"/>
  <c r="G47" i="7"/>
  <c r="G46" i="7" s="1"/>
  <c r="F47" i="7"/>
  <c r="F46" i="7" s="1"/>
  <c r="E47" i="7"/>
  <c r="E46" i="7" s="1"/>
  <c r="D47" i="7"/>
  <c r="D46" i="7" s="1"/>
  <c r="C47" i="7"/>
  <c r="B47" i="7"/>
  <c r="B46" i="7" s="1"/>
  <c r="N46" i="7"/>
  <c r="L46" i="7"/>
  <c r="K46" i="7"/>
  <c r="J46" i="7"/>
  <c r="M44" i="7"/>
  <c r="L44" i="7"/>
  <c r="K44" i="7"/>
  <c r="J44" i="7"/>
  <c r="I44" i="7"/>
  <c r="H44" i="7"/>
  <c r="G44" i="7"/>
  <c r="F44" i="7"/>
  <c r="E44" i="7"/>
  <c r="D44" i="7"/>
  <c r="C44" i="7"/>
  <c r="B44" i="7"/>
  <c r="M9" i="7"/>
  <c r="L9" i="7"/>
  <c r="L8" i="7" s="1"/>
  <c r="K9" i="7"/>
  <c r="K8" i="7" s="1"/>
  <c r="J9" i="7"/>
  <c r="J8" i="7" s="1"/>
  <c r="I9" i="7"/>
  <c r="I8" i="7" s="1"/>
  <c r="I7" i="7" s="1"/>
  <c r="H9" i="7"/>
  <c r="H8" i="7" s="1"/>
  <c r="G9" i="7"/>
  <c r="F9" i="7"/>
  <c r="F8" i="7" s="1"/>
  <c r="E9" i="7"/>
  <c r="E8" i="7" s="1"/>
  <c r="E7" i="7" s="1"/>
  <c r="D9" i="7"/>
  <c r="D8" i="7" s="1"/>
  <c r="C9" i="7"/>
  <c r="C8" i="7" s="1"/>
  <c r="B9" i="7"/>
  <c r="B8" i="7" s="1"/>
  <c r="N8" i="7"/>
  <c r="G8" i="7"/>
  <c r="N4" i="7"/>
  <c r="M103" i="6"/>
  <c r="L103" i="6"/>
  <c r="K103" i="6"/>
  <c r="J103" i="6"/>
  <c r="I103" i="6"/>
  <c r="H103" i="6"/>
  <c r="G103" i="6"/>
  <c r="F103" i="6"/>
  <c r="E103" i="6"/>
  <c r="D103" i="6"/>
  <c r="C103" i="6"/>
  <c r="B103" i="6"/>
  <c r="M94" i="6"/>
  <c r="L94" i="6"/>
  <c r="K94" i="6"/>
  <c r="J94" i="6"/>
  <c r="I94" i="6"/>
  <c r="H94" i="6"/>
  <c r="G94" i="6"/>
  <c r="F94" i="6"/>
  <c r="E94" i="6"/>
  <c r="D94" i="6"/>
  <c r="C94" i="6"/>
  <c r="B94" i="6"/>
  <c r="M92" i="6"/>
  <c r="L92" i="6"/>
  <c r="K92" i="6"/>
  <c r="J92" i="6"/>
  <c r="I92" i="6"/>
  <c r="H92" i="6"/>
  <c r="G92" i="6"/>
  <c r="F92" i="6"/>
  <c r="E92" i="6"/>
  <c r="D92" i="6"/>
  <c r="C92" i="6"/>
  <c r="B92" i="6"/>
  <c r="M86" i="6"/>
  <c r="M85" i="6" s="1"/>
  <c r="M60" i="6" s="1"/>
  <c r="M6" i="6" s="1"/>
  <c r="L86" i="6"/>
  <c r="K86" i="6"/>
  <c r="J86" i="6"/>
  <c r="I86" i="6"/>
  <c r="I85" i="6" s="1"/>
  <c r="I60" i="6" s="1"/>
  <c r="I6" i="6" s="1"/>
  <c r="H86" i="6"/>
  <c r="G86" i="6"/>
  <c r="F86" i="6"/>
  <c r="F85" i="6" s="1"/>
  <c r="E86" i="6"/>
  <c r="E85" i="6" s="1"/>
  <c r="D86" i="6"/>
  <c r="C86" i="6"/>
  <c r="B86" i="6"/>
  <c r="N85" i="6"/>
  <c r="N60" i="6" s="1"/>
  <c r="L85" i="6"/>
  <c r="K85" i="6"/>
  <c r="J85" i="6"/>
  <c r="H85" i="6"/>
  <c r="H60" i="6" s="1"/>
  <c r="H6" i="6" s="1"/>
  <c r="G85" i="6"/>
  <c r="D85" i="6"/>
  <c r="C85" i="6"/>
  <c r="B85" i="6"/>
  <c r="M83" i="6"/>
  <c r="L83" i="6"/>
  <c r="K83" i="6"/>
  <c r="J83" i="6"/>
  <c r="I83" i="6"/>
  <c r="H83" i="6"/>
  <c r="G83" i="6"/>
  <c r="F83" i="6"/>
  <c r="E83" i="6"/>
  <c r="D83" i="6"/>
  <c r="C83" i="6"/>
  <c r="B83" i="6"/>
  <c r="M77" i="6"/>
  <c r="L77" i="6"/>
  <c r="K77" i="6"/>
  <c r="J77" i="6"/>
  <c r="I77" i="6"/>
  <c r="H77" i="6"/>
  <c r="G77" i="6"/>
  <c r="F77" i="6"/>
  <c r="E77" i="6"/>
  <c r="D77" i="6"/>
  <c r="C77" i="6"/>
  <c r="B77" i="6"/>
  <c r="M75" i="6"/>
  <c r="L75" i="6"/>
  <c r="K75" i="6"/>
  <c r="J75" i="6"/>
  <c r="I75" i="6"/>
  <c r="H75" i="6"/>
  <c r="G75" i="6"/>
  <c r="F75" i="6"/>
  <c r="E75" i="6"/>
  <c r="D75" i="6"/>
  <c r="C75" i="6"/>
  <c r="B75" i="6"/>
  <c r="M69" i="6"/>
  <c r="L69" i="6"/>
  <c r="K69" i="6"/>
  <c r="J69" i="6"/>
  <c r="I69" i="6"/>
  <c r="H69" i="6"/>
  <c r="G69" i="6"/>
  <c r="F69" i="6"/>
  <c r="E69" i="6"/>
  <c r="D69" i="6"/>
  <c r="C69" i="6"/>
  <c r="B69" i="6"/>
  <c r="M62" i="6"/>
  <c r="L62" i="6"/>
  <c r="K62" i="6"/>
  <c r="J62" i="6"/>
  <c r="J61" i="6" s="1"/>
  <c r="I62" i="6"/>
  <c r="H62" i="6"/>
  <c r="G62" i="6"/>
  <c r="F62" i="6"/>
  <c r="F61" i="6" s="1"/>
  <c r="F60" i="6" s="1"/>
  <c r="E62" i="6"/>
  <c r="D62" i="6"/>
  <c r="D61" i="6" s="1"/>
  <c r="C62" i="6"/>
  <c r="C61" i="6" s="1"/>
  <c r="C60" i="6" s="1"/>
  <c r="C6" i="6" s="1"/>
  <c r="B62" i="6"/>
  <c r="B61" i="6" s="1"/>
  <c r="B60" i="6" s="1"/>
  <c r="B6" i="6" s="1"/>
  <c r="N61" i="6"/>
  <c r="M61" i="6"/>
  <c r="L61" i="6"/>
  <c r="L60" i="6" s="1"/>
  <c r="K61" i="6"/>
  <c r="K60" i="6" s="1"/>
  <c r="K6" i="6" s="1"/>
  <c r="I61" i="6"/>
  <c r="H61" i="6"/>
  <c r="G61" i="6"/>
  <c r="G60" i="6" s="1"/>
  <c r="E61" i="6"/>
  <c r="E60" i="6" s="1"/>
  <c r="E6" i="6" s="1"/>
  <c r="J60" i="6"/>
  <c r="J6" i="6" s="1"/>
  <c r="D60" i="6"/>
  <c r="M58" i="6"/>
  <c r="L58" i="6"/>
  <c r="K58" i="6"/>
  <c r="J58" i="6"/>
  <c r="I58" i="6"/>
  <c r="H58" i="6"/>
  <c r="G58" i="6"/>
  <c r="F58" i="6"/>
  <c r="E58" i="6"/>
  <c r="D58" i="6"/>
  <c r="C58" i="6"/>
  <c r="B58" i="6"/>
  <c r="M54" i="6"/>
  <c r="L54" i="6"/>
  <c r="K54" i="6"/>
  <c r="J54" i="6"/>
  <c r="I54" i="6"/>
  <c r="H54" i="6"/>
  <c r="G54" i="6"/>
  <c r="F54" i="6"/>
  <c r="E54" i="6"/>
  <c r="D54" i="6"/>
  <c r="C54" i="6"/>
  <c r="B54" i="6"/>
  <c r="M47" i="6"/>
  <c r="L47" i="6"/>
  <c r="L46" i="6" s="1"/>
  <c r="L7" i="6" s="1"/>
  <c r="L6" i="6" s="1"/>
  <c r="K47" i="6"/>
  <c r="J47" i="6"/>
  <c r="I47" i="6"/>
  <c r="H47" i="6"/>
  <c r="H46" i="6" s="1"/>
  <c r="G47" i="6"/>
  <c r="F47" i="6"/>
  <c r="E47" i="6"/>
  <c r="D47" i="6"/>
  <c r="D46" i="6" s="1"/>
  <c r="D7" i="6" s="1"/>
  <c r="C47" i="6"/>
  <c r="B47" i="6"/>
  <c r="N46" i="6"/>
  <c r="M46" i="6"/>
  <c r="K46" i="6"/>
  <c r="K7" i="6" s="1"/>
  <c r="J46" i="6"/>
  <c r="I46" i="6"/>
  <c r="G46" i="6"/>
  <c r="F46" i="6"/>
  <c r="E46" i="6"/>
  <c r="C46" i="6"/>
  <c r="B46" i="6"/>
  <c r="M44" i="6"/>
  <c r="L44" i="6"/>
  <c r="K44" i="6"/>
  <c r="J44" i="6"/>
  <c r="I44" i="6"/>
  <c r="H44" i="6"/>
  <c r="G44" i="6"/>
  <c r="F44" i="6"/>
  <c r="E44" i="6"/>
  <c r="D44" i="6"/>
  <c r="C44" i="6"/>
  <c r="B44" i="6"/>
  <c r="M9" i="6"/>
  <c r="M8" i="6" s="1"/>
  <c r="M7" i="6" s="1"/>
  <c r="L9" i="6"/>
  <c r="K9" i="6"/>
  <c r="J9" i="6"/>
  <c r="I9" i="6"/>
  <c r="I8" i="6" s="1"/>
  <c r="I7" i="6" s="1"/>
  <c r="H9" i="6"/>
  <c r="G9" i="6"/>
  <c r="F9" i="6"/>
  <c r="F8" i="6" s="1"/>
  <c r="E9" i="6"/>
  <c r="E8" i="6" s="1"/>
  <c r="E7" i="6" s="1"/>
  <c r="D9" i="6"/>
  <c r="C9" i="6"/>
  <c r="B9" i="6"/>
  <c r="N8" i="6"/>
  <c r="N7" i="6" s="1"/>
  <c r="L8" i="6"/>
  <c r="K8" i="6"/>
  <c r="J8" i="6"/>
  <c r="J7" i="6" s="1"/>
  <c r="H8" i="6"/>
  <c r="H7" i="6" s="1"/>
  <c r="G8" i="6"/>
  <c r="D8" i="6"/>
  <c r="C8" i="6"/>
  <c r="C7" i="6" s="1"/>
  <c r="B8" i="6"/>
  <c r="B7" i="6" s="1"/>
  <c r="G7" i="6"/>
  <c r="G6" i="6" s="1"/>
  <c r="N4" i="6"/>
  <c r="M103" i="5"/>
  <c r="L103" i="5"/>
  <c r="K103" i="5"/>
  <c r="J103" i="5"/>
  <c r="I103" i="5"/>
  <c r="H103" i="5"/>
  <c r="G103" i="5"/>
  <c r="F103" i="5"/>
  <c r="E103" i="5"/>
  <c r="D103" i="5"/>
  <c r="C103" i="5"/>
  <c r="B103" i="5"/>
  <c r="M94" i="5"/>
  <c r="L94" i="5"/>
  <c r="K94" i="5"/>
  <c r="J94" i="5"/>
  <c r="I94" i="5"/>
  <c r="H94" i="5"/>
  <c r="G94" i="5"/>
  <c r="F94" i="5"/>
  <c r="E94" i="5"/>
  <c r="D94" i="5"/>
  <c r="C94" i="5"/>
  <c r="B94" i="5"/>
  <c r="M92" i="5"/>
  <c r="L92" i="5"/>
  <c r="K92" i="5"/>
  <c r="J92" i="5"/>
  <c r="I92" i="5"/>
  <c r="H92" i="5"/>
  <c r="G92" i="5"/>
  <c r="F92" i="5"/>
  <c r="E92" i="5"/>
  <c r="D92" i="5"/>
  <c r="C92" i="5"/>
  <c r="B92" i="5"/>
  <c r="M86" i="5"/>
  <c r="M85" i="5" s="1"/>
  <c r="L86" i="5"/>
  <c r="L85" i="5" s="1"/>
  <c r="K86" i="5"/>
  <c r="J86" i="5"/>
  <c r="J85" i="5" s="1"/>
  <c r="J60" i="5" s="1"/>
  <c r="J6" i="5" s="1"/>
  <c r="I86" i="5"/>
  <c r="I85" i="5" s="1"/>
  <c r="I60" i="5" s="1"/>
  <c r="I6" i="5" s="1"/>
  <c r="H86" i="5"/>
  <c r="H85" i="5" s="1"/>
  <c r="G86" i="5"/>
  <c r="F86" i="5"/>
  <c r="E86" i="5"/>
  <c r="E85" i="5" s="1"/>
  <c r="E60" i="5" s="1"/>
  <c r="D86" i="5"/>
  <c r="D85" i="5" s="1"/>
  <c r="C86" i="5"/>
  <c r="B86" i="5"/>
  <c r="B85" i="5" s="1"/>
  <c r="N85" i="5"/>
  <c r="K85" i="5"/>
  <c r="K60" i="5" s="1"/>
  <c r="K6" i="5" s="1"/>
  <c r="G85" i="5"/>
  <c r="F85" i="5"/>
  <c r="C85" i="5"/>
  <c r="M83" i="5"/>
  <c r="L83" i="5"/>
  <c r="K83" i="5"/>
  <c r="J83" i="5"/>
  <c r="I83" i="5"/>
  <c r="H83" i="5"/>
  <c r="G83" i="5"/>
  <c r="F83" i="5"/>
  <c r="E83" i="5"/>
  <c r="D83" i="5"/>
  <c r="C83" i="5"/>
  <c r="B83" i="5"/>
  <c r="M77" i="5"/>
  <c r="L77" i="5"/>
  <c r="K77" i="5"/>
  <c r="J77" i="5"/>
  <c r="I77" i="5"/>
  <c r="H77" i="5"/>
  <c r="G77" i="5"/>
  <c r="F77" i="5"/>
  <c r="E77" i="5"/>
  <c r="D77" i="5"/>
  <c r="C77" i="5"/>
  <c r="B77" i="5"/>
  <c r="M75" i="5"/>
  <c r="L75" i="5"/>
  <c r="K75" i="5"/>
  <c r="J75" i="5"/>
  <c r="I75" i="5"/>
  <c r="H75" i="5"/>
  <c r="G75" i="5"/>
  <c r="F75" i="5"/>
  <c r="E75" i="5"/>
  <c r="D75" i="5"/>
  <c r="C75" i="5"/>
  <c r="B75" i="5"/>
  <c r="M69" i="5"/>
  <c r="L69" i="5"/>
  <c r="K69" i="5"/>
  <c r="J69" i="5"/>
  <c r="I69" i="5"/>
  <c r="H69" i="5"/>
  <c r="G69" i="5"/>
  <c r="F69" i="5"/>
  <c r="E69" i="5"/>
  <c r="D69" i="5"/>
  <c r="C69" i="5"/>
  <c r="B69" i="5"/>
  <c r="M62" i="5"/>
  <c r="M61" i="5" s="1"/>
  <c r="M60" i="5" s="1"/>
  <c r="L62" i="5"/>
  <c r="K62" i="5"/>
  <c r="J62" i="5"/>
  <c r="I62" i="5"/>
  <c r="I61" i="5" s="1"/>
  <c r="H62" i="5"/>
  <c r="G62" i="5"/>
  <c r="F62" i="5"/>
  <c r="E62" i="5"/>
  <c r="E61" i="5" s="1"/>
  <c r="D62" i="5"/>
  <c r="C62" i="5"/>
  <c r="B62" i="5"/>
  <c r="N61" i="5"/>
  <c r="N60" i="5" s="1"/>
  <c r="L61" i="5"/>
  <c r="L60" i="5" s="1"/>
  <c r="K61" i="5"/>
  <c r="J61" i="5"/>
  <c r="H61" i="5"/>
  <c r="H60" i="5" s="1"/>
  <c r="G61" i="5"/>
  <c r="G60" i="5" s="1"/>
  <c r="F61" i="5"/>
  <c r="D61" i="5"/>
  <c r="C61" i="5"/>
  <c r="C60" i="5" s="1"/>
  <c r="B61" i="5"/>
  <c r="B60" i="5" s="1"/>
  <c r="D60" i="5"/>
  <c r="M58" i="5"/>
  <c r="L58" i="5"/>
  <c r="K58" i="5"/>
  <c r="J58" i="5"/>
  <c r="I58" i="5"/>
  <c r="H58" i="5"/>
  <c r="G58" i="5"/>
  <c r="F58" i="5"/>
  <c r="E58" i="5"/>
  <c r="D58" i="5"/>
  <c r="C58" i="5"/>
  <c r="B58" i="5"/>
  <c r="M54" i="5"/>
  <c r="L54" i="5"/>
  <c r="K54" i="5"/>
  <c r="J54" i="5"/>
  <c r="I54" i="5"/>
  <c r="H54" i="5"/>
  <c r="G54" i="5"/>
  <c r="F54" i="5"/>
  <c r="E54" i="5"/>
  <c r="D54" i="5"/>
  <c r="C54" i="5"/>
  <c r="B54" i="5"/>
  <c r="M47" i="5"/>
  <c r="L47" i="5"/>
  <c r="K47" i="5"/>
  <c r="K46" i="5" s="1"/>
  <c r="J47" i="5"/>
  <c r="I47" i="5"/>
  <c r="H47" i="5"/>
  <c r="G47" i="5"/>
  <c r="G46" i="5" s="1"/>
  <c r="G7" i="5" s="1"/>
  <c r="F47" i="5"/>
  <c r="E47" i="5"/>
  <c r="E46" i="5" s="1"/>
  <c r="D47" i="5"/>
  <c r="D46" i="5" s="1"/>
  <c r="D7" i="5" s="1"/>
  <c r="C47" i="5"/>
  <c r="C46" i="5" s="1"/>
  <c r="B47" i="5"/>
  <c r="N46" i="5"/>
  <c r="M46" i="5"/>
  <c r="L46" i="5"/>
  <c r="L7" i="5" s="1"/>
  <c r="J46" i="5"/>
  <c r="I46" i="5"/>
  <c r="H46" i="5"/>
  <c r="H7" i="5" s="1"/>
  <c r="F46" i="5"/>
  <c r="B46" i="5"/>
  <c r="M44" i="5"/>
  <c r="L44" i="5"/>
  <c r="K44" i="5"/>
  <c r="J44" i="5"/>
  <c r="I44" i="5"/>
  <c r="H44" i="5"/>
  <c r="G44" i="5"/>
  <c r="F44" i="5"/>
  <c r="E44" i="5"/>
  <c r="D44" i="5"/>
  <c r="C44" i="5"/>
  <c r="B44" i="5"/>
  <c r="M9" i="5"/>
  <c r="M8" i="5" s="1"/>
  <c r="M7" i="5" s="1"/>
  <c r="L9" i="5"/>
  <c r="L8" i="5" s="1"/>
  <c r="K9" i="5"/>
  <c r="J9" i="5"/>
  <c r="I9" i="5"/>
  <c r="H9" i="5"/>
  <c r="H8" i="5" s="1"/>
  <c r="G9" i="5"/>
  <c r="F9" i="5"/>
  <c r="F8" i="5" s="1"/>
  <c r="F7" i="5" s="1"/>
  <c r="E9" i="5"/>
  <c r="E8" i="5" s="1"/>
  <c r="E7" i="5" s="1"/>
  <c r="D9" i="5"/>
  <c r="D8" i="5" s="1"/>
  <c r="C9" i="5"/>
  <c r="B9" i="5"/>
  <c r="B8" i="5" s="1"/>
  <c r="B7" i="5" s="1"/>
  <c r="B6" i="5" s="1"/>
  <c r="N8" i="5"/>
  <c r="N7" i="5" s="1"/>
  <c r="K8" i="5"/>
  <c r="J8" i="5"/>
  <c r="J7" i="5" s="1"/>
  <c r="I8" i="5"/>
  <c r="I7" i="5" s="1"/>
  <c r="G8" i="5"/>
  <c r="C8" i="5"/>
  <c r="C7" i="5" s="1"/>
  <c r="K7" i="5"/>
  <c r="N4" i="5"/>
  <c r="F102" i="48" l="1"/>
  <c r="F81" i="48" s="1"/>
  <c r="D48" i="48"/>
  <c r="D7" i="48" s="1"/>
  <c r="M8" i="7"/>
  <c r="M7" i="7" s="1"/>
  <c r="D70" i="7"/>
  <c r="H70" i="7"/>
  <c r="L70" i="7"/>
  <c r="G85" i="7"/>
  <c r="G70" i="7" s="1"/>
  <c r="C70" i="7"/>
  <c r="K70" i="7"/>
  <c r="G7" i="8"/>
  <c r="B6" i="8"/>
  <c r="F7" i="8"/>
  <c r="H7" i="8"/>
  <c r="H6" i="8" s="1"/>
  <c r="K70" i="8"/>
  <c r="N70" i="8"/>
  <c r="I70" i="8"/>
  <c r="I6" i="8" s="1"/>
  <c r="M70" i="8"/>
  <c r="E6" i="8"/>
  <c r="L7" i="8"/>
  <c r="L6" i="8" s="1"/>
  <c r="C7" i="8"/>
  <c r="C6" i="8" s="1"/>
  <c r="G46" i="8"/>
  <c r="C46" i="7"/>
  <c r="C7" i="7" s="1"/>
  <c r="J7" i="7"/>
  <c r="B7" i="7"/>
  <c r="B70" i="7"/>
  <c r="D7" i="7"/>
  <c r="H7" i="7"/>
  <c r="K7" i="7"/>
  <c r="N70" i="7"/>
  <c r="E70" i="7"/>
  <c r="E6" i="7" s="1"/>
  <c r="I70" i="7"/>
  <c r="I6" i="7" s="1"/>
  <c r="F7" i="7"/>
  <c r="N7" i="7"/>
  <c r="F70" i="7"/>
  <c r="J70" i="7"/>
  <c r="J6" i="7" s="1"/>
  <c r="E81" i="49"/>
  <c r="G7" i="49"/>
  <c r="D8" i="49"/>
  <c r="B48" i="49"/>
  <c r="B7" i="49" s="1"/>
  <c r="B6" i="49" s="1"/>
  <c r="F48" i="49"/>
  <c r="D48" i="49"/>
  <c r="F7" i="49"/>
  <c r="C48" i="48"/>
  <c r="C7" i="48" s="1"/>
  <c r="E48" i="48"/>
  <c r="E82" i="48"/>
  <c r="D82" i="48"/>
  <c r="C82" i="48"/>
  <c r="D102" i="48"/>
  <c r="D81" i="48" s="1"/>
  <c r="C102" i="48"/>
  <c r="C81" i="48" s="1"/>
  <c r="C6" i="48" s="1"/>
  <c r="B102" i="48"/>
  <c r="B82" i="48"/>
  <c r="F82" i="48"/>
  <c r="E6" i="5"/>
  <c r="D6" i="5"/>
  <c r="G6" i="5"/>
  <c r="L6" i="5"/>
  <c r="C6" i="5"/>
  <c r="H6" i="5"/>
  <c r="M6" i="5"/>
  <c r="D6" i="6"/>
  <c r="F6" i="6"/>
  <c r="G6" i="8"/>
  <c r="F7" i="6"/>
  <c r="M70" i="7"/>
  <c r="K6" i="8"/>
  <c r="E6" i="43"/>
  <c r="C12" i="43"/>
  <c r="G12" i="43"/>
  <c r="E7" i="48"/>
  <c r="G7" i="7"/>
  <c r="L7" i="7"/>
  <c r="M6" i="8"/>
  <c r="G6" i="12"/>
  <c r="K6" i="12"/>
  <c r="F60" i="5"/>
  <c r="F6" i="5" s="1"/>
  <c r="G18" i="12"/>
  <c r="K18" i="12"/>
  <c r="D18" i="43"/>
  <c r="B6" i="46"/>
  <c r="F6" i="46"/>
  <c r="E102" i="48"/>
  <c r="B81" i="49"/>
  <c r="J70" i="8"/>
  <c r="J6" i="8" s="1"/>
  <c r="F70" i="8"/>
  <c r="H7" i="21"/>
  <c r="B48" i="48"/>
  <c r="F48" i="48"/>
  <c r="E8" i="49"/>
  <c r="D7" i="49"/>
  <c r="E48" i="49"/>
  <c r="C48" i="49"/>
  <c r="C7" i="49" s="1"/>
  <c r="C6" i="49" s="1"/>
  <c r="D102" i="49"/>
  <c r="B8" i="29"/>
  <c r="B7" i="29" s="1"/>
  <c r="B71" i="30"/>
  <c r="B70" i="30" s="1"/>
  <c r="B7" i="30" s="1"/>
  <c r="E18" i="43"/>
  <c r="C6" i="46"/>
  <c r="G6" i="46"/>
  <c r="B8" i="48"/>
  <c r="F8" i="48"/>
  <c r="F7" i="48" s="1"/>
  <c r="F81" i="49"/>
  <c r="F6" i="49" s="1"/>
  <c r="D82" i="49"/>
  <c r="D6" i="48" l="1"/>
  <c r="L6" i="7"/>
  <c r="H6" i="7"/>
  <c r="D6" i="7"/>
  <c r="C6" i="7"/>
  <c r="G6" i="7"/>
  <c r="K6" i="7"/>
  <c r="F6" i="8"/>
  <c r="B6" i="7"/>
  <c r="M6" i="7"/>
  <c r="F6" i="7"/>
  <c r="D81" i="49"/>
  <c r="B81" i="48"/>
  <c r="F6" i="48"/>
  <c r="E81" i="48"/>
  <c r="E6" i="48" s="1"/>
  <c r="E7" i="49"/>
  <c r="E6" i="49" s="1"/>
  <c r="B7" i="48"/>
  <c r="B6" i="48" s="1"/>
  <c r="D6" i="49"/>
</calcChain>
</file>

<file path=xl/sharedStrings.xml><?xml version="1.0" encoding="utf-8"?>
<sst xmlns="http://schemas.openxmlformats.org/spreadsheetml/2006/main" count="1219" uniqueCount="326">
  <si>
    <t xml:space="preserve">            ОВДП (27-річні)</t>
  </si>
  <si>
    <t xml:space="preserve">            ОВДП (29-річні)</t>
  </si>
  <si>
    <t xml:space="preserve">            ОВДП (22-річні)</t>
  </si>
  <si>
    <t xml:space="preserve">            ОВДП (24-річні)</t>
  </si>
  <si>
    <t>ОВДП (3 - річні)</t>
  </si>
  <si>
    <t xml:space="preserve">            ОВДП (8 - річні)</t>
  </si>
  <si>
    <t>2015-2060</t>
  </si>
  <si>
    <t>ОВДП (9 - місячні)</t>
  </si>
  <si>
    <t xml:space="preserve">            ОВДП (30-річні)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</si>
  <si>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</si>
  <si>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</si>
  <si>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</si>
  <si>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</si>
  <si>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</si>
  <si>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</si>
  <si>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</si>
  <si>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</si>
  <si>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>Внутрішній борг за випущеними цінними паперами</t>
  </si>
  <si>
    <t xml:space="preserve">            ОВДП (12 - місячні)</t>
  </si>
  <si>
    <t>Deutsche Bank AG London</t>
  </si>
  <si>
    <t>ОВДП (16 - річні)</t>
  </si>
  <si>
    <t>Citibank, N.A., Deutsche Bank AG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</si>
  <si>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</si>
  <si>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</si>
  <si>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</si>
  <si>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Державний та гарантований державою борг України за станом на ReportDate 
(за типом боргу)</t>
  </si>
  <si>
    <t xml:space="preserve">            ОВДП (18 -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</si>
  <si>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</si>
  <si>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</si>
  <si>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</si>
  <si>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</si>
  <si>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Державний та гарантований державою борг України</t>
  </si>
  <si>
    <t>ОВДП (6 - річні)</t>
  </si>
  <si>
    <t xml:space="preserve">            ОВДП (20 - річні)</t>
  </si>
  <si>
    <t>Європейське Співтовариство</t>
  </si>
  <si>
    <t>ПАТ АБ "Укргазбанк"</t>
  </si>
  <si>
    <t xml:space="preserve">      Гарантований внутрішній борг</t>
  </si>
  <si>
    <t>Долар США</t>
  </si>
  <si>
    <t>Німеччина</t>
  </si>
  <si>
    <t>Aquasafety Invest plc</t>
  </si>
  <si>
    <t>ОВДП (6 - місячні)</t>
  </si>
  <si>
    <t>ОВДП (19 - річні)</t>
  </si>
  <si>
    <t>Індекс споживчих цін (СРІ)</t>
  </si>
  <si>
    <t xml:space="preserve">            Казначейські зобов'язання</t>
  </si>
  <si>
    <t xml:space="preserve">            ОВДП (4 - річні)</t>
  </si>
  <si>
    <t>курс до UAH</t>
  </si>
  <si>
    <t>2022-31.12.2060</t>
  </si>
  <si>
    <t>ОВДП (11 - річні)</t>
  </si>
  <si>
    <t>Сессия</t>
  </si>
  <si>
    <t>ОВДП (25-річні)</t>
  </si>
  <si>
    <t>ОВДП (27-річні)</t>
  </si>
  <si>
    <t>Облігації ДІУ (10 - річні)</t>
  </si>
  <si>
    <t>млрд. дол.США</t>
  </si>
  <si>
    <t>ОВДП (22-річні)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</si>
  <si>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</si>
  <si>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</si>
  <si>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</si>
  <si>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</si>
  <si>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</si>
  <si>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</si>
  <si>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</si>
  <si>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</si>
  <si>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</si>
  <si>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</si>
  <si>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</si>
  <si>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</si>
  <si>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</si>
  <si>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</si>
  <si>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</si>
  <si>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</si>
  <si>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</si>
  <si>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</si>
  <si>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ОВДП (12 - місячні)</t>
  </si>
  <si>
    <t>Внутрішня заборгованість, не віднесена до інших категорій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</si>
  <si>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</si>
  <si>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</si>
  <si>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</si>
  <si>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</si>
  <si>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</si>
  <si>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      ОВДП (28-річні)</t>
  </si>
  <si>
    <t xml:space="preserve">      Гарантований зовнішній борг</t>
  </si>
  <si>
    <t xml:space="preserve">            ОВДП (25-річні)</t>
  </si>
  <si>
    <t>Зовнішній борг</t>
  </si>
  <si>
    <t xml:space="preserve">            ОВДП (16 - річні)</t>
  </si>
  <si>
    <t>млрд. грн.</t>
  </si>
  <si>
    <t>Борг, по якому сплата відсотків здійснюється за плаваючими процентними ставками</t>
  </si>
  <si>
    <t xml:space="preserve">            ОВДП (1 - місячні)</t>
  </si>
  <si>
    <t>ОВДП (4 - річні)</t>
  </si>
  <si>
    <t xml:space="preserve">            ОВДП (9 -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</si>
  <si>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</si>
  <si>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</si>
  <si>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</si>
  <si>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</si>
  <si>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</si>
  <si>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</si>
  <si>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</si>
  <si>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</si>
  <si>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ОВДП (17 - річні)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</si>
  <si>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</si>
  <si>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</si>
  <si>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</si>
  <si>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</si>
  <si>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</si>
  <si>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</si>
  <si>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</si>
  <si>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</si>
  <si>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</si>
  <si>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6c88ba23-794f-432b-801a-6bea15a9b44d</t>
  </si>
  <si>
    <t>Японія</t>
  </si>
  <si>
    <t>2018-2022</t>
  </si>
  <si>
    <t>ВАТ "Державний ощадний банк України"</t>
  </si>
  <si>
    <t xml:space="preserve">            ОВДП (11 - річні)</t>
  </si>
  <si>
    <t>ОВДП (7 - річні)</t>
  </si>
  <si>
    <t>ОВДП (20 - річні)</t>
  </si>
  <si>
    <t>курс до USD</t>
  </si>
  <si>
    <t>Середній термін обігу, років</t>
  </si>
  <si>
    <t xml:space="preserve">         в т.ч. ОЗДП</t>
  </si>
  <si>
    <t>Гарантований державою борг</t>
  </si>
  <si>
    <t>ОВДП (28-річні)</t>
  </si>
  <si>
    <t>ОВДП (23-річні)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</si>
  <si>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</si>
  <si>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</si>
  <si>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</si>
  <si>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</si>
  <si>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</si>
  <si>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</si>
  <si>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</si>
  <si>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</si>
  <si>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</si>
  <si>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</si>
  <si>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</si>
  <si>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</si>
  <si>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</si>
  <si>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</si>
  <si>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</si>
  <si>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</si>
  <si>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</si>
  <si>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</si>
  <si>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</si>
  <si>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</si>
  <si>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 xml:space="preserve">            ОВДП (26-річні)</t>
  </si>
  <si>
    <t xml:space="preserve">            ОВДП (21-річні)</t>
  </si>
  <si>
    <t xml:space="preserve">            ОВДП (23-річні)</t>
  </si>
  <si>
    <t>Внутрішній борг перед банківськими та іншими фінансовими установами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</si>
  <si>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</si>
  <si>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</si>
  <si>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</si>
  <si>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</si>
  <si>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</si>
  <si>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</si>
  <si>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</si>
  <si>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</si>
  <si>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 xml:space="preserve">            ОВДП (17 - річні)</t>
  </si>
  <si>
    <t>Середня ставка,
 %</t>
  </si>
  <si>
    <t>Зміна структури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</si>
  <si>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</si>
  <si>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</si>
  <si>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</si>
  <si>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</si>
  <si>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>ВАТ "Газпромбанк"</t>
  </si>
  <si>
    <t xml:space="preserve">            ОВДП (19 - річні)</t>
  </si>
  <si>
    <t>ОВДП (18 -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</si>
  <si>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</si>
  <si>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</si>
  <si>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</si>
  <si>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</si>
  <si>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</si>
  <si>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</si>
  <si>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</si>
  <si>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</si>
  <si>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</si>
  <si>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</si>
  <si>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</si>
  <si>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</si>
  <si>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</si>
  <si>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ОВДП (29-річні)</t>
  </si>
  <si>
    <t>ОВДП (24-річні)</t>
  </si>
  <si>
    <t>ОВДП (26-річні)</t>
  </si>
  <si>
    <t>ОВДП (21-річні)</t>
  </si>
  <si>
    <t>Державний та гарантований державою борг України за останні 5 років</t>
  </si>
  <si>
    <t>VTB Capital PLC</t>
  </si>
  <si>
    <t>ОВДП (30-річні)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</si>
  <si>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</si>
  <si>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</si>
  <si>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</si>
  <si>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</si>
  <si>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</si>
  <si>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</si>
  <si>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</si>
  <si>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</si>
  <si>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</si>
  <si>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</si>
  <si>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</si>
  <si>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 xml:space="preserve">            ОВДП (15 - річні)</t>
  </si>
  <si>
    <t>Зовнішній борг, не віднесений до інших категорій</t>
  </si>
  <si>
    <t>ОЗДП 2017 року</t>
  </si>
  <si>
    <t>Державний та гарантований державою борг України за поточний рік</t>
  </si>
  <si>
    <t>STOP</t>
  </si>
  <si>
    <t>by conditionality</t>
  </si>
  <si>
    <t>State debt and State guaranteed debt  of Ukraine as of 31.12.2017</t>
  </si>
  <si>
    <t>bn, units</t>
  </si>
  <si>
    <t>USD</t>
  </si>
  <si>
    <t>UAH</t>
  </si>
  <si>
    <t>Total</t>
  </si>
  <si>
    <t xml:space="preserve"> State Debt</t>
  </si>
  <si>
    <t>Domestic Debt</t>
  </si>
  <si>
    <t>1. Government securities issued on the domestic market</t>
  </si>
  <si>
    <t>T-bills (10 - years)</t>
  </si>
  <si>
    <t>T-bills (11 - years)</t>
  </si>
  <si>
    <t>T-bills (12 - month)</t>
  </si>
  <si>
    <t>T-bills (12 - years)</t>
  </si>
  <si>
    <t>T-bills (13 - years)</t>
  </si>
  <si>
    <t>T-bills (14 - years)</t>
  </si>
  <si>
    <t>T-bills (15 - years)</t>
  </si>
  <si>
    <t>T-bills (16 - years)</t>
  </si>
  <si>
    <t>T-bills (17 - years)</t>
  </si>
  <si>
    <t>T-bills (18 - month)</t>
  </si>
  <si>
    <t>T-bills (18 - years)</t>
  </si>
  <si>
    <t>T-bills (19 - years)</t>
  </si>
  <si>
    <t>T-bills (2 - years)</t>
  </si>
  <si>
    <t>T-bills (20 - years)</t>
  </si>
  <si>
    <t>T-bills (21 - years)</t>
  </si>
  <si>
    <t>T-bills (22 - years)</t>
  </si>
  <si>
    <t>T-bills (23 - years)</t>
  </si>
  <si>
    <t>T-bills (24 - years)</t>
  </si>
  <si>
    <t>T-bills (25 - years)</t>
  </si>
  <si>
    <t>T-bills (26 - years)</t>
  </si>
  <si>
    <t>T-bills (27 - years)</t>
  </si>
  <si>
    <t>T-bills (28 - years)</t>
  </si>
  <si>
    <t>T-bills (29 - years)</t>
  </si>
  <si>
    <t>T-bills (3 - month)</t>
  </si>
  <si>
    <t>T-bills (3 - years)</t>
  </si>
  <si>
    <t>T-bills (30 - years)</t>
  </si>
  <si>
    <t>T-bills (4 - years)</t>
  </si>
  <si>
    <t>T-bills (5 - years)</t>
  </si>
  <si>
    <t>T-bills (6 - month)</t>
  </si>
  <si>
    <t>T-bills (6 - years)</t>
  </si>
  <si>
    <t>T-bills (7 - years)</t>
  </si>
  <si>
    <t>T-bills (8 - years)</t>
  </si>
  <si>
    <t>T-bills (9 - years)</t>
  </si>
  <si>
    <t>2. Domestic banks or commercial loans</t>
  </si>
  <si>
    <t>NBU</t>
  </si>
  <si>
    <t>External Debt</t>
  </si>
  <si>
    <t>1. IFO Loans</t>
  </si>
  <si>
    <t>EU</t>
  </si>
  <si>
    <t>EBRD</t>
  </si>
  <si>
    <t>EIB</t>
  </si>
  <si>
    <t>IBRD</t>
  </si>
  <si>
    <t>IMF</t>
  </si>
  <si>
    <t>Clean Technology Fund (IBRD)</t>
  </si>
  <si>
    <t>2. Official Loans</t>
  </si>
  <si>
    <t xml:space="preserve">Canada </t>
  </si>
  <si>
    <t>Germany</t>
  </si>
  <si>
    <t>Russia</t>
  </si>
  <si>
    <t>USA</t>
  </si>
  <si>
    <t>Japan</t>
  </si>
  <si>
    <t>3. External banks or commercial loans</t>
  </si>
  <si>
    <t>4. Government securities issued on the external market</t>
  </si>
  <si>
    <t xml:space="preserve">Eurobonds 2013 </t>
  </si>
  <si>
    <t xml:space="preserve">Eurobonds 2014 </t>
  </si>
  <si>
    <t xml:space="preserve">Eurobonds 2015 </t>
  </si>
  <si>
    <t>Eurobonds 2016</t>
  </si>
  <si>
    <t>Eurobonds 2017</t>
  </si>
  <si>
    <t>5. Other liabilities</t>
  </si>
  <si>
    <t xml:space="preserve">State guaranteed debt </t>
  </si>
  <si>
    <t>1. Securities issued on the domestic market</t>
  </si>
  <si>
    <t>Government securities</t>
  </si>
  <si>
    <t>State Mortgage Institution Bonds (10 - years)</t>
  </si>
  <si>
    <t>State Mortgage Institution Bonds (5 - years)</t>
  </si>
  <si>
    <t>State Mortgage Institution Bonds (7 - years)</t>
  </si>
  <si>
    <t>'Ukravtodor'' Bonds  (5 - years)</t>
  </si>
  <si>
    <t>Ukreximbank</t>
  </si>
  <si>
    <t xml:space="preserve">State Savings Bank of Ukraine </t>
  </si>
  <si>
    <t>Ukrgazbank</t>
  </si>
  <si>
    <t>3. Other liabilities</t>
  </si>
  <si>
    <t>Other creditors</t>
  </si>
  <si>
    <t>European Atomic Energy Community</t>
  </si>
  <si>
    <t>3.External banks or commercial loans</t>
  </si>
  <si>
    <t>China Development Bank</t>
  </si>
  <si>
    <t>China EximBank</t>
  </si>
  <si>
    <t>Korea EximBank</t>
  </si>
  <si>
    <t>4. Securities issued on the external market</t>
  </si>
  <si>
    <t>State debt and State guaranteed debt of  Ukraine for the current year</t>
  </si>
  <si>
    <t>Total amount of state debt and state guaranteed debt</t>
  </si>
  <si>
    <t>CENTRAL STORAGE SAFETY PROJECT TRUST</t>
  </si>
  <si>
    <t>T-bills (9 - month)</t>
  </si>
  <si>
    <t>Naftogaz (3- years)</t>
  </si>
  <si>
    <t>bn, USD</t>
  </si>
  <si>
    <t>by interest rate types</t>
  </si>
  <si>
    <t>State debt and State guaranteed debt of Ukraine as of 31.12.2017</t>
  </si>
  <si>
    <t>Consumer Price Index (СРІ)</t>
  </si>
  <si>
    <t>IMF rate</t>
  </si>
  <si>
    <t>Fixed rate</t>
  </si>
  <si>
    <t>by repayment currency</t>
  </si>
  <si>
    <t>EUR</t>
  </si>
  <si>
    <t>CAD</t>
  </si>
  <si>
    <t>SDR</t>
  </si>
  <si>
    <t>JPY</t>
  </si>
  <si>
    <t>State debt and State guaranteed debt of Ukraine for the last 5 years</t>
  </si>
  <si>
    <t>bn, UAH</t>
  </si>
  <si>
    <t>Total amout of State debt and State guaranteed debt of Ukraine</t>
  </si>
  <si>
    <t>Retail T-bills</t>
  </si>
  <si>
    <t>T-bills (1 - month)</t>
  </si>
  <si>
    <t xml:space="preserve">Eurobonds 2005 </t>
  </si>
  <si>
    <t>Eurobonds 2006</t>
  </si>
  <si>
    <t xml:space="preserve">Eurobonds 2007 </t>
  </si>
  <si>
    <t xml:space="preserve">Eurobonds 2010 </t>
  </si>
  <si>
    <t>Eurobonds 2011</t>
  </si>
  <si>
    <t xml:space="preserve">Eurobonds 2012 </t>
  </si>
  <si>
    <t>Eurobonds 2013</t>
  </si>
  <si>
    <t>Eurobonds 2015</t>
  </si>
  <si>
    <t>Bills of ''Ukavtodor''</t>
  </si>
  <si>
    <t>Kiev aircraft plant "Aviant" Bonds (5 - years)</t>
  </si>
  <si>
    <t>Nadtogaz Bonds (3 - years)</t>
  </si>
  <si>
    <t>Ukravtodor'' Bonds  (12 - month)</t>
  </si>
  <si>
    <t>'Ukravtodor'' Bonds  (3 - years)</t>
  </si>
  <si>
    <t>Kharkiv aircraft enterprise Bonds  (5 - years)</t>
  </si>
  <si>
    <t>Kharkiv aircraft enterprise Bonds  (6 - years)</t>
  </si>
  <si>
    <t>Gazprombank</t>
  </si>
  <si>
    <t>Fininpro Bonds (5 - years)</t>
  </si>
  <si>
    <t>Fininpro Bonds (7 - years)</t>
  </si>
  <si>
    <t>Naftogaz Bonds (5 - years)</t>
  </si>
  <si>
    <t>France</t>
  </si>
  <si>
    <t>Italy</t>
  </si>
  <si>
    <t>Eurobonds 2003</t>
  </si>
  <si>
    <t>Citibank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</si>
</sst>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8"/>
      <name val="Arial Cyr"/>
      <charset val="204"/>
    </font>
    <font>
      <b/>
      <i/>
      <sz val="1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"/>
      <name val="Arial Cyr"/>
      <charset val="204"/>
    </font>
    <font>
      <sz val="10.5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78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0" fillId="0" borderId="0" xfId="0" applyFont="1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10" fontId="6" fillId="8" borderId="1" xfId="4" applyNumberFormat="1" applyFont="1" applyFill="1" applyBorder="1" applyAlignment="1">
      <alignment horizontal="right" vertical="center"/>
    </xf>
    <xf numFmtId="0" fontId="7" fillId="0" borderId="0" xfId="1" applyNumberFormat="1" applyFont="1"/>
    <xf numFmtId="4" fontId="8" fillId="0" borderId="0" xfId="0" applyNumberFormat="1" applyFont="1" applyAlignment="1"/>
    <xf numFmtId="0" fontId="4" fillId="0" borderId="0" xfId="0" applyFont="1" applyAlignment="1">
      <alignment horizontal="right"/>
    </xf>
    <xf numFmtId="0" fontId="9" fillId="9" borderId="1" xfId="0" applyFont="1" applyFill="1" applyBorder="1" applyAlignment="1">
      <alignment horizontal="left" wrapText="1" indent="3"/>
    </xf>
    <xf numFmtId="4" fontId="10" fillId="8" borderId="1" xfId="0" applyNumberFormat="1" applyFont="1" applyFill="1" applyBorder="1" applyAlignment="1">
      <alignment horizontal="center" vertical="center"/>
    </xf>
    <xf numFmtId="165" fontId="7" fillId="8" borderId="1" xfId="1" applyNumberFormat="1" applyFont="1" applyFill="1" applyBorder="1" applyAlignment="1"/>
    <xf numFmtId="164" fontId="11" fillId="6" borderId="1" xfId="11" applyNumberFormat="1" applyFont="1" applyBorder="1" applyAlignment="1">
      <alignment horizontal="right" vertical="center"/>
    </xf>
    <xf numFmtId="0" fontId="6" fillId="8" borderId="1" xfId="0" applyFont="1" applyFill="1" applyBorder="1" applyAlignment="1">
      <alignment horizontal="left" indent="3"/>
    </xf>
    <xf numFmtId="10" fontId="12" fillId="8" borderId="1" xfId="13" applyNumberFormat="1" applyFont="1" applyFill="1" applyBorder="1" applyAlignment="1">
      <alignment horizontal="right" vertical="center"/>
    </xf>
    <xf numFmtId="10" fontId="6" fillId="8" borderId="1" xfId="0" applyNumberFormat="1" applyFont="1" applyFill="1" applyBorder="1" applyAlignment="1"/>
    <xf numFmtId="4" fontId="13" fillId="10" borderId="1" xfId="8" applyNumberFormat="1" applyFont="1" applyFill="1" applyBorder="1" applyAlignment="1"/>
    <xf numFmtId="10" fontId="14" fillId="8" borderId="1" xfId="0" applyNumberFormat="1" applyFont="1" applyFill="1" applyBorder="1" applyAlignment="1">
      <alignment horizontal="right" vertical="center"/>
    </xf>
    <xf numFmtId="165" fontId="6" fillId="0" borderId="0" xfId="0" applyNumberFormat="1" applyFont="1" applyAlignment="1"/>
    <xf numFmtId="0" fontId="15" fillId="0" borderId="0" xfId="0" applyFont="1"/>
    <xf numFmtId="0" fontId="16" fillId="0" borderId="0" xfId="2" applyNumberFormat="1" applyFont="1" applyFill="1" applyAlignment="1">
      <alignment horizontal="center" vertical="center"/>
    </xf>
    <xf numFmtId="165" fontId="2" fillId="6" borderId="1" xfId="11" applyNumberFormat="1" applyBorder="1" applyAlignment="1">
      <alignment horizontal="right" vertical="center"/>
    </xf>
    <xf numFmtId="10" fontId="11" fillId="11" borderId="1" xfId="12" applyNumberFormat="1" applyFont="1" applyFill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49" fontId="9" fillId="9" borderId="1" xfId="0" applyNumberFormat="1" applyFont="1" applyFill="1" applyBorder="1" applyAlignment="1">
      <alignment horizontal="left" vertical="center" indent="3"/>
    </xf>
    <xf numFmtId="4" fontId="17" fillId="9" borderId="1" xfId="0" applyNumberFormat="1" applyFont="1" applyFill="1" applyBorder="1" applyAlignment="1"/>
    <xf numFmtId="4" fontId="19" fillId="6" borderId="1" xfId="11" applyNumberFormat="1" applyFont="1" applyBorder="1" applyAlignment="1">
      <alignment horizontal="right" vertical="center"/>
    </xf>
    <xf numFmtId="10" fontId="6" fillId="0" borderId="1" xfId="0" applyNumberFormat="1" applyFont="1" applyBorder="1"/>
    <xf numFmtId="0" fontId="20" fillId="0" borderId="0" xfId="0" applyFont="1" applyAlignment="1">
      <alignment horizontal="center"/>
    </xf>
    <xf numFmtId="49" fontId="11" fillId="6" borderId="1" xfId="11" applyNumberFormat="1" applyFont="1" applyBorder="1" applyAlignment="1">
      <alignment horizontal="left" vertical="center"/>
    </xf>
    <xf numFmtId="4" fontId="12" fillId="9" borderId="1" xfId="0" applyNumberFormat="1" applyFont="1" applyFill="1" applyBorder="1" applyAlignment="1"/>
    <xf numFmtId="0" fontId="6" fillId="0" borderId="0" xfId="0" applyNumberFormat="1" applyFont="1" applyAlignment="1">
      <alignment horizontal="center" vertical="center"/>
    </xf>
    <xf numFmtId="49" fontId="21" fillId="13" borderId="1" xfId="2" applyNumberFormat="1" applyFont="1" applyFill="1" applyBorder="1" applyAlignment="1">
      <alignment horizontal="left" vertical="center" wrapText="1"/>
    </xf>
    <xf numFmtId="164" fontId="17" fillId="9" borderId="1" xfId="8" applyNumberFormat="1" applyFont="1" applyFill="1" applyBorder="1" applyAlignment="1">
      <alignment horizontal="right"/>
    </xf>
    <xf numFmtId="0" fontId="7" fillId="0" borderId="0" xfId="1" applyNumberFormat="1" applyFont="1" applyAlignment="1"/>
    <xf numFmtId="4" fontId="17" fillId="9" borderId="1" xfId="8" applyNumberFormat="1" applyFont="1" applyFill="1" applyBorder="1" applyAlignment="1">
      <alignment horizontal="right"/>
    </xf>
    <xf numFmtId="49" fontId="17" fillId="9" borderId="1" xfId="9" applyNumberFormat="1" applyFont="1" applyFill="1" applyBorder="1" applyAlignment="1">
      <alignment horizontal="left" indent="1"/>
    </xf>
    <xf numFmtId="0" fontId="13" fillId="10" borderId="1" xfId="0" applyFont="1" applyFill="1" applyBorder="1" applyAlignment="1"/>
    <xf numFmtId="49" fontId="9" fillId="9" borderId="1" xfId="7" applyNumberFormat="1" applyFont="1" applyFill="1" applyBorder="1" applyAlignment="1">
      <alignment horizontal="left" vertical="center" indent="3"/>
    </xf>
    <xf numFmtId="4" fontId="22" fillId="0" borderId="0" xfId="0" applyNumberFormat="1" applyFont="1" applyAlignment="1">
      <alignment horizontal="center" vertical="center"/>
    </xf>
    <xf numFmtId="0" fontId="15" fillId="0" borderId="0" xfId="0" applyFont="1" applyAlignment="1"/>
    <xf numFmtId="49" fontId="6" fillId="0" borderId="1" xfId="0" applyNumberFormat="1" applyFont="1" applyBorder="1" applyAlignment="1">
      <alignment horizontal="left" vertical="center" indent="1"/>
    </xf>
    <xf numFmtId="4" fontId="7" fillId="8" borderId="1" xfId="1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4" fontId="2" fillId="6" borderId="1" xfId="11" applyNumberFormat="1" applyBorder="1" applyAlignment="1">
      <alignment horizontal="right"/>
    </xf>
    <xf numFmtId="166" fontId="7" fillId="0" borderId="1" xfId="0" applyNumberFormat="1" applyFont="1" applyBorder="1"/>
    <xf numFmtId="0" fontId="6" fillId="0" borderId="0" xfId="3" applyNumberFormat="1" applyFont="1" applyAlignment="1">
      <alignment horizontal="center" vertical="center"/>
    </xf>
    <xf numFmtId="0" fontId="6" fillId="8" borderId="1" xfId="5" applyNumberFormat="1" applyFont="1" applyFill="1" applyBorder="1" applyAlignment="1">
      <alignment horizontal="left" vertical="center" indent="3"/>
    </xf>
    <xf numFmtId="165" fontId="14" fillId="8" borderId="1" xfId="0" applyNumberFormat="1" applyFont="1" applyFill="1" applyBorder="1" applyAlignment="1"/>
    <xf numFmtId="165" fontId="15" fillId="0" borderId="0" xfId="0" applyNumberFormat="1" applyFont="1" applyAlignment="1">
      <alignment horizontal="right"/>
    </xf>
    <xf numFmtId="10" fontId="11" fillId="11" borderId="1" xfId="13" applyNumberFormat="1" applyFont="1" applyFill="1" applyBorder="1" applyAlignment="1">
      <alignment horizontal="right" vertical="center"/>
    </xf>
    <xf numFmtId="10" fontId="17" fillId="9" borderId="1" xfId="0" applyNumberFormat="1" applyFont="1" applyFill="1" applyBorder="1" applyAlignment="1"/>
    <xf numFmtId="49" fontId="24" fillId="14" borderId="1" xfId="2" applyNumberFormat="1" applyFont="1" applyFill="1" applyBorder="1" applyAlignment="1">
      <alignment horizontal="left" vertical="center"/>
    </xf>
    <xf numFmtId="0" fontId="8" fillId="0" borderId="0" xfId="0" applyFont="1"/>
    <xf numFmtId="0" fontId="18" fillId="15" borderId="1" xfId="0" applyFont="1" applyFill="1" applyBorder="1" applyAlignment="1">
      <alignment horizontal="left" indent="1"/>
    </xf>
    <xf numFmtId="49" fontId="14" fillId="8" borderId="1" xfId="0" applyNumberFormat="1" applyFont="1" applyFill="1" applyBorder="1" applyAlignment="1">
      <alignment horizontal="left" indent="2"/>
    </xf>
    <xf numFmtId="164" fontId="18" fillId="15" borderId="1" xfId="12" applyNumberFormat="1" applyFont="1" applyFill="1" applyBorder="1" applyAlignment="1">
      <alignment horizontal="right" vertical="center"/>
    </xf>
    <xf numFmtId="0" fontId="14" fillId="8" borderId="1" xfId="0" applyFont="1" applyFill="1" applyBorder="1" applyAlignment="1">
      <alignment horizontal="left" indent="2"/>
    </xf>
    <xf numFmtId="10" fontId="17" fillId="9" borderId="1" xfId="8" applyNumberFormat="1" applyFont="1" applyFill="1" applyBorder="1" applyAlignment="1">
      <alignment horizontal="right"/>
    </xf>
    <xf numFmtId="164" fontId="17" fillId="9" borderId="1" xfId="9" applyNumberFormat="1" applyFont="1" applyFill="1" applyBorder="1" applyAlignment="1">
      <alignment horizontal="right"/>
    </xf>
    <xf numFmtId="0" fontId="6" fillId="0" borderId="1" xfId="0" applyFont="1" applyBorder="1"/>
    <xf numFmtId="49" fontId="14" fillId="8" borderId="1" xfId="0" applyNumberFormat="1" applyFont="1" applyFill="1" applyBorder="1" applyAlignment="1">
      <alignment horizontal="left" vertical="center" indent="4"/>
    </xf>
    <xf numFmtId="0" fontId="25" fillId="0" borderId="0" xfId="2" applyNumberFormat="1" applyFont="1" applyAlignment="1">
      <alignment horizontal="center" vertical="center"/>
    </xf>
    <xf numFmtId="4" fontId="17" fillId="9" borderId="1" xfId="9" applyNumberFormat="1" applyFont="1" applyFill="1" applyBorder="1" applyAlignment="1">
      <alignment horizontal="right"/>
    </xf>
    <xf numFmtId="0" fontId="26" fillId="0" borderId="0" xfId="0" applyFont="1" applyAlignment="1">
      <alignment horizontal="right"/>
    </xf>
    <xf numFmtId="49" fontId="2" fillId="11" borderId="1" xfId="12" applyNumberFormat="1" applyFont="1" applyFill="1" applyBorder="1" applyAlignment="1">
      <alignment horizontal="left" vertical="center"/>
    </xf>
    <xf numFmtId="4" fontId="27" fillId="8" borderId="1" xfId="0" applyNumberFormat="1" applyFont="1" applyFill="1" applyBorder="1" applyAlignment="1">
      <alignment horizontal="right" vertical="center"/>
    </xf>
    <xf numFmtId="10" fontId="7" fillId="8" borderId="1" xfId="1" applyNumberFormat="1" applyFont="1" applyFill="1" applyBorder="1" applyAlignment="1">
      <alignment horizontal="center" vertical="center"/>
    </xf>
    <xf numFmtId="49" fontId="19" fillId="6" borderId="1" xfId="11" applyNumberFormat="1" applyFont="1" applyBorder="1"/>
    <xf numFmtId="0" fontId="7" fillId="0" borderId="0" xfId="1" applyFont="1" applyAlignment="1">
      <alignment horizontal="right"/>
    </xf>
    <xf numFmtId="10" fontId="14" fillId="8" borderId="1" xfId="13" applyNumberFormat="1" applyFont="1" applyFill="1" applyBorder="1" applyAlignment="1">
      <alignment horizontal="right"/>
    </xf>
    <xf numFmtId="10" fontId="2" fillId="6" borderId="1" xfId="11" applyNumberFormat="1" applyBorder="1" applyAlignment="1">
      <alignment horizontal="right"/>
    </xf>
    <xf numFmtId="0" fontId="8" fillId="0" borderId="0" xfId="0" applyFont="1" applyAlignment="1"/>
    <xf numFmtId="4" fontId="14" fillId="8" borderId="1" xfId="0" applyNumberFormat="1" applyFont="1" applyFill="1" applyBorder="1" applyAlignment="1">
      <alignment horizontal="center" vertical="center"/>
    </xf>
    <xf numFmtId="164" fontId="19" fillId="6" borderId="1" xfId="11" applyNumberFormat="1" applyFont="1" applyBorder="1" applyAlignment="1">
      <alignment horizontal="right" vertical="center"/>
    </xf>
    <xf numFmtId="0" fontId="6" fillId="0" borderId="0" xfId="0" applyNumberFormat="1" applyFont="1" applyAlignment="1">
      <alignment horizontal="right"/>
    </xf>
    <xf numFmtId="0" fontId="15" fillId="0" borderId="0" xfId="2" applyNumberFormat="1" applyFont="1" applyAlignment="1">
      <alignment horizontal="center" vertical="center"/>
    </xf>
    <xf numFmtId="0" fontId="12" fillId="14" borderId="1" xfId="0" applyFont="1" applyFill="1" applyBorder="1" applyAlignment="1">
      <alignment horizontal="left" indent="1"/>
    </xf>
    <xf numFmtId="4" fontId="9" fillId="9" borderId="1" xfId="0" applyNumberFormat="1" applyFont="1" applyFill="1" applyBorder="1" applyAlignment="1"/>
    <xf numFmtId="0" fontId="12" fillId="8" borderId="1" xfId="0" applyFont="1" applyFill="1" applyBorder="1" applyAlignment="1">
      <alignment horizontal="left" indent="2"/>
    </xf>
    <xf numFmtId="49" fontId="19" fillId="6" borderId="1" xfId="11" applyNumberFormat="1" applyFont="1" applyBorder="1" applyAlignment="1">
      <alignment horizontal="left" vertical="center"/>
    </xf>
    <xf numFmtId="0" fontId="7" fillId="0" borderId="0" xfId="1" applyFont="1"/>
    <xf numFmtId="49" fontId="27" fillId="8" borderId="1" xfId="0" applyNumberFormat="1" applyFont="1" applyFill="1" applyBorder="1" applyAlignment="1">
      <alignment horizontal="left" vertical="center" indent="1"/>
    </xf>
    <xf numFmtId="10" fontId="11" fillId="6" borderId="1" xfId="13" applyNumberFormat="1" applyFont="1" applyFill="1" applyBorder="1" applyAlignment="1">
      <alignment horizontal="right" vertical="center"/>
    </xf>
    <xf numFmtId="49" fontId="7" fillId="8" borderId="1" xfId="1" applyNumberFormat="1" applyFont="1" applyFill="1" applyBorder="1" applyAlignment="1">
      <alignment horizontal="left" vertical="center" wrapText="1"/>
    </xf>
    <xf numFmtId="49" fontId="7" fillId="8" borderId="1" xfId="1" applyNumberFormat="1" applyFont="1" applyFill="1" applyBorder="1" applyAlignment="1">
      <alignment wrapText="1"/>
    </xf>
    <xf numFmtId="10" fontId="17" fillId="9" borderId="1" xfId="9" applyNumberFormat="1" applyFont="1" applyFill="1" applyBorder="1" applyAlignment="1">
      <alignment horizontal="right"/>
    </xf>
    <xf numFmtId="49" fontId="14" fillId="8" borderId="1" xfId="0" applyNumberFormat="1" applyFont="1" applyFill="1" applyBorder="1" applyAlignment="1">
      <alignment horizontal="left" indent="1"/>
    </xf>
    <xf numFmtId="0" fontId="14" fillId="8" borderId="1" xfId="0" applyFont="1" applyFill="1" applyBorder="1" applyAlignment="1">
      <alignment horizontal="left" indent="1"/>
    </xf>
    <xf numFmtId="165" fontId="14" fillId="8" borderId="1" xfId="0" applyNumberFormat="1" applyFont="1" applyFill="1" applyBorder="1" applyAlignment="1">
      <alignment horizontal="right" vertical="center"/>
    </xf>
    <xf numFmtId="49" fontId="7" fillId="8" borderId="1" xfId="1" applyNumberFormat="1" applyFont="1" applyFill="1" applyBorder="1" applyAlignment="1">
      <alignment horizontal="center" vertical="center"/>
    </xf>
    <xf numFmtId="164" fontId="12" fillId="9" borderId="1" xfId="10" applyNumberFormat="1" applyFont="1" applyFill="1" applyBorder="1" applyAlignment="1">
      <alignment horizontal="right" vertical="center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4" fontId="2" fillId="11" borderId="1" xfId="12" applyNumberFormat="1" applyFill="1" applyBorder="1" applyAlignment="1">
      <alignment horizontal="right" vertical="center"/>
    </xf>
    <xf numFmtId="49" fontId="2" fillId="6" borderId="1" xfId="11" applyNumberFormat="1" applyBorder="1" applyAlignment="1">
      <alignment horizontal="left"/>
    </xf>
    <xf numFmtId="10" fontId="9" fillId="9" borderId="1" xfId="0" applyNumberFormat="1" applyFont="1" applyFill="1" applyBorder="1" applyAlignment="1"/>
    <xf numFmtId="4" fontId="6" fillId="0" borderId="0" xfId="0" applyNumberFormat="1" applyFont="1"/>
    <xf numFmtId="0" fontId="15" fillId="0" borderId="1" xfId="0" applyFont="1" applyBorder="1" applyAlignment="1">
      <alignment horizontal="right"/>
    </xf>
    <xf numFmtId="0" fontId="25" fillId="0" borderId="0" xfId="2" applyNumberFormat="1" applyFont="1" applyAlignment="1">
      <alignment horizontal="right"/>
    </xf>
    <xf numFmtId="0" fontId="7" fillId="0" borderId="0" xfId="0" applyFont="1"/>
    <xf numFmtId="0" fontId="6" fillId="0" borderId="0" xfId="3" applyNumberFormat="1" applyFont="1"/>
    <xf numFmtId="10" fontId="2" fillId="11" borderId="1" xfId="13" applyNumberFormat="1" applyFont="1" applyFill="1" applyBorder="1" applyAlignment="1">
      <alignment horizontal="right" vertical="center"/>
    </xf>
    <xf numFmtId="49" fontId="7" fillId="16" borderId="1" xfId="1" applyNumberFormat="1" applyFont="1" applyFill="1" applyBorder="1" applyAlignment="1">
      <alignment horizontal="center" vertical="center"/>
    </xf>
    <xf numFmtId="10" fontId="9" fillId="12" borderId="1" xfId="13" applyNumberFormat="1" applyFont="1" applyFill="1" applyBorder="1" applyAlignment="1">
      <alignment horizontal="right" vertical="center"/>
    </xf>
    <xf numFmtId="4" fontId="18" fillId="15" borderId="1" xfId="0" applyNumberFormat="1" applyFont="1" applyFill="1" applyBorder="1" applyAlignment="1"/>
    <xf numFmtId="4" fontId="9" fillId="12" borderId="1" xfId="0" applyNumberFormat="1" applyFont="1" applyFill="1" applyBorder="1" applyAlignment="1"/>
    <xf numFmtId="164" fontId="14" fillId="8" borderId="1" xfId="0" applyNumberFormat="1" applyFont="1" applyFill="1" applyBorder="1" applyAlignment="1">
      <alignment horizontal="right"/>
    </xf>
    <xf numFmtId="49" fontId="6" fillId="8" borderId="1" xfId="5" applyNumberFormat="1" applyFont="1" applyFill="1" applyBorder="1" applyAlignment="1">
      <alignment horizontal="left" vertical="center" indent="3"/>
    </xf>
    <xf numFmtId="49" fontId="10" fillId="8" borderId="1" xfId="0" applyNumberFormat="1" applyFont="1" applyFill="1" applyBorder="1" applyAlignment="1">
      <alignment horizontal="center" vertical="center"/>
    </xf>
    <xf numFmtId="4" fontId="14" fillId="8" borderId="1" xfId="0" applyNumberFormat="1" applyFont="1" applyFill="1" applyBorder="1" applyAlignment="1">
      <alignment horizontal="right"/>
    </xf>
    <xf numFmtId="4" fontId="7" fillId="8" borderId="1" xfId="1" applyNumberFormat="1" applyFont="1" applyFill="1" applyBorder="1" applyAlignment="1"/>
    <xf numFmtId="164" fontId="9" fillId="9" borderId="1" xfId="0" applyNumberFormat="1" applyFont="1" applyFill="1" applyBorder="1" applyAlignment="1">
      <alignment horizontal="right" vertical="center"/>
    </xf>
    <xf numFmtId="0" fontId="13" fillId="10" borderId="1" xfId="8" applyFont="1" applyFill="1" applyBorder="1" applyAlignment="1"/>
    <xf numFmtId="4" fontId="6" fillId="0" borderId="0" xfId="0" applyNumberFormat="1" applyFont="1" applyAlignment="1"/>
    <xf numFmtId="10" fontId="9" fillId="9" borderId="1" xfId="13" applyNumberFormat="1" applyFont="1" applyFill="1" applyBorder="1" applyAlignment="1">
      <alignment horizontal="right" vertical="center"/>
    </xf>
    <xf numFmtId="0" fontId="25" fillId="0" borderId="0" xfId="2" applyNumberFormat="1" applyFont="1"/>
    <xf numFmtId="0" fontId="7" fillId="0" borderId="1" xfId="1" applyFont="1" applyBorder="1" applyAlignment="1">
      <alignment horizontal="center" vertical="center"/>
    </xf>
    <xf numFmtId="0" fontId="6" fillId="0" borderId="0" xfId="3" applyNumberFormat="1" applyFont="1" applyAlignment="1"/>
    <xf numFmtId="164" fontId="9" fillId="12" borderId="1" xfId="6" applyNumberFormat="1" applyFont="1" applyFill="1" applyBorder="1" applyAlignment="1">
      <alignment horizontal="right" vertical="center"/>
    </xf>
    <xf numFmtId="164" fontId="2" fillId="17" borderId="1" xfId="12" applyNumberFormat="1" applyFont="1" applyFill="1" applyBorder="1" applyAlignment="1">
      <alignment horizontal="right"/>
    </xf>
    <xf numFmtId="165" fontId="17" fillId="9" borderId="1" xfId="0" applyNumberFormat="1" applyFont="1" applyFill="1" applyBorder="1" applyAlignment="1"/>
    <xf numFmtId="4" fontId="2" fillId="17" borderId="1" xfId="12" applyNumberFormat="1" applyFont="1" applyFill="1" applyBorder="1" applyAlignment="1">
      <alignment horizontal="right"/>
    </xf>
    <xf numFmtId="10" fontId="6" fillId="0" borderId="0" xfId="0" applyNumberFormat="1" applyFont="1"/>
    <xf numFmtId="164" fontId="18" fillId="10" borderId="1" xfId="11" applyNumberFormat="1" applyFont="1" applyFill="1" applyBorder="1" applyAlignment="1">
      <alignment horizontal="right" vertical="center"/>
    </xf>
    <xf numFmtId="4" fontId="10" fillId="8" borderId="1" xfId="0" applyNumberFormat="1" applyFont="1" applyFill="1" applyBorder="1" applyAlignment="1">
      <alignment horizontal="center" vertical="center" wrapText="1"/>
    </xf>
    <xf numFmtId="4" fontId="18" fillId="10" borderId="1" xfId="0" applyNumberFormat="1" applyFont="1" applyFill="1" applyBorder="1" applyAlignment="1"/>
    <xf numFmtId="165" fontId="17" fillId="9" borderId="1" xfId="8" applyNumberFormat="1" applyFont="1" applyFill="1" applyBorder="1" applyAlignment="1">
      <alignment horizontal="right"/>
    </xf>
    <xf numFmtId="10" fontId="27" fillId="8" borderId="1" xfId="0" applyNumberFormat="1" applyFont="1" applyFill="1" applyBorder="1" applyAlignment="1">
      <alignment horizontal="right" vertical="center"/>
    </xf>
    <xf numFmtId="49" fontId="2" fillId="17" borderId="1" xfId="12" applyNumberFormat="1" applyFont="1" applyFill="1" applyBorder="1" applyAlignment="1">
      <alignment horizontal="left"/>
    </xf>
    <xf numFmtId="0" fontId="6" fillId="0" borderId="0" xfId="0" applyNumberFormat="1" applyFont="1"/>
    <xf numFmtId="0" fontId="15" fillId="0" borderId="0" xfId="2" applyNumberFormat="1" applyFont="1"/>
    <xf numFmtId="10" fontId="9" fillId="12" borderId="1" xfId="0" applyNumberFormat="1" applyFont="1" applyFill="1" applyBorder="1" applyAlignment="1"/>
    <xf numFmtId="0" fontId="25" fillId="0" borderId="0" xfId="2" applyNumberFormat="1" applyFont="1" applyAlignment="1"/>
    <xf numFmtId="165" fontId="7" fillId="8" borderId="1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0" fontId="2" fillId="6" borderId="1" xfId="13" applyNumberFormat="1" applyFont="1" applyFill="1" applyBorder="1" applyAlignment="1">
      <alignment horizontal="right" vertical="center"/>
    </xf>
    <xf numFmtId="10" fontId="14" fillId="8" borderId="1" xfId="0" applyNumberFormat="1" applyFont="1" applyFill="1" applyBorder="1" applyAlignment="1">
      <alignment horizontal="right"/>
    </xf>
    <xf numFmtId="10" fontId="7" fillId="8" borderId="1" xfId="1" applyNumberFormat="1" applyFont="1" applyFill="1" applyBorder="1" applyAlignment="1"/>
    <xf numFmtId="49" fontId="7" fillId="8" borderId="1" xfId="4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right"/>
    </xf>
    <xf numFmtId="49" fontId="18" fillId="15" borderId="1" xfId="12" applyNumberFormat="1" applyFont="1" applyFill="1" applyBorder="1" applyAlignment="1">
      <alignment horizontal="left" vertical="center" wrapText="1" indent="1"/>
    </xf>
    <xf numFmtId="10" fontId="6" fillId="0" borderId="0" xfId="0" applyNumberFormat="1" applyFont="1" applyAlignment="1"/>
    <xf numFmtId="4" fontId="11" fillId="17" borderId="1" xfId="12" applyNumberFormat="1" applyFont="1" applyFill="1" applyBorder="1" applyAlignment="1">
      <alignment horizontal="right" vertical="center"/>
    </xf>
    <xf numFmtId="4" fontId="14" fillId="8" borderId="1" xfId="0" applyNumberFormat="1" applyFont="1" applyFill="1" applyBorder="1" applyAlignment="1"/>
    <xf numFmtId="49" fontId="9" fillId="0" borderId="1" xfId="0" applyNumberFormat="1" applyFont="1" applyBorder="1" applyAlignment="1">
      <alignment horizontal="left" vertical="center"/>
    </xf>
    <xf numFmtId="4" fontId="15" fillId="0" borderId="0" xfId="0" applyNumberFormat="1" applyFont="1" applyAlignment="1">
      <alignment horizontal="right"/>
    </xf>
    <xf numFmtId="164" fontId="21" fillId="13" borderId="1" xfId="2" applyNumberFormat="1" applyFont="1" applyFill="1" applyBorder="1" applyAlignment="1">
      <alignment horizontal="right" vertical="center"/>
    </xf>
    <xf numFmtId="49" fontId="12" fillId="9" borderId="1" xfId="10" applyNumberFormat="1" applyFont="1" applyFill="1" applyBorder="1" applyAlignment="1">
      <alignment horizontal="left" vertical="center" wrapText="1" indent="2"/>
    </xf>
    <xf numFmtId="49" fontId="12" fillId="8" borderId="1" xfId="4" applyNumberFormat="1" applyFont="1" applyFill="1" applyBorder="1" applyAlignment="1">
      <alignment horizontal="left" vertical="center" indent="2"/>
    </xf>
    <xf numFmtId="10" fontId="2" fillId="17" borderId="1" xfId="12" applyNumberFormat="1" applyFont="1" applyFill="1" applyBorder="1" applyAlignment="1">
      <alignment horizontal="right"/>
    </xf>
    <xf numFmtId="0" fontId="6" fillId="0" borderId="0" xfId="0" applyNumberFormat="1" applyFont="1" applyAlignment="1"/>
    <xf numFmtId="0" fontId="15" fillId="0" borderId="0" xfId="2" applyNumberFormat="1" applyFont="1" applyAlignment="1"/>
    <xf numFmtId="49" fontId="2" fillId="11" borderId="1" xfId="12" applyNumberFormat="1" applyFill="1" applyBorder="1" applyAlignment="1">
      <alignment horizontal="left" vertical="center"/>
    </xf>
    <xf numFmtId="49" fontId="17" fillId="9" borderId="1" xfId="9" applyNumberFormat="1" applyFont="1" applyFill="1" applyBorder="1" applyAlignment="1">
      <alignment horizontal="left" vertical="center" indent="1"/>
    </xf>
    <xf numFmtId="0" fontId="6" fillId="0" borderId="0" xfId="0" applyFont="1"/>
    <xf numFmtId="49" fontId="6" fillId="0" borderId="1" xfId="0" applyNumberFormat="1" applyFont="1" applyBorder="1" applyAlignment="1">
      <alignment horizontal="left" indent="1"/>
    </xf>
    <xf numFmtId="4" fontId="22" fillId="0" borderId="0" xfId="0" applyNumberFormat="1" applyFont="1" applyAlignment="1"/>
    <xf numFmtId="4" fontId="7" fillId="8" borderId="1" xfId="1" applyNumberFormat="1" applyFont="1" applyFill="1" applyBorder="1" applyAlignment="1">
      <alignment horizontal="center"/>
    </xf>
    <xf numFmtId="164" fontId="2" fillId="6" borderId="1" xfId="11" applyNumberFormat="1" applyBorder="1" applyAlignment="1">
      <alignment horizontal="right" vertical="center"/>
    </xf>
    <xf numFmtId="0" fontId="15" fillId="0" borderId="1" xfId="0" applyFont="1" applyBorder="1"/>
    <xf numFmtId="0" fontId="17" fillId="9" borderId="1" xfId="0" applyFont="1" applyFill="1" applyBorder="1" applyAlignment="1">
      <alignment horizontal="left" indent="1"/>
    </xf>
    <xf numFmtId="4" fontId="2" fillId="6" borderId="1" xfId="11" applyNumberFormat="1" applyBorder="1" applyAlignment="1">
      <alignment horizontal="right" vertical="center"/>
    </xf>
    <xf numFmtId="0" fontId="8" fillId="0" borderId="0" xfId="0" applyNumberFormat="1" applyFont="1" applyAlignment="1">
      <alignment horizontal="center" vertical="center"/>
    </xf>
    <xf numFmtId="49" fontId="7" fillId="14" borderId="1" xfId="3" applyNumberFormat="1" applyFont="1" applyFill="1" applyBorder="1" applyAlignment="1">
      <alignment horizontal="left" vertical="center"/>
    </xf>
    <xf numFmtId="10" fontId="2" fillId="11" borderId="1" xfId="12" applyNumberFormat="1" applyFill="1" applyBorder="1" applyAlignment="1">
      <alignment horizontal="right" vertical="center"/>
    </xf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49" fontId="2" fillId="6" borderId="1" xfId="11" applyNumberFormat="1" applyBorder="1" applyAlignment="1">
      <alignment horizontal="left" vertical="center"/>
    </xf>
    <xf numFmtId="10" fontId="12" fillId="14" borderId="1" xfId="13" applyNumberFormat="1" applyFont="1" applyFill="1" applyBorder="1" applyAlignment="1">
      <alignment horizontal="right" vertical="center"/>
    </xf>
    <xf numFmtId="164" fontId="9" fillId="9" borderId="1" xfId="7" applyNumberFormat="1" applyFont="1" applyFill="1" applyBorder="1" applyAlignment="1">
      <alignment horizontal="right" vertical="center"/>
    </xf>
    <xf numFmtId="4" fontId="12" fillId="14" borderId="1" xfId="0" applyNumberFormat="1" applyFont="1" applyFill="1" applyBorder="1" applyAlignment="1"/>
    <xf numFmtId="166" fontId="7" fillId="8" borderId="1" xfId="1" applyNumberFormat="1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left" indent="2"/>
    </xf>
    <xf numFmtId="0" fontId="9" fillId="12" borderId="1" xfId="0" applyFont="1" applyFill="1" applyBorder="1" applyAlignment="1">
      <alignment horizontal="left" indent="3"/>
    </xf>
    <xf numFmtId="0" fontId="14" fillId="8" borderId="1" xfId="0" applyFont="1" applyFill="1" applyBorder="1" applyAlignment="1">
      <alignment horizontal="left" indent="4"/>
    </xf>
    <xf numFmtId="4" fontId="17" fillId="9" borderId="1" xfId="9" applyNumberFormat="1" applyFont="1" applyFill="1" applyBorder="1" applyAlignment="1">
      <alignment horizontal="right" vertical="center"/>
    </xf>
    <xf numFmtId="10" fontId="7" fillId="8" borderId="1" xfId="1" applyNumberFormat="1" applyFont="1" applyFill="1" applyBorder="1" applyAlignment="1">
      <alignment horizontal="center"/>
    </xf>
    <xf numFmtId="4" fontId="6" fillId="8" borderId="1" xfId="4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/>
    <xf numFmtId="0" fontId="25" fillId="0" borderId="0" xfId="0" applyFont="1" applyAlignment="1">
      <alignment horizontal="right"/>
    </xf>
    <xf numFmtId="165" fontId="2" fillId="6" borderId="1" xfId="11" applyNumberFormat="1" applyBorder="1" applyAlignment="1">
      <alignment horizontal="right"/>
    </xf>
    <xf numFmtId="0" fontId="12" fillId="14" borderId="1" xfId="0" applyFont="1" applyFill="1" applyBorder="1" applyAlignment="1">
      <alignment horizontal="left" wrapText="1" indent="1"/>
    </xf>
    <xf numFmtId="164" fontId="11" fillId="17" borderId="1" xfId="12" applyNumberFormat="1" applyFont="1" applyFill="1" applyBorder="1" applyAlignment="1">
      <alignment horizontal="right" vertical="center"/>
    </xf>
    <xf numFmtId="164" fontId="14" fillId="8" borderId="1" xfId="0" applyNumberFormat="1" applyFont="1" applyFill="1" applyBorder="1" applyAlignment="1">
      <alignment horizontal="right" vertical="center"/>
    </xf>
    <xf numFmtId="10" fontId="17" fillId="9" borderId="1" xfId="13" applyNumberFormat="1" applyFont="1" applyFill="1" applyBorder="1" applyAlignment="1">
      <alignment horizontal="right"/>
    </xf>
    <xf numFmtId="10" fontId="14" fillId="8" borderId="1" xfId="13" applyNumberFormat="1" applyFont="1" applyFill="1" applyBorder="1" applyAlignment="1">
      <alignment horizontal="right" vertical="center"/>
    </xf>
    <xf numFmtId="4" fontId="6" fillId="8" borderId="1" xfId="0" applyNumberFormat="1" applyFont="1" applyFill="1" applyBorder="1" applyAlignment="1"/>
    <xf numFmtId="10" fontId="2" fillId="6" borderId="1" xfId="11" applyNumberFormat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/>
    </xf>
    <xf numFmtId="4" fontId="14" fillId="8" borderId="1" xfId="0" applyNumberFormat="1" applyFont="1" applyFill="1" applyBorder="1" applyAlignment="1">
      <alignment horizontal="right" vertical="center"/>
    </xf>
    <xf numFmtId="0" fontId="12" fillId="8" borderId="1" xfId="0" applyFont="1" applyFill="1" applyBorder="1" applyAlignment="1">
      <alignment horizontal="left" wrapText="1" indent="2"/>
    </xf>
    <xf numFmtId="0" fontId="0" fillId="0" borderId="0" xfId="0" applyAlignment="1">
      <alignment horizontal="center" vertical="center"/>
    </xf>
    <xf numFmtId="49" fontId="19" fillId="6" borderId="1" xfId="11" applyNumberFormat="1" applyFont="1" applyBorder="1" applyAlignment="1">
      <alignment horizontal="left" vertical="center" wrapText="1"/>
    </xf>
    <xf numFmtId="4" fontId="11" fillId="11" borderId="1" xfId="12" applyNumberFormat="1" applyFont="1" applyFill="1" applyBorder="1" applyAlignment="1">
      <alignment horizontal="right" vertical="center"/>
    </xf>
    <xf numFmtId="0" fontId="7" fillId="0" borderId="0" xfId="1" applyNumberFormat="1" applyFont="1" applyAlignment="1">
      <alignment horizontal="center" vertical="center"/>
    </xf>
    <xf numFmtId="0" fontId="22" fillId="0" borderId="0" xfId="0" applyFont="1"/>
    <xf numFmtId="49" fontId="11" fillId="17" borderId="1" xfId="12" applyNumberFormat="1" applyFont="1" applyFill="1" applyBorder="1" applyAlignment="1">
      <alignment horizontal="left" vertical="center"/>
    </xf>
    <xf numFmtId="49" fontId="6" fillId="0" borderId="0" xfId="0" applyNumberFormat="1" applyFont="1"/>
    <xf numFmtId="0" fontId="6" fillId="0" borderId="0" xfId="5" applyNumberFormat="1" applyFont="1" applyAlignment="1">
      <alignment horizontal="center" vertical="center"/>
    </xf>
    <xf numFmtId="10" fontId="12" fillId="14" borderId="1" xfId="0" applyNumberFormat="1" applyFont="1" applyFill="1" applyBorder="1" applyAlignment="1"/>
    <xf numFmtId="0" fontId="15" fillId="0" borderId="0" xfId="0" applyFont="1" applyAlignment="1">
      <alignment horizontal="left"/>
    </xf>
    <xf numFmtId="49" fontId="7" fillId="8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Border="1" applyAlignment="1">
      <alignment horizontal="center" vertical="center"/>
    </xf>
    <xf numFmtId="10" fontId="17" fillId="9" borderId="1" xfId="9" applyNumberFormat="1" applyFont="1" applyFill="1" applyBorder="1" applyAlignment="1">
      <alignment horizontal="right" vertical="center"/>
    </xf>
    <xf numFmtId="164" fontId="12" fillId="8" borderId="1" xfId="4" applyNumberFormat="1" applyFont="1" applyFill="1" applyBorder="1" applyAlignment="1">
      <alignment horizontal="right" vertical="center"/>
    </xf>
    <xf numFmtId="4" fontId="19" fillId="6" borderId="1" xfId="11" applyNumberFormat="1" applyFont="1" applyBorder="1"/>
    <xf numFmtId="0" fontId="20" fillId="0" borderId="0" xfId="0" applyFont="1"/>
    <xf numFmtId="0" fontId="17" fillId="9" borderId="1" xfId="0" applyFont="1" applyFill="1" applyBorder="1" applyAlignment="1">
      <alignment horizontal="right" indent="1"/>
    </xf>
    <xf numFmtId="49" fontId="14" fillId="8" borderId="1" xfId="0" applyNumberFormat="1" applyFont="1" applyFill="1" applyBorder="1" applyAlignment="1">
      <alignment horizontal="left" vertical="center" indent="1"/>
    </xf>
    <xf numFmtId="4" fontId="6" fillId="8" borderId="1" xfId="5" applyNumberFormat="1" applyFont="1" applyFill="1" applyBorder="1" applyAlignment="1">
      <alignment horizontal="right" vertical="center"/>
    </xf>
    <xf numFmtId="49" fontId="12" fillId="14" borderId="1" xfId="3" applyNumberFormat="1" applyFont="1" applyFill="1" applyBorder="1" applyAlignment="1">
      <alignment horizontal="left" vertical="center" indent="1"/>
    </xf>
    <xf numFmtId="165" fontId="14" fillId="8" borderId="1" xfId="0" applyNumberFormat="1" applyFont="1" applyFill="1" applyBorder="1" applyAlignment="1">
      <alignment horizontal="right"/>
    </xf>
    <xf numFmtId="0" fontId="22" fillId="0" borderId="0" xfId="0" applyFont="1" applyAlignment="1"/>
    <xf numFmtId="10" fontId="11" fillId="17" borderId="1" xfId="12" applyNumberFormat="1" applyFont="1" applyFill="1" applyBorder="1" applyAlignment="1">
      <alignment horizontal="right" vertical="center"/>
    </xf>
    <xf numFmtId="10" fontId="17" fillId="9" borderId="1" xfId="0" applyNumberFormat="1" applyFont="1" applyFill="1" applyBorder="1" applyAlignment="1">
      <alignment horizontal="right"/>
    </xf>
    <xf numFmtId="49" fontId="18" fillId="10" borderId="1" xfId="11" applyNumberFormat="1" applyFont="1" applyFill="1" applyBorder="1" applyAlignment="1">
      <alignment horizontal="left" vertical="center" wrapText="1" indent="1"/>
    </xf>
    <xf numFmtId="4" fontId="11" fillId="6" borderId="1" xfId="11" applyNumberFormat="1" applyFont="1" applyBorder="1" applyAlignment="1">
      <alignment horizontal="right" vertical="center"/>
    </xf>
    <xf numFmtId="10" fontId="14" fillId="8" borderId="1" xfId="0" applyNumberFormat="1" applyFont="1" applyFill="1" applyBorder="1" applyAlignment="1"/>
    <xf numFmtId="4" fontId="12" fillId="8" borderId="1" xfId="0" applyNumberFormat="1" applyFont="1" applyFill="1" applyBorder="1" applyAlignment="1"/>
    <xf numFmtId="10" fontId="1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4" fontId="14" fillId="0" borderId="0" xfId="0" applyNumberFormat="1" applyFont="1" applyFill="1" applyBorder="1" applyAlignment="1">
      <alignment horizontal="right" vertical="center"/>
    </xf>
    <xf numFmtId="49" fontId="7" fillId="16" borderId="1" xfId="1" applyNumberFormat="1" applyFont="1" applyFill="1" applyBorder="1" applyAlignment="1">
      <alignment horizontal="center" vertical="center" wrapText="1"/>
    </xf>
    <xf numFmtId="0" fontId="6" fillId="0" borderId="0" xfId="4" applyNumberFormat="1" applyFont="1" applyAlignment="1">
      <alignment horizontal="center" vertical="center"/>
    </xf>
    <xf numFmtId="4" fontId="13" fillId="10" borderId="1" xfId="0" applyNumberFormat="1" applyFont="1" applyFill="1" applyBorder="1" applyAlignment="1"/>
    <xf numFmtId="10" fontId="2" fillId="17" borderId="1" xfId="13" applyNumberFormat="1" applyFont="1" applyFill="1" applyBorder="1" applyAlignment="1">
      <alignment horizontal="right"/>
    </xf>
    <xf numFmtId="0" fontId="7" fillId="0" borderId="1" xfId="1" applyFont="1" applyBorder="1"/>
    <xf numFmtId="0" fontId="20" fillId="0" borderId="0" xfId="0" applyFont="1" applyAlignment="1"/>
    <xf numFmtId="49" fontId="10" fillId="8" borderId="1" xfId="0" applyNumberFormat="1" applyFont="1" applyFill="1" applyBorder="1" applyAlignment="1">
      <alignment horizontal="center" vertical="center" wrapText="1"/>
    </xf>
    <xf numFmtId="164" fontId="12" fillId="9" borderId="1" xfId="9" applyNumberFormat="1" applyFont="1" applyFill="1" applyBorder="1" applyAlignment="1">
      <alignment horizontal="right" vertical="center"/>
    </xf>
    <xf numFmtId="0" fontId="19" fillId="0" borderId="0" xfId="3" applyNumberFormat="1" applyFont="1" applyAlignment="1">
      <alignment horizontal="center" vertical="center"/>
    </xf>
    <xf numFmtId="10" fontId="6" fillId="8" borderId="1" xfId="5" applyNumberFormat="1" applyFont="1" applyFill="1" applyBorder="1" applyAlignment="1">
      <alignment horizontal="right" vertical="center"/>
    </xf>
    <xf numFmtId="164" fontId="12" fillId="14" borderId="1" xfId="3" applyNumberFormat="1" applyFont="1" applyFill="1" applyBorder="1" applyAlignment="1">
      <alignment horizontal="right" vertical="center"/>
    </xf>
    <xf numFmtId="49" fontId="12" fillId="9" borderId="1" xfId="9" applyNumberFormat="1" applyFont="1" applyFill="1" applyBorder="1" applyAlignment="1">
      <alignment horizontal="left" vertical="center" wrapText="1" indent="2"/>
    </xf>
    <xf numFmtId="164" fontId="11" fillId="11" borderId="1" xfId="12" applyNumberFormat="1" applyFont="1" applyFill="1" applyBorder="1" applyAlignment="1">
      <alignment horizontal="right" vertical="center"/>
    </xf>
    <xf numFmtId="4" fontId="8" fillId="0" borderId="0" xfId="0" applyNumberFormat="1" applyFont="1"/>
    <xf numFmtId="10" fontId="12" fillId="8" borderId="1" xfId="0" applyNumberFormat="1" applyFont="1" applyFill="1" applyBorder="1" applyAlignment="1"/>
    <xf numFmtId="10" fontId="11" fillId="17" borderId="1" xfId="13" applyNumberFormat="1" applyFont="1" applyFill="1" applyBorder="1" applyAlignment="1">
      <alignment horizontal="right" vertical="center"/>
    </xf>
    <xf numFmtId="49" fontId="14" fillId="8" borderId="1" xfId="0" applyNumberFormat="1" applyFont="1" applyFill="1" applyBorder="1" applyAlignment="1">
      <alignment horizontal="left" vertical="center"/>
    </xf>
    <xf numFmtId="165" fontId="6" fillId="0" borderId="0" xfId="0" applyNumberFormat="1" applyFont="1"/>
    <xf numFmtId="4" fontId="6" fillId="0" borderId="1" xfId="0" applyNumberFormat="1" applyFont="1" applyBorder="1"/>
    <xf numFmtId="49" fontId="7" fillId="0" borderId="1" xfId="0" applyNumberFormat="1" applyFont="1" applyBorder="1"/>
    <xf numFmtId="49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64" fontId="2" fillId="11" borderId="1" xfId="12" applyNumberFormat="1" applyFont="1" applyFill="1" applyBorder="1" applyAlignment="1">
      <alignment horizontal="right" vertical="center"/>
    </xf>
    <xf numFmtId="49" fontId="17" fillId="9" borderId="1" xfId="8" applyNumberFormat="1" applyFont="1" applyFill="1" applyBorder="1" applyAlignment="1">
      <alignment horizontal="left" indent="1"/>
    </xf>
    <xf numFmtId="49" fontId="11" fillId="11" borderId="1" xfId="12" applyNumberFormat="1" applyFont="1" applyFill="1" applyBorder="1" applyAlignment="1">
      <alignment horizontal="left" vertical="center"/>
    </xf>
    <xf numFmtId="49" fontId="13" fillId="14" borderId="1" xfId="11" applyNumberFormat="1" applyFont="1" applyFill="1" applyBorder="1" applyAlignment="1">
      <alignment horizontal="left" vertical="center"/>
    </xf>
    <xf numFmtId="4" fontId="13" fillId="14" borderId="1" xfId="11" applyNumberFormat="1" applyFont="1" applyFill="1" applyBorder="1" applyAlignment="1">
      <alignment horizontal="right" vertical="center"/>
    </xf>
    <xf numFmtId="164" fontId="13" fillId="14" borderId="1" xfId="0" applyNumberFormat="1" applyFont="1" applyFill="1" applyBorder="1" applyAlignment="1">
      <alignment horizontal="right" vertical="center"/>
    </xf>
    <xf numFmtId="49" fontId="30" fillId="12" borderId="1" xfId="6" applyNumberFormat="1" applyFont="1" applyFill="1" applyBorder="1" applyAlignment="1">
      <alignment horizontal="left" vertical="center" indent="3"/>
    </xf>
    <xf numFmtId="0" fontId="6" fillId="8" borderId="1" xfId="0" applyFont="1" applyFill="1" applyBorder="1" applyAlignment="1">
      <alignment horizontal="left" indent="4"/>
    </xf>
    <xf numFmtId="0" fontId="14" fillId="8" borderId="0" xfId="0" applyFont="1" applyFill="1" applyBorder="1" applyAlignment="1">
      <alignment horizontal="left" indent="4"/>
    </xf>
    <xf numFmtId="0" fontId="8" fillId="0" borderId="0" xfId="0" applyFont="1" applyBorder="1"/>
    <xf numFmtId="49" fontId="33" fillId="17" borderId="1" xfId="12" applyNumberFormat="1" applyFont="1" applyFill="1" applyBorder="1" applyAlignment="1">
      <alignment horizontal="left" vertical="center"/>
    </xf>
    <xf numFmtId="49" fontId="33" fillId="6" borderId="1" xfId="11" applyNumberFormat="1" applyFont="1" applyBorder="1" applyAlignment="1">
      <alignment horizontal="left" vertical="center"/>
    </xf>
    <xf numFmtId="0" fontId="18" fillId="10" borderId="1" xfId="0" applyFont="1" applyFill="1" applyBorder="1" applyAlignment="1">
      <alignment horizontal="left" indent="1"/>
    </xf>
    <xf numFmtId="0" fontId="6" fillId="8" borderId="0" xfId="0" applyFont="1" applyFill="1" applyBorder="1" applyAlignment="1">
      <alignment horizontal="left" wrapText="1" indent="3"/>
    </xf>
    <xf numFmtId="0" fontId="34" fillId="0" borderId="0" xfId="0" applyFont="1"/>
    <xf numFmtId="166" fontId="34" fillId="0" borderId="0" xfId="0" applyNumberFormat="1" applyFont="1"/>
    <xf numFmtId="0" fontId="31" fillId="0" borderId="0" xfId="0" applyFont="1" applyAlignment="1">
      <alignment horizontal="center" wrapText="1"/>
    </xf>
    <xf numFmtId="0" fontId="32" fillId="0" borderId="0" xfId="0" applyFont="1" applyAlignment="1"/>
    <xf numFmtId="0" fontId="31" fillId="0" borderId="0" xfId="0" applyFont="1" applyAlignment="1">
      <alignment horizontal="center"/>
    </xf>
    <xf numFmtId="166" fontId="10" fillId="8" borderId="4" xfId="0" applyNumberFormat="1" applyFont="1" applyFill="1" applyBorder="1" applyAlignment="1">
      <alignment horizontal="center" vertical="center"/>
    </xf>
    <xf numFmtId="166" fontId="10" fillId="8" borderId="2" xfId="0" applyNumberFormat="1" applyFont="1" applyFill="1" applyBorder="1" applyAlignment="1">
      <alignment horizontal="center" vertical="center"/>
    </xf>
    <xf numFmtId="166" fontId="10" fillId="8" borderId="3" xfId="0" applyNumberFormat="1" applyFont="1" applyFill="1" applyBorder="1" applyAlignment="1">
      <alignment horizontal="center" vertical="center"/>
    </xf>
    <xf numFmtId="14" fontId="10" fillId="8" borderId="4" xfId="0" applyNumberFormat="1" applyFont="1" applyFill="1" applyBorder="1" applyAlignment="1">
      <alignment horizontal="center" vertical="center"/>
    </xf>
    <xf numFmtId="14" fontId="10" fillId="8" borderId="2" xfId="0" applyNumberFormat="1" applyFont="1" applyFill="1" applyBorder="1" applyAlignment="1">
      <alignment horizontal="center" vertical="center"/>
    </xf>
    <xf numFmtId="14" fontId="10" fillId="8" borderId="3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22" fillId="0" borderId="0" xfId="0" applyFont="1" applyAlignment="1"/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styles" Target="styles.xml"/><Relationship Id="rId68" Type="http://schemas.openxmlformats.org/officeDocument/2006/relationships/customXml" Target="../customXml/item3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ustomXml" Target="../customXml/item1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haredStrings" Target="sharedStrings.xml"/><Relationship Id="rId69" Type="http://schemas.openxmlformats.org/officeDocument/2006/relationships/customXml" Target="../customXml/item4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2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MK_ALL!$B$5:$N$5</c:f>
              <c:numCache>
                <c:formatCode>dd\.mm\.yyyy;@</c:formatCode>
                <c:ptCount val="13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  <c:pt idx="12">
                  <c:v>43100</c:v>
                </c:pt>
              </c:numCache>
            </c:numRef>
          </c:cat>
          <c:val>
            <c:numRef>
              <c:f>MK_ALL!$B$7:$N$7</c:f>
              <c:numCache>
                <c:formatCode>#,##0.00</c:formatCode>
                <c:ptCount val="13"/>
                <c:pt idx="0">
                  <c:v>1650.8332850501199</c:v>
                </c:pt>
                <c:pt idx="1">
                  <c:v>1651.6900447923999</c:v>
                </c:pt>
                <c:pt idx="2">
                  <c:v>1665.93556081062</c:v>
                </c:pt>
                <c:pt idx="3">
                  <c:v>1676.1274934015801</c:v>
                </c:pt>
                <c:pt idx="4">
                  <c:v>1672.9223766795999</c:v>
                </c:pt>
                <c:pt idx="5">
                  <c:v>1665.0156396012001</c:v>
                </c:pt>
                <c:pt idx="6">
                  <c:v>1651.05943844649</c:v>
                </c:pt>
                <c:pt idx="7">
                  <c:v>1659.6903037940201</c:v>
                </c:pt>
                <c:pt idx="8">
                  <c:v>1649.0469296926401</c:v>
                </c:pt>
                <c:pt idx="9">
                  <c:v>1724.82158386898</c:v>
                </c:pt>
                <c:pt idx="10">
                  <c:v>1738.9014758318399</c:v>
                </c:pt>
                <c:pt idx="11">
                  <c:v>1756.1683999784</c:v>
                </c:pt>
                <c:pt idx="12">
                  <c:v>1833.7098647964799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31-4830-A2A9-3B9F30AC029A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MK_ALL!$B$5:$N$5</c:f>
              <c:numCache>
                <c:formatCode>dd\.mm\.yyyy;@</c:formatCode>
                <c:ptCount val="13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  <c:pt idx="12">
                  <c:v>43100</c:v>
                </c:pt>
              </c:numCache>
            </c:numRef>
          </c:cat>
          <c:val>
            <c:numRef>
              <c:f>MK_ALL!$B$8:$N$8</c:f>
              <c:numCache>
                <c:formatCode>#,##0.00</c:formatCode>
                <c:ptCount val="13"/>
                <c:pt idx="0">
                  <c:v>278.97554734952001</c:v>
                </c:pt>
                <c:pt idx="1">
                  <c:v>279.41545275149002</c:v>
                </c:pt>
                <c:pt idx="2">
                  <c:v>275.54501189319001</c:v>
                </c:pt>
                <c:pt idx="3">
                  <c:v>275.72362109262002</c:v>
                </c:pt>
                <c:pt idx="4">
                  <c:v>306.44779901307999</c:v>
                </c:pt>
                <c:pt idx="5">
                  <c:v>303.02431918115002</c:v>
                </c:pt>
                <c:pt idx="6">
                  <c:v>306.76123848449998</c:v>
                </c:pt>
                <c:pt idx="7">
                  <c:v>309.78884272888001</c:v>
                </c:pt>
                <c:pt idx="8">
                  <c:v>309.32752794644</c:v>
                </c:pt>
                <c:pt idx="9">
                  <c:v>318.43855851772003</c:v>
                </c:pt>
                <c:pt idx="10">
                  <c:v>308.04885848776001</c:v>
                </c:pt>
                <c:pt idx="11">
                  <c:v>305.93533380717997</c:v>
                </c:pt>
                <c:pt idx="12">
                  <c:v>307.96457446917998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431-4830-A2A9-3B9F30AC0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819456"/>
        <c:axId val="28820992"/>
        <c:axId val="0"/>
      </c:bar3DChart>
      <c:dateAx>
        <c:axId val="2881945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8820992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88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88194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State debt and State guaranteed debt of Ukraine as of 31.12.2017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AAD-4549-80DA-4BA4C58C839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AAD-4549-80DA-4BA4C58C8394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AAD-4549-80DA-4BA4C58C8394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3AAD-4549-80DA-4BA4C58C839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USD</c:v>
                </c:pt>
                <c:pt idx="1">
                  <c:v>EUR</c:v>
                </c:pt>
                <c:pt idx="2">
                  <c:v>CAD</c:v>
                </c:pt>
                <c:pt idx="3">
                  <c:v>SDR</c:v>
                </c:pt>
                <c:pt idx="4">
                  <c:v>UAH</c:v>
                </c:pt>
                <c:pt idx="5">
                  <c:v>JPY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32.592573977859999</c:v>
                </c:pt>
                <c:pt idx="1">
                  <c:v>5.9021432440000003</c:v>
                </c:pt>
                <c:pt idx="2">
                  <c:v>0.31720380743999999</c:v>
                </c:pt>
                <c:pt idx="3">
                  <c:v>14.00143215376</c:v>
                </c:pt>
                <c:pt idx="4">
                  <c:v>22.931464837509999</c:v>
                </c:pt>
                <c:pt idx="5">
                  <c:v>0.56035970458999995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AAD-4549-80DA-4BA4C58C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31.12.2017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579-4FED-981E-27BD893FF8D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579-4FED-981E-27BD893FF8D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30.053743072220001</c:v>
                </c:pt>
                <c:pt idx="1">
                  <c:v>5.2794247102399998</c:v>
                </c:pt>
                <c:pt idx="2">
                  <c:v>0.31720380743999999</c:v>
                </c:pt>
                <c:pt idx="3">
                  <c:v>6.6637234384099999</c:v>
                </c:pt>
                <c:pt idx="4">
                  <c:v>22.458330943749999</c:v>
                </c:pt>
                <c:pt idx="5">
                  <c:v>0.56035970458999995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579-4FED-981E-27BD893FF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31.12.2017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4CB-4A7D-8DB2-0CC84AC43D2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4CB-4A7D-8DB2-0CC84AC43D2B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CB-4A7D-8DB2-0CC84AC43D2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27.07673832439</c:v>
                </c:pt>
                <c:pt idx="1">
                  <c:v>0.23903802884</c:v>
                </c:pt>
                <c:pt idx="2">
                  <c:v>3.401298E-5</c:v>
                </c:pt>
                <c:pt idx="3">
                  <c:v>20.467272999999999</c:v>
                </c:pt>
                <c:pt idx="4">
                  <c:v>2.1020192546200001</c:v>
                </c:pt>
                <c:pt idx="5">
                  <c:v>22.70141088047</c:v>
                </c:pt>
                <c:pt idx="6">
                  <c:v>1.8538410464199999</c:v>
                </c:pt>
                <c:pt idx="7">
                  <c:v>1.8648231774399999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4CB-4A7D-8DB2-0CC84AC43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31.12.2017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DDE-4095-A6A6-2183C206B09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DDE-4095-A6A6-2183C206B09B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DE-4095-A6A6-2183C206B09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26.75786062141</c:v>
                </c:pt>
                <c:pt idx="1">
                  <c:v>8.4815851040000001E-2</c:v>
                </c:pt>
                <c:pt idx="2">
                  <c:v>20.467272999999999</c:v>
                </c:pt>
                <c:pt idx="3">
                  <c:v>6.1017590000000003E-5</c:v>
                </c:pt>
                <c:pt idx="4">
                  <c:v>14.5175751597</c:v>
                </c:pt>
                <c:pt idx="5">
                  <c:v>1.7563631931399999</c:v>
                </c:pt>
                <c:pt idx="6">
                  <c:v>1.74883683377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DDE-4095-A6A6-2183C206B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31.12.2017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EF6-4460-9BEC-1901B5D671B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EF6-4460-9BEC-1901B5D671B7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F6-4460-9BEC-1901B5D671B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0.31887770298000001</c:v>
                </c:pt>
                <c:pt idx="1">
                  <c:v>0.1542221778</c:v>
                </c:pt>
                <c:pt idx="2">
                  <c:v>3.401298E-5</c:v>
                </c:pt>
                <c:pt idx="3">
                  <c:v>2.1019582370299998</c:v>
                </c:pt>
                <c:pt idx="4">
                  <c:v>8.1838357207700003</c:v>
                </c:pt>
                <c:pt idx="5">
                  <c:v>9.7477853279999999E-2</c:v>
                </c:pt>
                <c:pt idx="6">
                  <c:v>0.11598634367000001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EF6-4460-9BEC-1901B5D67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35.542190100169996</c:v>
                </c:pt>
                <c:pt idx="2">
                  <c:v>31.002642687809999</c:v>
                </c:pt>
                <c:pt idx="3">
                  <c:v>22.060244326380001</c:v>
                </c:pt>
                <c:pt idx="4">
                  <c:v>25.366246471259998</c:v>
                </c:pt>
                <c:pt idx="5">
                  <c:v>27.315810366209998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9A-4FEA-BB8B-F82DF75D3333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37.620148314780003</c:v>
                </c:pt>
                <c:pt idx="2">
                  <c:v>38.809280275120003</c:v>
                </c:pt>
                <c:pt idx="3">
                  <c:v>43.445441785930001</c:v>
                </c:pt>
                <c:pt idx="4">
                  <c:v>45.606461797149997</c:v>
                </c:pt>
                <c:pt idx="5">
                  <c:v>48.989367358949998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29A-4FEA-BB8B-F82DF75D3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5510144"/>
        <c:axId val="75511680"/>
        <c:axId val="0"/>
      </c:bar3DChart>
      <c:dateAx>
        <c:axId val="755101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7551168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7551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75510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284.08872546875</c:v>
                </c:pt>
                <c:pt idx="2">
                  <c:v>488.86690736498002</c:v>
                </c:pt>
                <c:pt idx="3">
                  <c:v>529.46057801728</c:v>
                </c:pt>
                <c:pt idx="4">
                  <c:v>689.73000579020004</c:v>
                </c:pt>
                <c:pt idx="5">
                  <c:v>766.67894097345004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F9-4675-B42D-68142AB83773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300.69784548002002</c:v>
                </c:pt>
                <c:pt idx="2">
                  <c:v>611.96630933766005</c:v>
                </c:pt>
                <c:pt idx="3">
                  <c:v>1042.71958097317</c:v>
                </c:pt>
                <c:pt idx="4">
                  <c:v>1240.0788266094401</c:v>
                </c:pt>
                <c:pt idx="5">
                  <c:v>1374.99549829221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F9-4675-B42D-68142AB83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5555200"/>
        <c:axId val="75556736"/>
        <c:axId val="0"/>
      </c:bar3DChart>
      <c:dateAx>
        <c:axId val="755552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7555673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7555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75555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0.40059400000000001</c:v>
                </c:pt>
                <c:pt idx="1">
                  <c:v>0.48579899999999998</c:v>
                </c:pt>
                <c:pt idx="2">
                  <c:v>0.44408799999999998</c:v>
                </c:pt>
                <c:pt idx="3">
                  <c:v>0.33676800000000001</c:v>
                </c:pt>
                <c:pt idx="4">
                  <c:v>0.357408</c:v>
                </c:pt>
                <c:pt idx="5">
                  <c:v>0.35798099999999999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75-446E-9712-5F38D7AC3539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0.59940599999999999</c:v>
                </c:pt>
                <c:pt idx="1">
                  <c:v>0.51420100000000002</c:v>
                </c:pt>
                <c:pt idx="2">
                  <c:v>0.55591199999999996</c:v>
                </c:pt>
                <c:pt idx="3">
                  <c:v>0.66323200000000004</c:v>
                </c:pt>
                <c:pt idx="4">
                  <c:v>0.64259200000000005</c:v>
                </c:pt>
                <c:pt idx="5">
                  <c:v>0.64201900000000001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C75-446E-9712-5F38D7AC3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431744"/>
        <c:axId val="76433280"/>
        <c:axId val="0"/>
      </c:bar3DChart>
      <c:dateAx>
        <c:axId val="764317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7643328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7643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76431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17-48A4-A6B3-7C34BC41E1C2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17-48A4-A6B3-7C34BC41E1C2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17-48A4-A6B3-7C34BC41E1C2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17-48A4-A6B3-7C34BC41E1C2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17-48A4-A6B3-7C34BC41E1C2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17-48A4-A6B3-7C34BC41E1C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515.51083307649992</c:v>
                </c:pt>
                <c:pt idx="1">
                  <c:v>584.78657094877008</c:v>
                </c:pt>
                <c:pt idx="2">
                  <c:v>1100.8332167026401</c:v>
                </c:pt>
                <c:pt idx="3">
                  <c:v>1572.1801589904499</c:v>
                </c:pt>
                <c:pt idx="4">
                  <c:v>1929.8088323996401</c:v>
                </c:pt>
                <c:pt idx="5">
                  <c:v>2141.6744392656601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517-48A4-A6B3-7C34BC41E1C2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17-48A4-A6B3-7C34BC41E1C2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17-48A4-A6B3-7C34BC41E1C2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17-48A4-A6B3-7C34BC41E1C2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17-48A4-A6B3-7C34BC41E1C2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17-48A4-A6B3-7C34BC41E1C2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17-48A4-A6B3-7C34BC41E1C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284.08872546875</c:v>
                </c:pt>
                <c:pt idx="2">
                  <c:v>488.86690736498002</c:v>
                </c:pt>
                <c:pt idx="3">
                  <c:v>529.46057801728</c:v>
                </c:pt>
                <c:pt idx="4">
                  <c:v>689.73000579020004</c:v>
                </c:pt>
                <c:pt idx="5">
                  <c:v>766.67894097345004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517-48A4-A6B3-7C34BC41E1C2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17-48A4-A6B3-7C34BC41E1C2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17-48A4-A6B3-7C34BC41E1C2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17-48A4-A6B3-7C34BC41E1C2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17-48A4-A6B3-7C34BC41E1C2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17-48A4-A6B3-7C34BC41E1C2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17-48A4-A6B3-7C34BC41E1C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300.69784548002002</c:v>
                </c:pt>
                <c:pt idx="2">
                  <c:v>611.96630933766005</c:v>
                </c:pt>
                <c:pt idx="3">
                  <c:v>1042.71958097317</c:v>
                </c:pt>
                <c:pt idx="4">
                  <c:v>1240.0788266094401</c:v>
                </c:pt>
                <c:pt idx="5">
                  <c:v>1374.99549829221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F517-48A4-A6B3-7C34BC41E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5041024"/>
        <c:axId val="75059200"/>
        <c:axId val="0"/>
      </c:bar3DChart>
      <c:dateAx>
        <c:axId val="750410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7505920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75059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75041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69-4026-A10A-E48CC82A0AF7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9-4026-A10A-E48CC82A0AF7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69-4026-A10A-E48CC82A0AF7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69-4026-A10A-E48CC82A0AF7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69-4026-A10A-E48CC82A0AF7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69-4026-A10A-E48CC82A0AF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65.505686112310002</c:v>
                </c:pt>
                <c:pt idx="4">
                  <c:v>70.972708268410003</c:v>
                </c:pt>
                <c:pt idx="5">
                  <c:v>76.305177725159993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D69-4026-A10A-E48CC82A0AF7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69-4026-A10A-E48CC82A0AF7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69-4026-A10A-E48CC82A0AF7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69-4026-A10A-E48CC82A0AF7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69-4026-A10A-E48CC82A0AF7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69-4026-A10A-E48CC82A0AF7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69-4026-A10A-E48CC82A0AF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35.542190100169996</c:v>
                </c:pt>
                <c:pt idx="2">
                  <c:v>31.002642687809999</c:v>
                </c:pt>
                <c:pt idx="3">
                  <c:v>22.060244326380001</c:v>
                </c:pt>
                <c:pt idx="4">
                  <c:v>25.366246471259998</c:v>
                </c:pt>
                <c:pt idx="5">
                  <c:v>27.315810366209998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D69-4026-A10A-E48CC82A0AF7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37.620148314780003</c:v>
                </c:pt>
                <c:pt idx="2">
                  <c:v>38.809280275120003</c:v>
                </c:pt>
                <c:pt idx="3">
                  <c:v>43.445441785930001</c:v>
                </c:pt>
                <c:pt idx="4">
                  <c:v>45.606461797149997</c:v>
                </c:pt>
                <c:pt idx="5">
                  <c:v>48.989367358949998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D69-4026-A10A-E48CC82A0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694656"/>
        <c:axId val="76696192"/>
        <c:axId val="0"/>
      </c:bar3DChart>
      <c:dateAx>
        <c:axId val="7669465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7669619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7669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76694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MK_ALL!$B$11:$N$11</c:f>
              <c:numCache>
                <c:formatCode>dd\.mm\.yyyy;@</c:formatCode>
                <c:ptCount val="13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  <c:pt idx="12">
                  <c:v>43100</c:v>
                </c:pt>
              </c:numCache>
            </c:numRef>
          </c:cat>
          <c:val>
            <c:numRef>
              <c:f>MK_ALL!$B$13:$N$13</c:f>
              <c:numCache>
                <c:formatCode>#,##0.00</c:formatCode>
                <c:ptCount val="13"/>
                <c:pt idx="0">
                  <c:v>60.712805938389998</c:v>
                </c:pt>
                <c:pt idx="1">
                  <c:v>60.90519016959</c:v>
                </c:pt>
                <c:pt idx="2">
                  <c:v>61.578907321999999</c:v>
                </c:pt>
                <c:pt idx="3">
                  <c:v>62.133892706049998</c:v>
                </c:pt>
                <c:pt idx="4">
                  <c:v>63.006810839300002</c:v>
                </c:pt>
                <c:pt idx="5">
                  <c:v>63.181788257900003</c:v>
                </c:pt>
                <c:pt idx="6">
                  <c:v>63.261420668139998</c:v>
                </c:pt>
                <c:pt idx="7">
                  <c:v>64.042160253250003</c:v>
                </c:pt>
                <c:pt idx="8">
                  <c:v>64.467416741210002</c:v>
                </c:pt>
                <c:pt idx="9">
                  <c:v>65.035838411119997</c:v>
                </c:pt>
                <c:pt idx="10">
                  <c:v>64.813306446129999</c:v>
                </c:pt>
                <c:pt idx="11">
                  <c:v>65.009733866160005</c:v>
                </c:pt>
                <c:pt idx="12">
                  <c:v>65.332785676650005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15-4FCC-B586-025244C6616D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MK_ALL!$B$11:$N$11</c:f>
              <c:numCache>
                <c:formatCode>dd\.mm\.yyyy;@</c:formatCode>
                <c:ptCount val="13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  <c:pt idx="12">
                  <c:v>43100</c:v>
                </c:pt>
              </c:numCache>
            </c:numRef>
          </c:cat>
          <c:val>
            <c:numRef>
              <c:f>MK_ALL!$B$14:$N$14</c:f>
              <c:numCache>
                <c:formatCode>#,##0.00</c:formatCode>
                <c:ptCount val="13"/>
                <c:pt idx="0">
                  <c:v>10.259902330019999</c:v>
                </c:pt>
                <c:pt idx="1">
                  <c:v>10.30329591179</c:v>
                </c:pt>
                <c:pt idx="2">
                  <c:v>10.18512429269</c:v>
                </c:pt>
                <c:pt idx="3">
                  <c:v>10.221049387320001</c:v>
                </c:pt>
                <c:pt idx="4">
                  <c:v>11.541658342110001</c:v>
                </c:pt>
                <c:pt idx="5">
                  <c:v>11.498761883169999</c:v>
                </c:pt>
                <c:pt idx="6">
                  <c:v>11.75375719404</c:v>
                </c:pt>
                <c:pt idx="7">
                  <c:v>11.95376430488</c:v>
                </c:pt>
                <c:pt idx="8">
                  <c:v>12.092770857270001</c:v>
                </c:pt>
                <c:pt idx="9">
                  <c:v>12.006991812540001</c:v>
                </c:pt>
                <c:pt idx="10">
                  <c:v>11.4817690036</c:v>
                </c:pt>
                <c:pt idx="11">
                  <c:v>11.32509537884</c:v>
                </c:pt>
                <c:pt idx="12">
                  <c:v>10.972392048510001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F15-4FCC-B586-025244C66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983296"/>
        <c:axId val="28984832"/>
        <c:axId val="0"/>
      </c:bar3DChart>
      <c:dateAx>
        <c:axId val="2898329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8984832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8984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8983296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1D-4C2F-8813-F81C65D04D5F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1D-4C2F-8813-F81C65D04D5F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1D-4C2F-8813-F81C65D04D5F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1D-4C2F-8813-F81C65D04D5F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1D-4C2F-8813-F81C65D04D5F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1D-4C2F-8813-F81C65D04D5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515.51083307650003</c:v>
                </c:pt>
                <c:pt idx="1">
                  <c:v>584.78657094876996</c:v>
                </c:pt>
                <c:pt idx="2">
                  <c:v>1100.8332167026401</c:v>
                </c:pt>
                <c:pt idx="3">
                  <c:v>1572.1801589904499</c:v>
                </c:pt>
                <c:pt idx="4">
                  <c:v>1929.8088323996399</c:v>
                </c:pt>
                <c:pt idx="5">
                  <c:v>2141.6744392656601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11D-4C2F-8813-F81C65D04D5F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1D-4C2F-8813-F81C65D04D5F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1D-4C2F-8813-F81C65D04D5F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1D-4C2F-8813-F81C65D04D5F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11D-4C2F-8813-F81C65D04D5F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1D-4C2F-8813-F81C65D04D5F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11D-4C2F-8813-F81C65D04D5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399.21823411787</c:v>
                </c:pt>
                <c:pt idx="1">
                  <c:v>480.21862943662001</c:v>
                </c:pt>
                <c:pt idx="2">
                  <c:v>947.03046914465006</c:v>
                </c:pt>
                <c:pt idx="3">
                  <c:v>1334.2716012912799</c:v>
                </c:pt>
                <c:pt idx="4">
                  <c:v>1650.8332850501199</c:v>
                </c:pt>
                <c:pt idx="5">
                  <c:v>1833.7098647964799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111D-4C2F-8813-F81C65D04D5F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11D-4C2F-8813-F81C65D04D5F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11D-4C2F-8813-F81C65D04D5F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11D-4C2F-8813-F81C65D04D5F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11D-4C2F-8813-F81C65D04D5F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11D-4C2F-8813-F81C65D04D5F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11D-4C2F-8813-F81C65D04D5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116.29259895862999</c:v>
                </c:pt>
                <c:pt idx="1">
                  <c:v>104.56794151215</c:v>
                </c:pt>
                <c:pt idx="2">
                  <c:v>153.80274755798999</c:v>
                </c:pt>
                <c:pt idx="3">
                  <c:v>237.90855769916999</c:v>
                </c:pt>
                <c:pt idx="4">
                  <c:v>278.97554734952001</c:v>
                </c:pt>
                <c:pt idx="5">
                  <c:v>307.96457446917998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111D-4C2F-8813-F81C65D04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7351936"/>
        <c:axId val="77378304"/>
        <c:axId val="0"/>
      </c:bar3DChart>
      <c:dateAx>
        <c:axId val="7735193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7737830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77378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77351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24-4A78-BD78-49BDEA4B241F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24-4A78-BD78-49BDEA4B241F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24-4A78-BD78-49BDEA4B241F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24-4A78-BD78-49BDEA4B241F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24-4A78-BD78-49BDEA4B241F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24-4A78-BD78-49BDEA4B241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65.505686112310002</c:v>
                </c:pt>
                <c:pt idx="4">
                  <c:v>70.972708268410003</c:v>
                </c:pt>
                <c:pt idx="5">
                  <c:v>76.305177725160007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824-4A78-BD78-49BDEA4B241F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24-4A78-BD78-49BDEA4B241F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24-4A78-BD78-49BDEA4B241F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24-4A78-BD78-49BDEA4B241F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24-4A78-BD78-49BDEA4B241F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24-4A78-BD78-49BDEA4B241F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24-4A78-BD78-49BDEA4B241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49.945981999040001</c:v>
                </c:pt>
                <c:pt idx="1">
                  <c:v>60.079898590879999</c:v>
                </c:pt>
                <c:pt idx="2">
                  <c:v>60.058160629950002</c:v>
                </c:pt>
                <c:pt idx="3">
                  <c:v>55.593105028709999</c:v>
                </c:pt>
                <c:pt idx="4">
                  <c:v>60.712805938389998</c:v>
                </c:pt>
                <c:pt idx="5">
                  <c:v>65.332785676650005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824-4A78-BD78-49BDEA4B241F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14.549305512349999</c:v>
                </c:pt>
                <c:pt idx="1">
                  <c:v>13.082439824070001</c:v>
                </c:pt>
                <c:pt idx="2">
                  <c:v>9.7537623329799992</c:v>
                </c:pt>
                <c:pt idx="3">
                  <c:v>9.9125810835999992</c:v>
                </c:pt>
                <c:pt idx="4">
                  <c:v>10.259902330019999</c:v>
                </c:pt>
                <c:pt idx="5">
                  <c:v>10.972392048510001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824-4A78-BD78-49BDEA4B2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7154176"/>
        <c:axId val="77155712"/>
        <c:axId val="0"/>
      </c:bar3DChart>
      <c:dateAx>
        <c:axId val="7715417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7715571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77155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77154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31.12.2017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78F-4BC6-9375-808ED823CCD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78F-4BC6-9375-808ED823CCDF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8F-4BC6-9375-808ED823CCD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1833.7098647964799</c:v>
                </c:pt>
                <c:pt idx="1">
                  <c:v>307.96457446917998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78F-4BC6-9375-808ED823C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82D-4E84-BACB-12EC7EEA1BF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2D-4E84-BACB-12EC7EEA1BF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2D-4E84-BACB-12EC7EEA1BF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2018-2022</c:v>
                </c:pt>
                <c:pt idx="1">
                  <c:v>2022-31.12.2060</c:v>
                </c:pt>
                <c:pt idx="2">
                  <c:v>2015-2060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25.775858943269998</c:v>
                </c:pt>
                <c:pt idx="1">
                  <c:v>50.529318781889998</c:v>
                </c:pt>
                <c:pt idx="2">
                  <c:v>22200420.149999999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82D-4E84-BACB-12EC7EEA1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31.12.2017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B15-4ED0-BAB3-20A55CE27D59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B15-4ED0-BAB3-20A55CE27D5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2B15-4ED0-BAB3-20A55CE27D5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B15-4ED0-BAB3-20A55CE27D59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(DEBT_TERM!$I$11,DEBT_TERM!$I$64,DEBT_TERM!$I$67,DEBT_TERM!$I$68)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B15-4ED0-BAB3-20A55CE27D59}"/>
            </c:ext>
          </c:extLst>
        </c:ser>
        <c:ser>
          <c:idx val="1"/>
          <c:order val="1"/>
          <c:val>
            <c:numRef>
              <c:f>(DEBT_TERM!$J$11,DEBT_TERM!$J$64,DEBT_TERM!$J$67,DEBT_TERM!$J$68)</c:f>
              <c:numCache>
                <c:formatCode>General</c:formatCode>
                <c:ptCount val="4"/>
                <c:pt idx="0" formatCode="#,##0.00">
                  <c:v>753399386.47000003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B15-4ED0-BAB3-20A55CE27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31.12.2017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9AD-4B1F-A2FF-E8EC3DE1EC3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9AD-4B1F-A2FF-E8EC3DE1EC35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9AD-4B1F-A2FF-E8EC3DE1EC35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9AD-4B1F-A2FF-E8EC3DE1EC35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89AD-4B1F-A2FF-E8EC3DE1EC35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89AD-4B1F-A2FF-E8EC3DE1EC35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89AD-4B1F-A2FF-E8EC3DE1EC35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89AD-4B1F-A2FF-E8EC3DE1EC35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89AD-4B1F-A2FF-E8EC3DE1EC35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DEBT_TERM!$I$13:$I$63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89AD-4B1F-A2FF-E8EC3DE1EC35}"/>
            </c:ext>
          </c:extLst>
        </c:ser>
        <c:ser>
          <c:idx val="1"/>
          <c:order val="1"/>
          <c:val>
            <c:numRef>
              <c:f>DEBT_TERM!$J$13:$J$63</c:f>
              <c:numCache>
                <c:formatCode>#,##0.00</c:formatCode>
                <c:ptCount val="51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6902790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6048872</c:v>
                </c:pt>
                <c:pt idx="9">
                  <c:v>6048872</c:v>
                </c:pt>
                <c:pt idx="10">
                  <c:v>30282912.460000001</c:v>
                </c:pt>
                <c:pt idx="11">
                  <c:v>24195488</c:v>
                </c:pt>
                <c:pt idx="12">
                  <c:v>12097744</c:v>
                </c:pt>
                <c:pt idx="13">
                  <c:v>71605224.810000002</c:v>
                </c:pt>
                <c:pt idx="14">
                  <c:v>12097744</c:v>
                </c:pt>
                <c:pt idx="15">
                  <c:v>12097744</c:v>
                </c:pt>
                <c:pt idx="16">
                  <c:v>6048872</c:v>
                </c:pt>
                <c:pt idx="17">
                  <c:v>18146616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545000</c:v>
                </c:pt>
                <c:pt idx="25">
                  <c:v>47019495.479999997</c:v>
                </c:pt>
                <c:pt idx="26">
                  <c:v>12097751</c:v>
                </c:pt>
                <c:pt idx="27">
                  <c:v>30000</c:v>
                </c:pt>
                <c:pt idx="28">
                  <c:v>37367828.399999999</c:v>
                </c:pt>
                <c:pt idx="29">
                  <c:v>10875627.9</c:v>
                </c:pt>
                <c:pt idx="30">
                  <c:v>5800100</c:v>
                </c:pt>
                <c:pt idx="31">
                  <c:v>14470450</c:v>
                </c:pt>
                <c:pt idx="32">
                  <c:v>18900000</c:v>
                </c:pt>
                <c:pt idx="33">
                  <c:v>0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11873138</c:v>
                </c:pt>
                <c:pt idx="45">
                  <c:v>0</c:v>
                </c:pt>
                <c:pt idx="46">
                  <c:v>2000000</c:v>
                </c:pt>
                <c:pt idx="47">
                  <c:v>5258010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89AD-4B1F-A2FF-E8EC3DE1E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31.12.2017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7AE-48AA-9335-87E7EAD962C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7AE-48AA-9335-87E7EAD962C0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MK_ALL!$N$19:$N$20</c:f>
              <c:numCache>
                <c:formatCode>0.00%</c:formatCode>
                <c:ptCount val="2"/>
                <c:pt idx="0">
                  <c:v>0.85620399999999997</c:v>
                </c:pt>
                <c:pt idx="1">
                  <c:v>0.14379600000000001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7AE-48AA-9335-87E7EAD96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31.12.2017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A3A-4DAC-A44E-5E6FE81E30E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A3A-4DAC-A44E-5E6FE81E30E2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MT_ALL!$N$19:$N$20</c:f>
              <c:numCache>
                <c:formatCode>0.00%</c:formatCode>
                <c:ptCount val="2"/>
                <c:pt idx="0">
                  <c:v>0.35798099999999999</c:v>
                </c:pt>
                <c:pt idx="1">
                  <c:v>0.64201900000000001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A3A-4DAC-A44E-5E6FE81E3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MT_ALL!$B$5:$N$5</c:f>
              <c:numCache>
                <c:formatCode>dd\.mm\.yyyy;@</c:formatCode>
                <c:ptCount val="13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  <c:pt idx="12">
                  <c:v>43100</c:v>
                </c:pt>
              </c:numCache>
            </c:numRef>
          </c:cat>
          <c:val>
            <c:numRef>
              <c:f>MT_ALL!$B$7:$N$7</c:f>
              <c:numCache>
                <c:formatCode>#,##0.00</c:formatCode>
                <c:ptCount val="13"/>
                <c:pt idx="0">
                  <c:v>689.73000579020004</c:v>
                </c:pt>
                <c:pt idx="1">
                  <c:v>689.69166730182997</c:v>
                </c:pt>
                <c:pt idx="2">
                  <c:v>707.40375139487003</c:v>
                </c:pt>
                <c:pt idx="3">
                  <c:v>718.91768932810999</c:v>
                </c:pt>
                <c:pt idx="4">
                  <c:v>711.46038116607997</c:v>
                </c:pt>
                <c:pt idx="5">
                  <c:v>707.09451923957999</c:v>
                </c:pt>
                <c:pt idx="6">
                  <c:v>698.60465491800005</c:v>
                </c:pt>
                <c:pt idx="7">
                  <c:v>709.20181570559998</c:v>
                </c:pt>
                <c:pt idx="8">
                  <c:v>714.80706196261997</c:v>
                </c:pt>
                <c:pt idx="9">
                  <c:v>719.77525378316</c:v>
                </c:pt>
                <c:pt idx="10">
                  <c:v>725.42601508397001</c:v>
                </c:pt>
                <c:pt idx="11">
                  <c:v>736.83009066162003</c:v>
                </c:pt>
                <c:pt idx="12">
                  <c:v>766.67894097345004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FB-4779-8E02-21E502BF4119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MT_ALL!$B$5:$N$5</c:f>
              <c:numCache>
                <c:formatCode>dd\.mm\.yyyy;@</c:formatCode>
                <c:ptCount val="13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  <c:pt idx="12">
                  <c:v>43100</c:v>
                </c:pt>
              </c:numCache>
            </c:numRef>
          </c:cat>
          <c:val>
            <c:numRef>
              <c:f>MT_ALL!$B$8:$N$8</c:f>
              <c:numCache>
                <c:formatCode>#,##0.00</c:formatCode>
                <c:ptCount val="13"/>
                <c:pt idx="0">
                  <c:v>1240.0788266094401</c:v>
                </c:pt>
                <c:pt idx="1">
                  <c:v>1241.4138302420599</c:v>
                </c:pt>
                <c:pt idx="2">
                  <c:v>1234.07682130894</c:v>
                </c:pt>
                <c:pt idx="3">
                  <c:v>1232.93342516609</c:v>
                </c:pt>
                <c:pt idx="4">
                  <c:v>1267.9097945266001</c:v>
                </c:pt>
                <c:pt idx="5">
                  <c:v>1260.9454395427699</c:v>
                </c:pt>
                <c:pt idx="6">
                  <c:v>1259.2160220129899</c:v>
                </c:pt>
                <c:pt idx="7">
                  <c:v>1260.2773308173</c:v>
                </c:pt>
                <c:pt idx="8">
                  <c:v>1243.5673956764599</c:v>
                </c:pt>
                <c:pt idx="9">
                  <c:v>1323.48488860354</c:v>
                </c:pt>
                <c:pt idx="10">
                  <c:v>1321.5243192356299</c:v>
                </c:pt>
                <c:pt idx="11">
                  <c:v>1325.27364312396</c:v>
                </c:pt>
                <c:pt idx="12">
                  <c:v>1374.99549829221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0FB-4779-8E02-21E502BF4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523008"/>
        <c:axId val="34524544"/>
        <c:axId val="0"/>
      </c:bar3DChart>
      <c:catAx>
        <c:axId val="3452300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34524544"/>
        <c:crosses val="autoZero"/>
        <c:auto val="0"/>
        <c:lblAlgn val="ctr"/>
        <c:lblOffset val="100"/>
        <c:tickLblSkip val="1"/>
        <c:noMultiLvlLbl val="1"/>
      </c:catAx>
      <c:valAx>
        <c:axId val="34524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4523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MT_ALL!$B$11:$N$11</c:f>
              <c:numCache>
                <c:formatCode>dd\.mm\.yyyy;@</c:formatCode>
                <c:ptCount val="13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  <c:pt idx="12">
                  <c:v>43100</c:v>
                </c:pt>
              </c:numCache>
            </c:numRef>
          </c:cat>
          <c:val>
            <c:numRef>
              <c:f>MT_ALL!$B$13:$N$13</c:f>
              <c:numCache>
                <c:formatCode>#,##0.00</c:formatCode>
                <c:ptCount val="13"/>
                <c:pt idx="0">
                  <c:v>25.366246471259998</c:v>
                </c:pt>
                <c:pt idx="1">
                  <c:v>25.432012675669998</c:v>
                </c:pt>
                <c:pt idx="2">
                  <c:v>26.148160271630001</c:v>
                </c:pt>
                <c:pt idx="3">
                  <c:v>26.650212915889998</c:v>
                </c:pt>
                <c:pt idx="4">
                  <c:v>26.795534736499999</c:v>
                </c:pt>
                <c:pt idx="5">
                  <c:v>26.831877809670001</c:v>
                </c:pt>
                <c:pt idx="6">
                  <c:v>26.767493602270001</c:v>
                </c:pt>
                <c:pt idx="7">
                  <c:v>27.365838210620002</c:v>
                </c:pt>
                <c:pt idx="8">
                  <c:v>27.944483521670001</c:v>
                </c:pt>
                <c:pt idx="9">
                  <c:v>27.139727108710002</c:v>
                </c:pt>
                <c:pt idx="10">
                  <c:v>27.038483360419999</c:v>
                </c:pt>
                <c:pt idx="11">
                  <c:v>27.275930997940002</c:v>
                </c:pt>
                <c:pt idx="12">
                  <c:v>27.315810366209998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10-4C4E-BABE-43E14CFE221C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MT_ALL!$B$11:$N$11</c:f>
              <c:numCache>
                <c:formatCode>dd\.mm\.yyyy;@</c:formatCode>
                <c:ptCount val="13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  <c:pt idx="12">
                  <c:v>43100</c:v>
                </c:pt>
              </c:numCache>
            </c:numRef>
          </c:cat>
          <c:val>
            <c:numRef>
              <c:f>MT_ALL!$B$14:$N$14</c:f>
              <c:numCache>
                <c:formatCode>#,##0.00</c:formatCode>
                <c:ptCount val="13"/>
                <c:pt idx="0">
                  <c:v>45.606461797149997</c:v>
                </c:pt>
                <c:pt idx="1">
                  <c:v>45.77647340571</c:v>
                </c:pt>
                <c:pt idx="2">
                  <c:v>45.61587134306</c:v>
                </c:pt>
                <c:pt idx="3">
                  <c:v>45.704729177479997</c:v>
                </c:pt>
                <c:pt idx="4">
                  <c:v>47.752934444909997</c:v>
                </c:pt>
                <c:pt idx="5">
                  <c:v>47.848672331400003</c:v>
                </c:pt>
                <c:pt idx="6">
                  <c:v>48.247684259910002</c:v>
                </c:pt>
                <c:pt idx="7">
                  <c:v>48.630086347510002</c:v>
                </c:pt>
                <c:pt idx="8">
                  <c:v>48.615704076809998</c:v>
                </c:pt>
                <c:pt idx="9">
                  <c:v>49.90310311495</c:v>
                </c:pt>
                <c:pt idx="10">
                  <c:v>49.256592089309997</c:v>
                </c:pt>
                <c:pt idx="11">
                  <c:v>49.05889824706</c:v>
                </c:pt>
                <c:pt idx="12">
                  <c:v>48.989367358949998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10-4C4E-BABE-43E14CFE2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649984"/>
        <c:axId val="34651520"/>
        <c:axId val="0"/>
      </c:bar3DChart>
      <c:catAx>
        <c:axId val="3464998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34651520"/>
        <c:crosses val="autoZero"/>
        <c:auto val="0"/>
        <c:lblAlgn val="ctr"/>
        <c:lblOffset val="100"/>
        <c:tickLblSkip val="1"/>
        <c:noMultiLvlLbl val="1"/>
      </c:catAx>
      <c:valAx>
        <c:axId val="34651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346499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31.12.2017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BD1-4A6F-88E2-DB2D56273C5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BD1-4A6F-88E2-DB2D56273C52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28.341546193749998</c:v>
                </c:pt>
                <c:pt idx="1">
                  <c:v>47.963631531410002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BD1-4A6F-88E2-DB2D56273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31.12.2017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5E3-4A93-8BC5-06B97F32ABA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5E3-4A93-8BC5-06B97F32ABA1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A5E3-4A93-8BC5-06B97F32ABA1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9.1677842017100009</c:v>
                </c:pt>
                <c:pt idx="1">
                  <c:v>5.1723298382799996</c:v>
                </c:pt>
                <c:pt idx="2">
                  <c:v>14.00143215376</c:v>
                </c:pt>
                <c:pt idx="3">
                  <c:v>47.963631531410002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5E3-4A93-8BC5-06B97F32A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31.12.2017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D73-4FC3-9D59-E8708976D45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6.57071038632</c:v>
                </c:pt>
                <c:pt idx="1">
                  <c:v>5.1723298382799996</c:v>
                </c:pt>
                <c:pt idx="2" formatCode="#,##0.00">
                  <c:v>6.6637234384099999</c:v>
                </c:pt>
                <c:pt idx="3" formatCode="#,##0.00">
                  <c:v>46.926022013640001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D73-4FC3-9D59-E8708976D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S180"/>
  <sheetViews>
    <sheetView workbookViewId="0"/>
  </sheetViews>
  <sheetFormatPr defaultRowHeight="11.25" outlineLevelRow="3" x14ac:dyDescent="0.2"/>
  <cols>
    <col min="1" max="1" width="52" style="56" customWidth="1"/>
    <col min="2" max="14" width="16.28515625" style="240" customWidth="1"/>
    <col min="15" max="16384" width="9.140625" style="56"/>
  </cols>
  <sheetData>
    <row r="1" spans="1:19" s="159" customFormat="1" ht="12.75" x14ac:dyDescent="0.2"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9" s="211" customFormat="1" ht="18.75" x14ac:dyDescent="0.3">
      <c r="A2" s="5" t="s">
        <v>196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9"/>
      <c r="P2" s="29"/>
      <c r="Q2" s="29"/>
      <c r="R2" s="29"/>
      <c r="S2" s="29"/>
    </row>
    <row r="3" spans="1:19" s="159" customFormat="1" ht="12.75" x14ac:dyDescent="0.2"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70"/>
      <c r="P3" s="170"/>
      <c r="Q3" s="170"/>
    </row>
    <row r="4" spans="1:19" s="248" customFormat="1" ht="12.75" x14ac:dyDescent="0.2"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 t="str">
        <f>VALUAH</f>
        <v>млрд. грн</v>
      </c>
    </row>
    <row r="5" spans="1:19" s="24" customFormat="1" ht="12.75" x14ac:dyDescent="0.2">
      <c r="A5" s="206"/>
      <c r="B5" s="176">
        <v>42735</v>
      </c>
      <c r="C5" s="176">
        <v>42766</v>
      </c>
      <c r="D5" s="176">
        <v>42794</v>
      </c>
      <c r="E5" s="176">
        <v>42825</v>
      </c>
      <c r="F5" s="176">
        <v>42855</v>
      </c>
      <c r="G5" s="176">
        <v>42886</v>
      </c>
      <c r="H5" s="176">
        <v>42916</v>
      </c>
      <c r="I5" s="176">
        <v>42947</v>
      </c>
      <c r="J5" s="176">
        <v>42978</v>
      </c>
      <c r="K5" s="176">
        <v>43008</v>
      </c>
      <c r="L5" s="176">
        <v>43039</v>
      </c>
      <c r="M5" s="176">
        <v>43069</v>
      </c>
      <c r="N5" s="176">
        <v>43100</v>
      </c>
    </row>
    <row r="6" spans="1:19" s="79" customFormat="1" ht="31.5" x14ac:dyDescent="0.2">
      <c r="A6" s="33" t="s">
        <v>182</v>
      </c>
      <c r="B6" s="151">
        <f t="shared" ref="B6:M6" si="0">B$60+B$7</f>
        <v>1929.8088323996401</v>
      </c>
      <c r="C6" s="151">
        <f t="shared" si="0"/>
        <v>1931.1054975438901</v>
      </c>
      <c r="D6" s="151">
        <f t="shared" si="0"/>
        <v>1941.4805727038099</v>
      </c>
      <c r="E6" s="151">
        <f t="shared" si="0"/>
        <v>1951.8511144941999</v>
      </c>
      <c r="F6" s="151">
        <f t="shared" si="0"/>
        <v>1979.3701756926803</v>
      </c>
      <c r="G6" s="151">
        <f t="shared" si="0"/>
        <v>1968.0399587823499</v>
      </c>
      <c r="H6" s="151">
        <f t="shared" si="0"/>
        <v>1957.82067693099</v>
      </c>
      <c r="I6" s="151">
        <f t="shared" si="0"/>
        <v>1969.4791465229</v>
      </c>
      <c r="J6" s="151">
        <f t="shared" si="0"/>
        <v>1958.37445763908</v>
      </c>
      <c r="K6" s="151">
        <f t="shared" si="0"/>
        <v>2043.2601423867002</v>
      </c>
      <c r="L6" s="151">
        <f t="shared" si="0"/>
        <v>2046.9503343195997</v>
      </c>
      <c r="M6" s="151">
        <f t="shared" si="0"/>
        <v>2062.1037337855796</v>
      </c>
      <c r="N6" s="151">
        <v>2141.6744392656601</v>
      </c>
    </row>
    <row r="7" spans="1:19" s="235" customFormat="1" ht="15" x14ac:dyDescent="0.2">
      <c r="A7" s="145" t="s">
        <v>55</v>
      </c>
      <c r="B7" s="59">
        <f t="shared" ref="B7:N7" si="1">B$8+B$46</f>
        <v>689.73000579020004</v>
      </c>
      <c r="C7" s="59">
        <f t="shared" si="1"/>
        <v>689.69166730183008</v>
      </c>
      <c r="D7" s="59">
        <f t="shared" si="1"/>
        <v>707.40375139486991</v>
      </c>
      <c r="E7" s="59">
        <f t="shared" si="1"/>
        <v>718.9176893281101</v>
      </c>
      <c r="F7" s="59">
        <f t="shared" si="1"/>
        <v>711.46038116608008</v>
      </c>
      <c r="G7" s="59">
        <f t="shared" si="1"/>
        <v>707.09451923958011</v>
      </c>
      <c r="H7" s="59">
        <f t="shared" si="1"/>
        <v>698.60465491800005</v>
      </c>
      <c r="I7" s="59">
        <f t="shared" si="1"/>
        <v>709.20181570559998</v>
      </c>
      <c r="J7" s="59">
        <f t="shared" si="1"/>
        <v>714.8070619626202</v>
      </c>
      <c r="K7" s="59">
        <f t="shared" si="1"/>
        <v>719.77525378316022</v>
      </c>
      <c r="L7" s="59">
        <f t="shared" si="1"/>
        <v>725.42601508396979</v>
      </c>
      <c r="M7" s="59">
        <f t="shared" si="1"/>
        <v>736.83009066161992</v>
      </c>
      <c r="N7" s="59">
        <f t="shared" si="1"/>
        <v>766.67894097345004</v>
      </c>
    </row>
    <row r="8" spans="1:19" s="228" customFormat="1" ht="15" outlineLevel="1" x14ac:dyDescent="0.2">
      <c r="A8" s="238" t="s">
        <v>75</v>
      </c>
      <c r="B8" s="234">
        <f t="shared" ref="B8:N8" si="2">B$9+B$44</f>
        <v>670.64553054187002</v>
      </c>
      <c r="C8" s="234">
        <f t="shared" si="2"/>
        <v>670.64001106030003</v>
      </c>
      <c r="D8" s="234">
        <f t="shared" si="2"/>
        <v>688.29668663974996</v>
      </c>
      <c r="E8" s="234">
        <f t="shared" si="2"/>
        <v>699.60025929033009</v>
      </c>
      <c r="F8" s="234">
        <f t="shared" si="2"/>
        <v>691.98420785601013</v>
      </c>
      <c r="G8" s="234">
        <f t="shared" si="2"/>
        <v>687.52011433101006</v>
      </c>
      <c r="H8" s="234">
        <f t="shared" si="2"/>
        <v>678.88328737589006</v>
      </c>
      <c r="I8" s="234">
        <f t="shared" si="2"/>
        <v>689.42427229447003</v>
      </c>
      <c r="J8" s="234">
        <f t="shared" si="2"/>
        <v>694.9387912829402</v>
      </c>
      <c r="K8" s="234">
        <f t="shared" si="2"/>
        <v>699.74984848915017</v>
      </c>
      <c r="L8" s="234">
        <f t="shared" si="2"/>
        <v>705.31148186323981</v>
      </c>
      <c r="M8" s="234">
        <f t="shared" si="2"/>
        <v>716.59193866264991</v>
      </c>
      <c r="N8" s="234">
        <f t="shared" si="2"/>
        <v>753.39938646832002</v>
      </c>
    </row>
    <row r="9" spans="1:19" s="203" customFormat="1" ht="12.75" outlineLevel="2" x14ac:dyDescent="0.2">
      <c r="A9" s="112" t="s">
        <v>132</v>
      </c>
      <c r="B9" s="214">
        <f t="shared" ref="B9:M9" si="3">SUM(B$10:B$43)</f>
        <v>668.13273261425002</v>
      </c>
      <c r="C9" s="214">
        <f t="shared" si="3"/>
        <v>668.12721313268003</v>
      </c>
      <c r="D9" s="214">
        <f t="shared" si="3"/>
        <v>685.78388871212996</v>
      </c>
      <c r="E9" s="214">
        <f t="shared" si="3"/>
        <v>697.12052449333009</v>
      </c>
      <c r="F9" s="214">
        <f t="shared" si="3"/>
        <v>689.50447305901014</v>
      </c>
      <c r="G9" s="214">
        <f t="shared" si="3"/>
        <v>685.04037953401007</v>
      </c>
      <c r="H9" s="214">
        <f t="shared" si="3"/>
        <v>676.43661570951008</v>
      </c>
      <c r="I9" s="214">
        <f t="shared" si="3"/>
        <v>686.97760062809004</v>
      </c>
      <c r="J9" s="214">
        <f t="shared" si="3"/>
        <v>692.49211961656022</v>
      </c>
      <c r="K9" s="214">
        <f t="shared" si="3"/>
        <v>697.30317682277018</v>
      </c>
      <c r="L9" s="214">
        <f t="shared" si="3"/>
        <v>702.89787332747983</v>
      </c>
      <c r="M9" s="214">
        <f t="shared" si="3"/>
        <v>714.17833012688993</v>
      </c>
      <c r="N9" s="214">
        <v>751.01884106318005</v>
      </c>
    </row>
    <row r="10" spans="1:19" s="167" customFormat="1" ht="12.75" outlineLevel="3" x14ac:dyDescent="0.2">
      <c r="A10" s="64" t="s">
        <v>166</v>
      </c>
      <c r="B10" s="194">
        <v>74.832982999999999</v>
      </c>
      <c r="C10" s="194">
        <v>74.832982999999999</v>
      </c>
      <c r="D10" s="194">
        <v>81.319903999999994</v>
      </c>
      <c r="E10" s="194">
        <v>81.319903999999994</v>
      </c>
      <c r="F10" s="194">
        <v>81.319903999999994</v>
      </c>
      <c r="G10" s="194">
        <v>81.319903999999994</v>
      </c>
      <c r="H10" s="194">
        <v>81.319903999999994</v>
      </c>
      <c r="I10" s="194">
        <v>81.319903999999994</v>
      </c>
      <c r="J10" s="194">
        <v>81.319903999999994</v>
      </c>
      <c r="K10" s="194">
        <v>81.319903999999994</v>
      </c>
      <c r="L10" s="194">
        <v>50.585439000000001</v>
      </c>
      <c r="M10" s="194">
        <v>50.585439000000001</v>
      </c>
      <c r="N10" s="194">
        <v>62.650438999999999</v>
      </c>
    </row>
    <row r="11" spans="1:19" ht="12.75" outlineLevel="3" x14ac:dyDescent="0.2">
      <c r="A11" s="179" t="s">
        <v>47</v>
      </c>
      <c r="B11" s="148">
        <v>17.382981000000001</v>
      </c>
      <c r="C11" s="148">
        <v>17.382981000000001</v>
      </c>
      <c r="D11" s="148">
        <v>17.382981000000001</v>
      </c>
      <c r="E11" s="148">
        <v>17.382981000000001</v>
      </c>
      <c r="F11" s="148">
        <v>17.382981000000001</v>
      </c>
      <c r="G11" s="148">
        <v>17.382981000000001</v>
      </c>
      <c r="H11" s="148">
        <v>17.382981000000001</v>
      </c>
      <c r="I11" s="148">
        <v>17.382981000000001</v>
      </c>
      <c r="J11" s="148">
        <v>17.382981000000001</v>
      </c>
      <c r="K11" s="148">
        <v>17.382981000000001</v>
      </c>
      <c r="L11" s="148">
        <v>15.032999999999999</v>
      </c>
      <c r="M11" s="148">
        <v>15.032999999999999</v>
      </c>
      <c r="N11" s="148">
        <v>19.033000000000001</v>
      </c>
      <c r="O11" s="75"/>
      <c r="P11" s="75"/>
      <c r="Q11" s="75"/>
    </row>
    <row r="12" spans="1:19" ht="12.75" outlineLevel="3" x14ac:dyDescent="0.2">
      <c r="A12" s="179" t="s">
        <v>72</v>
      </c>
      <c r="B12" s="148">
        <v>3.4775700000000001</v>
      </c>
      <c r="C12" s="148">
        <v>3.45757</v>
      </c>
      <c r="D12" s="148">
        <v>3.9919699999999998</v>
      </c>
      <c r="E12" s="148">
        <v>3.9363600000000001</v>
      </c>
      <c r="F12" s="148">
        <v>4.7148599999999998</v>
      </c>
      <c r="G12" s="148">
        <v>3.70886</v>
      </c>
      <c r="H12" s="148">
        <v>3.3627899999999999</v>
      </c>
      <c r="I12" s="148">
        <v>3.3942899999999998</v>
      </c>
      <c r="J12" s="148">
        <v>3.5442900000000002</v>
      </c>
      <c r="K12" s="148">
        <v>3.37629</v>
      </c>
      <c r="L12" s="148">
        <v>3.37629</v>
      </c>
      <c r="M12" s="148">
        <v>3.37629</v>
      </c>
      <c r="N12" s="148">
        <v>6.9027900000000004</v>
      </c>
      <c r="O12" s="75"/>
      <c r="P12" s="75"/>
      <c r="Q12" s="75"/>
    </row>
    <row r="13" spans="1:19" ht="12.75" outlineLevel="3" x14ac:dyDescent="0.2">
      <c r="A13" s="179" t="s">
        <v>124</v>
      </c>
      <c r="B13" s="148">
        <v>28.5</v>
      </c>
      <c r="C13" s="148">
        <v>28.5</v>
      </c>
      <c r="D13" s="148">
        <v>28.5</v>
      </c>
      <c r="E13" s="148">
        <v>28.5</v>
      </c>
      <c r="F13" s="148">
        <v>28.5</v>
      </c>
      <c r="G13" s="148">
        <v>28.5</v>
      </c>
      <c r="H13" s="148">
        <v>28.5</v>
      </c>
      <c r="I13" s="148">
        <v>28.5</v>
      </c>
      <c r="J13" s="148">
        <v>28.5</v>
      </c>
      <c r="K13" s="148">
        <v>28.5</v>
      </c>
      <c r="L13" s="148">
        <v>36.5</v>
      </c>
      <c r="M13" s="148">
        <v>36.5</v>
      </c>
      <c r="N13" s="148">
        <v>36.5</v>
      </c>
      <c r="O13" s="75"/>
      <c r="P13" s="75"/>
      <c r="Q13" s="75"/>
    </row>
    <row r="14" spans="1:19" ht="12.75" outlineLevel="3" x14ac:dyDescent="0.2">
      <c r="A14" s="179" t="s">
        <v>188</v>
      </c>
      <c r="B14" s="148">
        <v>37.117629999999998</v>
      </c>
      <c r="C14" s="148">
        <v>37.117629999999998</v>
      </c>
      <c r="D14" s="148">
        <v>37.117629999999998</v>
      </c>
      <c r="E14" s="148">
        <v>41.817630999999999</v>
      </c>
      <c r="F14" s="148">
        <v>41.817630999999999</v>
      </c>
      <c r="G14" s="148">
        <v>41.817630999999999</v>
      </c>
      <c r="H14" s="148">
        <v>41.817630999999999</v>
      </c>
      <c r="I14" s="148">
        <v>41.817630999999999</v>
      </c>
      <c r="J14" s="148">
        <v>41.817630999999999</v>
      </c>
      <c r="K14" s="148">
        <v>41.817630999999999</v>
      </c>
      <c r="L14" s="148">
        <v>28.700001</v>
      </c>
      <c r="M14" s="148">
        <v>28.700001</v>
      </c>
      <c r="N14" s="148">
        <v>28.700001</v>
      </c>
      <c r="O14" s="75"/>
      <c r="P14" s="75"/>
      <c r="Q14" s="75"/>
    </row>
    <row r="15" spans="1:19" ht="12.75" outlineLevel="3" x14ac:dyDescent="0.2">
      <c r="A15" s="179" t="s">
        <v>77</v>
      </c>
      <c r="B15" s="148">
        <v>51.25</v>
      </c>
      <c r="C15" s="148">
        <v>51.25</v>
      </c>
      <c r="D15" s="148">
        <v>56.15</v>
      </c>
      <c r="E15" s="148">
        <v>56.15</v>
      </c>
      <c r="F15" s="148">
        <v>56.15</v>
      </c>
      <c r="G15" s="148">
        <v>56.15</v>
      </c>
      <c r="H15" s="148">
        <v>56.15</v>
      </c>
      <c r="I15" s="148">
        <v>56.15</v>
      </c>
      <c r="J15" s="148">
        <v>56.15</v>
      </c>
      <c r="K15" s="148">
        <v>56.15</v>
      </c>
      <c r="L15" s="148">
        <v>46.9</v>
      </c>
      <c r="M15" s="148">
        <v>46.9</v>
      </c>
      <c r="N15" s="148">
        <v>46.9</v>
      </c>
      <c r="O15" s="75"/>
      <c r="P15" s="75"/>
      <c r="Q15" s="75"/>
    </row>
    <row r="16" spans="1:19" ht="12.75" outlineLevel="3" x14ac:dyDescent="0.2">
      <c r="A16" s="179" t="s">
        <v>146</v>
      </c>
      <c r="B16" s="148">
        <v>42.789838000000003</v>
      </c>
      <c r="C16" s="148">
        <v>42.789838000000003</v>
      </c>
      <c r="D16" s="148">
        <v>47.689838000000002</v>
      </c>
      <c r="E16" s="148">
        <v>53.090797999999999</v>
      </c>
      <c r="F16" s="148">
        <v>53.090797999999999</v>
      </c>
      <c r="G16" s="148">
        <v>53.090797999999999</v>
      </c>
      <c r="H16" s="148">
        <v>53.090797999999999</v>
      </c>
      <c r="I16" s="148">
        <v>75.590793000000005</v>
      </c>
      <c r="J16" s="148">
        <v>75.590793000000005</v>
      </c>
      <c r="K16" s="148">
        <v>75.590793000000005</v>
      </c>
      <c r="L16" s="148">
        <v>87.688536999999997</v>
      </c>
      <c r="M16" s="148">
        <v>87.688536999999997</v>
      </c>
      <c r="N16" s="148">
        <v>93.438657000000006</v>
      </c>
      <c r="O16" s="75"/>
      <c r="P16" s="75"/>
      <c r="Q16" s="75"/>
    </row>
    <row r="17" spans="1:17" ht="12.75" outlineLevel="3" x14ac:dyDescent="0.2">
      <c r="A17" s="179" t="s">
        <v>20</v>
      </c>
      <c r="B17" s="148">
        <v>0</v>
      </c>
      <c r="C17" s="148">
        <v>0</v>
      </c>
      <c r="D17" s="148"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6.0488720000000002</v>
      </c>
      <c r="M17" s="148">
        <v>6.0488720000000002</v>
      </c>
      <c r="N17" s="148">
        <v>6.0488720000000002</v>
      </c>
      <c r="O17" s="75"/>
      <c r="P17" s="75"/>
      <c r="Q17" s="75"/>
    </row>
    <row r="18" spans="1:17" ht="12.75" outlineLevel="3" x14ac:dyDescent="0.2">
      <c r="A18" s="179" t="s">
        <v>97</v>
      </c>
      <c r="B18" s="148">
        <v>0</v>
      </c>
      <c r="C18" s="148">
        <v>0</v>
      </c>
      <c r="D18" s="148">
        <v>0</v>
      </c>
      <c r="E18" s="148">
        <v>0</v>
      </c>
      <c r="F18" s="148">
        <v>0</v>
      </c>
      <c r="G18" s="148">
        <v>0</v>
      </c>
      <c r="H18" s="148">
        <v>0</v>
      </c>
      <c r="I18" s="148">
        <v>0</v>
      </c>
      <c r="J18" s="148">
        <v>0</v>
      </c>
      <c r="K18" s="148">
        <v>0</v>
      </c>
      <c r="L18" s="148">
        <v>6.0488720000000002</v>
      </c>
      <c r="M18" s="148">
        <v>6.0488720000000002</v>
      </c>
      <c r="N18" s="148">
        <v>6.0488720000000002</v>
      </c>
      <c r="O18" s="75"/>
      <c r="P18" s="75"/>
      <c r="Q18" s="75"/>
    </row>
    <row r="19" spans="1:17" ht="12.75" outlineLevel="3" x14ac:dyDescent="0.2">
      <c r="A19" s="179" t="s">
        <v>144</v>
      </c>
      <c r="B19" s="148">
        <v>29.257961406869999</v>
      </c>
      <c r="C19" s="148">
        <v>29.180679354790001</v>
      </c>
      <c r="D19" s="148">
        <v>29.110346252789999</v>
      </c>
      <c r="E19" s="148">
        <v>29.026831881269999</v>
      </c>
      <c r="F19" s="148">
        <v>28.569947559980001</v>
      </c>
      <c r="G19" s="148">
        <v>28.356168889109998</v>
      </c>
      <c r="H19" s="148">
        <v>28.083091721870002</v>
      </c>
      <c r="I19" s="148">
        <v>15.32930413381</v>
      </c>
      <c r="J19" s="148">
        <v>15.130528717380001</v>
      </c>
      <c r="K19" s="148">
        <v>15.68746579085</v>
      </c>
      <c r="L19" s="148">
        <v>15.86982564951</v>
      </c>
      <c r="M19" s="148">
        <v>24.137054510719999</v>
      </c>
      <c r="N19" s="148">
        <v>30.282912463799999</v>
      </c>
      <c r="O19" s="75"/>
      <c r="P19" s="75"/>
      <c r="Q19" s="75"/>
    </row>
    <row r="20" spans="1:17" ht="12.75" outlineLevel="3" x14ac:dyDescent="0.2">
      <c r="A20" s="179" t="s">
        <v>161</v>
      </c>
      <c r="B20" s="148">
        <v>0</v>
      </c>
      <c r="C20" s="148">
        <v>0</v>
      </c>
      <c r="D20" s="148">
        <v>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148">
        <v>0</v>
      </c>
      <c r="L20" s="148">
        <v>24.195488000000001</v>
      </c>
      <c r="M20" s="148">
        <v>24.195488000000001</v>
      </c>
      <c r="N20" s="148">
        <v>24.195488000000001</v>
      </c>
      <c r="O20" s="75"/>
      <c r="P20" s="75"/>
      <c r="Q20" s="75"/>
    </row>
    <row r="21" spans="1:17" ht="12.75" outlineLevel="3" x14ac:dyDescent="0.2">
      <c r="A21" s="179" t="s">
        <v>41</v>
      </c>
      <c r="B21" s="148">
        <v>0</v>
      </c>
      <c r="C21" s="148">
        <v>0</v>
      </c>
      <c r="D21" s="148">
        <v>0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12.097744</v>
      </c>
      <c r="M21" s="148">
        <v>12.097744</v>
      </c>
      <c r="N21" s="148">
        <v>12.097744</v>
      </c>
      <c r="O21" s="75"/>
      <c r="P21" s="75"/>
      <c r="Q21" s="75"/>
    </row>
    <row r="22" spans="1:17" ht="12.75" outlineLevel="3" x14ac:dyDescent="0.2">
      <c r="A22" s="179" t="s">
        <v>134</v>
      </c>
      <c r="B22" s="148">
        <v>64.353439528590002</v>
      </c>
      <c r="C22" s="148">
        <v>64.332585217879995</v>
      </c>
      <c r="D22" s="148">
        <v>64.488167734119997</v>
      </c>
      <c r="E22" s="148">
        <v>67.417524804869998</v>
      </c>
      <c r="F22" s="148">
        <v>66.600818549630006</v>
      </c>
      <c r="G22" s="148">
        <v>67.222557693669998</v>
      </c>
      <c r="H22" s="148">
        <v>66.78310087813</v>
      </c>
      <c r="I22" s="148">
        <v>66.224235648779995</v>
      </c>
      <c r="J22" s="148">
        <v>66.386551290699998</v>
      </c>
      <c r="K22" s="148">
        <v>68.313537655190004</v>
      </c>
      <c r="L22" s="148">
        <v>68.894618013569996</v>
      </c>
      <c r="M22" s="148">
        <v>69.361761364670002</v>
      </c>
      <c r="N22" s="148">
        <v>71.605224814419998</v>
      </c>
      <c r="O22" s="75"/>
      <c r="P22" s="75"/>
      <c r="Q22" s="75"/>
    </row>
    <row r="23" spans="1:17" ht="12.75" outlineLevel="3" x14ac:dyDescent="0.2">
      <c r="A23" s="179" t="s">
        <v>113</v>
      </c>
      <c r="B23" s="148">
        <v>0</v>
      </c>
      <c r="C23" s="148">
        <v>0</v>
      </c>
      <c r="D23" s="148">
        <v>0</v>
      </c>
      <c r="E23" s="148">
        <v>0</v>
      </c>
      <c r="F23" s="148">
        <v>0</v>
      </c>
      <c r="G23" s="148">
        <v>0</v>
      </c>
      <c r="H23" s="148">
        <v>0</v>
      </c>
      <c r="I23" s="148">
        <v>0</v>
      </c>
      <c r="J23" s="148">
        <v>0</v>
      </c>
      <c r="K23" s="148">
        <v>0</v>
      </c>
      <c r="L23" s="148">
        <v>12.097744</v>
      </c>
      <c r="M23" s="148">
        <v>12.097744</v>
      </c>
      <c r="N23" s="148">
        <v>12.097744</v>
      </c>
      <c r="O23" s="75"/>
      <c r="P23" s="75"/>
      <c r="Q23" s="75"/>
    </row>
    <row r="24" spans="1:17" ht="12.75" outlineLevel="3" x14ac:dyDescent="0.2">
      <c r="A24" s="179" t="s">
        <v>178</v>
      </c>
      <c r="B24" s="148">
        <v>0</v>
      </c>
      <c r="C24" s="148">
        <v>0</v>
      </c>
      <c r="D24" s="148">
        <v>0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12.097744</v>
      </c>
      <c r="M24" s="148">
        <v>12.097744</v>
      </c>
      <c r="N24" s="148">
        <v>12.097744</v>
      </c>
      <c r="O24" s="75"/>
      <c r="P24" s="75"/>
      <c r="Q24" s="75"/>
    </row>
    <row r="25" spans="1:17" ht="12.75" outlineLevel="3" x14ac:dyDescent="0.2">
      <c r="A25" s="179" t="s">
        <v>53</v>
      </c>
      <c r="B25" s="148">
        <v>0</v>
      </c>
      <c r="C25" s="148">
        <v>0</v>
      </c>
      <c r="D25" s="148">
        <v>0</v>
      </c>
      <c r="E25" s="148">
        <v>0</v>
      </c>
      <c r="F25" s="148">
        <v>0</v>
      </c>
      <c r="G25" s="148">
        <v>0</v>
      </c>
      <c r="H25" s="148">
        <v>0</v>
      </c>
      <c r="I25" s="148">
        <v>0</v>
      </c>
      <c r="J25" s="148">
        <v>0</v>
      </c>
      <c r="K25" s="148">
        <v>0</v>
      </c>
      <c r="L25" s="148">
        <v>6.0488720000000002</v>
      </c>
      <c r="M25" s="148">
        <v>6.0488720000000002</v>
      </c>
      <c r="N25" s="148">
        <v>6.0488720000000002</v>
      </c>
      <c r="O25" s="75"/>
      <c r="P25" s="75"/>
      <c r="Q25" s="75"/>
    </row>
    <row r="26" spans="1:17" ht="12.75" outlineLevel="3" x14ac:dyDescent="0.2">
      <c r="A26" s="179" t="s">
        <v>119</v>
      </c>
      <c r="B26" s="148">
        <v>0</v>
      </c>
      <c r="C26" s="148">
        <v>0</v>
      </c>
      <c r="D26" s="148">
        <v>0</v>
      </c>
      <c r="E26" s="148">
        <v>0</v>
      </c>
      <c r="F26" s="148">
        <v>0</v>
      </c>
      <c r="G26" s="148">
        <v>0</v>
      </c>
      <c r="H26" s="148">
        <v>0</v>
      </c>
      <c r="I26" s="148">
        <v>0</v>
      </c>
      <c r="J26" s="148">
        <v>0</v>
      </c>
      <c r="K26" s="148">
        <v>0</v>
      </c>
      <c r="L26" s="148">
        <v>18.146616000000002</v>
      </c>
      <c r="M26" s="148">
        <v>18.146616000000002</v>
      </c>
      <c r="N26" s="148">
        <v>18.146616000000002</v>
      </c>
      <c r="O26" s="75"/>
      <c r="P26" s="75"/>
      <c r="Q26" s="75"/>
    </row>
    <row r="27" spans="1:17" ht="12.75" outlineLevel="3" x14ac:dyDescent="0.2">
      <c r="A27" s="179" t="s">
        <v>176</v>
      </c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  <c r="J27" s="148">
        <v>0</v>
      </c>
      <c r="K27" s="148">
        <v>0</v>
      </c>
      <c r="L27" s="148">
        <v>12.097744</v>
      </c>
      <c r="M27" s="148">
        <v>12.097744</v>
      </c>
      <c r="N27" s="148">
        <v>12.097744</v>
      </c>
      <c r="O27" s="75"/>
      <c r="P27" s="75"/>
      <c r="Q27" s="75"/>
    </row>
    <row r="28" spans="1:17" ht="12.75" outlineLevel="3" x14ac:dyDescent="0.2">
      <c r="A28" s="179" t="s">
        <v>49</v>
      </c>
      <c r="B28" s="148">
        <v>0</v>
      </c>
      <c r="C28" s="148">
        <v>0</v>
      </c>
      <c r="D28" s="148">
        <v>0</v>
      </c>
      <c r="E28" s="148">
        <v>0</v>
      </c>
      <c r="F28" s="148">
        <v>0</v>
      </c>
      <c r="G28" s="148">
        <v>0</v>
      </c>
      <c r="H28" s="148">
        <v>0</v>
      </c>
      <c r="I28" s="148">
        <v>0</v>
      </c>
      <c r="J28" s="148">
        <v>0</v>
      </c>
      <c r="K28" s="148">
        <v>0</v>
      </c>
      <c r="L28" s="148">
        <v>12.097744</v>
      </c>
      <c r="M28" s="148">
        <v>12.097744</v>
      </c>
      <c r="N28" s="148">
        <v>12.097744</v>
      </c>
      <c r="O28" s="75"/>
      <c r="P28" s="75"/>
      <c r="Q28" s="75"/>
    </row>
    <row r="29" spans="1:17" ht="12.75" outlineLevel="3" x14ac:dyDescent="0.2">
      <c r="A29" s="179" t="s">
        <v>177</v>
      </c>
      <c r="B29" s="148">
        <v>0</v>
      </c>
      <c r="C29" s="148">
        <v>0</v>
      </c>
      <c r="D29" s="148">
        <v>0</v>
      </c>
      <c r="E29" s="148">
        <v>0</v>
      </c>
      <c r="F29" s="148">
        <v>0</v>
      </c>
      <c r="G29" s="148">
        <v>0</v>
      </c>
      <c r="H29" s="148">
        <v>0</v>
      </c>
      <c r="I29" s="148">
        <v>0</v>
      </c>
      <c r="J29" s="148">
        <v>0</v>
      </c>
      <c r="K29" s="148">
        <v>0</v>
      </c>
      <c r="L29" s="148">
        <v>12.097744</v>
      </c>
      <c r="M29" s="148">
        <v>12.097744</v>
      </c>
      <c r="N29" s="148">
        <v>12.097744</v>
      </c>
      <c r="O29" s="75"/>
      <c r="P29" s="75"/>
      <c r="Q29" s="75"/>
    </row>
    <row r="30" spans="1:17" ht="12.75" outlineLevel="3" x14ac:dyDescent="0.2">
      <c r="A30" s="179" t="s">
        <v>50</v>
      </c>
      <c r="B30" s="148">
        <v>0</v>
      </c>
      <c r="C30" s="148">
        <v>0</v>
      </c>
      <c r="D30" s="148">
        <v>0</v>
      </c>
      <c r="E30" s="148">
        <v>0</v>
      </c>
      <c r="F30" s="148">
        <v>0</v>
      </c>
      <c r="G30" s="148">
        <v>0</v>
      </c>
      <c r="H30" s="148">
        <v>0</v>
      </c>
      <c r="I30" s="148">
        <v>0</v>
      </c>
      <c r="J30" s="148">
        <v>0</v>
      </c>
      <c r="K30" s="148">
        <v>0</v>
      </c>
      <c r="L30" s="148">
        <v>12.097744</v>
      </c>
      <c r="M30" s="148">
        <v>12.097744</v>
      </c>
      <c r="N30" s="148">
        <v>12.097744</v>
      </c>
      <c r="O30" s="75"/>
      <c r="P30" s="75"/>
      <c r="Q30" s="75"/>
    </row>
    <row r="31" spans="1:17" ht="12.75" outlineLevel="3" x14ac:dyDescent="0.2">
      <c r="A31" s="179" t="s">
        <v>118</v>
      </c>
      <c r="B31" s="148">
        <v>0</v>
      </c>
      <c r="C31" s="148">
        <v>0</v>
      </c>
      <c r="D31" s="148">
        <v>0</v>
      </c>
      <c r="E31" s="148">
        <v>0</v>
      </c>
      <c r="F31" s="148">
        <v>0</v>
      </c>
      <c r="G31" s="148">
        <v>0</v>
      </c>
      <c r="H31" s="148">
        <v>0</v>
      </c>
      <c r="I31" s="148">
        <v>0</v>
      </c>
      <c r="J31" s="148">
        <v>0</v>
      </c>
      <c r="K31" s="148">
        <v>0</v>
      </c>
      <c r="L31" s="148">
        <v>12.097744</v>
      </c>
      <c r="M31" s="148">
        <v>12.097744</v>
      </c>
      <c r="N31" s="148">
        <v>12.097744</v>
      </c>
      <c r="O31" s="75"/>
      <c r="P31" s="75"/>
      <c r="Q31" s="75"/>
    </row>
    <row r="32" spans="1:17" ht="12.75" outlineLevel="3" x14ac:dyDescent="0.2">
      <c r="A32" s="179" t="s">
        <v>175</v>
      </c>
      <c r="B32" s="148">
        <v>0</v>
      </c>
      <c r="C32" s="148">
        <v>0</v>
      </c>
      <c r="D32" s="148">
        <v>0</v>
      </c>
      <c r="E32" s="148">
        <v>0</v>
      </c>
      <c r="F32" s="148">
        <v>0</v>
      </c>
      <c r="G32" s="148">
        <v>0</v>
      </c>
      <c r="H32" s="148">
        <v>0</v>
      </c>
      <c r="I32" s="148">
        <v>0</v>
      </c>
      <c r="J32" s="148">
        <v>0</v>
      </c>
      <c r="K32" s="148">
        <v>0</v>
      </c>
      <c r="L32" s="148">
        <v>12.097744</v>
      </c>
      <c r="M32" s="148">
        <v>12.097744</v>
      </c>
      <c r="N32" s="148">
        <v>12.097744</v>
      </c>
      <c r="O32" s="75"/>
      <c r="P32" s="75"/>
      <c r="Q32" s="75"/>
    </row>
    <row r="33" spans="1:17" ht="12.75" outlineLevel="3" x14ac:dyDescent="0.2">
      <c r="A33" s="179" t="s">
        <v>138</v>
      </c>
      <c r="B33" s="148">
        <v>0.01</v>
      </c>
      <c r="C33" s="148">
        <v>0.01</v>
      </c>
      <c r="D33" s="148">
        <v>0.01</v>
      </c>
      <c r="E33" s="148">
        <v>0</v>
      </c>
      <c r="F33" s="148">
        <v>0</v>
      </c>
      <c r="G33" s="148">
        <v>0</v>
      </c>
      <c r="H33" s="148">
        <v>0</v>
      </c>
      <c r="I33" s="148">
        <v>0</v>
      </c>
      <c r="J33" s="148">
        <v>0</v>
      </c>
      <c r="K33" s="148">
        <v>0</v>
      </c>
      <c r="L33" s="148">
        <v>0</v>
      </c>
      <c r="M33" s="148">
        <v>0</v>
      </c>
      <c r="N33" s="148">
        <v>0.54500000000000004</v>
      </c>
      <c r="O33" s="75"/>
      <c r="P33" s="75"/>
      <c r="Q33" s="75"/>
    </row>
    <row r="34" spans="1:17" ht="12.75" outlineLevel="3" x14ac:dyDescent="0.2">
      <c r="A34" s="179" t="s">
        <v>4</v>
      </c>
      <c r="B34" s="148">
        <v>18.462385000000001</v>
      </c>
      <c r="C34" s="148">
        <v>19.409305</v>
      </c>
      <c r="D34" s="148">
        <v>20.768255</v>
      </c>
      <c r="E34" s="148">
        <v>20.622125</v>
      </c>
      <c r="F34" s="148">
        <v>16.956588</v>
      </c>
      <c r="G34" s="148">
        <v>17.860154491799999</v>
      </c>
      <c r="H34" s="148">
        <v>19.293644889509999</v>
      </c>
      <c r="I34" s="148">
        <v>24.072024325499999</v>
      </c>
      <c r="J34" s="148">
        <v>33.606182228480002</v>
      </c>
      <c r="K34" s="148">
        <v>36.002536856730003</v>
      </c>
      <c r="L34" s="148">
        <v>42.322545064400003</v>
      </c>
      <c r="M34" s="148">
        <v>45.170818451499997</v>
      </c>
      <c r="N34" s="148">
        <v>47.019495480800003</v>
      </c>
      <c r="O34" s="75"/>
      <c r="P34" s="75"/>
      <c r="Q34" s="75"/>
    </row>
    <row r="35" spans="1:17" ht="12.75" outlineLevel="3" x14ac:dyDescent="0.2">
      <c r="A35" s="179" t="s">
        <v>181</v>
      </c>
      <c r="B35" s="148">
        <v>0</v>
      </c>
      <c r="C35" s="148">
        <v>0</v>
      </c>
      <c r="D35" s="148">
        <v>0</v>
      </c>
      <c r="E35" s="148">
        <v>0</v>
      </c>
      <c r="F35" s="148">
        <v>0</v>
      </c>
      <c r="G35" s="148">
        <v>0</v>
      </c>
      <c r="H35" s="148">
        <v>0</v>
      </c>
      <c r="I35" s="148">
        <v>0</v>
      </c>
      <c r="J35" s="148">
        <v>0</v>
      </c>
      <c r="K35" s="148">
        <v>0</v>
      </c>
      <c r="L35" s="148">
        <v>12.097751000000001</v>
      </c>
      <c r="M35" s="148">
        <v>12.097751000000001</v>
      </c>
      <c r="N35" s="148">
        <v>12.097751000000001</v>
      </c>
      <c r="O35" s="75"/>
      <c r="P35" s="75"/>
      <c r="Q35" s="75"/>
    </row>
    <row r="36" spans="1:17" ht="12.75" outlineLevel="3" x14ac:dyDescent="0.2">
      <c r="A36" s="179" t="s">
        <v>87</v>
      </c>
      <c r="B36" s="148">
        <v>15.58553728</v>
      </c>
      <c r="C36" s="148">
        <v>15.574045760000001</v>
      </c>
      <c r="D36" s="148">
        <v>15.56358752</v>
      </c>
      <c r="E36" s="148">
        <v>15.55116928</v>
      </c>
      <c r="F36" s="148">
        <v>15.48323248</v>
      </c>
      <c r="G36" s="148">
        <v>11.234999999999999</v>
      </c>
      <c r="H36" s="148">
        <v>11.234999999999999</v>
      </c>
      <c r="I36" s="148">
        <v>11.234999999999999</v>
      </c>
      <c r="J36" s="148">
        <v>11.234999999999999</v>
      </c>
      <c r="K36" s="148">
        <v>11.234999999999999</v>
      </c>
      <c r="L36" s="148">
        <v>0.03</v>
      </c>
      <c r="M36" s="148">
        <v>0.03</v>
      </c>
      <c r="N36" s="148">
        <v>0.03</v>
      </c>
      <c r="O36" s="75"/>
      <c r="P36" s="75"/>
      <c r="Q36" s="75"/>
    </row>
    <row r="37" spans="1:17" ht="12.75" outlineLevel="3" x14ac:dyDescent="0.2">
      <c r="A37" s="179" t="s">
        <v>156</v>
      </c>
      <c r="B37" s="148">
        <v>151.56965139879</v>
      </c>
      <c r="C37" s="148">
        <v>150.95320780001001</v>
      </c>
      <c r="D37" s="148">
        <v>150.81982120521999</v>
      </c>
      <c r="E37" s="148">
        <v>149.62481152718999</v>
      </c>
      <c r="F37" s="148">
        <v>147.43732446940001</v>
      </c>
      <c r="G37" s="148">
        <v>147.31426945942999</v>
      </c>
      <c r="H37" s="148">
        <v>139.94392121999999</v>
      </c>
      <c r="I37" s="148">
        <v>139.29943452000001</v>
      </c>
      <c r="J37" s="148">
        <v>136.36625538000001</v>
      </c>
      <c r="K37" s="148">
        <v>137.71503451999999</v>
      </c>
      <c r="L37" s="148">
        <v>58.472890599999999</v>
      </c>
      <c r="M37" s="148">
        <v>59.310701799999997</v>
      </c>
      <c r="N37" s="148">
        <v>49.240966399999998</v>
      </c>
      <c r="O37" s="75"/>
      <c r="P37" s="75"/>
      <c r="Q37" s="75"/>
    </row>
    <row r="38" spans="1:17" ht="12.75" outlineLevel="3" x14ac:dyDescent="0.2">
      <c r="A38" s="179" t="s">
        <v>40</v>
      </c>
      <c r="B38" s="148">
        <v>0.21580099999999999</v>
      </c>
      <c r="C38" s="148">
        <v>0.01</v>
      </c>
      <c r="D38" s="148">
        <v>0.01</v>
      </c>
      <c r="E38" s="148">
        <v>0.01</v>
      </c>
      <c r="F38" s="148">
        <v>0.01</v>
      </c>
      <c r="G38" s="148">
        <v>0.64500000000000002</v>
      </c>
      <c r="H38" s="148">
        <v>0.63500000000000001</v>
      </c>
      <c r="I38" s="148">
        <v>0.63500000000000001</v>
      </c>
      <c r="J38" s="148">
        <v>0.63500000000000001</v>
      </c>
      <c r="K38" s="148">
        <v>0.63500000000000001</v>
      </c>
      <c r="L38" s="148">
        <v>0.63500000000000001</v>
      </c>
      <c r="M38" s="148">
        <v>0</v>
      </c>
      <c r="N38" s="148">
        <v>10.87562790416</v>
      </c>
      <c r="O38" s="75"/>
      <c r="P38" s="75"/>
      <c r="Q38" s="75"/>
    </row>
    <row r="39" spans="1:17" ht="12.75" outlineLevel="3" x14ac:dyDescent="0.2">
      <c r="A39" s="179" t="s">
        <v>32</v>
      </c>
      <c r="B39" s="148">
        <v>24.1</v>
      </c>
      <c r="C39" s="148">
        <v>24.1</v>
      </c>
      <c r="D39" s="148">
        <v>22.85</v>
      </c>
      <c r="E39" s="148">
        <v>22.85</v>
      </c>
      <c r="F39" s="148">
        <v>22.85</v>
      </c>
      <c r="G39" s="148">
        <v>22.85</v>
      </c>
      <c r="H39" s="148">
        <v>22.85</v>
      </c>
      <c r="I39" s="148">
        <v>22.85</v>
      </c>
      <c r="J39" s="148">
        <v>22.85</v>
      </c>
      <c r="K39" s="148">
        <v>21.6</v>
      </c>
      <c r="L39" s="148">
        <v>7.8901000000000003</v>
      </c>
      <c r="M39" s="148">
        <v>7.8901000000000003</v>
      </c>
      <c r="N39" s="148">
        <v>7.8000999999999996</v>
      </c>
      <c r="O39" s="75"/>
      <c r="P39" s="75"/>
      <c r="Q39" s="75"/>
    </row>
    <row r="40" spans="1:17" ht="12.75" outlineLevel="3" x14ac:dyDescent="0.2">
      <c r="A40" s="179" t="s">
        <v>112</v>
      </c>
      <c r="B40" s="148">
        <v>44.739790999999997</v>
      </c>
      <c r="C40" s="148">
        <v>44.739790999999997</v>
      </c>
      <c r="D40" s="148">
        <v>44.739790999999997</v>
      </c>
      <c r="E40" s="148">
        <v>44.739790999999997</v>
      </c>
      <c r="F40" s="148">
        <v>43.539791000000001</v>
      </c>
      <c r="G40" s="148">
        <v>43.539791000000001</v>
      </c>
      <c r="H40" s="148">
        <v>44.066091</v>
      </c>
      <c r="I40" s="148">
        <v>44.639341000000002</v>
      </c>
      <c r="J40" s="148">
        <v>43.439340999999999</v>
      </c>
      <c r="K40" s="148">
        <v>43.439340999999999</v>
      </c>
      <c r="L40" s="148">
        <v>19.728459999999998</v>
      </c>
      <c r="M40" s="148">
        <v>19.728459999999998</v>
      </c>
      <c r="N40" s="148">
        <v>19.728459999999998</v>
      </c>
      <c r="O40" s="75"/>
      <c r="P40" s="75"/>
      <c r="Q40" s="75"/>
    </row>
    <row r="41" spans="1:17" ht="12.75" outlineLevel="3" x14ac:dyDescent="0.2">
      <c r="A41" s="179" t="s">
        <v>174</v>
      </c>
      <c r="B41" s="148">
        <v>27.416198000000001</v>
      </c>
      <c r="C41" s="148">
        <v>27.416198000000001</v>
      </c>
      <c r="D41" s="148">
        <v>27.416198000000001</v>
      </c>
      <c r="E41" s="148">
        <v>27.416198000000001</v>
      </c>
      <c r="F41" s="148">
        <v>27.416198000000001</v>
      </c>
      <c r="G41" s="148">
        <v>26.382864999999999</v>
      </c>
      <c r="H41" s="148">
        <v>24.258262999999999</v>
      </c>
      <c r="I41" s="148">
        <v>21.158263000000002</v>
      </c>
      <c r="J41" s="148">
        <v>21.158263000000002</v>
      </c>
      <c r="K41" s="148">
        <v>21.158263000000002</v>
      </c>
      <c r="L41" s="148">
        <v>18.899999999999999</v>
      </c>
      <c r="M41" s="148">
        <v>18.899999999999999</v>
      </c>
      <c r="N41" s="148">
        <v>18.899999999999999</v>
      </c>
      <c r="O41" s="75"/>
      <c r="P41" s="75"/>
      <c r="Q41" s="75"/>
    </row>
    <row r="42" spans="1:17" ht="12.75" outlineLevel="3" x14ac:dyDescent="0.2">
      <c r="A42" s="179" t="s">
        <v>7</v>
      </c>
      <c r="B42" s="148">
        <v>0.19656699999999999</v>
      </c>
      <c r="C42" s="148">
        <v>0.19600000000000001</v>
      </c>
      <c r="D42" s="148">
        <v>0.98099999999999998</v>
      </c>
      <c r="E42" s="148">
        <v>0.79</v>
      </c>
      <c r="F42" s="148">
        <v>0.79</v>
      </c>
      <c r="G42" s="148">
        <v>0.79</v>
      </c>
      <c r="H42" s="148">
        <v>0.79</v>
      </c>
      <c r="I42" s="148">
        <v>0.505</v>
      </c>
      <c r="J42" s="148">
        <v>0.505</v>
      </c>
      <c r="K42" s="148">
        <v>0.505</v>
      </c>
      <c r="L42" s="148">
        <v>0.505</v>
      </c>
      <c r="M42" s="148">
        <v>0</v>
      </c>
      <c r="N42" s="148">
        <v>0</v>
      </c>
      <c r="O42" s="75"/>
      <c r="P42" s="75"/>
      <c r="Q42" s="75"/>
    </row>
    <row r="43" spans="1:17" ht="12.75" outlineLevel="3" x14ac:dyDescent="0.2">
      <c r="A43" s="179" t="s">
        <v>60</v>
      </c>
      <c r="B43" s="148">
        <v>36.874398999999997</v>
      </c>
      <c r="C43" s="148">
        <v>36.874398999999997</v>
      </c>
      <c r="D43" s="148">
        <v>36.874398999999997</v>
      </c>
      <c r="E43" s="148">
        <v>36.874398999999997</v>
      </c>
      <c r="F43" s="148">
        <v>36.874398999999997</v>
      </c>
      <c r="G43" s="148">
        <v>36.874398999999997</v>
      </c>
      <c r="H43" s="148">
        <v>36.874398999999997</v>
      </c>
      <c r="I43" s="148">
        <v>36.874398999999997</v>
      </c>
      <c r="J43" s="148">
        <v>36.874398999999997</v>
      </c>
      <c r="K43" s="148">
        <v>36.874398999999997</v>
      </c>
      <c r="L43" s="148">
        <v>19.399999999999999</v>
      </c>
      <c r="M43" s="148">
        <v>19.399999999999999</v>
      </c>
      <c r="N43" s="148">
        <v>19.399999999999999</v>
      </c>
      <c r="O43" s="75"/>
      <c r="P43" s="75"/>
      <c r="Q43" s="75"/>
    </row>
    <row r="44" spans="1:17" ht="12.75" outlineLevel="2" x14ac:dyDescent="0.2">
      <c r="A44" s="14" t="s">
        <v>13</v>
      </c>
      <c r="B44" s="191">
        <f t="shared" ref="B44:M44" si="4">SUM(B$45:B$45)</f>
        <v>2.5127979276199999</v>
      </c>
      <c r="C44" s="191">
        <f t="shared" si="4"/>
        <v>2.5127979276199999</v>
      </c>
      <c r="D44" s="191">
        <f t="shared" si="4"/>
        <v>2.5127979276199999</v>
      </c>
      <c r="E44" s="191">
        <f t="shared" si="4"/>
        <v>2.4797347969999999</v>
      </c>
      <c r="F44" s="191">
        <f t="shared" si="4"/>
        <v>2.4797347969999999</v>
      </c>
      <c r="G44" s="191">
        <f t="shared" si="4"/>
        <v>2.4797347969999999</v>
      </c>
      <c r="H44" s="191">
        <f t="shared" si="4"/>
        <v>2.4466716663799999</v>
      </c>
      <c r="I44" s="191">
        <f t="shared" si="4"/>
        <v>2.4466716663799999</v>
      </c>
      <c r="J44" s="191">
        <f t="shared" si="4"/>
        <v>2.4466716663799999</v>
      </c>
      <c r="K44" s="191">
        <f t="shared" si="4"/>
        <v>2.4466716663799999</v>
      </c>
      <c r="L44" s="191">
        <f t="shared" si="4"/>
        <v>2.4136085357599999</v>
      </c>
      <c r="M44" s="191">
        <f t="shared" si="4"/>
        <v>2.4136085357599999</v>
      </c>
      <c r="N44" s="191">
        <v>2.3805454051399999</v>
      </c>
      <c r="O44" s="75"/>
      <c r="P44" s="75"/>
      <c r="Q44" s="75"/>
    </row>
    <row r="45" spans="1:17" ht="12.75" outlineLevel="3" x14ac:dyDescent="0.2">
      <c r="A45" s="179" t="s">
        <v>100</v>
      </c>
      <c r="B45" s="148">
        <v>2.5127979276199999</v>
      </c>
      <c r="C45" s="148">
        <v>2.5127979276199999</v>
      </c>
      <c r="D45" s="148">
        <v>2.5127979276199999</v>
      </c>
      <c r="E45" s="148">
        <v>2.4797347969999999</v>
      </c>
      <c r="F45" s="148">
        <v>2.4797347969999999</v>
      </c>
      <c r="G45" s="148">
        <v>2.4797347969999999</v>
      </c>
      <c r="H45" s="148">
        <v>2.4466716663799999</v>
      </c>
      <c r="I45" s="148">
        <v>2.4466716663799999</v>
      </c>
      <c r="J45" s="148">
        <v>2.4466716663799999</v>
      </c>
      <c r="K45" s="148">
        <v>2.4466716663799999</v>
      </c>
      <c r="L45" s="148">
        <v>2.4136085357599999</v>
      </c>
      <c r="M45" s="148">
        <v>2.4136085357599999</v>
      </c>
      <c r="N45" s="148">
        <v>2.3805454051399999</v>
      </c>
      <c r="O45" s="75"/>
      <c r="P45" s="75"/>
      <c r="Q45" s="75"/>
    </row>
    <row r="46" spans="1:17" ht="15" outlineLevel="1" x14ac:dyDescent="0.25">
      <c r="A46" s="177" t="s">
        <v>117</v>
      </c>
      <c r="B46" s="31">
        <f t="shared" ref="B46:N46" si="5">B$47+B$54+B$58</f>
        <v>19.084475248330001</v>
      </c>
      <c r="C46" s="31">
        <f t="shared" si="5"/>
        <v>19.051656241530001</v>
      </c>
      <c r="D46" s="31">
        <f t="shared" si="5"/>
        <v>19.10706475512</v>
      </c>
      <c r="E46" s="31">
        <f t="shared" si="5"/>
        <v>19.317430037779999</v>
      </c>
      <c r="F46" s="31">
        <f t="shared" si="5"/>
        <v>19.476173310069999</v>
      </c>
      <c r="G46" s="31">
        <f t="shared" si="5"/>
        <v>19.574404908569999</v>
      </c>
      <c r="H46" s="31">
        <f t="shared" si="5"/>
        <v>19.721367542109999</v>
      </c>
      <c r="I46" s="31">
        <f t="shared" si="5"/>
        <v>19.777543411130001</v>
      </c>
      <c r="J46" s="31">
        <f t="shared" si="5"/>
        <v>19.868270679680002</v>
      </c>
      <c r="K46" s="31">
        <f t="shared" si="5"/>
        <v>20.02540529401</v>
      </c>
      <c r="L46" s="31">
        <f t="shared" si="5"/>
        <v>20.114533220729999</v>
      </c>
      <c r="M46" s="31">
        <f t="shared" si="5"/>
        <v>20.23815199897</v>
      </c>
      <c r="N46" s="31">
        <f t="shared" si="5"/>
        <v>13.279554505130001</v>
      </c>
      <c r="O46" s="75"/>
      <c r="P46" s="75"/>
      <c r="Q46" s="75"/>
    </row>
    <row r="47" spans="1:17" ht="12.75" outlineLevel="2" x14ac:dyDescent="0.2">
      <c r="A47" s="14" t="s">
        <v>132</v>
      </c>
      <c r="B47" s="191">
        <f t="shared" ref="B47:M47" si="6">SUM(B$48:B$53)</f>
        <v>15.9500116</v>
      </c>
      <c r="C47" s="191">
        <f t="shared" si="6"/>
        <v>15.9500116</v>
      </c>
      <c r="D47" s="191">
        <f t="shared" si="6"/>
        <v>15.9500116</v>
      </c>
      <c r="E47" s="191">
        <f t="shared" si="6"/>
        <v>15.9500116</v>
      </c>
      <c r="F47" s="191">
        <f t="shared" si="6"/>
        <v>15.9500116</v>
      </c>
      <c r="G47" s="191">
        <f t="shared" si="6"/>
        <v>15.9500116</v>
      </c>
      <c r="H47" s="191">
        <f t="shared" si="6"/>
        <v>15.9500116</v>
      </c>
      <c r="I47" s="191">
        <f t="shared" si="6"/>
        <v>15.9500116</v>
      </c>
      <c r="J47" s="191">
        <f t="shared" si="6"/>
        <v>15.9500116</v>
      </c>
      <c r="K47" s="191">
        <f t="shared" si="6"/>
        <v>15.9500116</v>
      </c>
      <c r="L47" s="191">
        <f t="shared" si="6"/>
        <v>15.9500116</v>
      </c>
      <c r="M47" s="191">
        <f t="shared" si="6"/>
        <v>15.9500116</v>
      </c>
      <c r="N47" s="191">
        <v>8.9500115999999998</v>
      </c>
      <c r="O47" s="75"/>
      <c r="P47" s="75"/>
      <c r="Q47" s="75"/>
    </row>
    <row r="48" spans="1:17" ht="12.75" outlineLevel="3" x14ac:dyDescent="0.2">
      <c r="A48" s="179" t="s">
        <v>158</v>
      </c>
      <c r="B48" s="148">
        <v>1.1600000000000001E-5</v>
      </c>
      <c r="C48" s="148">
        <v>1.1600000000000001E-5</v>
      </c>
      <c r="D48" s="148">
        <v>1.1600000000000001E-5</v>
      </c>
      <c r="E48" s="148">
        <v>1.1600000000000001E-5</v>
      </c>
      <c r="F48" s="148">
        <v>1.1600000000000001E-5</v>
      </c>
      <c r="G48" s="148">
        <v>1.1600000000000001E-5</v>
      </c>
      <c r="H48" s="148">
        <v>1.1600000000000001E-5</v>
      </c>
      <c r="I48" s="148">
        <v>1.1600000000000001E-5</v>
      </c>
      <c r="J48" s="148">
        <v>1.1600000000000001E-5</v>
      </c>
      <c r="K48" s="148">
        <v>1.1600000000000001E-5</v>
      </c>
      <c r="L48" s="148">
        <v>1.1600000000000001E-5</v>
      </c>
      <c r="M48" s="148">
        <v>1.1600000000000001E-5</v>
      </c>
      <c r="N48" s="148">
        <v>1.1600000000000001E-5</v>
      </c>
      <c r="O48" s="75"/>
      <c r="P48" s="75"/>
      <c r="Q48" s="75"/>
    </row>
    <row r="49" spans="1:17" ht="12.75" outlineLevel="3" x14ac:dyDescent="0.2">
      <c r="A49" s="179" t="s">
        <v>51</v>
      </c>
      <c r="B49" s="148">
        <v>1</v>
      </c>
      <c r="C49" s="148">
        <v>1</v>
      </c>
      <c r="D49" s="148">
        <v>1</v>
      </c>
      <c r="E49" s="148">
        <v>1</v>
      </c>
      <c r="F49" s="148">
        <v>1</v>
      </c>
      <c r="G49" s="148">
        <v>1</v>
      </c>
      <c r="H49" s="148">
        <v>1</v>
      </c>
      <c r="I49" s="148">
        <v>1</v>
      </c>
      <c r="J49" s="148">
        <v>1</v>
      </c>
      <c r="K49" s="148">
        <v>1</v>
      </c>
      <c r="L49" s="148">
        <v>1</v>
      </c>
      <c r="M49" s="148">
        <v>1</v>
      </c>
      <c r="N49" s="148">
        <v>1</v>
      </c>
      <c r="O49" s="75"/>
      <c r="P49" s="75"/>
      <c r="Q49" s="75"/>
    </row>
    <row r="50" spans="1:17" ht="12.75" outlineLevel="3" x14ac:dyDescent="0.2">
      <c r="A50" s="179" t="s">
        <v>56</v>
      </c>
      <c r="B50" s="148">
        <v>3</v>
      </c>
      <c r="C50" s="148">
        <v>3</v>
      </c>
      <c r="D50" s="148">
        <v>3</v>
      </c>
      <c r="E50" s="148">
        <v>3</v>
      </c>
      <c r="F50" s="148">
        <v>3</v>
      </c>
      <c r="G50" s="148">
        <v>3</v>
      </c>
      <c r="H50" s="148">
        <v>3</v>
      </c>
      <c r="I50" s="148">
        <v>3</v>
      </c>
      <c r="J50" s="148">
        <v>3</v>
      </c>
      <c r="K50" s="148">
        <v>3</v>
      </c>
      <c r="L50" s="148">
        <v>3</v>
      </c>
      <c r="M50" s="148">
        <v>3</v>
      </c>
      <c r="N50" s="148">
        <v>2</v>
      </c>
      <c r="O50" s="75"/>
      <c r="P50" s="75"/>
      <c r="Q50" s="75"/>
    </row>
    <row r="51" spans="1:17" ht="12.75" outlineLevel="3" x14ac:dyDescent="0.2">
      <c r="A51" s="179" t="s">
        <v>191</v>
      </c>
      <c r="B51" s="148">
        <v>3</v>
      </c>
      <c r="C51" s="148">
        <v>3</v>
      </c>
      <c r="D51" s="148">
        <v>3</v>
      </c>
      <c r="E51" s="148">
        <v>3</v>
      </c>
      <c r="F51" s="148">
        <v>3</v>
      </c>
      <c r="G51" s="148">
        <v>3</v>
      </c>
      <c r="H51" s="148">
        <v>3</v>
      </c>
      <c r="I51" s="148">
        <v>3</v>
      </c>
      <c r="J51" s="148">
        <v>3</v>
      </c>
      <c r="K51" s="148">
        <v>3</v>
      </c>
      <c r="L51" s="148">
        <v>3</v>
      </c>
      <c r="M51" s="148">
        <v>3</v>
      </c>
      <c r="N51" s="148">
        <v>3</v>
      </c>
      <c r="O51" s="75"/>
      <c r="P51" s="75"/>
      <c r="Q51" s="75"/>
    </row>
    <row r="52" spans="1:17" ht="12.75" outlineLevel="3" x14ac:dyDescent="0.2">
      <c r="A52" s="179" t="s">
        <v>150</v>
      </c>
      <c r="B52" s="148">
        <v>4.8</v>
      </c>
      <c r="C52" s="148">
        <v>4.8</v>
      </c>
      <c r="D52" s="148">
        <v>4.8</v>
      </c>
      <c r="E52" s="148">
        <v>4.8</v>
      </c>
      <c r="F52" s="148">
        <v>4.8</v>
      </c>
      <c r="G52" s="148">
        <v>4.8</v>
      </c>
      <c r="H52" s="148">
        <v>4.8</v>
      </c>
      <c r="I52" s="148">
        <v>4.8</v>
      </c>
      <c r="J52" s="148">
        <v>4.8</v>
      </c>
      <c r="K52" s="148">
        <v>4.8</v>
      </c>
      <c r="L52" s="148">
        <v>4.8</v>
      </c>
      <c r="M52" s="148">
        <v>4.8</v>
      </c>
      <c r="N52" s="148">
        <v>0</v>
      </c>
      <c r="O52" s="75"/>
      <c r="P52" s="75"/>
      <c r="Q52" s="75"/>
    </row>
    <row r="53" spans="1:17" ht="12.75" outlineLevel="3" x14ac:dyDescent="0.2">
      <c r="A53" s="179" t="s">
        <v>187</v>
      </c>
      <c r="B53" s="148">
        <v>4.1500000000000004</v>
      </c>
      <c r="C53" s="148">
        <v>4.1500000000000004</v>
      </c>
      <c r="D53" s="148">
        <v>4.1500000000000004</v>
      </c>
      <c r="E53" s="148">
        <v>4.1500000000000004</v>
      </c>
      <c r="F53" s="148">
        <v>4.1500000000000004</v>
      </c>
      <c r="G53" s="148">
        <v>4.1500000000000004</v>
      </c>
      <c r="H53" s="148">
        <v>4.1500000000000004</v>
      </c>
      <c r="I53" s="148">
        <v>4.1500000000000004</v>
      </c>
      <c r="J53" s="148">
        <v>4.1500000000000004</v>
      </c>
      <c r="K53" s="148">
        <v>4.1500000000000004</v>
      </c>
      <c r="L53" s="148">
        <v>4.1500000000000004</v>
      </c>
      <c r="M53" s="148">
        <v>4.1500000000000004</v>
      </c>
      <c r="N53" s="148">
        <v>2.95</v>
      </c>
      <c r="O53" s="75"/>
      <c r="P53" s="75"/>
      <c r="Q53" s="75"/>
    </row>
    <row r="54" spans="1:17" ht="12.75" outlineLevel="2" x14ac:dyDescent="0.2">
      <c r="A54" s="14" t="s">
        <v>13</v>
      </c>
      <c r="B54" s="191">
        <f t="shared" ref="B54:M54" si="7">SUM(B$55:B$57)</f>
        <v>3.13350899833</v>
      </c>
      <c r="C54" s="191">
        <f t="shared" si="7"/>
        <v>3.1006899915299999</v>
      </c>
      <c r="D54" s="191">
        <f t="shared" si="7"/>
        <v>3.1560985051199997</v>
      </c>
      <c r="E54" s="191">
        <f t="shared" si="7"/>
        <v>3.3664637877799999</v>
      </c>
      <c r="F54" s="191">
        <f t="shared" si="7"/>
        <v>3.5252070600699996</v>
      </c>
      <c r="G54" s="191">
        <f t="shared" si="7"/>
        <v>3.62343865857</v>
      </c>
      <c r="H54" s="191">
        <f t="shared" si="7"/>
        <v>3.7704012921099999</v>
      </c>
      <c r="I54" s="191">
        <f t="shared" si="7"/>
        <v>3.8265771611299999</v>
      </c>
      <c r="J54" s="191">
        <f t="shared" si="7"/>
        <v>3.9173044296800001</v>
      </c>
      <c r="K54" s="191">
        <f t="shared" si="7"/>
        <v>4.07443904401</v>
      </c>
      <c r="L54" s="191">
        <f t="shared" si="7"/>
        <v>4.1635669707299998</v>
      </c>
      <c r="M54" s="191">
        <f t="shared" si="7"/>
        <v>4.2871857489699998</v>
      </c>
      <c r="N54" s="191">
        <v>4.3285882551299997</v>
      </c>
      <c r="O54" s="75"/>
      <c r="P54" s="75"/>
      <c r="Q54" s="75"/>
    </row>
    <row r="55" spans="1:17" ht="12.75" outlineLevel="3" x14ac:dyDescent="0.2">
      <c r="A55" s="179" t="s">
        <v>15</v>
      </c>
      <c r="B55" s="148">
        <v>0</v>
      </c>
      <c r="C55" s="148">
        <v>0</v>
      </c>
      <c r="D55" s="148">
        <v>3.707292115E-2</v>
      </c>
      <c r="E55" s="148">
        <v>0.11347044611</v>
      </c>
      <c r="F55" s="148">
        <v>0.19177012669999999</v>
      </c>
      <c r="G55" s="148">
        <v>0.24753874021</v>
      </c>
      <c r="H55" s="148">
        <v>0.27818358441000002</v>
      </c>
      <c r="I55" s="148">
        <v>0.31403766600999999</v>
      </c>
      <c r="J55" s="148">
        <v>0.33606576235000002</v>
      </c>
      <c r="K55" s="148">
        <v>0.36939713019999998</v>
      </c>
      <c r="L55" s="148">
        <v>0.40058479844</v>
      </c>
      <c r="M55" s="148">
        <v>0.43144112469000001</v>
      </c>
      <c r="N55" s="148">
        <v>0.34146937824000001</v>
      </c>
      <c r="O55" s="75"/>
      <c r="P55" s="75"/>
      <c r="Q55" s="75"/>
    </row>
    <row r="56" spans="1:17" ht="12.75" outlineLevel="3" x14ac:dyDescent="0.2">
      <c r="A56" s="179" t="s">
        <v>110</v>
      </c>
      <c r="B56" s="148">
        <v>3.0217123181500001</v>
      </c>
      <c r="C56" s="148">
        <v>2.9981007256300001</v>
      </c>
      <c r="D56" s="148">
        <v>3.0164363180699998</v>
      </c>
      <c r="E56" s="148">
        <v>3.15040407577</v>
      </c>
      <c r="F56" s="148">
        <v>3.2363279728099998</v>
      </c>
      <c r="G56" s="148">
        <v>3.2787909578000001</v>
      </c>
      <c r="H56" s="148">
        <v>3.3951087471400001</v>
      </c>
      <c r="I56" s="148">
        <v>3.41926379984</v>
      </c>
      <c r="J56" s="148">
        <v>3.4879629720500001</v>
      </c>
      <c r="K56" s="148">
        <v>3.6117662185300001</v>
      </c>
      <c r="L56" s="148">
        <v>3.67353974228</v>
      </c>
      <c r="M56" s="148">
        <v>3.7663021942700001</v>
      </c>
      <c r="N56" s="148">
        <v>3.8976764468799998</v>
      </c>
      <c r="O56" s="75"/>
      <c r="P56" s="75"/>
      <c r="Q56" s="75"/>
    </row>
    <row r="57" spans="1:17" ht="12.75" outlineLevel="3" x14ac:dyDescent="0.2">
      <c r="A57" s="179" t="s">
        <v>35</v>
      </c>
      <c r="B57" s="148">
        <v>0.11179668018</v>
      </c>
      <c r="C57" s="148">
        <v>0.1025892659</v>
      </c>
      <c r="D57" s="148">
        <v>0.1025892659</v>
      </c>
      <c r="E57" s="148">
        <v>0.1025892659</v>
      </c>
      <c r="F57" s="148">
        <v>9.7108960559999999E-2</v>
      </c>
      <c r="G57" s="148">
        <v>9.7108960559999999E-2</v>
      </c>
      <c r="H57" s="148">
        <v>9.7108960559999999E-2</v>
      </c>
      <c r="I57" s="148">
        <v>9.3275695280000001E-2</v>
      </c>
      <c r="J57" s="148">
        <v>9.3275695280000001E-2</v>
      </c>
      <c r="K57" s="148">
        <v>9.3275695280000001E-2</v>
      </c>
      <c r="L57" s="148">
        <v>8.9442430010000004E-2</v>
      </c>
      <c r="M57" s="148">
        <v>8.9442430010000004E-2</v>
      </c>
      <c r="N57" s="148">
        <v>8.9442430010000004E-2</v>
      </c>
      <c r="O57" s="75"/>
      <c r="P57" s="75"/>
      <c r="Q57" s="75"/>
    </row>
    <row r="58" spans="1:17" ht="12.75" outlineLevel="2" x14ac:dyDescent="0.2">
      <c r="A58" s="14" t="s">
        <v>135</v>
      </c>
      <c r="B58" s="191">
        <f t="shared" ref="B58:M58" si="8">SUM(B$59:B$59)</f>
        <v>9.5465000000000003E-4</v>
      </c>
      <c r="C58" s="191">
        <f t="shared" si="8"/>
        <v>9.5465000000000003E-4</v>
      </c>
      <c r="D58" s="191">
        <f t="shared" si="8"/>
        <v>9.5465000000000003E-4</v>
      </c>
      <c r="E58" s="191">
        <f t="shared" si="8"/>
        <v>9.5465000000000003E-4</v>
      </c>
      <c r="F58" s="191">
        <f t="shared" si="8"/>
        <v>9.5465000000000003E-4</v>
      </c>
      <c r="G58" s="191">
        <f t="shared" si="8"/>
        <v>9.5465000000000003E-4</v>
      </c>
      <c r="H58" s="191">
        <f t="shared" si="8"/>
        <v>9.5465000000000003E-4</v>
      </c>
      <c r="I58" s="191">
        <f t="shared" si="8"/>
        <v>9.5465000000000003E-4</v>
      </c>
      <c r="J58" s="191">
        <f t="shared" si="8"/>
        <v>9.5465000000000003E-4</v>
      </c>
      <c r="K58" s="191">
        <f t="shared" si="8"/>
        <v>9.5465000000000003E-4</v>
      </c>
      <c r="L58" s="191">
        <f t="shared" si="8"/>
        <v>9.5465000000000003E-4</v>
      </c>
      <c r="M58" s="191">
        <f t="shared" si="8"/>
        <v>9.5465000000000003E-4</v>
      </c>
      <c r="N58" s="191">
        <v>9.5465000000000003E-4</v>
      </c>
      <c r="O58" s="75"/>
      <c r="P58" s="75"/>
      <c r="Q58" s="75"/>
    </row>
    <row r="59" spans="1:17" ht="12.75" outlineLevel="3" x14ac:dyDescent="0.2">
      <c r="A59" s="179" t="s">
        <v>185</v>
      </c>
      <c r="B59" s="148">
        <v>9.5465000000000003E-4</v>
      </c>
      <c r="C59" s="148">
        <v>9.5465000000000003E-4</v>
      </c>
      <c r="D59" s="148">
        <v>9.5465000000000003E-4</v>
      </c>
      <c r="E59" s="148">
        <v>9.5465000000000003E-4</v>
      </c>
      <c r="F59" s="148">
        <v>9.5465000000000003E-4</v>
      </c>
      <c r="G59" s="148">
        <v>9.5465000000000003E-4</v>
      </c>
      <c r="H59" s="148">
        <v>9.5465000000000003E-4</v>
      </c>
      <c r="I59" s="148">
        <v>9.5465000000000003E-4</v>
      </c>
      <c r="J59" s="148">
        <v>9.5465000000000003E-4</v>
      </c>
      <c r="K59" s="148">
        <v>9.5465000000000003E-4</v>
      </c>
      <c r="L59" s="148">
        <v>9.5465000000000003E-4</v>
      </c>
      <c r="M59" s="148">
        <v>9.5465000000000003E-4</v>
      </c>
      <c r="N59" s="148">
        <v>9.5465000000000003E-4</v>
      </c>
      <c r="O59" s="75"/>
      <c r="P59" s="75"/>
      <c r="Q59" s="75"/>
    </row>
    <row r="60" spans="1:17" ht="15" x14ac:dyDescent="0.25">
      <c r="A60" s="57" t="s">
        <v>82</v>
      </c>
      <c r="B60" s="109">
        <f t="shared" ref="B60:N60" si="9">B$61+B$85</f>
        <v>1240.0788266094401</v>
      </c>
      <c r="C60" s="109">
        <f t="shared" si="9"/>
        <v>1241.4138302420602</v>
      </c>
      <c r="D60" s="109">
        <f t="shared" si="9"/>
        <v>1234.07682130894</v>
      </c>
      <c r="E60" s="109">
        <f t="shared" si="9"/>
        <v>1232.9334251660898</v>
      </c>
      <c r="F60" s="109">
        <f t="shared" si="9"/>
        <v>1267.9097945266001</v>
      </c>
      <c r="G60" s="109">
        <f t="shared" si="9"/>
        <v>1260.9454395427699</v>
      </c>
      <c r="H60" s="109">
        <f t="shared" si="9"/>
        <v>1259.2160220129899</v>
      </c>
      <c r="I60" s="109">
        <f t="shared" si="9"/>
        <v>1260.2773308173</v>
      </c>
      <c r="J60" s="109">
        <f t="shared" si="9"/>
        <v>1243.5673956764599</v>
      </c>
      <c r="K60" s="109">
        <f t="shared" si="9"/>
        <v>1323.48488860354</v>
      </c>
      <c r="L60" s="109">
        <f t="shared" si="9"/>
        <v>1321.5243192356299</v>
      </c>
      <c r="M60" s="109">
        <f t="shared" si="9"/>
        <v>1325.2736431239598</v>
      </c>
      <c r="N60" s="109">
        <f t="shared" si="9"/>
        <v>1374.99549829221</v>
      </c>
      <c r="O60" s="75"/>
      <c r="P60" s="75"/>
      <c r="Q60" s="75"/>
    </row>
    <row r="61" spans="1:17" ht="15" outlineLevel="1" x14ac:dyDescent="0.25">
      <c r="A61" s="177" t="s">
        <v>75</v>
      </c>
      <c r="B61" s="31">
        <f t="shared" ref="B61:N61" si="10">B$62+B$69+B$75+B$77+B$83</f>
        <v>980.18775450825001</v>
      </c>
      <c r="C61" s="31">
        <f t="shared" si="10"/>
        <v>981.05003373210013</v>
      </c>
      <c r="D61" s="31">
        <f t="shared" si="10"/>
        <v>977.63887417087005</v>
      </c>
      <c r="E61" s="31">
        <f t="shared" si="10"/>
        <v>976.52723411124987</v>
      </c>
      <c r="F61" s="31">
        <f t="shared" si="10"/>
        <v>980.9381688235901</v>
      </c>
      <c r="G61" s="31">
        <f t="shared" si="10"/>
        <v>977.49552527019</v>
      </c>
      <c r="H61" s="31">
        <f t="shared" si="10"/>
        <v>972.17615107059999</v>
      </c>
      <c r="I61" s="31">
        <f t="shared" si="10"/>
        <v>970.26603149954997</v>
      </c>
      <c r="J61" s="31">
        <f t="shared" si="10"/>
        <v>954.10813840970002</v>
      </c>
      <c r="K61" s="31">
        <f t="shared" si="10"/>
        <v>1025.07173537983</v>
      </c>
      <c r="L61" s="31">
        <f t="shared" si="10"/>
        <v>1033.5899939685999</v>
      </c>
      <c r="M61" s="31">
        <f t="shared" si="10"/>
        <v>1039.5764613157498</v>
      </c>
      <c r="N61" s="31">
        <f t="shared" si="10"/>
        <v>1080.3104783281599</v>
      </c>
      <c r="O61" s="75"/>
      <c r="P61" s="75"/>
      <c r="Q61" s="75"/>
    </row>
    <row r="62" spans="1:17" ht="12.75" outlineLevel="2" x14ac:dyDescent="0.2">
      <c r="A62" s="14" t="s">
        <v>147</v>
      </c>
      <c r="B62" s="191">
        <f t="shared" ref="B62:M62" si="11">SUM(B$63:B$68)</f>
        <v>371.84657549031999</v>
      </c>
      <c r="C62" s="191">
        <f t="shared" si="11"/>
        <v>373.20922503414999</v>
      </c>
      <c r="D62" s="191">
        <f t="shared" si="11"/>
        <v>371.12360427924</v>
      </c>
      <c r="E62" s="191">
        <f t="shared" si="11"/>
        <v>371.66596955339998</v>
      </c>
      <c r="F62" s="191">
        <f t="shared" si="11"/>
        <v>385.23570527390001</v>
      </c>
      <c r="G62" s="191">
        <f t="shared" si="11"/>
        <v>385.52285951201998</v>
      </c>
      <c r="H62" s="191">
        <f t="shared" si="11"/>
        <v>385.39545944879995</v>
      </c>
      <c r="I62" s="191">
        <f t="shared" si="11"/>
        <v>386.40581926940996</v>
      </c>
      <c r="J62" s="191">
        <f t="shared" si="11"/>
        <v>377.41302732220998</v>
      </c>
      <c r="K62" s="191">
        <f t="shared" si="11"/>
        <v>389.84381868173</v>
      </c>
      <c r="L62" s="191">
        <f t="shared" si="11"/>
        <v>391.64821071874002</v>
      </c>
      <c r="M62" s="191">
        <f t="shared" si="11"/>
        <v>392.34594189645998</v>
      </c>
      <c r="N62" s="191">
        <v>407.46801942638001</v>
      </c>
      <c r="O62" s="75"/>
      <c r="P62" s="75"/>
      <c r="Q62" s="75"/>
    </row>
    <row r="63" spans="1:17" ht="12.75" outlineLevel="3" x14ac:dyDescent="0.2">
      <c r="A63" s="179" t="s">
        <v>34</v>
      </c>
      <c r="B63" s="148">
        <v>62.813954840000001</v>
      </c>
      <c r="C63" s="148">
        <v>63.708852350000001</v>
      </c>
      <c r="D63" s="148">
        <v>63.298207830000003</v>
      </c>
      <c r="E63" s="148">
        <v>64.010866530000001</v>
      </c>
      <c r="F63" s="148">
        <v>81.18268716</v>
      </c>
      <c r="G63" s="148">
        <v>82.737524789999995</v>
      </c>
      <c r="H63" s="148">
        <v>83.700857420000006</v>
      </c>
      <c r="I63" s="148">
        <v>85.413867139999994</v>
      </c>
      <c r="J63" s="148">
        <v>85.650432609999996</v>
      </c>
      <c r="K63" s="148">
        <v>87.774691450000006</v>
      </c>
      <c r="L63" s="148">
        <v>87.543549279999993</v>
      </c>
      <c r="M63" s="148">
        <v>89.777743749999999</v>
      </c>
      <c r="N63" s="148">
        <v>94.122141439999993</v>
      </c>
      <c r="O63" s="75"/>
      <c r="P63" s="75"/>
      <c r="Q63" s="75"/>
    </row>
    <row r="64" spans="1:17" ht="12.75" outlineLevel="3" x14ac:dyDescent="0.2">
      <c r="A64" s="179" t="s">
        <v>101</v>
      </c>
      <c r="B64" s="148">
        <v>16.072308696730001</v>
      </c>
      <c r="C64" s="148">
        <v>16.53241549242</v>
      </c>
      <c r="D64" s="148">
        <v>16.22666392899</v>
      </c>
      <c r="E64" s="148">
        <v>16.399231104110001</v>
      </c>
      <c r="F64" s="148">
        <v>16.31678421538</v>
      </c>
      <c r="G64" s="148">
        <v>15.92408971683</v>
      </c>
      <c r="H64" s="148">
        <v>16.31471496228</v>
      </c>
      <c r="I64" s="148">
        <v>16.650964044270001</v>
      </c>
      <c r="J64" s="148">
        <v>16.676782372169999</v>
      </c>
      <c r="K64" s="148">
        <v>17.281956248269999</v>
      </c>
      <c r="L64" s="148">
        <v>17.162558549770001</v>
      </c>
      <c r="M64" s="148">
        <v>16.770016886970001</v>
      </c>
      <c r="N64" s="148">
        <v>18.00200891203</v>
      </c>
      <c r="O64" s="75"/>
      <c r="P64" s="75"/>
      <c r="Q64" s="75"/>
    </row>
    <row r="65" spans="1:17" ht="12.75" outlineLevel="3" x14ac:dyDescent="0.2">
      <c r="A65" s="179" t="s">
        <v>78</v>
      </c>
      <c r="B65" s="148">
        <v>14.522377756999999</v>
      </c>
      <c r="C65" s="148">
        <v>14.729275089390001</v>
      </c>
      <c r="D65" s="148">
        <v>15.04367339807</v>
      </c>
      <c r="E65" s="148">
        <v>15.21304635656</v>
      </c>
      <c r="F65" s="148">
        <v>15.17441154802</v>
      </c>
      <c r="G65" s="148">
        <v>15.465036888389999</v>
      </c>
      <c r="H65" s="148">
        <v>15.645099981850001</v>
      </c>
      <c r="I65" s="148">
        <v>15.965290349849999</v>
      </c>
      <c r="J65" s="148">
        <v>15.774553942100001</v>
      </c>
      <c r="K65" s="148">
        <v>16.16578647459</v>
      </c>
      <c r="L65" s="148">
        <v>16.123216174389999</v>
      </c>
      <c r="M65" s="148">
        <v>18.463373225520002</v>
      </c>
      <c r="N65" s="148">
        <v>19.35682668782</v>
      </c>
      <c r="O65" s="75"/>
      <c r="P65" s="75"/>
      <c r="Q65" s="75"/>
    </row>
    <row r="66" spans="1:17" ht="12.75" outlineLevel="3" x14ac:dyDescent="0.2">
      <c r="A66" s="179" t="s">
        <v>67</v>
      </c>
      <c r="B66" s="148">
        <v>137.46050651632001</v>
      </c>
      <c r="C66" s="148">
        <v>136.11812265442001</v>
      </c>
      <c r="D66" s="148">
        <v>135.29180847371001</v>
      </c>
      <c r="E66" s="148">
        <v>134.8754236629</v>
      </c>
      <c r="F66" s="148">
        <v>132.16552608572999</v>
      </c>
      <c r="G66" s="148">
        <v>130.6943496513</v>
      </c>
      <c r="H66" s="148">
        <v>129.67431609703999</v>
      </c>
      <c r="I66" s="148">
        <v>127.6583971262</v>
      </c>
      <c r="J66" s="148">
        <v>125.68200462449001</v>
      </c>
      <c r="K66" s="148">
        <v>130.07768196839999</v>
      </c>
      <c r="L66" s="148">
        <v>131.51790724129</v>
      </c>
      <c r="M66" s="148">
        <v>132.15536515527</v>
      </c>
      <c r="N66" s="148">
        <v>137.87252346444001</v>
      </c>
      <c r="O66" s="75"/>
      <c r="P66" s="75"/>
      <c r="Q66" s="75"/>
    </row>
    <row r="67" spans="1:17" ht="12.75" outlineLevel="3" x14ac:dyDescent="0.2">
      <c r="A67" s="179" t="s">
        <v>96</v>
      </c>
      <c r="B67" s="148">
        <v>140.90985268125999</v>
      </c>
      <c r="C67" s="148">
        <v>142.05316294169</v>
      </c>
      <c r="D67" s="148">
        <v>141.19601658552</v>
      </c>
      <c r="E67" s="148">
        <v>141.09831054358</v>
      </c>
      <c r="F67" s="148">
        <v>140.32829241119001</v>
      </c>
      <c r="G67" s="148">
        <v>140.62906249366</v>
      </c>
      <c r="H67" s="148">
        <v>139.98576616023999</v>
      </c>
      <c r="I67" s="148">
        <v>140.63656410959999</v>
      </c>
      <c r="J67" s="148">
        <v>133.53933236948001</v>
      </c>
      <c r="K67" s="148">
        <v>138.44556483235999</v>
      </c>
      <c r="L67" s="148">
        <v>139.20170095768</v>
      </c>
      <c r="M67" s="148">
        <v>135.06448876672999</v>
      </c>
      <c r="N67" s="148">
        <v>137.94721835202</v>
      </c>
      <c r="O67" s="75"/>
      <c r="P67" s="75"/>
      <c r="Q67" s="75"/>
    </row>
    <row r="68" spans="1:17" ht="12.75" outlineLevel="3" x14ac:dyDescent="0.2">
      <c r="A68" s="179" t="s">
        <v>28</v>
      </c>
      <c r="B68" s="148">
        <v>6.7574999009999998E-2</v>
      </c>
      <c r="C68" s="148">
        <v>6.739650623E-2</v>
      </c>
      <c r="D68" s="148">
        <v>6.7234062950000006E-2</v>
      </c>
      <c r="E68" s="148">
        <v>6.9091356249999999E-2</v>
      </c>
      <c r="F68" s="148">
        <v>6.8003853579999995E-2</v>
      </c>
      <c r="G68" s="148">
        <v>7.2795971840000001E-2</v>
      </c>
      <c r="H68" s="148">
        <v>7.4704827390000006E-2</v>
      </c>
      <c r="I68" s="148">
        <v>8.0736499490000002E-2</v>
      </c>
      <c r="J68" s="148">
        <v>8.9921403969999994E-2</v>
      </c>
      <c r="K68" s="148">
        <v>9.8137708109999999E-2</v>
      </c>
      <c r="L68" s="148">
        <v>9.9278515610000007E-2</v>
      </c>
      <c r="M68" s="148">
        <v>0.11495411196999999</v>
      </c>
      <c r="N68" s="148">
        <v>0.16730057006999999</v>
      </c>
      <c r="O68" s="75"/>
      <c r="P68" s="75"/>
      <c r="Q68" s="75"/>
    </row>
    <row r="69" spans="1:17" ht="12.75" outlineLevel="2" x14ac:dyDescent="0.2">
      <c r="A69" s="14" t="s">
        <v>10</v>
      </c>
      <c r="B69" s="191">
        <f t="shared" ref="B69:M69" si="12">SUM(B$70:B$74)</f>
        <v>45.647504163770002</v>
      </c>
      <c r="C69" s="191">
        <f t="shared" si="12"/>
        <v>46.15063435127</v>
      </c>
      <c r="D69" s="191">
        <f t="shared" si="12"/>
        <v>46.342902751509996</v>
      </c>
      <c r="E69" s="191">
        <f t="shared" si="12"/>
        <v>46.198034832670004</v>
      </c>
      <c r="F69" s="191">
        <f t="shared" si="12"/>
        <v>45.370424948089997</v>
      </c>
      <c r="G69" s="191">
        <f t="shared" si="12"/>
        <v>45.328220209340003</v>
      </c>
      <c r="H69" s="191">
        <f t="shared" si="12"/>
        <v>45.17404718945</v>
      </c>
      <c r="I69" s="191">
        <f t="shared" si="12"/>
        <v>45.538862695460004</v>
      </c>
      <c r="J69" s="191">
        <f t="shared" si="12"/>
        <v>45.176975732240003</v>
      </c>
      <c r="K69" s="191">
        <f t="shared" si="12"/>
        <v>46.383769469880001</v>
      </c>
      <c r="L69" s="191">
        <f t="shared" si="12"/>
        <v>46.536274266570004</v>
      </c>
      <c r="M69" s="191">
        <f t="shared" si="12"/>
        <v>47.373589164419997</v>
      </c>
      <c r="N69" s="191">
        <v>49.296237410670003</v>
      </c>
      <c r="O69" s="75"/>
      <c r="P69" s="75"/>
      <c r="Q69" s="75"/>
    </row>
    <row r="70" spans="1:17" ht="12.75" outlineLevel="3" x14ac:dyDescent="0.2">
      <c r="A70" s="179" t="s">
        <v>106</v>
      </c>
      <c r="B70" s="148">
        <v>8.0323875999999998</v>
      </c>
      <c r="C70" s="148">
        <v>8.2464519999999997</v>
      </c>
      <c r="D70" s="148">
        <v>8.2487499999999994</v>
      </c>
      <c r="E70" s="148">
        <v>8.0905567999999999</v>
      </c>
      <c r="F70" s="148">
        <v>7.8172591999999996</v>
      </c>
      <c r="G70" s="148">
        <v>7.8266768000000004</v>
      </c>
      <c r="H70" s="148">
        <v>8.0142012000000005</v>
      </c>
      <c r="I70" s="148">
        <v>8.2643812000000008</v>
      </c>
      <c r="J70" s="148">
        <v>8.1493432000000006</v>
      </c>
      <c r="K70" s="148">
        <v>8.5090015999999995</v>
      </c>
      <c r="L70" s="148">
        <v>8.3534755999999994</v>
      </c>
      <c r="M70" s="148">
        <v>8.4210267999999999</v>
      </c>
      <c r="N70" s="148">
        <v>8.9030299999999993</v>
      </c>
      <c r="O70" s="75"/>
      <c r="P70" s="75"/>
      <c r="Q70" s="75"/>
    </row>
    <row r="71" spans="1:17" ht="12.75" outlineLevel="3" x14ac:dyDescent="0.2">
      <c r="A71" s="179" t="s">
        <v>38</v>
      </c>
      <c r="B71" s="148">
        <v>5.9832793529500004</v>
      </c>
      <c r="C71" s="148">
        <v>6.0685219046799999</v>
      </c>
      <c r="D71" s="148">
        <v>6.0294063787700001</v>
      </c>
      <c r="E71" s="148">
        <v>6.0972899580900002</v>
      </c>
      <c r="F71" s="148">
        <v>6.0818053783000003</v>
      </c>
      <c r="G71" s="148">
        <v>6.1982861230399999</v>
      </c>
      <c r="H71" s="148">
        <v>6.3862056737200001</v>
      </c>
      <c r="I71" s="148">
        <v>6.5169048413299997</v>
      </c>
      <c r="J71" s="148">
        <v>6.5349543069299996</v>
      </c>
      <c r="K71" s="148">
        <v>6.6970309483700001</v>
      </c>
      <c r="L71" s="148">
        <v>6.7728581335699998</v>
      </c>
      <c r="M71" s="148">
        <v>7.0953842856999998</v>
      </c>
      <c r="N71" s="148">
        <v>7.4875390536599999</v>
      </c>
      <c r="O71" s="75"/>
      <c r="P71" s="75"/>
      <c r="Q71" s="75"/>
    </row>
    <row r="72" spans="1:17" ht="12.75" outlineLevel="3" x14ac:dyDescent="0.2">
      <c r="A72" s="179" t="s">
        <v>14</v>
      </c>
      <c r="B72" s="148">
        <v>16.473740657730001</v>
      </c>
      <c r="C72" s="148">
        <v>16.430226878149998</v>
      </c>
      <c r="D72" s="148">
        <v>16.390625715719999</v>
      </c>
      <c r="E72" s="148">
        <v>16.343602819000001</v>
      </c>
      <c r="F72" s="148">
        <v>16.086353391559999</v>
      </c>
      <c r="G72" s="148">
        <v>15.96598497858</v>
      </c>
      <c r="H72" s="148">
        <v>15.812228455</v>
      </c>
      <c r="I72" s="148">
        <v>15.701111461</v>
      </c>
      <c r="J72" s="148">
        <v>15.49751481096</v>
      </c>
      <c r="K72" s="148">
        <v>16.067960213509998</v>
      </c>
      <c r="L72" s="148">
        <v>16.254743151730001</v>
      </c>
      <c r="M72" s="148">
        <v>16.36654779213</v>
      </c>
      <c r="N72" s="148">
        <v>17.004691528479999</v>
      </c>
      <c r="O72" s="75"/>
      <c r="P72" s="75"/>
      <c r="Q72" s="75"/>
    </row>
    <row r="73" spans="1:17" ht="12.75" outlineLevel="3" x14ac:dyDescent="0.2">
      <c r="A73" s="179" t="s">
        <v>102</v>
      </c>
      <c r="B73" s="148">
        <v>0.20657140273999999</v>
      </c>
      <c r="C73" s="148">
        <v>0.20602576451999999</v>
      </c>
      <c r="D73" s="148">
        <v>0.20552918832</v>
      </c>
      <c r="E73" s="148">
        <v>0.20493954775000001</v>
      </c>
      <c r="F73" s="148">
        <v>0.20171378524</v>
      </c>
      <c r="G73" s="148">
        <v>0.20020443332999999</v>
      </c>
      <c r="H73" s="148">
        <v>0.19827641337999999</v>
      </c>
      <c r="I73" s="148">
        <v>0.19688306903</v>
      </c>
      <c r="J73" s="148">
        <v>0.19433008204999999</v>
      </c>
      <c r="K73" s="148">
        <v>0.20148314517999999</v>
      </c>
      <c r="L73" s="148">
        <v>0.20382529771999999</v>
      </c>
      <c r="M73" s="148">
        <v>0.20522726475</v>
      </c>
      <c r="N73" s="148">
        <v>0.17323603973999999</v>
      </c>
      <c r="O73" s="75"/>
      <c r="P73" s="75"/>
      <c r="Q73" s="75"/>
    </row>
    <row r="74" spans="1:17" ht="12.75" outlineLevel="3" x14ac:dyDescent="0.2">
      <c r="A74" s="179" t="s">
        <v>108</v>
      </c>
      <c r="B74" s="148">
        <v>14.951525150349999</v>
      </c>
      <c r="C74" s="148">
        <v>15.19940780392</v>
      </c>
      <c r="D74" s="148">
        <v>15.4685914687</v>
      </c>
      <c r="E74" s="148">
        <v>15.46164570783</v>
      </c>
      <c r="F74" s="148">
        <v>15.18329319299</v>
      </c>
      <c r="G74" s="148">
        <v>15.13706787439</v>
      </c>
      <c r="H74" s="148">
        <v>14.763135447350001</v>
      </c>
      <c r="I74" s="148">
        <v>14.859582124099999</v>
      </c>
      <c r="J74" s="148">
        <v>14.8008333323</v>
      </c>
      <c r="K74" s="148">
        <v>14.908293562820001</v>
      </c>
      <c r="L74" s="148">
        <v>14.95137208355</v>
      </c>
      <c r="M74" s="148">
        <v>15.285403021840001</v>
      </c>
      <c r="N74" s="148">
        <v>15.727740788789999</v>
      </c>
      <c r="O74" s="75"/>
      <c r="P74" s="75"/>
      <c r="Q74" s="75"/>
    </row>
    <row r="75" spans="1:17" ht="12.75" outlineLevel="2" x14ac:dyDescent="0.2">
      <c r="A75" s="14" t="s">
        <v>27</v>
      </c>
      <c r="B75" s="191">
        <f t="shared" ref="B75:M75" si="13">SUM(B$76:B$76)</f>
        <v>1.453225E-3</v>
      </c>
      <c r="C75" s="191">
        <f t="shared" si="13"/>
        <v>1.4739288000000001E-3</v>
      </c>
      <c r="D75" s="191">
        <f t="shared" si="13"/>
        <v>1.46442838E-3</v>
      </c>
      <c r="E75" s="191">
        <f t="shared" si="13"/>
        <v>1.48091602E-3</v>
      </c>
      <c r="F75" s="191">
        <f t="shared" si="13"/>
        <v>1.47715511E-3</v>
      </c>
      <c r="G75" s="191">
        <f t="shared" si="13"/>
        <v>1.5054460700000001E-3</v>
      </c>
      <c r="H75" s="191">
        <f t="shared" si="13"/>
        <v>1.5229743300000001E-3</v>
      </c>
      <c r="I75" s="191">
        <f t="shared" si="13"/>
        <v>1.5541433100000001E-3</v>
      </c>
      <c r="J75" s="191">
        <f t="shared" si="13"/>
        <v>1.5584477200000001E-3</v>
      </c>
      <c r="K75" s="191">
        <f t="shared" si="13"/>
        <v>1.59709956E-3</v>
      </c>
      <c r="L75" s="191">
        <f t="shared" si="13"/>
        <v>1.5928938199999999E-3</v>
      </c>
      <c r="M75" s="191">
        <f t="shared" si="13"/>
        <v>1.6335459799999999E-3</v>
      </c>
      <c r="N75" s="191">
        <v>1.71259423E-3</v>
      </c>
      <c r="O75" s="75"/>
      <c r="P75" s="75"/>
      <c r="Q75" s="75"/>
    </row>
    <row r="76" spans="1:17" ht="12.75" outlineLevel="3" x14ac:dyDescent="0.2">
      <c r="A76" s="179" t="s">
        <v>76</v>
      </c>
      <c r="B76" s="148">
        <v>1.453225E-3</v>
      </c>
      <c r="C76" s="148">
        <v>1.4739288000000001E-3</v>
      </c>
      <c r="D76" s="148">
        <v>1.46442838E-3</v>
      </c>
      <c r="E76" s="148">
        <v>1.48091602E-3</v>
      </c>
      <c r="F76" s="148">
        <v>1.47715511E-3</v>
      </c>
      <c r="G76" s="148">
        <v>1.5054460700000001E-3</v>
      </c>
      <c r="H76" s="148">
        <v>1.5229743300000001E-3</v>
      </c>
      <c r="I76" s="148">
        <v>1.5541433100000001E-3</v>
      </c>
      <c r="J76" s="148">
        <v>1.5584477200000001E-3</v>
      </c>
      <c r="K76" s="148">
        <v>1.59709956E-3</v>
      </c>
      <c r="L76" s="148">
        <v>1.5928938199999999E-3</v>
      </c>
      <c r="M76" s="148">
        <v>1.6335459799999999E-3</v>
      </c>
      <c r="N76" s="148">
        <v>1.71259423E-3</v>
      </c>
      <c r="O76" s="75"/>
      <c r="P76" s="75"/>
      <c r="Q76" s="75"/>
    </row>
    <row r="77" spans="1:17" ht="12.75" outlineLevel="2" x14ac:dyDescent="0.2">
      <c r="A77" s="14" t="s">
        <v>148</v>
      </c>
      <c r="B77" s="191">
        <f t="shared" ref="B77:M77" si="14">SUM(B$78:B$82)</f>
        <v>517.80448187716001</v>
      </c>
      <c r="C77" s="191">
        <f t="shared" si="14"/>
        <v>516.43675182988011</v>
      </c>
      <c r="D77" s="191">
        <f t="shared" si="14"/>
        <v>515.19200360774005</v>
      </c>
      <c r="E77" s="191">
        <f t="shared" si="14"/>
        <v>513.71397459315995</v>
      </c>
      <c r="F77" s="191">
        <f t="shared" si="14"/>
        <v>505.62808145848999</v>
      </c>
      <c r="G77" s="191">
        <f t="shared" si="14"/>
        <v>501.84464787076001</v>
      </c>
      <c r="H77" s="191">
        <f t="shared" si="14"/>
        <v>497.01175541002004</v>
      </c>
      <c r="I77" s="191">
        <f t="shared" si="14"/>
        <v>493.51911347137002</v>
      </c>
      <c r="J77" s="191">
        <f t="shared" si="14"/>
        <v>487.11964051153001</v>
      </c>
      <c r="K77" s="191">
        <f t="shared" si="14"/>
        <v>542.81447115666003</v>
      </c>
      <c r="L77" s="191">
        <f t="shared" si="14"/>
        <v>549.12444955346996</v>
      </c>
      <c r="M77" s="191">
        <f t="shared" si="14"/>
        <v>552.90148011289</v>
      </c>
      <c r="N77" s="191">
        <v>574.45951549287997</v>
      </c>
      <c r="O77" s="75"/>
      <c r="P77" s="75"/>
      <c r="Q77" s="75"/>
    </row>
    <row r="78" spans="1:17" ht="12.75" outlineLevel="3" x14ac:dyDescent="0.2">
      <c r="A78" s="179" t="s">
        <v>123</v>
      </c>
      <c r="B78" s="148">
        <v>81.572574000000003</v>
      </c>
      <c r="C78" s="148">
        <v>81.357107999999997</v>
      </c>
      <c r="D78" s="148">
        <v>81.161016000000004</v>
      </c>
      <c r="E78" s="148">
        <v>80.928173999999999</v>
      </c>
      <c r="F78" s="148">
        <v>79.654358999999999</v>
      </c>
      <c r="G78" s="148">
        <v>79.058334000000002</v>
      </c>
      <c r="H78" s="148">
        <v>78.296982</v>
      </c>
      <c r="I78" s="148">
        <v>77.746767000000006</v>
      </c>
      <c r="J78" s="148">
        <v>76.738623000000004</v>
      </c>
      <c r="K78" s="148">
        <v>79.563282000000001</v>
      </c>
      <c r="L78" s="148">
        <v>80.488169999999997</v>
      </c>
      <c r="M78" s="148">
        <v>81.041790000000006</v>
      </c>
      <c r="N78" s="148">
        <v>84.201668999999995</v>
      </c>
      <c r="O78" s="75"/>
      <c r="P78" s="75"/>
      <c r="Q78" s="75"/>
    </row>
    <row r="79" spans="1:17" ht="12.75" outlineLevel="3" x14ac:dyDescent="0.2">
      <c r="A79" s="179" t="s">
        <v>125</v>
      </c>
      <c r="B79" s="148">
        <v>27.190857999999999</v>
      </c>
      <c r="C79" s="148">
        <v>27.119036000000001</v>
      </c>
      <c r="D79" s="148">
        <v>27.053671999999999</v>
      </c>
      <c r="E79" s="148">
        <v>26.976057999999998</v>
      </c>
      <c r="F79" s="148">
        <v>26.551452999999999</v>
      </c>
      <c r="G79" s="148">
        <v>26.352778000000001</v>
      </c>
      <c r="H79" s="148">
        <v>26.098994000000001</v>
      </c>
      <c r="I79" s="148">
        <v>25.915589000000001</v>
      </c>
      <c r="J79" s="148">
        <v>25.579540999999999</v>
      </c>
      <c r="K79" s="148">
        <v>26.521094000000002</v>
      </c>
      <c r="L79" s="148">
        <v>26.82939</v>
      </c>
      <c r="M79" s="148">
        <v>27.013929999999998</v>
      </c>
      <c r="N79" s="148">
        <v>28.067222999999998</v>
      </c>
      <c r="O79" s="75"/>
      <c r="P79" s="75"/>
      <c r="Q79" s="75"/>
    </row>
    <row r="80" spans="1:17" ht="12.75" outlineLevel="3" x14ac:dyDescent="0.2">
      <c r="A80" s="179" t="s">
        <v>128</v>
      </c>
      <c r="B80" s="148">
        <v>381.85019187716</v>
      </c>
      <c r="C80" s="148">
        <v>380.84157182988002</v>
      </c>
      <c r="D80" s="148">
        <v>379.92364360774002</v>
      </c>
      <c r="E80" s="148">
        <v>378.83368459316</v>
      </c>
      <c r="F80" s="148">
        <v>372.87081645849003</v>
      </c>
      <c r="G80" s="148">
        <v>370.08075787076001</v>
      </c>
      <c r="H80" s="148">
        <v>366.51678541002002</v>
      </c>
      <c r="I80" s="148">
        <v>363.94116847137002</v>
      </c>
      <c r="J80" s="148">
        <v>359.22193551152998</v>
      </c>
      <c r="K80" s="148">
        <v>330.64571915665999</v>
      </c>
      <c r="L80" s="148">
        <v>334.48932955346999</v>
      </c>
      <c r="M80" s="148">
        <v>336.79004011288998</v>
      </c>
      <c r="N80" s="148">
        <v>349.92173149287999</v>
      </c>
      <c r="O80" s="75"/>
      <c r="P80" s="75"/>
      <c r="Q80" s="75"/>
    </row>
    <row r="81" spans="1:17" ht="12.75" outlineLevel="3" x14ac:dyDescent="0.2">
      <c r="A81" s="179" t="s">
        <v>190</v>
      </c>
      <c r="B81" s="148">
        <v>27.190857999999999</v>
      </c>
      <c r="C81" s="148">
        <v>27.119036000000001</v>
      </c>
      <c r="D81" s="148">
        <v>27.053671999999999</v>
      </c>
      <c r="E81" s="148">
        <v>26.976057999999998</v>
      </c>
      <c r="F81" s="148">
        <v>26.551452999999999</v>
      </c>
      <c r="G81" s="148">
        <v>26.352778000000001</v>
      </c>
      <c r="H81" s="148">
        <v>26.098994000000001</v>
      </c>
      <c r="I81" s="148">
        <v>25.915589000000001</v>
      </c>
      <c r="J81" s="148">
        <v>25.579540999999999</v>
      </c>
      <c r="K81" s="148">
        <v>26.521094000000002</v>
      </c>
      <c r="L81" s="148">
        <v>26.82939</v>
      </c>
      <c r="M81" s="148">
        <v>27.013929999999998</v>
      </c>
      <c r="N81" s="148">
        <v>28.067222999999998</v>
      </c>
      <c r="O81" s="75"/>
      <c r="P81" s="75"/>
      <c r="Q81" s="75"/>
    </row>
    <row r="82" spans="1:17" ht="12.75" outlineLevel="3" x14ac:dyDescent="0.2">
      <c r="A82" s="179" t="s">
        <v>195</v>
      </c>
      <c r="B82" s="148">
        <v>0</v>
      </c>
      <c r="C82" s="148">
        <v>0</v>
      </c>
      <c r="D82" s="148">
        <v>0</v>
      </c>
      <c r="E82" s="148">
        <v>0</v>
      </c>
      <c r="F82" s="148">
        <v>0</v>
      </c>
      <c r="G82" s="148">
        <v>0</v>
      </c>
      <c r="H82" s="148">
        <v>0</v>
      </c>
      <c r="I82" s="148">
        <v>0</v>
      </c>
      <c r="J82" s="148">
        <v>0</v>
      </c>
      <c r="K82" s="148">
        <v>79.563282000000001</v>
      </c>
      <c r="L82" s="148">
        <v>80.488169999999997</v>
      </c>
      <c r="M82" s="148">
        <v>81.041790000000006</v>
      </c>
      <c r="N82" s="148">
        <v>84.201668999999995</v>
      </c>
      <c r="O82" s="75"/>
      <c r="P82" s="75"/>
      <c r="Q82" s="75"/>
    </row>
    <row r="83" spans="1:17" ht="12.75" outlineLevel="2" x14ac:dyDescent="0.2">
      <c r="A83" s="14" t="s">
        <v>11</v>
      </c>
      <c r="B83" s="191">
        <f t="shared" ref="B83:M83" si="15">SUM(B$84:B$84)</f>
        <v>44.887739752000002</v>
      </c>
      <c r="C83" s="191">
        <f t="shared" si="15"/>
        <v>45.251948587999998</v>
      </c>
      <c r="D83" s="191">
        <f t="shared" si="15"/>
        <v>44.978899104</v>
      </c>
      <c r="E83" s="191">
        <f t="shared" si="15"/>
        <v>44.947774215999999</v>
      </c>
      <c r="F83" s="191">
        <f t="shared" si="15"/>
        <v>44.702479988</v>
      </c>
      <c r="G83" s="191">
        <f t="shared" si="15"/>
        <v>44.798292232000001</v>
      </c>
      <c r="H83" s="191">
        <f t="shared" si="15"/>
        <v>44.593366048</v>
      </c>
      <c r="I83" s="191">
        <f t="shared" si="15"/>
        <v>44.800681920000002</v>
      </c>
      <c r="J83" s="191">
        <f t="shared" si="15"/>
        <v>44.396936396000001</v>
      </c>
      <c r="K83" s="191">
        <f t="shared" si="15"/>
        <v>46.028078972000003</v>
      </c>
      <c r="L83" s="191">
        <f t="shared" si="15"/>
        <v>46.279466536000001</v>
      </c>
      <c r="M83" s="191">
        <f t="shared" si="15"/>
        <v>46.953816596000003</v>
      </c>
      <c r="N83" s="191">
        <v>49.084993404000002</v>
      </c>
      <c r="O83" s="75"/>
      <c r="P83" s="75"/>
      <c r="Q83" s="75"/>
    </row>
    <row r="84" spans="1:17" ht="12.75" outlineLevel="3" x14ac:dyDescent="0.2">
      <c r="A84" s="179" t="s">
        <v>96</v>
      </c>
      <c r="B84" s="148">
        <v>44.887739752000002</v>
      </c>
      <c r="C84" s="148">
        <v>45.251948587999998</v>
      </c>
      <c r="D84" s="148">
        <v>44.978899104</v>
      </c>
      <c r="E84" s="148">
        <v>44.947774215999999</v>
      </c>
      <c r="F84" s="148">
        <v>44.702479988</v>
      </c>
      <c r="G84" s="148">
        <v>44.798292232000001</v>
      </c>
      <c r="H84" s="148">
        <v>44.593366048</v>
      </c>
      <c r="I84" s="148">
        <v>44.800681920000002</v>
      </c>
      <c r="J84" s="148">
        <v>44.396936396000001</v>
      </c>
      <c r="K84" s="148">
        <v>46.028078972000003</v>
      </c>
      <c r="L84" s="148">
        <v>46.279466536000001</v>
      </c>
      <c r="M84" s="148">
        <v>46.953816596000003</v>
      </c>
      <c r="N84" s="148">
        <v>49.084993404000002</v>
      </c>
      <c r="O84" s="75"/>
      <c r="P84" s="75"/>
      <c r="Q84" s="75"/>
    </row>
    <row r="85" spans="1:17" ht="15" outlineLevel="1" x14ac:dyDescent="0.25">
      <c r="A85" s="177" t="s">
        <v>117</v>
      </c>
      <c r="B85" s="31">
        <f t="shared" ref="B85:N85" si="16">B$86+B$92+B$94+B$102+B$103</f>
        <v>259.89107210118999</v>
      </c>
      <c r="C85" s="31">
        <f t="shared" si="16"/>
        <v>260.36379650995997</v>
      </c>
      <c r="D85" s="31">
        <f t="shared" si="16"/>
        <v>256.43794713806994</v>
      </c>
      <c r="E85" s="31">
        <f t="shared" si="16"/>
        <v>256.40619105483995</v>
      </c>
      <c r="F85" s="31">
        <f t="shared" si="16"/>
        <v>286.97162570300998</v>
      </c>
      <c r="G85" s="31">
        <f t="shared" si="16"/>
        <v>283.44991427257997</v>
      </c>
      <c r="H85" s="31">
        <f t="shared" si="16"/>
        <v>287.03987094239</v>
      </c>
      <c r="I85" s="31">
        <f t="shared" si="16"/>
        <v>290.01129931775</v>
      </c>
      <c r="J85" s="31">
        <f t="shared" si="16"/>
        <v>289.45925726675995</v>
      </c>
      <c r="K85" s="31">
        <f t="shared" si="16"/>
        <v>298.41315322370997</v>
      </c>
      <c r="L85" s="31">
        <f t="shared" si="16"/>
        <v>287.93432526703003</v>
      </c>
      <c r="M85" s="31">
        <f t="shared" si="16"/>
        <v>285.69718180820996</v>
      </c>
      <c r="N85" s="31">
        <f t="shared" si="16"/>
        <v>294.68501996405001</v>
      </c>
      <c r="O85" s="75"/>
      <c r="P85" s="75"/>
      <c r="Q85" s="75"/>
    </row>
    <row r="86" spans="1:17" ht="12.75" outlineLevel="2" x14ac:dyDescent="0.2">
      <c r="A86" s="14" t="s">
        <v>147</v>
      </c>
      <c r="B86" s="191">
        <f t="shared" ref="B86:M86" si="17">SUM(B$87:B$91)</f>
        <v>190.9827471735</v>
      </c>
      <c r="C86" s="191">
        <f t="shared" si="17"/>
        <v>192.59149121606001</v>
      </c>
      <c r="D86" s="191">
        <f t="shared" si="17"/>
        <v>188.84543183886998</v>
      </c>
      <c r="E86" s="191">
        <f t="shared" si="17"/>
        <v>189.10483648116997</v>
      </c>
      <c r="F86" s="191">
        <f t="shared" si="17"/>
        <v>214.46273682958</v>
      </c>
      <c r="G86" s="191">
        <f t="shared" si="17"/>
        <v>211.09448859868999</v>
      </c>
      <c r="H86" s="191">
        <f t="shared" si="17"/>
        <v>209.98136713186</v>
      </c>
      <c r="I86" s="191">
        <f t="shared" si="17"/>
        <v>213.81634895571</v>
      </c>
      <c r="J86" s="191">
        <f t="shared" si="17"/>
        <v>213.21992544234999</v>
      </c>
      <c r="K86" s="191">
        <f t="shared" si="17"/>
        <v>220.80624515839</v>
      </c>
      <c r="L86" s="191">
        <f t="shared" si="17"/>
        <v>221.80434720958999</v>
      </c>
      <c r="M86" s="191">
        <f t="shared" si="17"/>
        <v>221.12798853776999</v>
      </c>
      <c r="N86" s="191">
        <v>229.69754217034</v>
      </c>
      <c r="O86" s="75"/>
      <c r="P86" s="75"/>
      <c r="Q86" s="75"/>
    </row>
    <row r="87" spans="1:17" ht="12.75" outlineLevel="3" x14ac:dyDescent="0.2">
      <c r="A87" s="179" t="s">
        <v>16</v>
      </c>
      <c r="B87" s="148">
        <v>0.29585176270000002</v>
      </c>
      <c r="C87" s="148">
        <v>0.29787833735000002</v>
      </c>
      <c r="D87" s="148">
        <v>0.29647984142</v>
      </c>
      <c r="E87" s="148">
        <v>0.24151624078</v>
      </c>
      <c r="F87" s="148">
        <v>0.20846209533000001</v>
      </c>
      <c r="G87" s="148">
        <v>1.6821012531799999</v>
      </c>
      <c r="H87" s="148">
        <v>1.69966384649</v>
      </c>
      <c r="I87" s="148">
        <v>1.7318602704099999</v>
      </c>
      <c r="J87" s="148">
        <v>1.7351856027799999</v>
      </c>
      <c r="K87" s="148">
        <v>1.71841760273</v>
      </c>
      <c r="L87" s="148">
        <v>1.64953074399</v>
      </c>
      <c r="M87" s="148">
        <v>1.69104919066</v>
      </c>
      <c r="N87" s="148">
        <v>1.7725860336399999</v>
      </c>
      <c r="O87" s="75"/>
      <c r="P87" s="75"/>
      <c r="Q87" s="75"/>
    </row>
    <row r="88" spans="1:17" ht="12.75" outlineLevel="3" x14ac:dyDescent="0.2">
      <c r="A88" s="179" t="s">
        <v>101</v>
      </c>
      <c r="B88" s="148">
        <v>10.56222871007</v>
      </c>
      <c r="C88" s="148">
        <v>10.781543538259999</v>
      </c>
      <c r="D88" s="148">
        <v>7.9735838833199999</v>
      </c>
      <c r="E88" s="148">
        <v>8.2972287541299998</v>
      </c>
      <c r="F88" s="148">
        <v>8.1965517748100005</v>
      </c>
      <c r="G88" s="148">
        <v>3.0137965122799999</v>
      </c>
      <c r="H88" s="148">
        <v>2.87205671142</v>
      </c>
      <c r="I88" s="148">
        <v>5.8440695334599999</v>
      </c>
      <c r="J88" s="148">
        <v>10.60851713157</v>
      </c>
      <c r="K88" s="148">
        <v>10.84333958789</v>
      </c>
      <c r="L88" s="148">
        <v>10.943147013020001</v>
      </c>
      <c r="M88" s="148">
        <v>11.013248151000001</v>
      </c>
      <c r="N88" s="148">
        <v>11.43793588039</v>
      </c>
      <c r="O88" s="75"/>
      <c r="P88" s="75"/>
      <c r="Q88" s="75"/>
    </row>
    <row r="89" spans="1:17" ht="12.75" outlineLevel="3" x14ac:dyDescent="0.2">
      <c r="A89" s="179" t="s">
        <v>78</v>
      </c>
      <c r="B89" s="148">
        <v>0.99479114000000002</v>
      </c>
      <c r="C89" s="148">
        <v>1.0089637250000001</v>
      </c>
      <c r="D89" s="148">
        <v>1.0024603050000001</v>
      </c>
      <c r="E89" s="148">
        <v>1.0137467550000001</v>
      </c>
      <c r="F89" s="148">
        <v>1.0111722599999999</v>
      </c>
      <c r="G89" s="148">
        <v>1.0305385650000001</v>
      </c>
      <c r="H89" s="148">
        <v>1.04253737</v>
      </c>
      <c r="I89" s="148">
        <v>1.0638737899999999</v>
      </c>
      <c r="J89" s="148">
        <v>1.0668203350000001</v>
      </c>
      <c r="K89" s="148">
        <v>1.0932790750000001</v>
      </c>
      <c r="L89" s="148">
        <v>1.09040008</v>
      </c>
      <c r="M89" s="148">
        <v>1.1182281249999999</v>
      </c>
      <c r="N89" s="148">
        <v>1.17233984</v>
      </c>
      <c r="O89" s="75"/>
      <c r="P89" s="75"/>
      <c r="Q89" s="75"/>
    </row>
    <row r="90" spans="1:17" ht="12.75" outlineLevel="3" x14ac:dyDescent="0.2">
      <c r="A90" s="179" t="s">
        <v>67</v>
      </c>
      <c r="B90" s="148">
        <v>12.373018988069999</v>
      </c>
      <c r="C90" s="148">
        <v>12.39322211466</v>
      </c>
      <c r="D90" s="148">
        <v>12.47739647081</v>
      </c>
      <c r="E90" s="148">
        <v>12.57246159148</v>
      </c>
      <c r="F90" s="148">
        <v>12.2565489766</v>
      </c>
      <c r="G90" s="148">
        <v>12.164837616470001</v>
      </c>
      <c r="H90" s="148">
        <v>12.04768711531</v>
      </c>
      <c r="I90" s="148">
        <v>11.96302461624</v>
      </c>
      <c r="J90" s="148">
        <v>11.807899818719999</v>
      </c>
      <c r="K90" s="148">
        <v>12.242534806809999</v>
      </c>
      <c r="L90" s="148">
        <v>12.1480794981</v>
      </c>
      <c r="M90" s="148">
        <v>12.14735390283</v>
      </c>
      <c r="N90" s="148">
        <v>12.620988166129999</v>
      </c>
      <c r="O90" s="75"/>
      <c r="P90" s="75"/>
      <c r="Q90" s="75"/>
    </row>
    <row r="91" spans="1:17" ht="12.75" outlineLevel="3" x14ac:dyDescent="0.2">
      <c r="A91" s="179" t="s">
        <v>96</v>
      </c>
      <c r="B91" s="148">
        <v>166.75685657266001</v>
      </c>
      <c r="C91" s="148">
        <v>168.10988350079</v>
      </c>
      <c r="D91" s="148">
        <v>167.09551133831999</v>
      </c>
      <c r="E91" s="148">
        <v>166.97988313977999</v>
      </c>
      <c r="F91" s="148">
        <v>192.79000172284</v>
      </c>
      <c r="G91" s="148">
        <v>193.20321465175999</v>
      </c>
      <c r="H91" s="148">
        <v>192.31942208864001</v>
      </c>
      <c r="I91" s="148">
        <v>193.21352074559999</v>
      </c>
      <c r="J91" s="148">
        <v>188.00150255427999</v>
      </c>
      <c r="K91" s="148">
        <v>194.90867408596</v>
      </c>
      <c r="L91" s="148">
        <v>195.97318987448</v>
      </c>
      <c r="M91" s="148">
        <v>195.15810916827999</v>
      </c>
      <c r="N91" s="148">
        <v>202.69369225017999</v>
      </c>
      <c r="O91" s="75"/>
      <c r="P91" s="75"/>
      <c r="Q91" s="75"/>
    </row>
    <row r="92" spans="1:17" ht="12.75" outlineLevel="2" x14ac:dyDescent="0.2">
      <c r="A92" s="14" t="s">
        <v>10</v>
      </c>
      <c r="B92" s="191">
        <f t="shared" ref="B92:M92" si="18">SUM(B$93:B$93)</f>
        <v>3.9757597011099999</v>
      </c>
      <c r="C92" s="191">
        <f t="shared" si="18"/>
        <v>3.3043817659200001</v>
      </c>
      <c r="D92" s="191">
        <f t="shared" si="18"/>
        <v>3.2964173379199999</v>
      </c>
      <c r="E92" s="191">
        <f t="shared" si="18"/>
        <v>3.2869602802900002</v>
      </c>
      <c r="F92" s="191">
        <f t="shared" si="18"/>
        <v>3.2352233004099999</v>
      </c>
      <c r="G92" s="191">
        <f t="shared" si="18"/>
        <v>3.2110152847800002</v>
      </c>
      <c r="H92" s="191">
        <f t="shared" si="18"/>
        <v>3.1800923853800001</v>
      </c>
      <c r="I92" s="191">
        <f t="shared" si="18"/>
        <v>2.52619598221</v>
      </c>
      <c r="J92" s="191">
        <f t="shared" si="18"/>
        <v>2.4934387445700001</v>
      </c>
      <c r="K92" s="191">
        <f t="shared" si="18"/>
        <v>2.5852193097599998</v>
      </c>
      <c r="L92" s="191">
        <f t="shared" si="18"/>
        <v>2.6152713420100002</v>
      </c>
      <c r="M92" s="191">
        <f t="shared" si="18"/>
        <v>2.6332599050600001</v>
      </c>
      <c r="N92" s="191">
        <v>2.7359326455700002</v>
      </c>
      <c r="O92" s="75"/>
      <c r="P92" s="75"/>
      <c r="Q92" s="75"/>
    </row>
    <row r="93" spans="1:17" ht="12.75" outlineLevel="3" x14ac:dyDescent="0.2">
      <c r="A93" s="179" t="s">
        <v>106</v>
      </c>
      <c r="B93" s="148">
        <v>3.9757597011099999</v>
      </c>
      <c r="C93" s="148">
        <v>3.3043817659200001</v>
      </c>
      <c r="D93" s="148">
        <v>3.2964173379199999</v>
      </c>
      <c r="E93" s="148">
        <v>3.2869602802900002</v>
      </c>
      <c r="F93" s="148">
        <v>3.2352233004099999</v>
      </c>
      <c r="G93" s="148">
        <v>3.2110152847800002</v>
      </c>
      <c r="H93" s="148">
        <v>3.1800923853800001</v>
      </c>
      <c r="I93" s="148">
        <v>2.52619598221</v>
      </c>
      <c r="J93" s="148">
        <v>2.4934387445700001</v>
      </c>
      <c r="K93" s="148">
        <v>2.5852193097599998</v>
      </c>
      <c r="L93" s="148">
        <v>2.6152713420100002</v>
      </c>
      <c r="M93" s="148">
        <v>2.6332599050600001</v>
      </c>
      <c r="N93" s="148">
        <v>2.7359326455700002</v>
      </c>
      <c r="O93" s="75"/>
      <c r="P93" s="75"/>
      <c r="Q93" s="75"/>
    </row>
    <row r="94" spans="1:17" ht="12.75" outlineLevel="2" x14ac:dyDescent="0.2">
      <c r="A94" s="14" t="s">
        <v>27</v>
      </c>
      <c r="B94" s="191">
        <f t="shared" ref="B94:M94" si="19">SUM(B$95:B$101)</f>
        <v>61.955520879730003</v>
      </c>
      <c r="C94" s="191">
        <f t="shared" si="19"/>
        <v>61.466724125379997</v>
      </c>
      <c r="D94" s="191">
        <f t="shared" si="19"/>
        <v>61.313007744549999</v>
      </c>
      <c r="E94" s="191">
        <f t="shared" si="19"/>
        <v>61.033368341249997</v>
      </c>
      <c r="F94" s="191">
        <f t="shared" si="19"/>
        <v>66.30890802287999</v>
      </c>
      <c r="G94" s="191">
        <f t="shared" si="19"/>
        <v>66.173298380029991</v>
      </c>
      <c r="H94" s="191">
        <f t="shared" si="19"/>
        <v>70.920890528940006</v>
      </c>
      <c r="I94" s="191">
        <f t="shared" si="19"/>
        <v>70.69748388187999</v>
      </c>
      <c r="J94" s="191">
        <f t="shared" si="19"/>
        <v>70.801399789569999</v>
      </c>
      <c r="K94" s="191">
        <f t="shared" si="19"/>
        <v>71.969014839319996</v>
      </c>
      <c r="L94" s="191">
        <f t="shared" si="19"/>
        <v>60.445360275009996</v>
      </c>
      <c r="M94" s="191">
        <f t="shared" si="19"/>
        <v>58.821862685219998</v>
      </c>
      <c r="N94" s="191">
        <v>58.996130575339997</v>
      </c>
      <c r="O94" s="75"/>
      <c r="P94" s="75"/>
      <c r="Q94" s="75"/>
    </row>
    <row r="95" spans="1:17" ht="12.75" outlineLevel="3" x14ac:dyDescent="0.2">
      <c r="A95" s="179" t="s">
        <v>21</v>
      </c>
      <c r="B95" s="148">
        <v>0</v>
      </c>
      <c r="C95" s="148">
        <v>0</v>
      </c>
      <c r="D95" s="148">
        <v>0</v>
      </c>
      <c r="E95" s="148">
        <v>0</v>
      </c>
      <c r="F95" s="148">
        <v>6.3902605779000003</v>
      </c>
      <c r="G95" s="148">
        <v>7.0992327254200003</v>
      </c>
      <c r="H95" s="148">
        <v>12.384885528090001</v>
      </c>
      <c r="I95" s="148">
        <v>12.87471517532</v>
      </c>
      <c r="J95" s="148">
        <v>13.876323811060001</v>
      </c>
      <c r="K95" s="148">
        <v>14.22047739702</v>
      </c>
      <c r="L95" s="148">
        <v>14.18302979169</v>
      </c>
      <c r="M95" s="148">
        <v>12.32291711261</v>
      </c>
      <c r="N95" s="148">
        <v>10.58962562764</v>
      </c>
      <c r="O95" s="75"/>
      <c r="P95" s="75"/>
      <c r="Q95" s="75"/>
    </row>
    <row r="96" spans="1:17" ht="12.75" outlineLevel="3" x14ac:dyDescent="0.2">
      <c r="A96" s="179" t="s">
        <v>19</v>
      </c>
      <c r="B96" s="148">
        <v>0.38812792235999999</v>
      </c>
      <c r="C96" s="148">
        <v>0.39902265709000001</v>
      </c>
      <c r="D96" s="148">
        <v>0.39645069949</v>
      </c>
      <c r="E96" s="148">
        <v>0.40091423881999999</v>
      </c>
      <c r="F96" s="148">
        <v>0.40070005205999998</v>
      </c>
      <c r="G96" s="148">
        <v>0.40837439177000001</v>
      </c>
      <c r="H96" s="148">
        <v>0.41664468490000001</v>
      </c>
      <c r="I96" s="148">
        <v>0.42517167513999998</v>
      </c>
      <c r="J96" s="148">
        <v>0.42634924666000001</v>
      </c>
      <c r="K96" s="148">
        <v>0.55498936397999998</v>
      </c>
      <c r="L96" s="148">
        <v>0.57061299647999997</v>
      </c>
      <c r="M96" s="148">
        <v>0.91871769206999998</v>
      </c>
      <c r="N96" s="148">
        <v>1.0414123130299999</v>
      </c>
      <c r="O96" s="75"/>
      <c r="P96" s="75"/>
      <c r="Q96" s="75"/>
    </row>
    <row r="97" spans="1:17" ht="12.75" outlineLevel="3" x14ac:dyDescent="0.2">
      <c r="A97" s="179" t="s">
        <v>126</v>
      </c>
      <c r="B97" s="148">
        <v>0.96636853003000001</v>
      </c>
      <c r="C97" s="148">
        <v>0.98013618395000002</v>
      </c>
      <c r="D97" s="148">
        <v>0.97381857598999999</v>
      </c>
      <c r="E97" s="148">
        <v>0.86168473624999997</v>
      </c>
      <c r="F97" s="148">
        <v>0.85949641551</v>
      </c>
      <c r="G97" s="148">
        <v>0.87595777466000002</v>
      </c>
      <c r="H97" s="148">
        <v>0.88615675884</v>
      </c>
      <c r="I97" s="148">
        <v>0.90429271572000003</v>
      </c>
      <c r="J97" s="148">
        <v>0.90679727895999995</v>
      </c>
      <c r="K97" s="148">
        <v>0.79653189218999998</v>
      </c>
      <c r="L97" s="148">
        <v>0.79443433870000002</v>
      </c>
      <c r="M97" s="148">
        <v>0.81470905706999996</v>
      </c>
      <c r="N97" s="148">
        <v>0.85413330630999995</v>
      </c>
      <c r="O97" s="75"/>
      <c r="P97" s="75"/>
      <c r="Q97" s="75"/>
    </row>
    <row r="98" spans="1:17" ht="12.75" outlineLevel="3" x14ac:dyDescent="0.2">
      <c r="A98" s="179" t="s">
        <v>159</v>
      </c>
      <c r="B98" s="148">
        <v>13.595428999999999</v>
      </c>
      <c r="C98" s="148">
        <v>13.559518000000001</v>
      </c>
      <c r="D98" s="148">
        <v>13.526835999999999</v>
      </c>
      <c r="E98" s="148">
        <v>13.488028999999999</v>
      </c>
      <c r="F98" s="148">
        <v>13.275726499999999</v>
      </c>
      <c r="G98" s="148">
        <v>13.176389</v>
      </c>
      <c r="H98" s="148">
        <v>13.049497000000001</v>
      </c>
      <c r="I98" s="148">
        <v>12.9577945</v>
      </c>
      <c r="J98" s="148">
        <v>12.6209455294</v>
      </c>
      <c r="K98" s="148">
        <v>11.8443205804</v>
      </c>
      <c r="L98" s="148">
        <v>0</v>
      </c>
      <c r="M98" s="148">
        <v>0</v>
      </c>
      <c r="N98" s="148">
        <v>0</v>
      </c>
      <c r="O98" s="75"/>
      <c r="P98" s="75"/>
      <c r="Q98" s="75"/>
    </row>
    <row r="99" spans="1:17" ht="12.75" outlineLevel="3" x14ac:dyDescent="0.2">
      <c r="A99" s="179" t="s">
        <v>71</v>
      </c>
      <c r="B99" s="148">
        <v>1.6086111592800001</v>
      </c>
      <c r="C99" s="148">
        <v>1.6043621697599999</v>
      </c>
      <c r="D99" s="148">
        <v>1.6004952355199999</v>
      </c>
      <c r="E99" s="148">
        <v>1.5959035912799999</v>
      </c>
      <c r="F99" s="148">
        <v>1.3992615731</v>
      </c>
      <c r="G99" s="148">
        <v>1.3887914005999999</v>
      </c>
      <c r="H99" s="148">
        <v>1.3754169838000001</v>
      </c>
      <c r="I99" s="148">
        <v>1.3657515403</v>
      </c>
      <c r="J99" s="148">
        <v>1.3480418107000001</v>
      </c>
      <c r="K99" s="148">
        <v>1.3976616538</v>
      </c>
      <c r="L99" s="148">
        <v>1.2405909935999999</v>
      </c>
      <c r="M99" s="148">
        <v>1.2491241232000001</v>
      </c>
      <c r="N99" s="148">
        <v>1.29782839152</v>
      </c>
      <c r="O99" s="75"/>
      <c r="P99" s="75"/>
      <c r="Q99" s="75"/>
    </row>
    <row r="100" spans="1:17" ht="12.75" outlineLevel="3" x14ac:dyDescent="0.2">
      <c r="A100" s="179" t="s">
        <v>74</v>
      </c>
      <c r="B100" s="148">
        <v>41.849257070509999</v>
      </c>
      <c r="C100" s="148">
        <v>41.385328892479997</v>
      </c>
      <c r="D100" s="148">
        <v>41.285579379349997</v>
      </c>
      <c r="E100" s="148">
        <v>41.167135607349998</v>
      </c>
      <c r="F100" s="148">
        <v>40.519162074130001</v>
      </c>
      <c r="G100" s="148">
        <v>40.215971716719999</v>
      </c>
      <c r="H100" s="148">
        <v>39.82868161143</v>
      </c>
      <c r="I100" s="148">
        <v>39.211088859969998</v>
      </c>
      <c r="J100" s="148">
        <v>38.702637827309999</v>
      </c>
      <c r="K100" s="148">
        <v>40.127236679740001</v>
      </c>
      <c r="L100" s="148">
        <v>40.593698076819997</v>
      </c>
      <c r="M100" s="148">
        <v>40.872912812709998</v>
      </c>
      <c r="N100" s="148">
        <v>42.466577746150001</v>
      </c>
      <c r="O100" s="75"/>
      <c r="P100" s="75"/>
      <c r="Q100" s="75"/>
    </row>
    <row r="101" spans="1:17" ht="12.75" outlineLevel="3" x14ac:dyDescent="0.2">
      <c r="A101" s="179" t="s">
        <v>165</v>
      </c>
      <c r="B101" s="148">
        <v>3.54772719755</v>
      </c>
      <c r="C101" s="148">
        <v>3.5383562221</v>
      </c>
      <c r="D101" s="148">
        <v>3.5298278542000001</v>
      </c>
      <c r="E101" s="148">
        <v>3.5197011675500001</v>
      </c>
      <c r="F101" s="148">
        <v>3.46430083018</v>
      </c>
      <c r="G101" s="148">
        <v>3.00858137086</v>
      </c>
      <c r="H101" s="148">
        <v>2.9796079618800002</v>
      </c>
      <c r="I101" s="148">
        <v>2.9586694154300002</v>
      </c>
      <c r="J101" s="148">
        <v>2.9203042854799999</v>
      </c>
      <c r="K101" s="148">
        <v>3.0277972721899999</v>
      </c>
      <c r="L101" s="148">
        <v>3.06299407772</v>
      </c>
      <c r="M101" s="148">
        <v>2.6434818875600001</v>
      </c>
      <c r="N101" s="148">
        <v>2.7465531906899998</v>
      </c>
      <c r="O101" s="75"/>
      <c r="P101" s="75"/>
      <c r="Q101" s="75"/>
    </row>
    <row r="102" spans="1:17" ht="12.75" outlineLevel="2" x14ac:dyDescent="0.2">
      <c r="A102" s="14" t="s">
        <v>148</v>
      </c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75"/>
      <c r="P102" s="75"/>
      <c r="Q102" s="75"/>
    </row>
    <row r="103" spans="1:17" ht="12.75" outlineLevel="2" x14ac:dyDescent="0.2">
      <c r="A103" s="14" t="s">
        <v>11</v>
      </c>
      <c r="B103" s="191">
        <f t="shared" ref="B103:M103" si="20">SUM(B$104:B$104)</f>
        <v>2.9770443468500001</v>
      </c>
      <c r="C103" s="191">
        <f t="shared" si="20"/>
        <v>3.0011994026000002</v>
      </c>
      <c r="D103" s="191">
        <f t="shared" si="20"/>
        <v>2.98309021673</v>
      </c>
      <c r="E103" s="191">
        <f t="shared" si="20"/>
        <v>2.98102595213</v>
      </c>
      <c r="F103" s="191">
        <f t="shared" si="20"/>
        <v>2.9647575501399999</v>
      </c>
      <c r="G103" s="191">
        <f t="shared" si="20"/>
        <v>2.9711120090800001</v>
      </c>
      <c r="H103" s="191">
        <f t="shared" si="20"/>
        <v>2.9575208962100001</v>
      </c>
      <c r="I103" s="191">
        <f t="shared" si="20"/>
        <v>2.97127049795</v>
      </c>
      <c r="J103" s="191">
        <f t="shared" si="20"/>
        <v>2.9444932902700001</v>
      </c>
      <c r="K103" s="191">
        <f t="shared" si="20"/>
        <v>3.0526739162399998</v>
      </c>
      <c r="L103" s="191">
        <f t="shared" si="20"/>
        <v>3.0693464404199999</v>
      </c>
      <c r="M103" s="191">
        <f t="shared" si="20"/>
        <v>3.1140706801600002</v>
      </c>
      <c r="N103" s="191">
        <v>3.2554145727999999</v>
      </c>
      <c r="O103" s="75"/>
      <c r="P103" s="75"/>
      <c r="Q103" s="75"/>
    </row>
    <row r="104" spans="1:17" ht="12.75" outlineLevel="3" x14ac:dyDescent="0.2">
      <c r="A104" s="179" t="s">
        <v>96</v>
      </c>
      <c r="B104" s="148">
        <v>2.9770443468500001</v>
      </c>
      <c r="C104" s="148">
        <v>3.0011994026000002</v>
      </c>
      <c r="D104" s="148">
        <v>2.98309021673</v>
      </c>
      <c r="E104" s="148">
        <v>2.98102595213</v>
      </c>
      <c r="F104" s="148">
        <v>2.9647575501399999</v>
      </c>
      <c r="G104" s="148">
        <v>2.9711120090800001</v>
      </c>
      <c r="H104" s="148">
        <v>2.9575208962100001</v>
      </c>
      <c r="I104" s="148">
        <v>2.97127049795</v>
      </c>
      <c r="J104" s="148">
        <v>2.9444932902700001</v>
      </c>
      <c r="K104" s="148">
        <v>3.0526739162399998</v>
      </c>
      <c r="L104" s="148">
        <v>3.0693464404199999</v>
      </c>
      <c r="M104" s="148">
        <v>3.1140706801600002</v>
      </c>
      <c r="N104" s="148">
        <v>3.2554145727999999</v>
      </c>
      <c r="O104" s="75"/>
      <c r="P104" s="75"/>
      <c r="Q104" s="75"/>
    </row>
    <row r="105" spans="1:17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75"/>
      <c r="P105" s="75"/>
      <c r="Q105" s="75"/>
    </row>
    <row r="106" spans="1:17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75"/>
      <c r="P106" s="75"/>
      <c r="Q106" s="75"/>
    </row>
    <row r="107" spans="1:17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75"/>
      <c r="P107" s="75"/>
      <c r="Q107" s="75"/>
    </row>
    <row r="108" spans="1:17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75"/>
      <c r="P108" s="75"/>
      <c r="Q108" s="75"/>
    </row>
    <row r="109" spans="1:17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75"/>
      <c r="P109" s="75"/>
      <c r="Q109" s="75"/>
    </row>
    <row r="110" spans="1:17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75"/>
      <c r="P110" s="75"/>
      <c r="Q110" s="75"/>
    </row>
    <row r="111" spans="1:17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75"/>
      <c r="P111" s="75"/>
      <c r="Q111" s="75"/>
    </row>
    <row r="112" spans="1:17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75"/>
      <c r="P112" s="75"/>
      <c r="Q112" s="75"/>
    </row>
    <row r="113" spans="2:17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75"/>
      <c r="P113" s="75"/>
      <c r="Q113" s="75"/>
    </row>
    <row r="114" spans="2:17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75"/>
      <c r="P114" s="75"/>
      <c r="Q114" s="75"/>
    </row>
    <row r="115" spans="2:17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75"/>
      <c r="P115" s="75"/>
      <c r="Q115" s="75"/>
    </row>
    <row r="116" spans="2:17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75"/>
      <c r="P116" s="75"/>
      <c r="Q116" s="75"/>
    </row>
    <row r="117" spans="2:17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75"/>
      <c r="P117" s="75"/>
      <c r="Q117" s="75"/>
    </row>
    <row r="118" spans="2:17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75"/>
      <c r="P118" s="75"/>
      <c r="Q118" s="75"/>
    </row>
    <row r="119" spans="2:17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75"/>
      <c r="P119" s="75"/>
      <c r="Q119" s="75"/>
    </row>
    <row r="120" spans="2:17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75"/>
      <c r="P120" s="75"/>
      <c r="Q120" s="75"/>
    </row>
    <row r="121" spans="2:17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75"/>
      <c r="P121" s="75"/>
      <c r="Q121" s="75"/>
    </row>
    <row r="122" spans="2:17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75"/>
      <c r="P122" s="75"/>
      <c r="Q122" s="75"/>
    </row>
    <row r="123" spans="2:17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75"/>
      <c r="P123" s="75"/>
      <c r="Q123" s="75"/>
    </row>
    <row r="124" spans="2:17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75"/>
      <c r="P124" s="75"/>
      <c r="Q124" s="75"/>
    </row>
    <row r="125" spans="2:17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75"/>
      <c r="P125" s="75"/>
      <c r="Q125" s="75"/>
    </row>
    <row r="126" spans="2:17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75"/>
      <c r="P126" s="75"/>
      <c r="Q126" s="75"/>
    </row>
    <row r="127" spans="2:17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75"/>
      <c r="P127" s="75"/>
      <c r="Q127" s="75"/>
    </row>
    <row r="128" spans="2:17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75"/>
      <c r="P128" s="75"/>
      <c r="Q128" s="75"/>
    </row>
    <row r="129" spans="2:17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75"/>
      <c r="P129" s="75"/>
      <c r="Q129" s="75"/>
    </row>
    <row r="130" spans="2:17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75"/>
      <c r="P130" s="75"/>
      <c r="Q130" s="75"/>
    </row>
    <row r="131" spans="2:17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75"/>
      <c r="P131" s="75"/>
      <c r="Q131" s="75"/>
    </row>
    <row r="132" spans="2:17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75"/>
      <c r="P132" s="75"/>
      <c r="Q132" s="75"/>
    </row>
    <row r="133" spans="2:17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75"/>
      <c r="P133" s="75"/>
      <c r="Q133" s="75"/>
    </row>
    <row r="134" spans="2:17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75"/>
      <c r="P134" s="75"/>
      <c r="Q134" s="75"/>
    </row>
    <row r="135" spans="2:17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75"/>
      <c r="P135" s="75"/>
      <c r="Q135" s="75"/>
    </row>
    <row r="136" spans="2:17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75"/>
      <c r="P136" s="75"/>
      <c r="Q136" s="75"/>
    </row>
    <row r="137" spans="2:17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75"/>
      <c r="P137" s="75"/>
      <c r="Q137" s="75"/>
    </row>
    <row r="138" spans="2:17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75"/>
      <c r="P138" s="75"/>
      <c r="Q138" s="75"/>
    </row>
    <row r="139" spans="2:17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75"/>
      <c r="P139" s="75"/>
      <c r="Q139" s="75"/>
    </row>
    <row r="140" spans="2:17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75"/>
      <c r="P140" s="75"/>
      <c r="Q140" s="75"/>
    </row>
    <row r="141" spans="2:17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75"/>
      <c r="P141" s="75"/>
      <c r="Q141" s="75"/>
    </row>
    <row r="142" spans="2:17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75"/>
      <c r="P142" s="75"/>
      <c r="Q142" s="75"/>
    </row>
    <row r="143" spans="2:17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75"/>
      <c r="P143" s="75"/>
      <c r="Q143" s="75"/>
    </row>
    <row r="144" spans="2:17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75"/>
      <c r="P144" s="75"/>
      <c r="Q144" s="75"/>
    </row>
    <row r="145" spans="2:17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75"/>
      <c r="P145" s="75"/>
      <c r="Q145" s="75"/>
    </row>
    <row r="146" spans="2:17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75"/>
      <c r="P146" s="75"/>
      <c r="Q146" s="75"/>
    </row>
    <row r="147" spans="2:17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75"/>
      <c r="P147" s="75"/>
      <c r="Q147" s="75"/>
    </row>
    <row r="148" spans="2:17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75"/>
      <c r="P148" s="75"/>
      <c r="Q148" s="75"/>
    </row>
    <row r="149" spans="2:17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75"/>
      <c r="P149" s="75"/>
      <c r="Q149" s="75"/>
    </row>
    <row r="150" spans="2:17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75"/>
      <c r="P150" s="75"/>
      <c r="Q150" s="75"/>
    </row>
    <row r="151" spans="2:17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75"/>
      <c r="P151" s="75"/>
      <c r="Q151" s="75"/>
    </row>
    <row r="152" spans="2:17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75"/>
      <c r="P152" s="75"/>
      <c r="Q152" s="75"/>
    </row>
    <row r="153" spans="2:17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75"/>
      <c r="P153" s="75"/>
      <c r="Q153" s="75"/>
    </row>
    <row r="154" spans="2:17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75"/>
      <c r="P154" s="75"/>
      <c r="Q154" s="75"/>
    </row>
    <row r="155" spans="2:17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75"/>
      <c r="P155" s="75"/>
      <c r="Q155" s="75"/>
    </row>
    <row r="156" spans="2:17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75"/>
      <c r="P156" s="75"/>
      <c r="Q156" s="75"/>
    </row>
    <row r="157" spans="2:17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75"/>
      <c r="P157" s="75"/>
      <c r="Q157" s="75"/>
    </row>
    <row r="158" spans="2:17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75"/>
      <c r="P158" s="75"/>
      <c r="Q158" s="75"/>
    </row>
    <row r="159" spans="2:17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75"/>
      <c r="P159" s="75"/>
      <c r="Q159" s="75"/>
    </row>
    <row r="160" spans="2:17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75"/>
      <c r="P160" s="75"/>
      <c r="Q160" s="75"/>
    </row>
    <row r="161" spans="2:17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75"/>
      <c r="P161" s="75"/>
      <c r="Q161" s="75"/>
    </row>
    <row r="162" spans="2:17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75"/>
      <c r="P162" s="75"/>
      <c r="Q162" s="75"/>
    </row>
    <row r="163" spans="2:17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75"/>
      <c r="P163" s="75"/>
      <c r="Q163" s="75"/>
    </row>
    <row r="164" spans="2:17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75"/>
      <c r="P164" s="75"/>
      <c r="Q164" s="75"/>
    </row>
    <row r="165" spans="2:17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75"/>
      <c r="P165" s="75"/>
      <c r="Q165" s="75"/>
    </row>
    <row r="166" spans="2:17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75"/>
      <c r="P166" s="75"/>
      <c r="Q166" s="75"/>
    </row>
    <row r="167" spans="2:17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75"/>
      <c r="P167" s="75"/>
      <c r="Q167" s="75"/>
    </row>
    <row r="168" spans="2:17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75"/>
      <c r="P168" s="75"/>
      <c r="Q168" s="75"/>
    </row>
    <row r="169" spans="2:17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75"/>
      <c r="P169" s="75"/>
      <c r="Q169" s="75"/>
    </row>
    <row r="170" spans="2:17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75"/>
      <c r="P170" s="75"/>
      <c r="Q170" s="75"/>
    </row>
    <row r="171" spans="2:17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75"/>
      <c r="P171" s="75"/>
      <c r="Q171" s="75"/>
    </row>
    <row r="172" spans="2:17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75"/>
      <c r="P172" s="75"/>
      <c r="Q172" s="75"/>
    </row>
    <row r="173" spans="2:17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75"/>
      <c r="P173" s="75"/>
      <c r="Q173" s="75"/>
    </row>
    <row r="174" spans="2:17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75"/>
      <c r="P174" s="75"/>
      <c r="Q174" s="75"/>
    </row>
    <row r="175" spans="2:17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75"/>
      <c r="P175" s="75"/>
      <c r="Q175" s="75"/>
    </row>
    <row r="176" spans="2:17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75"/>
      <c r="P176" s="75"/>
      <c r="Q176" s="75"/>
    </row>
    <row r="177" spans="2:17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75"/>
      <c r="P177" s="75"/>
      <c r="Q177" s="75"/>
    </row>
    <row r="178" spans="2:17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75"/>
      <c r="P178" s="75"/>
      <c r="Q178" s="75"/>
    </row>
    <row r="179" spans="2:17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75"/>
      <c r="P179" s="75"/>
      <c r="Q179" s="75"/>
    </row>
    <row r="180" spans="2:17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75"/>
      <c r="P180" s="75"/>
      <c r="Q180" s="75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159" bestFit="1" customWidth="1"/>
    <col min="2" max="2" width="18" style="159" customWidth="1"/>
    <col min="3" max="3" width="19.85546875" style="159" customWidth="1"/>
    <col min="4" max="4" width="11.42578125" style="159" bestFit="1" customWidth="1"/>
    <col min="5" max="16384" width="9.140625" style="159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31.12.2017</v>
      </c>
      <c r="B2" s="3"/>
      <c r="C2" s="3"/>
      <c r="D2" s="3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ht="18.75" x14ac:dyDescent="0.3">
      <c r="A3" s="1" t="s">
        <v>70</v>
      </c>
      <c r="B3" s="1"/>
      <c r="C3" s="1"/>
      <c r="D3" s="1"/>
    </row>
    <row r="4" spans="1:19" x14ac:dyDescent="0.2"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</row>
    <row r="5" spans="1:19" s="248" customFormat="1" x14ac:dyDescent="0.2">
      <c r="D5" s="248" t="str">
        <f>VALVAL</f>
        <v>млрд. одиниць</v>
      </c>
    </row>
    <row r="6" spans="1:19" s="24" customFormat="1" x14ac:dyDescent="0.2">
      <c r="A6" s="121"/>
      <c r="B6" s="93" t="s">
        <v>183</v>
      </c>
      <c r="C6" s="93" t="s">
        <v>9</v>
      </c>
      <c r="D6" s="93" t="s">
        <v>68</v>
      </c>
    </row>
    <row r="7" spans="1:19" s="65" customFormat="1" ht="15.75" x14ac:dyDescent="0.2">
      <c r="A7" s="201" t="s">
        <v>182</v>
      </c>
      <c r="B7" s="187">
        <f t="shared" ref="B7:D7" si="0">SUM(B$8+ B$9)</f>
        <v>76.305177725160007</v>
      </c>
      <c r="C7" s="187">
        <f t="shared" si="0"/>
        <v>2141.6744392656601</v>
      </c>
      <c r="D7" s="242">
        <f t="shared" si="0"/>
        <v>1</v>
      </c>
    </row>
    <row r="8" spans="1:19" s="32" customFormat="1" ht="14.25" x14ac:dyDescent="0.2">
      <c r="A8" s="149" t="str">
        <f>SRATE_M!A7</f>
        <v>Борг, по якому сплата відсотків здійснюється за плаваючими процентними ставками</v>
      </c>
      <c r="B8" s="69">
        <f>SRATE_M!B7</f>
        <v>28.341546193749998</v>
      </c>
      <c r="C8" s="69">
        <f>SRATE_M!C7</f>
        <v>795.46849718417002</v>
      </c>
      <c r="D8" s="132">
        <f>SRATE_M!D7</f>
        <v>0.37142399999999998</v>
      </c>
    </row>
    <row r="9" spans="1:19" s="32" customFormat="1" ht="14.25" x14ac:dyDescent="0.2">
      <c r="A9" s="149" t="str">
        <f>SRATE_M!A8</f>
        <v>Борг, по якому сплата відсотків здійснюється за фіксованими процентними ставками</v>
      </c>
      <c r="B9" s="69">
        <f>SRATE_M!B8</f>
        <v>47.963631531410002</v>
      </c>
      <c r="C9" s="69">
        <f>SRATE_M!C8</f>
        <v>1346.2059420814901</v>
      </c>
      <c r="D9" s="132">
        <f>SRATE_M!D8</f>
        <v>0.62857600000000002</v>
      </c>
    </row>
    <row r="10" spans="1:19" x14ac:dyDescent="0.2"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</row>
    <row r="11" spans="1:19" x14ac:dyDescent="0.2">
      <c r="A11" s="202" t="s">
        <v>105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</row>
    <row r="12" spans="1:19" x14ac:dyDescent="0.2">
      <c r="B12" s="170"/>
      <c r="C12" s="170"/>
      <c r="D12" s="248" t="str">
        <f>VALVAL</f>
        <v>млрд. одиниць</v>
      </c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</row>
    <row r="13" spans="1:19" s="84" customFormat="1" x14ac:dyDescent="0.2">
      <c r="A13" s="206"/>
      <c r="B13" s="93" t="s">
        <v>183</v>
      </c>
      <c r="C13" s="93" t="s">
        <v>9</v>
      </c>
      <c r="D13" s="93" t="s">
        <v>68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1:19" s="120" customFormat="1" ht="15" x14ac:dyDescent="0.25">
      <c r="A14" s="133" t="s">
        <v>182</v>
      </c>
      <c r="B14" s="124">
        <f t="shared" ref="B14:C14" si="1">B$15+B$18</f>
        <v>76.305177725160007</v>
      </c>
      <c r="C14" s="124">
        <f t="shared" si="1"/>
        <v>2141.6744392656601</v>
      </c>
      <c r="D14" s="230">
        <v>1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</row>
    <row r="15" spans="1:19" s="105" customFormat="1" ht="15" x14ac:dyDescent="0.25">
      <c r="A15" s="37" t="s">
        <v>75</v>
      </c>
      <c r="B15" s="62">
        <f t="shared" ref="B15:C15" si="2">SUM(B$16:B$17)</f>
        <v>65.332785676650005</v>
      </c>
      <c r="C15" s="62">
        <f t="shared" si="2"/>
        <v>1833.7098647964799</v>
      </c>
      <c r="D15" s="189">
        <v>1.0974299999999999</v>
      </c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</row>
    <row r="16" spans="1:19" s="134" customFormat="1" outlineLevel="1" x14ac:dyDescent="0.2">
      <c r="A16" s="58" t="s">
        <v>85</v>
      </c>
      <c r="B16" s="114">
        <v>18.40676366301</v>
      </c>
      <c r="C16" s="114">
        <v>516.62674043730999</v>
      </c>
      <c r="D16" s="141">
        <v>0.241226</v>
      </c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</row>
    <row r="17" spans="1:17" s="134" customFormat="1" outlineLevel="1" x14ac:dyDescent="0.2">
      <c r="A17" s="58" t="s">
        <v>89</v>
      </c>
      <c r="B17" s="114">
        <v>46.926022013640001</v>
      </c>
      <c r="C17" s="114">
        <v>1317.0831243591699</v>
      </c>
      <c r="D17" s="141">
        <v>0.61497800000000002</v>
      </c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</row>
    <row r="18" spans="1:17" s="105" customFormat="1" ht="15" x14ac:dyDescent="0.25">
      <c r="A18" s="37" t="s">
        <v>117</v>
      </c>
      <c r="B18" s="62">
        <f t="shared" ref="B18:C18" si="3">SUM(B$19:B$20)</f>
        <v>10.972392048509999</v>
      </c>
      <c r="C18" s="62">
        <f t="shared" si="3"/>
        <v>307.96457446918004</v>
      </c>
      <c r="D18" s="189">
        <v>0.27399400000000002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</row>
    <row r="19" spans="1:17" s="134" customFormat="1" outlineLevel="1" x14ac:dyDescent="0.2">
      <c r="A19" s="58" t="s">
        <v>85</v>
      </c>
      <c r="B19" s="114">
        <v>9.9347825307399997</v>
      </c>
      <c r="C19" s="114">
        <v>278.84175674686003</v>
      </c>
      <c r="D19" s="141">
        <v>0.13019800000000001</v>
      </c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</row>
    <row r="20" spans="1:17" s="134" customFormat="1" outlineLevel="1" x14ac:dyDescent="0.2">
      <c r="A20" s="58" t="s">
        <v>89</v>
      </c>
      <c r="B20" s="114">
        <v>1.03760951777</v>
      </c>
      <c r="C20" s="114">
        <v>29.122817722320001</v>
      </c>
      <c r="D20" s="141">
        <v>1.3598000000000001E-2</v>
      </c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</row>
    <row r="21" spans="1:17" x14ac:dyDescent="0.2">
      <c r="B21" s="118"/>
      <c r="C21" s="118"/>
      <c r="D21" s="146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</row>
    <row r="22" spans="1:17" x14ac:dyDescent="0.2">
      <c r="B22" s="118"/>
      <c r="C22" s="118"/>
      <c r="D22" s="146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</row>
    <row r="23" spans="1:17" x14ac:dyDescent="0.2">
      <c r="B23" s="118"/>
      <c r="C23" s="118"/>
      <c r="D23" s="146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</row>
    <row r="24" spans="1:17" x14ac:dyDescent="0.2">
      <c r="B24" s="118"/>
      <c r="C24" s="118"/>
      <c r="D24" s="146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</row>
    <row r="25" spans="1:17" x14ac:dyDescent="0.2">
      <c r="B25" s="118"/>
      <c r="C25" s="118"/>
      <c r="D25" s="146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</row>
    <row r="26" spans="1:17" x14ac:dyDescent="0.2">
      <c r="B26" s="118"/>
      <c r="C26" s="118"/>
      <c r="D26" s="146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</row>
    <row r="27" spans="1:17" x14ac:dyDescent="0.2">
      <c r="B27" s="118"/>
      <c r="C27" s="118"/>
      <c r="D27" s="146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</row>
    <row r="28" spans="1:17" x14ac:dyDescent="0.2">
      <c r="B28" s="118"/>
      <c r="C28" s="118"/>
      <c r="D28" s="146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</row>
    <row r="29" spans="1:17" x14ac:dyDescent="0.2">
      <c r="B29" s="118"/>
      <c r="C29" s="118"/>
      <c r="D29" s="146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</row>
    <row r="30" spans="1:17" x14ac:dyDescent="0.2">
      <c r="B30" s="118"/>
      <c r="C30" s="118"/>
      <c r="D30" s="146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</row>
    <row r="31" spans="1:17" x14ac:dyDescent="0.2">
      <c r="B31" s="118"/>
      <c r="C31" s="118"/>
      <c r="D31" s="146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</row>
    <row r="32" spans="1:17" x14ac:dyDescent="0.2">
      <c r="B32" s="118"/>
      <c r="C32" s="118"/>
      <c r="D32" s="146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</row>
    <row r="33" spans="2:17" x14ac:dyDescent="0.2">
      <c r="B33" s="118"/>
      <c r="C33" s="118"/>
      <c r="D33" s="146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</row>
    <row r="34" spans="2:17" x14ac:dyDescent="0.2">
      <c r="B34" s="118"/>
      <c r="C34" s="118"/>
      <c r="D34" s="146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</row>
    <row r="35" spans="2:17" x14ac:dyDescent="0.2">
      <c r="B35" s="118"/>
      <c r="C35" s="118"/>
      <c r="D35" s="146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</row>
    <row r="36" spans="2:17" x14ac:dyDescent="0.2">
      <c r="B36" s="118"/>
      <c r="C36" s="118"/>
      <c r="D36" s="146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</row>
    <row r="37" spans="2:17" x14ac:dyDescent="0.2">
      <c r="B37" s="118"/>
      <c r="C37" s="118"/>
      <c r="D37" s="146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</row>
    <row r="38" spans="2:17" x14ac:dyDescent="0.2">
      <c r="B38" s="118"/>
      <c r="C38" s="118"/>
      <c r="D38" s="146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</row>
    <row r="39" spans="2:17" x14ac:dyDescent="0.2">
      <c r="B39" s="118"/>
      <c r="C39" s="118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</row>
    <row r="40" spans="2:17" x14ac:dyDescent="0.2"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</row>
    <row r="41" spans="2:17" x14ac:dyDescent="0.2"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</row>
    <row r="42" spans="2:17" x14ac:dyDescent="0.2"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</row>
    <row r="43" spans="2:17" x14ac:dyDescent="0.2"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</row>
    <row r="44" spans="2:17" x14ac:dyDescent="0.2"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</row>
    <row r="45" spans="2:17" x14ac:dyDescent="0.2"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</row>
    <row r="46" spans="2:17" x14ac:dyDescent="0.2"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</row>
    <row r="47" spans="2:17" x14ac:dyDescent="0.2"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</row>
    <row r="48" spans="2:17" x14ac:dyDescent="0.2"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2:17" x14ac:dyDescent="0.2"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</row>
    <row r="50" spans="2:17" x14ac:dyDescent="0.2"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</row>
    <row r="51" spans="2:17" x14ac:dyDescent="0.2"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</row>
    <row r="52" spans="2:17" x14ac:dyDescent="0.2"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</row>
    <row r="53" spans="2:17" x14ac:dyDescent="0.2"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</row>
    <row r="54" spans="2:17" x14ac:dyDescent="0.2"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</row>
    <row r="55" spans="2:17" x14ac:dyDescent="0.2"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</row>
    <row r="56" spans="2:17" x14ac:dyDescent="0.2"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</row>
    <row r="57" spans="2:17" x14ac:dyDescent="0.2"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</row>
    <row r="58" spans="2:17" x14ac:dyDescent="0.2"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</row>
    <row r="59" spans="2:17" x14ac:dyDescent="0.2"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</row>
    <row r="60" spans="2:17" x14ac:dyDescent="0.2"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</row>
    <row r="61" spans="2:17" x14ac:dyDescent="0.2"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</row>
    <row r="62" spans="2:17" x14ac:dyDescent="0.2"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</row>
    <row r="63" spans="2:17" x14ac:dyDescent="0.2"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</row>
    <row r="64" spans="2:17" x14ac:dyDescent="0.2"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</row>
    <row r="65" spans="2:17" x14ac:dyDescent="0.2"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</row>
    <row r="66" spans="2:17" x14ac:dyDescent="0.2"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</row>
    <row r="67" spans="2:17" x14ac:dyDescent="0.2"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</row>
    <row r="68" spans="2:17" x14ac:dyDescent="0.2"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</row>
    <row r="69" spans="2:17" x14ac:dyDescent="0.2"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</row>
    <row r="70" spans="2:17" x14ac:dyDescent="0.2"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</row>
    <row r="71" spans="2:17" x14ac:dyDescent="0.2"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</row>
    <row r="72" spans="2:17" x14ac:dyDescent="0.2"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</row>
    <row r="73" spans="2:17" x14ac:dyDescent="0.2"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</row>
    <row r="74" spans="2:17" x14ac:dyDescent="0.2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</row>
    <row r="75" spans="2:17" x14ac:dyDescent="0.2"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</row>
    <row r="76" spans="2:17" x14ac:dyDescent="0.2"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</row>
    <row r="77" spans="2:17" x14ac:dyDescent="0.2"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</row>
    <row r="78" spans="2:17" x14ac:dyDescent="0.2"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</row>
    <row r="79" spans="2:17" x14ac:dyDescent="0.2"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</row>
    <row r="80" spans="2:17" x14ac:dyDescent="0.2"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</row>
    <row r="81" spans="2:17" x14ac:dyDescent="0.2">
      <c r="B81" s="170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</row>
    <row r="82" spans="2:17" x14ac:dyDescent="0.2"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</row>
    <row r="83" spans="2:17" x14ac:dyDescent="0.2"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</row>
    <row r="84" spans="2:17" x14ac:dyDescent="0.2"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</row>
    <row r="85" spans="2:17" x14ac:dyDescent="0.2"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</row>
    <row r="86" spans="2:17" x14ac:dyDescent="0.2"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</row>
    <row r="87" spans="2:17" x14ac:dyDescent="0.2">
      <c r="B87" s="170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</row>
    <row r="88" spans="2:17" x14ac:dyDescent="0.2"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</row>
    <row r="89" spans="2:17" x14ac:dyDescent="0.2">
      <c r="B89" s="170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</row>
    <row r="90" spans="2:17" x14ac:dyDescent="0.2"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</row>
    <row r="91" spans="2:17" x14ac:dyDescent="0.2"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</row>
    <row r="92" spans="2:17" x14ac:dyDescent="0.2"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</row>
    <row r="93" spans="2:17" x14ac:dyDescent="0.2"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</row>
    <row r="94" spans="2:17" x14ac:dyDescent="0.2">
      <c r="B94" s="170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</row>
    <row r="95" spans="2:17" x14ac:dyDescent="0.2">
      <c r="B95" s="170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</row>
    <row r="96" spans="2:17" x14ac:dyDescent="0.2">
      <c r="B96" s="170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</row>
    <row r="97" spans="2:17" x14ac:dyDescent="0.2"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</row>
    <row r="98" spans="2:17" x14ac:dyDescent="0.2"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2:17" x14ac:dyDescent="0.2"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</row>
    <row r="100" spans="2:17" x14ac:dyDescent="0.2"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</row>
    <row r="101" spans="2:17" x14ac:dyDescent="0.2"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</row>
    <row r="102" spans="2:17" x14ac:dyDescent="0.2"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</row>
    <row r="103" spans="2:17" x14ac:dyDescent="0.2"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</row>
    <row r="104" spans="2:17" x14ac:dyDescent="0.2">
      <c r="B104" s="170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</row>
    <row r="105" spans="2:17" x14ac:dyDescent="0.2"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</row>
    <row r="106" spans="2:17" x14ac:dyDescent="0.2"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</row>
    <row r="107" spans="2:17" x14ac:dyDescent="0.2">
      <c r="B107" s="170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</row>
    <row r="108" spans="2:17" x14ac:dyDescent="0.2"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</row>
    <row r="109" spans="2:17" x14ac:dyDescent="0.2"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</row>
    <row r="110" spans="2:17" x14ac:dyDescent="0.2"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</row>
    <row r="111" spans="2:17" x14ac:dyDescent="0.2"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</row>
    <row r="112" spans="2:17" x14ac:dyDescent="0.2"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</row>
    <row r="113" spans="2:17" x14ac:dyDescent="0.2"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</row>
    <row r="114" spans="2:17" x14ac:dyDescent="0.2"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</row>
    <row r="115" spans="2:17" x14ac:dyDescent="0.2"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</row>
    <row r="116" spans="2:17" x14ac:dyDescent="0.2"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</row>
    <row r="117" spans="2:17" x14ac:dyDescent="0.2"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</row>
    <row r="118" spans="2:17" x14ac:dyDescent="0.2"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</row>
    <row r="119" spans="2:17" x14ac:dyDescent="0.2"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</row>
    <row r="120" spans="2:17" x14ac:dyDescent="0.2"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</row>
    <row r="121" spans="2:17" x14ac:dyDescent="0.2"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</row>
    <row r="122" spans="2:17" x14ac:dyDescent="0.2"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</row>
    <row r="123" spans="2:17" x14ac:dyDescent="0.2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</row>
    <row r="124" spans="2:17" x14ac:dyDescent="0.2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</row>
    <row r="125" spans="2:17" x14ac:dyDescent="0.2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</row>
    <row r="126" spans="2:17" x14ac:dyDescent="0.2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</row>
    <row r="127" spans="2:17" x14ac:dyDescent="0.2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</row>
    <row r="128" spans="2:17" x14ac:dyDescent="0.2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</row>
    <row r="129" spans="2:17" x14ac:dyDescent="0.2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</row>
    <row r="130" spans="2:17" x14ac:dyDescent="0.2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</row>
    <row r="131" spans="2:17" x14ac:dyDescent="0.2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</row>
    <row r="132" spans="2:17" x14ac:dyDescent="0.2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</row>
    <row r="133" spans="2:17" x14ac:dyDescent="0.2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</row>
    <row r="134" spans="2:17" x14ac:dyDescent="0.2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</row>
    <row r="135" spans="2:17" x14ac:dyDescent="0.2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</row>
    <row r="136" spans="2:17" x14ac:dyDescent="0.2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</row>
    <row r="137" spans="2:17" x14ac:dyDescent="0.2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</row>
    <row r="138" spans="2:17" x14ac:dyDescent="0.2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</row>
    <row r="139" spans="2:17" x14ac:dyDescent="0.2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</row>
    <row r="140" spans="2:17" x14ac:dyDescent="0.2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</row>
    <row r="141" spans="2:17" x14ac:dyDescent="0.2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</row>
    <row r="142" spans="2:17" x14ac:dyDescent="0.2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</row>
    <row r="143" spans="2:17" x14ac:dyDescent="0.2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</row>
    <row r="144" spans="2:17" x14ac:dyDescent="0.2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</row>
    <row r="145" spans="2:17" x14ac:dyDescent="0.2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</row>
    <row r="146" spans="2:17" x14ac:dyDescent="0.2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</row>
    <row r="147" spans="2:17" x14ac:dyDescent="0.2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</row>
    <row r="148" spans="2:17" x14ac:dyDescent="0.2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</row>
    <row r="149" spans="2:17" x14ac:dyDescent="0.2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</row>
    <row r="150" spans="2:17" x14ac:dyDescent="0.2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</row>
    <row r="151" spans="2:17" x14ac:dyDescent="0.2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</row>
    <row r="152" spans="2:17" x14ac:dyDescent="0.2"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</row>
    <row r="153" spans="2:17" x14ac:dyDescent="0.2"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</row>
    <row r="154" spans="2:17" x14ac:dyDescent="0.2"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</row>
    <row r="155" spans="2:17" x14ac:dyDescent="0.2"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</row>
    <row r="156" spans="2:17" x14ac:dyDescent="0.2"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</row>
    <row r="157" spans="2:17" x14ac:dyDescent="0.2"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</row>
    <row r="158" spans="2:17" x14ac:dyDescent="0.2"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</row>
    <row r="159" spans="2:17" x14ac:dyDescent="0.2"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</row>
    <row r="160" spans="2:17" x14ac:dyDescent="0.2"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</row>
    <row r="161" spans="2:17" x14ac:dyDescent="0.2"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</row>
    <row r="162" spans="2:17" x14ac:dyDescent="0.2"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</row>
    <row r="163" spans="2:17" x14ac:dyDescent="0.2"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</row>
    <row r="164" spans="2:17" x14ac:dyDescent="0.2">
      <c r="B164" s="170"/>
      <c r="C164" s="170"/>
      <c r="D164" s="170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</row>
    <row r="165" spans="2:17" x14ac:dyDescent="0.2">
      <c r="B165" s="170"/>
      <c r="C165" s="170"/>
      <c r="D165" s="170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</row>
    <row r="166" spans="2:17" x14ac:dyDescent="0.2">
      <c r="B166" s="170"/>
      <c r="C166" s="170"/>
      <c r="D166" s="170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</row>
    <row r="167" spans="2:17" x14ac:dyDescent="0.2">
      <c r="B167" s="170"/>
      <c r="C167" s="170"/>
      <c r="D167" s="170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</row>
    <row r="168" spans="2:17" x14ac:dyDescent="0.2">
      <c r="B168" s="170"/>
      <c r="C168" s="170"/>
      <c r="D168" s="170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</row>
    <row r="169" spans="2:17" x14ac:dyDescent="0.2">
      <c r="B169" s="170"/>
      <c r="C169" s="170"/>
      <c r="D169" s="170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</row>
    <row r="170" spans="2:17" x14ac:dyDescent="0.2">
      <c r="B170" s="170"/>
      <c r="C170" s="170"/>
      <c r="D170" s="170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</row>
    <row r="171" spans="2:17" x14ac:dyDescent="0.2">
      <c r="B171" s="170"/>
      <c r="C171" s="170"/>
      <c r="D171" s="170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</row>
    <row r="172" spans="2:17" x14ac:dyDescent="0.2">
      <c r="B172" s="170"/>
      <c r="C172" s="170"/>
      <c r="D172" s="170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</row>
    <row r="173" spans="2:17" x14ac:dyDescent="0.2">
      <c r="B173" s="170"/>
      <c r="C173" s="170"/>
      <c r="D173" s="170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</row>
    <row r="174" spans="2:17" x14ac:dyDescent="0.2">
      <c r="B174" s="170"/>
      <c r="C174" s="170"/>
      <c r="D174" s="170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</row>
    <row r="175" spans="2:17" x14ac:dyDescent="0.2">
      <c r="B175" s="170"/>
      <c r="C175" s="170"/>
      <c r="D175" s="17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</row>
    <row r="176" spans="2:17" x14ac:dyDescent="0.2"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</row>
    <row r="177" spans="2:17" x14ac:dyDescent="0.2">
      <c r="B177" s="170"/>
      <c r="C177" s="170"/>
      <c r="D177" s="170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</row>
    <row r="178" spans="2:17" x14ac:dyDescent="0.2">
      <c r="B178" s="170"/>
      <c r="C178" s="170"/>
      <c r="D178" s="170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</row>
    <row r="179" spans="2:17" x14ac:dyDescent="0.2">
      <c r="B179" s="170"/>
      <c r="C179" s="170"/>
      <c r="D179" s="170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</row>
    <row r="180" spans="2:17" x14ac:dyDescent="0.2">
      <c r="B180" s="170"/>
      <c r="C180" s="170"/>
      <c r="D180" s="170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</row>
    <row r="181" spans="2:17" x14ac:dyDescent="0.2">
      <c r="B181" s="170"/>
      <c r="C181" s="170"/>
      <c r="D181" s="170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</row>
    <row r="182" spans="2:17" x14ac:dyDescent="0.2"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</row>
    <row r="183" spans="2:17" x14ac:dyDescent="0.2">
      <c r="B183" s="170"/>
      <c r="C183" s="170"/>
      <c r="D183" s="170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</row>
    <row r="184" spans="2:17" x14ac:dyDescent="0.2">
      <c r="B184" s="170"/>
      <c r="C184" s="170"/>
      <c r="D184" s="170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0"/>
    </row>
    <row r="185" spans="2:17" x14ac:dyDescent="0.2">
      <c r="B185" s="170"/>
      <c r="C185" s="170"/>
      <c r="D185" s="170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0"/>
    </row>
    <row r="186" spans="2:17" x14ac:dyDescent="0.2">
      <c r="B186" s="170"/>
      <c r="C186" s="170"/>
      <c r="D186" s="170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</row>
    <row r="187" spans="2:17" x14ac:dyDescent="0.2">
      <c r="B187" s="170"/>
      <c r="C187" s="170"/>
      <c r="D187" s="170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</row>
    <row r="188" spans="2:17" x14ac:dyDescent="0.2">
      <c r="B188" s="170"/>
      <c r="C188" s="170"/>
      <c r="D188" s="170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</row>
    <row r="189" spans="2:17" x14ac:dyDescent="0.2">
      <c r="B189" s="170"/>
      <c r="C189" s="170"/>
      <c r="D189" s="170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</row>
    <row r="190" spans="2:17" x14ac:dyDescent="0.2">
      <c r="B190" s="170"/>
      <c r="C190" s="170"/>
      <c r="D190" s="170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</row>
    <row r="191" spans="2:17" x14ac:dyDescent="0.2">
      <c r="B191" s="170"/>
      <c r="C191" s="170"/>
      <c r="D191" s="170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</row>
    <row r="192" spans="2:17" x14ac:dyDescent="0.2">
      <c r="B192" s="170"/>
      <c r="C192" s="170"/>
      <c r="D192" s="170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</row>
    <row r="193" spans="2:17" x14ac:dyDescent="0.2">
      <c r="B193" s="170"/>
      <c r="C193" s="170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</row>
    <row r="194" spans="2:17" x14ac:dyDescent="0.2">
      <c r="B194" s="170"/>
      <c r="C194" s="170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</row>
    <row r="195" spans="2:17" x14ac:dyDescent="0.2">
      <c r="B195" s="170"/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  <c r="Q195" s="170"/>
    </row>
    <row r="196" spans="2:17" x14ac:dyDescent="0.2">
      <c r="B196" s="170"/>
      <c r="C196" s="170"/>
      <c r="D196" s="170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</row>
    <row r="197" spans="2:17" x14ac:dyDescent="0.2">
      <c r="B197" s="170"/>
      <c r="C197" s="170"/>
      <c r="D197" s="170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</row>
    <row r="198" spans="2:17" x14ac:dyDescent="0.2"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</row>
    <row r="199" spans="2:17" x14ac:dyDescent="0.2">
      <c r="B199" s="170"/>
      <c r="C199" s="170"/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</row>
    <row r="200" spans="2:17" x14ac:dyDescent="0.2"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</row>
    <row r="201" spans="2:17" x14ac:dyDescent="0.2">
      <c r="B201" s="170"/>
      <c r="C201" s="170"/>
      <c r="D201" s="170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</row>
    <row r="202" spans="2:17" x14ac:dyDescent="0.2">
      <c r="B202" s="170"/>
      <c r="C202" s="170"/>
      <c r="D202" s="170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</row>
    <row r="203" spans="2:17" x14ac:dyDescent="0.2">
      <c r="B203" s="170"/>
      <c r="C203" s="170"/>
      <c r="D203" s="170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</row>
    <row r="204" spans="2:17" x14ac:dyDescent="0.2">
      <c r="B204" s="170"/>
      <c r="C204" s="170"/>
      <c r="D204" s="170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0"/>
    </row>
    <row r="205" spans="2:17" x14ac:dyDescent="0.2">
      <c r="B205" s="170"/>
      <c r="C205" s="170"/>
      <c r="D205" s="170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</row>
    <row r="206" spans="2:17" x14ac:dyDescent="0.2">
      <c r="B206" s="170"/>
      <c r="C206" s="170"/>
      <c r="D206" s="170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</row>
    <row r="207" spans="2:17" x14ac:dyDescent="0.2">
      <c r="B207" s="170"/>
      <c r="C207" s="170"/>
      <c r="D207" s="170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</row>
    <row r="208" spans="2:17" x14ac:dyDescent="0.2">
      <c r="B208" s="170"/>
      <c r="C208" s="170"/>
      <c r="D208" s="170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</row>
    <row r="209" spans="2:17" x14ac:dyDescent="0.2">
      <c r="B209" s="170"/>
      <c r="C209" s="170"/>
      <c r="D209" s="170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0"/>
    </row>
    <row r="210" spans="2:17" x14ac:dyDescent="0.2">
      <c r="B210" s="170"/>
      <c r="C210" s="170"/>
      <c r="D210" s="170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</row>
    <row r="211" spans="2:17" x14ac:dyDescent="0.2">
      <c r="B211" s="170"/>
      <c r="C211" s="170"/>
      <c r="D211" s="170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</row>
    <row r="212" spans="2:17" x14ac:dyDescent="0.2">
      <c r="B212" s="170"/>
      <c r="C212" s="170"/>
      <c r="D212" s="170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</row>
    <row r="213" spans="2:17" x14ac:dyDescent="0.2">
      <c r="B213" s="170"/>
      <c r="C213" s="170"/>
      <c r="D213" s="170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  <c r="P213" s="170"/>
      <c r="Q213" s="170"/>
    </row>
    <row r="214" spans="2:17" x14ac:dyDescent="0.2">
      <c r="B214" s="170"/>
      <c r="C214" s="170"/>
      <c r="D214" s="170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  <c r="P214" s="170"/>
      <c r="Q214" s="170"/>
    </row>
    <row r="215" spans="2:17" x14ac:dyDescent="0.2">
      <c r="B215" s="170"/>
      <c r="C215" s="170"/>
      <c r="D215" s="170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</row>
    <row r="216" spans="2:17" x14ac:dyDescent="0.2">
      <c r="B216" s="170"/>
      <c r="C216" s="170"/>
      <c r="D216" s="170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</row>
    <row r="217" spans="2:17" x14ac:dyDescent="0.2">
      <c r="B217" s="170"/>
      <c r="C217" s="170"/>
      <c r="D217" s="170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</row>
    <row r="218" spans="2:17" x14ac:dyDescent="0.2">
      <c r="B218" s="170"/>
      <c r="C218" s="170"/>
      <c r="D218" s="170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</row>
    <row r="219" spans="2:17" x14ac:dyDescent="0.2">
      <c r="B219" s="170"/>
      <c r="C219" s="170"/>
      <c r="D219" s="170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</row>
    <row r="220" spans="2:17" x14ac:dyDescent="0.2">
      <c r="B220" s="170"/>
      <c r="C220" s="170"/>
      <c r="D220" s="170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</row>
    <row r="221" spans="2:17" x14ac:dyDescent="0.2">
      <c r="B221" s="170"/>
      <c r="C221" s="170"/>
      <c r="D221" s="170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0"/>
    </row>
    <row r="222" spans="2:17" x14ac:dyDescent="0.2">
      <c r="B222" s="170"/>
      <c r="C222" s="170"/>
      <c r="D222" s="170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  <c r="P222" s="170"/>
      <c r="Q222" s="170"/>
    </row>
    <row r="223" spans="2:17" x14ac:dyDescent="0.2">
      <c r="B223" s="170"/>
      <c r="C223" s="170"/>
      <c r="D223" s="170"/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70"/>
      <c r="P223" s="170"/>
      <c r="Q223" s="170"/>
    </row>
    <row r="224" spans="2:17" x14ac:dyDescent="0.2">
      <c r="B224" s="170"/>
      <c r="C224" s="170"/>
      <c r="D224" s="170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</row>
    <row r="225" spans="2:17" x14ac:dyDescent="0.2">
      <c r="B225" s="170"/>
      <c r="C225" s="170"/>
      <c r="D225" s="170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</row>
    <row r="226" spans="2:17" x14ac:dyDescent="0.2">
      <c r="B226" s="170"/>
      <c r="C226" s="170"/>
      <c r="D226" s="170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  <c r="P226" s="170"/>
      <c r="Q226" s="170"/>
    </row>
    <row r="227" spans="2:17" x14ac:dyDescent="0.2">
      <c r="B227" s="170"/>
      <c r="C227" s="170"/>
      <c r="D227" s="170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70"/>
      <c r="P227" s="170"/>
      <c r="Q227" s="170"/>
    </row>
    <row r="228" spans="2:17" x14ac:dyDescent="0.2">
      <c r="B228" s="170"/>
      <c r="C228" s="170"/>
      <c r="D228" s="170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70"/>
      <c r="P228" s="170"/>
      <c r="Q228" s="170"/>
    </row>
    <row r="229" spans="2:17" x14ac:dyDescent="0.2">
      <c r="B229" s="170"/>
      <c r="C229" s="170"/>
      <c r="D229" s="170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70"/>
    </row>
    <row r="230" spans="2:17" x14ac:dyDescent="0.2">
      <c r="B230" s="170"/>
      <c r="C230" s="170"/>
      <c r="D230" s="170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O230" s="170"/>
      <c r="P230" s="170"/>
      <c r="Q230" s="170"/>
    </row>
    <row r="231" spans="2:17" x14ac:dyDescent="0.2">
      <c r="B231" s="170"/>
      <c r="C231" s="170"/>
      <c r="D231" s="170"/>
      <c r="E231" s="170"/>
      <c r="F231" s="170"/>
      <c r="G231" s="170"/>
      <c r="H231" s="170"/>
      <c r="I231" s="170"/>
      <c r="J231" s="170"/>
      <c r="K231" s="170"/>
      <c r="L231" s="170"/>
      <c r="M231" s="170"/>
      <c r="N231" s="170"/>
      <c r="O231" s="170"/>
      <c r="P231" s="170"/>
      <c r="Q231" s="170"/>
    </row>
    <row r="232" spans="2:17" x14ac:dyDescent="0.2">
      <c r="B232" s="170"/>
      <c r="C232" s="170"/>
      <c r="D232" s="170"/>
      <c r="E232" s="170"/>
      <c r="F232" s="170"/>
      <c r="G232" s="170"/>
      <c r="H232" s="170"/>
      <c r="I232" s="170"/>
      <c r="J232" s="170"/>
      <c r="K232" s="170"/>
      <c r="L232" s="170"/>
      <c r="M232" s="170"/>
      <c r="N232" s="170"/>
      <c r="O232" s="170"/>
      <c r="P232" s="170"/>
      <c r="Q232" s="170"/>
    </row>
    <row r="233" spans="2:17" x14ac:dyDescent="0.2">
      <c r="B233" s="170"/>
      <c r="C233" s="170"/>
      <c r="D233" s="170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O233" s="170"/>
      <c r="P233" s="170"/>
      <c r="Q233" s="170"/>
    </row>
    <row r="234" spans="2:17" x14ac:dyDescent="0.2">
      <c r="B234" s="170"/>
      <c r="C234" s="170"/>
      <c r="D234" s="170"/>
      <c r="E234" s="170"/>
      <c r="F234" s="170"/>
      <c r="G234" s="170"/>
      <c r="H234" s="170"/>
      <c r="I234" s="170"/>
      <c r="J234" s="170"/>
      <c r="K234" s="170"/>
      <c r="L234" s="170"/>
      <c r="M234" s="170"/>
      <c r="N234" s="170"/>
      <c r="O234" s="170"/>
      <c r="P234" s="170"/>
      <c r="Q234" s="170"/>
    </row>
    <row r="235" spans="2:17" x14ac:dyDescent="0.2">
      <c r="B235" s="170"/>
      <c r="C235" s="170"/>
      <c r="D235" s="170"/>
      <c r="E235" s="170"/>
      <c r="F235" s="170"/>
      <c r="G235" s="170"/>
      <c r="H235" s="170"/>
      <c r="I235" s="170"/>
      <c r="J235" s="170"/>
      <c r="K235" s="170"/>
      <c r="L235" s="170"/>
      <c r="M235" s="170"/>
      <c r="N235" s="170"/>
      <c r="O235" s="170"/>
      <c r="P235" s="170"/>
      <c r="Q235" s="170"/>
    </row>
    <row r="236" spans="2:17" x14ac:dyDescent="0.2">
      <c r="B236" s="170"/>
      <c r="C236" s="170"/>
      <c r="D236" s="170"/>
      <c r="E236" s="170"/>
      <c r="F236" s="170"/>
      <c r="G236" s="170"/>
      <c r="H236" s="170"/>
      <c r="I236" s="170"/>
      <c r="J236" s="170"/>
      <c r="K236" s="170"/>
      <c r="L236" s="170"/>
      <c r="M236" s="170"/>
      <c r="N236" s="170"/>
      <c r="O236" s="170"/>
      <c r="P236" s="170"/>
      <c r="Q236" s="170"/>
    </row>
    <row r="237" spans="2:17" x14ac:dyDescent="0.2">
      <c r="B237" s="170"/>
      <c r="C237" s="170"/>
      <c r="D237" s="170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O237" s="170"/>
      <c r="P237" s="170"/>
      <c r="Q237" s="170"/>
    </row>
    <row r="238" spans="2:17" x14ac:dyDescent="0.2">
      <c r="B238" s="170"/>
      <c r="C238" s="170"/>
      <c r="D238" s="170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70"/>
      <c r="P238" s="170"/>
      <c r="Q238" s="170"/>
    </row>
    <row r="239" spans="2:17" x14ac:dyDescent="0.2">
      <c r="B239" s="170"/>
      <c r="C239" s="170"/>
      <c r="D239" s="170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  <c r="P239" s="170"/>
      <c r="Q239" s="170"/>
    </row>
    <row r="240" spans="2:17" x14ac:dyDescent="0.2">
      <c r="B240" s="170"/>
      <c r="C240" s="170"/>
      <c r="D240" s="170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  <c r="P240" s="170"/>
      <c r="Q240" s="170"/>
    </row>
    <row r="241" spans="2:17" x14ac:dyDescent="0.2">
      <c r="B241" s="170"/>
      <c r="C241" s="170"/>
      <c r="D241" s="170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  <c r="O241" s="170"/>
      <c r="P241" s="170"/>
      <c r="Q241" s="170"/>
    </row>
    <row r="242" spans="2:17" x14ac:dyDescent="0.2">
      <c r="B242" s="170"/>
      <c r="C242" s="170"/>
      <c r="D242" s="170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  <c r="O242" s="170"/>
      <c r="P242" s="170"/>
      <c r="Q242" s="170"/>
    </row>
    <row r="243" spans="2:17" x14ac:dyDescent="0.2">
      <c r="B243" s="170"/>
      <c r="C243" s="170"/>
      <c r="D243" s="170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70"/>
      <c r="P243" s="170"/>
      <c r="Q243" s="170"/>
    </row>
    <row r="244" spans="2:17" x14ac:dyDescent="0.2">
      <c r="B244" s="170"/>
      <c r="C244" s="170"/>
      <c r="D244" s="170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  <c r="P244" s="170"/>
      <c r="Q244" s="170"/>
    </row>
    <row r="245" spans="2:17" x14ac:dyDescent="0.2">
      <c r="B245" s="170"/>
      <c r="C245" s="170"/>
      <c r="D245" s="170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0"/>
      <c r="P245" s="170"/>
      <c r="Q245" s="170"/>
    </row>
    <row r="246" spans="2:17" x14ac:dyDescent="0.2">
      <c r="B246" s="170"/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  <c r="P246" s="170"/>
      <c r="Q246" s="170"/>
    </row>
    <row r="247" spans="2:17" x14ac:dyDescent="0.2">
      <c r="B247" s="170"/>
      <c r="C247" s="170"/>
      <c r="D247" s="170"/>
      <c r="E247" s="170"/>
      <c r="F247" s="170"/>
      <c r="G247" s="170"/>
      <c r="H247" s="170"/>
      <c r="I247" s="170"/>
      <c r="J247" s="170"/>
      <c r="K247" s="170"/>
      <c r="L247" s="170"/>
      <c r="M247" s="170"/>
      <c r="N247" s="170"/>
      <c r="O247" s="170"/>
      <c r="P247" s="170"/>
      <c r="Q247" s="170"/>
    </row>
    <row r="248" spans="2:17" x14ac:dyDescent="0.2">
      <c r="B248" s="170"/>
      <c r="C248" s="170"/>
      <c r="D248" s="170"/>
      <c r="E248" s="170"/>
      <c r="F248" s="170"/>
      <c r="G248" s="170"/>
      <c r="H248" s="170"/>
      <c r="I248" s="170"/>
      <c r="J248" s="170"/>
      <c r="K248" s="170"/>
      <c r="L248" s="170"/>
      <c r="M248" s="170"/>
      <c r="N248" s="170"/>
      <c r="O248" s="170"/>
      <c r="P248" s="170"/>
      <c r="Q248" s="17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43" sqref="A43"/>
    </sheetView>
  </sheetViews>
  <sheetFormatPr defaultRowHeight="12.75" x14ac:dyDescent="0.2"/>
  <cols>
    <col min="1" max="1" width="66" style="159" bestFit="1" customWidth="1"/>
    <col min="2" max="2" width="18" style="101" customWidth="1"/>
    <col min="3" max="3" width="17.42578125" style="101" customWidth="1"/>
    <col min="4" max="4" width="11.42578125" style="127" bestFit="1" customWidth="1"/>
    <col min="5" max="16384" width="9.140625" style="159"/>
  </cols>
  <sheetData>
    <row r="2" spans="1:19" ht="18.75" customHeight="1" x14ac:dyDescent="0.3">
      <c r="A2" s="265" t="s">
        <v>289</v>
      </c>
      <c r="B2" s="266"/>
      <c r="C2" s="266"/>
      <c r="D2" s="266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ht="18.75" x14ac:dyDescent="0.3">
      <c r="A3" s="267" t="s">
        <v>288</v>
      </c>
      <c r="B3" s="267"/>
      <c r="C3" s="267"/>
      <c r="D3" s="267"/>
    </row>
    <row r="4" spans="1:19" x14ac:dyDescent="0.2">
      <c r="B4" s="118"/>
      <c r="C4" s="118"/>
      <c r="D4" s="146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</row>
    <row r="5" spans="1:19" s="248" customFormat="1" x14ac:dyDescent="0.2">
      <c r="B5" s="150"/>
      <c r="C5" s="150"/>
      <c r="D5" s="248" t="s">
        <v>200</v>
      </c>
    </row>
    <row r="6" spans="1:19" s="72" customFormat="1" x14ac:dyDescent="0.2">
      <c r="A6" s="206"/>
      <c r="B6" s="43" t="s">
        <v>201</v>
      </c>
      <c r="C6" s="43" t="s">
        <v>202</v>
      </c>
      <c r="D6" s="70" t="s">
        <v>68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s="103" customFormat="1" ht="15.75" x14ac:dyDescent="0.2">
      <c r="A7" s="259" t="s">
        <v>283</v>
      </c>
      <c r="B7" s="239">
        <f t="shared" ref="B7:D7" si="0">SUM(B8:B19)</f>
        <v>76.305177725160007</v>
      </c>
      <c r="C7" s="239">
        <f t="shared" si="0"/>
        <v>2141.6744392656601</v>
      </c>
      <c r="D7" s="53">
        <f t="shared" si="0"/>
        <v>1</v>
      </c>
    </row>
    <row r="8" spans="1:19" s="78" customFormat="1" x14ac:dyDescent="0.2">
      <c r="A8" s="90" t="s">
        <v>130</v>
      </c>
      <c r="B8" s="114">
        <v>9.1677842017100009</v>
      </c>
      <c r="C8" s="114">
        <v>257.31424360517002</v>
      </c>
      <c r="D8" s="141">
        <v>0.120146</v>
      </c>
    </row>
    <row r="9" spans="1:19" s="78" customFormat="1" x14ac:dyDescent="0.2">
      <c r="A9" s="90" t="s">
        <v>290</v>
      </c>
      <c r="B9" s="114">
        <v>5.1723298382799996</v>
      </c>
      <c r="C9" s="114">
        <v>145.172935</v>
      </c>
      <c r="D9" s="141">
        <v>6.7784999999999998E-2</v>
      </c>
    </row>
    <row r="10" spans="1:19" s="78" customFormat="1" x14ac:dyDescent="0.2">
      <c r="A10" s="90" t="s">
        <v>291</v>
      </c>
      <c r="B10" s="114">
        <v>14.00143215376</v>
      </c>
      <c r="C10" s="114">
        <v>392.981318579</v>
      </c>
      <c r="D10" s="141">
        <v>0.18349299999999999</v>
      </c>
    </row>
    <row r="11" spans="1:19" x14ac:dyDescent="0.2">
      <c r="A11" s="91" t="s">
        <v>292</v>
      </c>
      <c r="B11" s="148">
        <v>47.963631531410002</v>
      </c>
      <c r="C11" s="148">
        <v>1346.2059420814901</v>
      </c>
      <c r="D11" s="222">
        <v>0.62857600000000002</v>
      </c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</row>
    <row r="12" spans="1:19" x14ac:dyDescent="0.2">
      <c r="B12" s="118"/>
      <c r="C12" s="118"/>
      <c r="D12" s="146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</row>
    <row r="13" spans="1:19" x14ac:dyDescent="0.2">
      <c r="B13" s="118"/>
      <c r="C13" s="118"/>
      <c r="D13" s="146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</row>
    <row r="14" spans="1:19" x14ac:dyDescent="0.2">
      <c r="B14" s="118"/>
      <c r="C14" s="118"/>
      <c r="D14" s="146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</row>
    <row r="15" spans="1:19" x14ac:dyDescent="0.2">
      <c r="B15" s="118"/>
      <c r="C15" s="118"/>
      <c r="D15" s="146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9" x14ac:dyDescent="0.2">
      <c r="B16" s="118"/>
      <c r="C16" s="118"/>
      <c r="D16" s="146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</row>
    <row r="17" spans="2:17" x14ac:dyDescent="0.2">
      <c r="B17" s="118"/>
      <c r="C17" s="118"/>
      <c r="D17" s="146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</row>
    <row r="18" spans="2:17" x14ac:dyDescent="0.2">
      <c r="B18" s="118"/>
      <c r="C18" s="118"/>
      <c r="D18" s="146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</row>
    <row r="19" spans="2:17" x14ac:dyDescent="0.2">
      <c r="B19" s="118"/>
      <c r="C19" s="118"/>
      <c r="D19" s="146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</row>
    <row r="20" spans="2:17" x14ac:dyDescent="0.2">
      <c r="B20" s="118"/>
      <c r="C20" s="118"/>
      <c r="D20" s="146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</row>
    <row r="21" spans="2:17" x14ac:dyDescent="0.2">
      <c r="B21" s="118"/>
      <c r="C21" s="118"/>
      <c r="D21" s="146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</row>
    <row r="22" spans="2:17" x14ac:dyDescent="0.2">
      <c r="B22" s="118"/>
      <c r="C22" s="118"/>
      <c r="D22" s="146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</row>
    <row r="23" spans="2:17" x14ac:dyDescent="0.2">
      <c r="B23" s="118"/>
      <c r="C23" s="118"/>
      <c r="D23" s="146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</row>
    <row r="24" spans="2:17" x14ac:dyDescent="0.2">
      <c r="B24" s="118"/>
      <c r="C24" s="118"/>
      <c r="D24" s="146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</row>
    <row r="25" spans="2:17" x14ac:dyDescent="0.2">
      <c r="B25" s="118"/>
      <c r="C25" s="118"/>
      <c r="D25" s="146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</row>
    <row r="26" spans="2:17" x14ac:dyDescent="0.2">
      <c r="B26" s="118"/>
      <c r="C26" s="118"/>
      <c r="D26" s="146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</row>
    <row r="27" spans="2:17" x14ac:dyDescent="0.2">
      <c r="B27" s="118"/>
      <c r="C27" s="118"/>
      <c r="D27" s="146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</row>
    <row r="28" spans="2:17" x14ac:dyDescent="0.2">
      <c r="B28" s="118"/>
      <c r="C28" s="118"/>
      <c r="D28" s="146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</row>
    <row r="29" spans="2:17" x14ac:dyDescent="0.2">
      <c r="B29" s="118"/>
      <c r="C29" s="118"/>
      <c r="D29" s="146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</row>
    <row r="30" spans="2:17" x14ac:dyDescent="0.2">
      <c r="B30" s="118"/>
      <c r="C30" s="118"/>
      <c r="D30" s="146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</row>
    <row r="31" spans="2:17" x14ac:dyDescent="0.2">
      <c r="B31" s="118"/>
      <c r="C31" s="118"/>
      <c r="D31" s="146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</row>
    <row r="32" spans="2:17" x14ac:dyDescent="0.2">
      <c r="B32" s="118"/>
      <c r="C32" s="118"/>
      <c r="D32" s="146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</row>
    <row r="33" spans="2:17" x14ac:dyDescent="0.2">
      <c r="B33" s="118"/>
      <c r="C33" s="118"/>
      <c r="D33" s="146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</row>
    <row r="34" spans="2:17" x14ac:dyDescent="0.2">
      <c r="B34" s="118"/>
      <c r="C34" s="118"/>
      <c r="D34" s="146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</row>
    <row r="35" spans="2:17" x14ac:dyDescent="0.2">
      <c r="B35" s="118"/>
      <c r="C35" s="118"/>
      <c r="D35" s="146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</row>
    <row r="36" spans="2:17" x14ac:dyDescent="0.2">
      <c r="B36" s="118"/>
      <c r="C36" s="118"/>
      <c r="D36" s="146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</row>
    <row r="37" spans="2:17" x14ac:dyDescent="0.2">
      <c r="B37" s="118"/>
      <c r="C37" s="118"/>
      <c r="D37" s="146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</row>
    <row r="38" spans="2:17" x14ac:dyDescent="0.2">
      <c r="B38" s="118"/>
      <c r="C38" s="118"/>
      <c r="D38" s="146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</row>
    <row r="39" spans="2:17" x14ac:dyDescent="0.2">
      <c r="B39" s="118"/>
      <c r="C39" s="118"/>
      <c r="D39" s="146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</row>
    <row r="40" spans="2:17" x14ac:dyDescent="0.2">
      <c r="B40" s="118"/>
      <c r="C40" s="118"/>
      <c r="D40" s="146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</row>
    <row r="41" spans="2:17" x14ac:dyDescent="0.2">
      <c r="B41" s="118"/>
      <c r="C41" s="118"/>
      <c r="D41" s="146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</row>
    <row r="42" spans="2:17" x14ac:dyDescent="0.2">
      <c r="B42" s="118"/>
      <c r="C42" s="118"/>
      <c r="D42" s="146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</row>
    <row r="43" spans="2:17" x14ac:dyDescent="0.2">
      <c r="B43" s="118"/>
      <c r="C43" s="118"/>
      <c r="D43" s="146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</row>
    <row r="44" spans="2:17" x14ac:dyDescent="0.2">
      <c r="B44" s="118"/>
      <c r="C44" s="118"/>
      <c r="D44" s="146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</row>
    <row r="45" spans="2:17" x14ac:dyDescent="0.2">
      <c r="B45" s="118"/>
      <c r="C45" s="118"/>
      <c r="D45" s="146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</row>
    <row r="46" spans="2:17" x14ac:dyDescent="0.2">
      <c r="B46" s="118"/>
      <c r="C46" s="118"/>
      <c r="D46" s="146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</row>
    <row r="47" spans="2:17" x14ac:dyDescent="0.2">
      <c r="B47" s="118"/>
      <c r="C47" s="118"/>
      <c r="D47" s="146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</row>
    <row r="48" spans="2:17" x14ac:dyDescent="0.2">
      <c r="B48" s="118"/>
      <c r="C48" s="118"/>
      <c r="D48" s="146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2:17" x14ac:dyDescent="0.2">
      <c r="B49" s="118"/>
      <c r="C49" s="118"/>
      <c r="D49" s="146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</row>
    <row r="50" spans="2:17" x14ac:dyDescent="0.2">
      <c r="B50" s="118"/>
      <c r="C50" s="118"/>
      <c r="D50" s="146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</row>
    <row r="51" spans="2:17" x14ac:dyDescent="0.2">
      <c r="B51" s="118"/>
      <c r="C51" s="118"/>
      <c r="D51" s="146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</row>
    <row r="52" spans="2:17" x14ac:dyDescent="0.2">
      <c r="B52" s="118"/>
      <c r="C52" s="118"/>
      <c r="D52" s="146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</row>
    <row r="53" spans="2:17" x14ac:dyDescent="0.2">
      <c r="B53" s="118"/>
      <c r="C53" s="118"/>
      <c r="D53" s="146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</row>
    <row r="54" spans="2:17" x14ac:dyDescent="0.2">
      <c r="B54" s="118"/>
      <c r="C54" s="118"/>
      <c r="D54" s="146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</row>
    <row r="55" spans="2:17" x14ac:dyDescent="0.2">
      <c r="B55" s="118"/>
      <c r="C55" s="118"/>
      <c r="D55" s="146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</row>
    <row r="56" spans="2:17" x14ac:dyDescent="0.2">
      <c r="B56" s="118"/>
      <c r="C56" s="118"/>
      <c r="D56" s="146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</row>
    <row r="57" spans="2:17" x14ac:dyDescent="0.2">
      <c r="B57" s="118"/>
      <c r="C57" s="118"/>
      <c r="D57" s="146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</row>
    <row r="58" spans="2:17" x14ac:dyDescent="0.2">
      <c r="B58" s="118"/>
      <c r="C58" s="118"/>
      <c r="D58" s="146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</row>
    <row r="59" spans="2:17" x14ac:dyDescent="0.2">
      <c r="B59" s="118"/>
      <c r="C59" s="118"/>
      <c r="D59" s="146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</row>
    <row r="60" spans="2:17" x14ac:dyDescent="0.2">
      <c r="B60" s="118"/>
      <c r="C60" s="118"/>
      <c r="D60" s="146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</row>
    <row r="61" spans="2:17" x14ac:dyDescent="0.2">
      <c r="B61" s="118"/>
      <c r="C61" s="118"/>
      <c r="D61" s="146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</row>
    <row r="62" spans="2:17" x14ac:dyDescent="0.2">
      <c r="B62" s="118"/>
      <c r="C62" s="118"/>
      <c r="D62" s="146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</row>
    <row r="63" spans="2:17" x14ac:dyDescent="0.2">
      <c r="B63" s="118"/>
      <c r="C63" s="118"/>
      <c r="D63" s="146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</row>
    <row r="64" spans="2:17" x14ac:dyDescent="0.2">
      <c r="B64" s="118"/>
      <c r="C64" s="118"/>
      <c r="D64" s="146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</row>
    <row r="65" spans="2:17" x14ac:dyDescent="0.2">
      <c r="B65" s="118"/>
      <c r="C65" s="118"/>
      <c r="D65" s="146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</row>
    <row r="66" spans="2:17" x14ac:dyDescent="0.2">
      <c r="B66" s="118"/>
      <c r="C66" s="118"/>
      <c r="D66" s="146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</row>
    <row r="67" spans="2:17" x14ac:dyDescent="0.2">
      <c r="B67" s="118"/>
      <c r="C67" s="118"/>
      <c r="D67" s="146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</row>
    <row r="68" spans="2:17" x14ac:dyDescent="0.2">
      <c r="B68" s="118"/>
      <c r="C68" s="118"/>
      <c r="D68" s="146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</row>
    <row r="69" spans="2:17" x14ac:dyDescent="0.2">
      <c r="B69" s="118"/>
      <c r="C69" s="118"/>
      <c r="D69" s="146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</row>
    <row r="70" spans="2:17" x14ac:dyDescent="0.2">
      <c r="B70" s="118"/>
      <c r="C70" s="118"/>
      <c r="D70" s="146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</row>
    <row r="71" spans="2:17" x14ac:dyDescent="0.2">
      <c r="B71" s="118"/>
      <c r="C71" s="118"/>
      <c r="D71" s="146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</row>
    <row r="72" spans="2:17" x14ac:dyDescent="0.2">
      <c r="B72" s="118"/>
      <c r="C72" s="118"/>
      <c r="D72" s="146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</row>
    <row r="73" spans="2:17" x14ac:dyDescent="0.2">
      <c r="B73" s="118"/>
      <c r="C73" s="118"/>
      <c r="D73" s="146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</row>
    <row r="74" spans="2:17" x14ac:dyDescent="0.2">
      <c r="B74" s="118"/>
      <c r="C74" s="118"/>
      <c r="D74" s="146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</row>
    <row r="75" spans="2:17" x14ac:dyDescent="0.2">
      <c r="B75" s="118"/>
      <c r="C75" s="118"/>
      <c r="D75" s="146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</row>
    <row r="76" spans="2:17" x14ac:dyDescent="0.2">
      <c r="B76" s="118"/>
      <c r="C76" s="118"/>
      <c r="D76" s="146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</row>
    <row r="77" spans="2:17" x14ac:dyDescent="0.2">
      <c r="B77" s="118"/>
      <c r="C77" s="118"/>
      <c r="D77" s="146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</row>
    <row r="78" spans="2:17" x14ac:dyDescent="0.2">
      <c r="B78" s="118"/>
      <c r="C78" s="118"/>
      <c r="D78" s="146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</row>
    <row r="79" spans="2:17" x14ac:dyDescent="0.2">
      <c r="B79" s="118"/>
      <c r="C79" s="118"/>
      <c r="D79" s="146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</row>
    <row r="80" spans="2:17" x14ac:dyDescent="0.2">
      <c r="B80" s="118"/>
      <c r="C80" s="118"/>
      <c r="D80" s="146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</row>
    <row r="81" spans="2:17" x14ac:dyDescent="0.2">
      <c r="B81" s="118"/>
      <c r="C81" s="118"/>
      <c r="D81" s="146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</row>
    <row r="82" spans="2:17" x14ac:dyDescent="0.2">
      <c r="B82" s="118"/>
      <c r="C82" s="118"/>
      <c r="D82" s="146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</row>
    <row r="83" spans="2:17" x14ac:dyDescent="0.2">
      <c r="B83" s="118"/>
      <c r="C83" s="118"/>
      <c r="D83" s="146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</row>
    <row r="84" spans="2:17" x14ac:dyDescent="0.2">
      <c r="B84" s="118"/>
      <c r="C84" s="118"/>
      <c r="D84" s="146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</row>
    <row r="85" spans="2:17" x14ac:dyDescent="0.2">
      <c r="B85" s="118"/>
      <c r="C85" s="118"/>
      <c r="D85" s="146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</row>
    <row r="86" spans="2:17" x14ac:dyDescent="0.2">
      <c r="B86" s="118"/>
      <c r="C86" s="118"/>
      <c r="D86" s="146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</row>
    <row r="87" spans="2:17" x14ac:dyDescent="0.2">
      <c r="B87" s="118"/>
      <c r="C87" s="118"/>
      <c r="D87" s="146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</row>
    <row r="88" spans="2:17" x14ac:dyDescent="0.2">
      <c r="B88" s="118"/>
      <c r="C88" s="118"/>
      <c r="D88" s="146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</row>
    <row r="89" spans="2:17" x14ac:dyDescent="0.2">
      <c r="B89" s="118"/>
      <c r="C89" s="118"/>
      <c r="D89" s="146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</row>
    <row r="90" spans="2:17" x14ac:dyDescent="0.2">
      <c r="B90" s="118"/>
      <c r="C90" s="118"/>
      <c r="D90" s="146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</row>
    <row r="91" spans="2:17" x14ac:dyDescent="0.2">
      <c r="B91" s="118"/>
      <c r="C91" s="118"/>
      <c r="D91" s="146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</row>
    <row r="92" spans="2:17" x14ac:dyDescent="0.2">
      <c r="B92" s="118"/>
      <c r="C92" s="118"/>
      <c r="D92" s="146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</row>
    <row r="93" spans="2:17" x14ac:dyDescent="0.2">
      <c r="B93" s="118"/>
      <c r="C93" s="118"/>
      <c r="D93" s="146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</row>
    <row r="94" spans="2:17" x14ac:dyDescent="0.2">
      <c r="B94" s="118"/>
      <c r="C94" s="118"/>
      <c r="D94" s="146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</row>
    <row r="95" spans="2:17" x14ac:dyDescent="0.2">
      <c r="B95" s="118"/>
      <c r="C95" s="118"/>
      <c r="D95" s="146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</row>
    <row r="96" spans="2:17" x14ac:dyDescent="0.2">
      <c r="B96" s="118"/>
      <c r="C96" s="118"/>
      <c r="D96" s="146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</row>
    <row r="97" spans="2:17" x14ac:dyDescent="0.2">
      <c r="B97" s="118"/>
      <c r="C97" s="118"/>
      <c r="D97" s="146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</row>
    <row r="98" spans="2:17" x14ac:dyDescent="0.2">
      <c r="B98" s="118"/>
      <c r="C98" s="118"/>
      <c r="D98" s="146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2:17" x14ac:dyDescent="0.2">
      <c r="B99" s="118"/>
      <c r="C99" s="118"/>
      <c r="D99" s="146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</row>
    <row r="100" spans="2:17" x14ac:dyDescent="0.2">
      <c r="B100" s="118"/>
      <c r="C100" s="118"/>
      <c r="D100" s="146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</row>
    <row r="101" spans="2:17" x14ac:dyDescent="0.2">
      <c r="B101" s="118"/>
      <c r="C101" s="118"/>
      <c r="D101" s="146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</row>
    <row r="102" spans="2:17" x14ac:dyDescent="0.2">
      <c r="B102" s="118"/>
      <c r="C102" s="118"/>
      <c r="D102" s="146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</row>
    <row r="103" spans="2:17" x14ac:dyDescent="0.2">
      <c r="B103" s="118"/>
      <c r="C103" s="118"/>
      <c r="D103" s="146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</row>
    <row r="104" spans="2:17" x14ac:dyDescent="0.2">
      <c r="B104" s="118"/>
      <c r="C104" s="118"/>
      <c r="D104" s="146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</row>
    <row r="105" spans="2:17" x14ac:dyDescent="0.2">
      <c r="B105" s="118"/>
      <c r="C105" s="118"/>
      <c r="D105" s="146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</row>
    <row r="106" spans="2:17" x14ac:dyDescent="0.2">
      <c r="B106" s="118"/>
      <c r="C106" s="118"/>
      <c r="D106" s="146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</row>
    <row r="107" spans="2:17" x14ac:dyDescent="0.2">
      <c r="B107" s="118"/>
      <c r="C107" s="118"/>
      <c r="D107" s="146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</row>
    <row r="108" spans="2:17" x14ac:dyDescent="0.2">
      <c r="B108" s="118"/>
      <c r="C108" s="118"/>
      <c r="D108" s="146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</row>
    <row r="109" spans="2:17" x14ac:dyDescent="0.2">
      <c r="B109" s="118"/>
      <c r="C109" s="118"/>
      <c r="D109" s="146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</row>
    <row r="110" spans="2:17" x14ac:dyDescent="0.2">
      <c r="B110" s="118"/>
      <c r="C110" s="118"/>
      <c r="D110" s="146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</row>
    <row r="111" spans="2:17" x14ac:dyDescent="0.2">
      <c r="B111" s="118"/>
      <c r="C111" s="118"/>
      <c r="D111" s="146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</row>
    <row r="112" spans="2:17" x14ac:dyDescent="0.2">
      <c r="B112" s="118"/>
      <c r="C112" s="118"/>
      <c r="D112" s="146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</row>
    <row r="113" spans="2:17" x14ac:dyDescent="0.2">
      <c r="B113" s="118"/>
      <c r="C113" s="118"/>
      <c r="D113" s="146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</row>
    <row r="114" spans="2:17" x14ac:dyDescent="0.2">
      <c r="B114" s="118"/>
      <c r="C114" s="118"/>
      <c r="D114" s="146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</row>
    <row r="115" spans="2:17" x14ac:dyDescent="0.2">
      <c r="B115" s="118"/>
      <c r="C115" s="118"/>
      <c r="D115" s="146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</row>
    <row r="116" spans="2:17" x14ac:dyDescent="0.2">
      <c r="B116" s="118"/>
      <c r="C116" s="118"/>
      <c r="D116" s="146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</row>
    <row r="117" spans="2:17" x14ac:dyDescent="0.2">
      <c r="B117" s="118"/>
      <c r="C117" s="118"/>
      <c r="D117" s="146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</row>
    <row r="118" spans="2:17" x14ac:dyDescent="0.2">
      <c r="B118" s="118"/>
      <c r="C118" s="118"/>
      <c r="D118" s="146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</row>
    <row r="119" spans="2:17" x14ac:dyDescent="0.2">
      <c r="B119" s="118"/>
      <c r="C119" s="118"/>
      <c r="D119" s="146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</row>
    <row r="120" spans="2:17" x14ac:dyDescent="0.2">
      <c r="B120" s="118"/>
      <c r="C120" s="118"/>
      <c r="D120" s="146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</row>
    <row r="121" spans="2:17" x14ac:dyDescent="0.2">
      <c r="B121" s="118"/>
      <c r="C121" s="118"/>
      <c r="D121" s="146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</row>
    <row r="122" spans="2:17" x14ac:dyDescent="0.2">
      <c r="B122" s="118"/>
      <c r="C122" s="118"/>
      <c r="D122" s="146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</row>
    <row r="123" spans="2:17" x14ac:dyDescent="0.2">
      <c r="B123" s="118"/>
      <c r="C123" s="118"/>
      <c r="D123" s="146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</row>
    <row r="124" spans="2:17" x14ac:dyDescent="0.2">
      <c r="B124" s="118"/>
      <c r="C124" s="118"/>
      <c r="D124" s="146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</row>
    <row r="125" spans="2:17" x14ac:dyDescent="0.2">
      <c r="B125" s="118"/>
      <c r="C125" s="118"/>
      <c r="D125" s="146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</row>
    <row r="126" spans="2:17" x14ac:dyDescent="0.2">
      <c r="B126" s="118"/>
      <c r="C126" s="118"/>
      <c r="D126" s="146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</row>
    <row r="127" spans="2:17" x14ac:dyDescent="0.2">
      <c r="B127" s="118"/>
      <c r="C127" s="118"/>
      <c r="D127" s="146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</row>
    <row r="128" spans="2:17" x14ac:dyDescent="0.2">
      <c r="B128" s="118"/>
      <c r="C128" s="118"/>
      <c r="D128" s="146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</row>
    <row r="129" spans="2:17" x14ac:dyDescent="0.2">
      <c r="B129" s="118"/>
      <c r="C129" s="118"/>
      <c r="D129" s="146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</row>
    <row r="130" spans="2:17" x14ac:dyDescent="0.2">
      <c r="B130" s="118"/>
      <c r="C130" s="118"/>
      <c r="D130" s="146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</row>
    <row r="131" spans="2:17" x14ac:dyDescent="0.2">
      <c r="B131" s="118"/>
      <c r="C131" s="118"/>
      <c r="D131" s="146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</row>
    <row r="132" spans="2:17" x14ac:dyDescent="0.2">
      <c r="B132" s="118"/>
      <c r="C132" s="118"/>
      <c r="D132" s="146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</row>
    <row r="133" spans="2:17" x14ac:dyDescent="0.2">
      <c r="B133" s="118"/>
      <c r="C133" s="118"/>
      <c r="D133" s="146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</row>
    <row r="134" spans="2:17" x14ac:dyDescent="0.2">
      <c r="B134" s="118"/>
      <c r="C134" s="118"/>
      <c r="D134" s="146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</row>
    <row r="135" spans="2:17" x14ac:dyDescent="0.2">
      <c r="B135" s="118"/>
      <c r="C135" s="118"/>
      <c r="D135" s="146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</row>
    <row r="136" spans="2:17" x14ac:dyDescent="0.2">
      <c r="B136" s="118"/>
      <c r="C136" s="118"/>
      <c r="D136" s="146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</row>
    <row r="137" spans="2:17" x14ac:dyDescent="0.2">
      <c r="B137" s="118"/>
      <c r="C137" s="118"/>
      <c r="D137" s="146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</row>
    <row r="138" spans="2:17" x14ac:dyDescent="0.2">
      <c r="B138" s="118"/>
      <c r="C138" s="118"/>
      <c r="D138" s="146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</row>
    <row r="139" spans="2:17" x14ac:dyDescent="0.2">
      <c r="B139" s="118"/>
      <c r="C139" s="118"/>
      <c r="D139" s="146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</row>
    <row r="140" spans="2:17" x14ac:dyDescent="0.2">
      <c r="B140" s="118"/>
      <c r="C140" s="118"/>
      <c r="D140" s="146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</row>
    <row r="141" spans="2:17" x14ac:dyDescent="0.2">
      <c r="B141" s="118"/>
      <c r="C141" s="118"/>
      <c r="D141" s="146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</row>
    <row r="142" spans="2:17" x14ac:dyDescent="0.2">
      <c r="B142" s="118"/>
      <c r="C142" s="118"/>
      <c r="D142" s="146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</row>
    <row r="143" spans="2:17" x14ac:dyDescent="0.2">
      <c r="B143" s="118"/>
      <c r="C143" s="118"/>
      <c r="D143" s="146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</row>
    <row r="144" spans="2:17" x14ac:dyDescent="0.2">
      <c r="B144" s="118"/>
      <c r="C144" s="118"/>
      <c r="D144" s="146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</row>
    <row r="145" spans="2:17" x14ac:dyDescent="0.2">
      <c r="B145" s="118"/>
      <c r="C145" s="118"/>
      <c r="D145" s="146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</row>
    <row r="146" spans="2:17" x14ac:dyDescent="0.2">
      <c r="B146" s="118"/>
      <c r="C146" s="118"/>
      <c r="D146" s="146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</row>
    <row r="147" spans="2:17" x14ac:dyDescent="0.2">
      <c r="B147" s="118"/>
      <c r="C147" s="118"/>
      <c r="D147" s="146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</row>
    <row r="148" spans="2:17" x14ac:dyDescent="0.2">
      <c r="B148" s="118"/>
      <c r="C148" s="118"/>
      <c r="D148" s="146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</row>
    <row r="149" spans="2:17" x14ac:dyDescent="0.2">
      <c r="B149" s="118"/>
      <c r="C149" s="118"/>
      <c r="D149" s="146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</row>
    <row r="150" spans="2:17" x14ac:dyDescent="0.2">
      <c r="B150" s="118"/>
      <c r="C150" s="118"/>
      <c r="D150" s="146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</row>
    <row r="151" spans="2:17" x14ac:dyDescent="0.2">
      <c r="B151" s="118"/>
      <c r="C151" s="118"/>
      <c r="D151" s="146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</row>
    <row r="152" spans="2:17" x14ac:dyDescent="0.2">
      <c r="B152" s="118"/>
      <c r="C152" s="118"/>
      <c r="D152" s="146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</row>
    <row r="153" spans="2:17" x14ac:dyDescent="0.2">
      <c r="B153" s="118"/>
      <c r="C153" s="118"/>
      <c r="D153" s="146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</row>
    <row r="154" spans="2:17" x14ac:dyDescent="0.2">
      <c r="B154" s="118"/>
      <c r="C154" s="118"/>
      <c r="D154" s="146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</row>
    <row r="155" spans="2:17" x14ac:dyDescent="0.2">
      <c r="B155" s="118"/>
      <c r="C155" s="118"/>
      <c r="D155" s="146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</row>
    <row r="156" spans="2:17" x14ac:dyDescent="0.2">
      <c r="B156" s="118"/>
      <c r="C156" s="118"/>
      <c r="D156" s="146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</row>
    <row r="157" spans="2:17" x14ac:dyDescent="0.2">
      <c r="B157" s="118"/>
      <c r="C157" s="118"/>
      <c r="D157" s="146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</row>
    <row r="158" spans="2:17" x14ac:dyDescent="0.2">
      <c r="B158" s="118"/>
      <c r="C158" s="118"/>
      <c r="D158" s="146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</row>
    <row r="159" spans="2:17" x14ac:dyDescent="0.2">
      <c r="B159" s="118"/>
      <c r="C159" s="118"/>
      <c r="D159" s="146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</row>
    <row r="160" spans="2:17" x14ac:dyDescent="0.2">
      <c r="B160" s="118"/>
      <c r="C160" s="118"/>
      <c r="D160" s="146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</row>
    <row r="161" spans="2:17" x14ac:dyDescent="0.2">
      <c r="B161" s="118"/>
      <c r="C161" s="118"/>
      <c r="D161" s="146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</row>
    <row r="162" spans="2:17" x14ac:dyDescent="0.2">
      <c r="B162" s="118"/>
      <c r="C162" s="118"/>
      <c r="D162" s="146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</row>
    <row r="163" spans="2:17" x14ac:dyDescent="0.2">
      <c r="B163" s="118"/>
      <c r="C163" s="118"/>
      <c r="D163" s="146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</row>
    <row r="164" spans="2:17" x14ac:dyDescent="0.2">
      <c r="B164" s="118"/>
      <c r="C164" s="118"/>
      <c r="D164" s="146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</row>
    <row r="165" spans="2:17" x14ac:dyDescent="0.2">
      <c r="B165" s="118"/>
      <c r="C165" s="118"/>
      <c r="D165" s="146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</row>
    <row r="166" spans="2:17" x14ac:dyDescent="0.2">
      <c r="B166" s="118"/>
      <c r="C166" s="118"/>
      <c r="D166" s="146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</row>
    <row r="167" spans="2:17" x14ac:dyDescent="0.2">
      <c r="B167" s="118"/>
      <c r="C167" s="118"/>
      <c r="D167" s="146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</row>
    <row r="168" spans="2:17" x14ac:dyDescent="0.2">
      <c r="B168" s="118"/>
      <c r="C168" s="118"/>
      <c r="D168" s="146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</row>
    <row r="169" spans="2:17" x14ac:dyDescent="0.2">
      <c r="B169" s="118"/>
      <c r="C169" s="118"/>
      <c r="D169" s="146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</row>
    <row r="170" spans="2:17" x14ac:dyDescent="0.2">
      <c r="B170" s="118"/>
      <c r="C170" s="118"/>
      <c r="D170" s="146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</row>
    <row r="171" spans="2:17" x14ac:dyDescent="0.2">
      <c r="B171" s="118"/>
      <c r="C171" s="118"/>
      <c r="D171" s="146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</row>
    <row r="172" spans="2:17" x14ac:dyDescent="0.2">
      <c r="B172" s="118"/>
      <c r="C172" s="118"/>
      <c r="D172" s="146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</row>
    <row r="173" spans="2:17" x14ac:dyDescent="0.2">
      <c r="B173" s="118"/>
      <c r="C173" s="118"/>
      <c r="D173" s="146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</row>
    <row r="174" spans="2:17" x14ac:dyDescent="0.2">
      <c r="B174" s="118"/>
      <c r="C174" s="118"/>
      <c r="D174" s="146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</row>
    <row r="175" spans="2:17" x14ac:dyDescent="0.2">
      <c r="B175" s="118"/>
      <c r="C175" s="118"/>
      <c r="D175" s="146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</row>
    <row r="176" spans="2:17" x14ac:dyDescent="0.2">
      <c r="B176" s="118"/>
      <c r="C176" s="118"/>
      <c r="D176" s="146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</row>
    <row r="177" spans="2:17" x14ac:dyDescent="0.2">
      <c r="B177" s="118"/>
      <c r="C177" s="118"/>
      <c r="D177" s="146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</row>
    <row r="178" spans="2:17" x14ac:dyDescent="0.2">
      <c r="B178" s="118"/>
      <c r="C178" s="118"/>
      <c r="D178" s="146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</row>
    <row r="179" spans="2:17" x14ac:dyDescent="0.2">
      <c r="B179" s="118"/>
      <c r="C179" s="118"/>
      <c r="D179" s="146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</row>
    <row r="180" spans="2:17" x14ac:dyDescent="0.2">
      <c r="B180" s="118"/>
      <c r="C180" s="118"/>
      <c r="D180" s="146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</row>
    <row r="181" spans="2:17" x14ac:dyDescent="0.2">
      <c r="B181" s="118"/>
      <c r="C181" s="118"/>
      <c r="D181" s="146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</row>
    <row r="182" spans="2:17" x14ac:dyDescent="0.2">
      <c r="B182" s="118"/>
      <c r="C182" s="118"/>
      <c r="D182" s="146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</row>
    <row r="183" spans="2:17" x14ac:dyDescent="0.2">
      <c r="B183" s="118"/>
      <c r="C183" s="118"/>
      <c r="D183" s="146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</row>
    <row r="184" spans="2:17" x14ac:dyDescent="0.2">
      <c r="B184" s="118"/>
      <c r="C184" s="118"/>
      <c r="D184" s="146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0"/>
    </row>
    <row r="185" spans="2:17" x14ac:dyDescent="0.2">
      <c r="B185" s="118"/>
      <c r="C185" s="118"/>
      <c r="D185" s="146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0"/>
    </row>
    <row r="186" spans="2:17" x14ac:dyDescent="0.2">
      <c r="B186" s="118"/>
      <c r="C186" s="118"/>
      <c r="D186" s="146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</row>
    <row r="187" spans="2:17" x14ac:dyDescent="0.2">
      <c r="B187" s="118"/>
      <c r="C187" s="118"/>
      <c r="D187" s="146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</row>
    <row r="188" spans="2:17" x14ac:dyDescent="0.2">
      <c r="B188" s="118"/>
      <c r="C188" s="118"/>
      <c r="D188" s="146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</row>
    <row r="189" spans="2:17" x14ac:dyDescent="0.2">
      <c r="B189" s="118"/>
      <c r="C189" s="118"/>
      <c r="D189" s="146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</row>
    <row r="190" spans="2:17" x14ac:dyDescent="0.2">
      <c r="B190" s="118"/>
      <c r="C190" s="118"/>
      <c r="D190" s="146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</row>
    <row r="191" spans="2:17" x14ac:dyDescent="0.2">
      <c r="B191" s="118"/>
      <c r="C191" s="118"/>
      <c r="D191" s="146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</row>
    <row r="192" spans="2:17" x14ac:dyDescent="0.2">
      <c r="B192" s="118"/>
      <c r="C192" s="118"/>
      <c r="D192" s="146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</row>
    <row r="193" spans="2:17" x14ac:dyDescent="0.2">
      <c r="B193" s="118"/>
      <c r="C193" s="118"/>
      <c r="D193" s="146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</row>
    <row r="194" spans="2:17" x14ac:dyDescent="0.2">
      <c r="B194" s="118"/>
      <c r="C194" s="118"/>
      <c r="D194" s="146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</row>
    <row r="195" spans="2:17" x14ac:dyDescent="0.2">
      <c r="B195" s="118"/>
      <c r="C195" s="118"/>
      <c r="D195" s="146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  <c r="Q195" s="170"/>
    </row>
    <row r="196" spans="2:17" x14ac:dyDescent="0.2">
      <c r="B196" s="118"/>
      <c r="C196" s="118"/>
      <c r="D196" s="146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</row>
    <row r="197" spans="2:17" x14ac:dyDescent="0.2">
      <c r="B197" s="118"/>
      <c r="C197" s="118"/>
      <c r="D197" s="146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</row>
    <row r="198" spans="2:17" x14ac:dyDescent="0.2">
      <c r="B198" s="118"/>
      <c r="C198" s="118"/>
      <c r="D198" s="146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</row>
    <row r="199" spans="2:17" x14ac:dyDescent="0.2">
      <c r="B199" s="118"/>
      <c r="C199" s="118"/>
      <c r="D199" s="146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</row>
    <row r="200" spans="2:17" x14ac:dyDescent="0.2">
      <c r="B200" s="118"/>
      <c r="C200" s="118"/>
      <c r="D200" s="146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</row>
    <row r="201" spans="2:17" x14ac:dyDescent="0.2">
      <c r="B201" s="118"/>
      <c r="C201" s="118"/>
      <c r="D201" s="146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</row>
    <row r="202" spans="2:17" x14ac:dyDescent="0.2">
      <c r="B202" s="118"/>
      <c r="C202" s="118"/>
      <c r="D202" s="146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</row>
    <row r="203" spans="2:17" x14ac:dyDescent="0.2">
      <c r="B203" s="118"/>
      <c r="C203" s="118"/>
      <c r="D203" s="146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</row>
    <row r="204" spans="2:17" x14ac:dyDescent="0.2">
      <c r="B204" s="118"/>
      <c r="C204" s="118"/>
      <c r="D204" s="146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0"/>
    </row>
    <row r="205" spans="2:17" x14ac:dyDescent="0.2">
      <c r="B205" s="118"/>
      <c r="C205" s="118"/>
      <c r="D205" s="146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</row>
    <row r="206" spans="2:17" x14ac:dyDescent="0.2">
      <c r="B206" s="118"/>
      <c r="C206" s="118"/>
      <c r="D206" s="146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</row>
    <row r="207" spans="2:17" x14ac:dyDescent="0.2">
      <c r="B207" s="118"/>
      <c r="C207" s="118"/>
      <c r="D207" s="146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</row>
    <row r="208" spans="2:17" x14ac:dyDescent="0.2">
      <c r="B208" s="118"/>
      <c r="C208" s="118"/>
      <c r="D208" s="146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</row>
    <row r="209" spans="2:17" x14ac:dyDescent="0.2">
      <c r="B209" s="118"/>
      <c r="C209" s="118"/>
      <c r="D209" s="146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0"/>
    </row>
    <row r="210" spans="2:17" x14ac:dyDescent="0.2">
      <c r="B210" s="118"/>
      <c r="C210" s="118"/>
      <c r="D210" s="146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</row>
    <row r="211" spans="2:17" x14ac:dyDescent="0.2">
      <c r="B211" s="118"/>
      <c r="C211" s="118"/>
      <c r="D211" s="146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</row>
    <row r="212" spans="2:17" x14ac:dyDescent="0.2">
      <c r="B212" s="118"/>
      <c r="C212" s="118"/>
      <c r="D212" s="146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</row>
    <row r="213" spans="2:17" x14ac:dyDescent="0.2">
      <c r="B213" s="118"/>
      <c r="C213" s="118"/>
      <c r="D213" s="146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  <c r="P213" s="170"/>
      <c r="Q213" s="170"/>
    </row>
    <row r="214" spans="2:17" x14ac:dyDescent="0.2">
      <c r="B214" s="118"/>
      <c r="C214" s="118"/>
      <c r="D214" s="146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  <c r="P214" s="170"/>
      <c r="Q214" s="170"/>
    </row>
    <row r="215" spans="2:17" x14ac:dyDescent="0.2">
      <c r="B215" s="118"/>
      <c r="C215" s="118"/>
      <c r="D215" s="146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</row>
    <row r="216" spans="2:17" x14ac:dyDescent="0.2">
      <c r="B216" s="118"/>
      <c r="C216" s="118"/>
      <c r="D216" s="146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</row>
    <row r="217" spans="2:17" x14ac:dyDescent="0.2">
      <c r="B217" s="118"/>
      <c r="C217" s="118"/>
      <c r="D217" s="146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</row>
    <row r="218" spans="2:17" x14ac:dyDescent="0.2">
      <c r="B218" s="118"/>
      <c r="C218" s="118"/>
      <c r="D218" s="146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</row>
    <row r="219" spans="2:17" x14ac:dyDescent="0.2">
      <c r="B219" s="118"/>
      <c r="C219" s="118"/>
      <c r="D219" s="146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</row>
    <row r="220" spans="2:17" x14ac:dyDescent="0.2">
      <c r="B220" s="118"/>
      <c r="C220" s="118"/>
      <c r="D220" s="146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</row>
    <row r="221" spans="2:17" x14ac:dyDescent="0.2">
      <c r="B221" s="118"/>
      <c r="C221" s="118"/>
      <c r="D221" s="146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0"/>
    </row>
    <row r="222" spans="2:17" x14ac:dyDescent="0.2">
      <c r="B222" s="118"/>
      <c r="C222" s="118"/>
      <c r="D222" s="146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  <c r="P222" s="170"/>
      <c r="Q222" s="170"/>
    </row>
    <row r="223" spans="2:17" x14ac:dyDescent="0.2">
      <c r="B223" s="118"/>
      <c r="C223" s="118"/>
      <c r="D223" s="146"/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70"/>
      <c r="P223" s="170"/>
      <c r="Q223" s="170"/>
    </row>
    <row r="224" spans="2:17" x14ac:dyDescent="0.2">
      <c r="B224" s="118"/>
      <c r="C224" s="118"/>
      <c r="D224" s="146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</row>
    <row r="225" spans="2:17" x14ac:dyDescent="0.2">
      <c r="B225" s="118"/>
      <c r="C225" s="118"/>
      <c r="D225" s="146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</row>
    <row r="226" spans="2:17" x14ac:dyDescent="0.2">
      <c r="B226" s="118"/>
      <c r="C226" s="118"/>
      <c r="D226" s="146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  <c r="P226" s="170"/>
      <c r="Q226" s="170"/>
    </row>
    <row r="227" spans="2:17" x14ac:dyDescent="0.2">
      <c r="B227" s="118"/>
      <c r="C227" s="118"/>
      <c r="D227" s="146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70"/>
      <c r="P227" s="170"/>
      <c r="Q227" s="170"/>
    </row>
    <row r="228" spans="2:17" x14ac:dyDescent="0.2">
      <c r="B228" s="118"/>
      <c r="C228" s="118"/>
      <c r="D228" s="146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70"/>
      <c r="P228" s="170"/>
      <c r="Q228" s="170"/>
    </row>
    <row r="229" spans="2:17" x14ac:dyDescent="0.2">
      <c r="B229" s="118"/>
      <c r="C229" s="118"/>
      <c r="D229" s="146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70"/>
    </row>
    <row r="230" spans="2:17" x14ac:dyDescent="0.2">
      <c r="B230" s="118"/>
      <c r="C230" s="118"/>
      <c r="D230" s="146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O230" s="170"/>
      <c r="P230" s="170"/>
      <c r="Q230" s="170"/>
    </row>
    <row r="231" spans="2:17" x14ac:dyDescent="0.2">
      <c r="B231" s="118"/>
      <c r="C231" s="118"/>
      <c r="D231" s="146"/>
      <c r="E231" s="170"/>
      <c r="F231" s="170"/>
      <c r="G231" s="170"/>
      <c r="H231" s="170"/>
      <c r="I231" s="170"/>
      <c r="J231" s="170"/>
      <c r="K231" s="170"/>
      <c r="L231" s="170"/>
      <c r="M231" s="170"/>
      <c r="N231" s="170"/>
      <c r="O231" s="170"/>
      <c r="P231" s="170"/>
      <c r="Q231" s="170"/>
    </row>
    <row r="232" spans="2:17" x14ac:dyDescent="0.2">
      <c r="B232" s="118"/>
      <c r="C232" s="118"/>
      <c r="D232" s="146"/>
      <c r="E232" s="170"/>
      <c r="F232" s="170"/>
      <c r="G232" s="170"/>
      <c r="H232" s="170"/>
      <c r="I232" s="170"/>
      <c r="J232" s="170"/>
      <c r="K232" s="170"/>
      <c r="L232" s="170"/>
      <c r="M232" s="170"/>
      <c r="N232" s="170"/>
      <c r="O232" s="170"/>
      <c r="P232" s="170"/>
      <c r="Q232" s="170"/>
    </row>
    <row r="233" spans="2:17" x14ac:dyDescent="0.2">
      <c r="B233" s="118"/>
      <c r="C233" s="118"/>
      <c r="D233" s="146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O233" s="170"/>
      <c r="P233" s="170"/>
      <c r="Q233" s="170"/>
    </row>
    <row r="234" spans="2:17" x14ac:dyDescent="0.2">
      <c r="B234" s="118"/>
      <c r="C234" s="118"/>
      <c r="D234" s="146"/>
      <c r="E234" s="170"/>
      <c r="F234" s="170"/>
      <c r="G234" s="170"/>
      <c r="H234" s="170"/>
      <c r="I234" s="170"/>
      <c r="J234" s="170"/>
      <c r="K234" s="170"/>
      <c r="L234" s="170"/>
      <c r="M234" s="170"/>
      <c r="N234" s="170"/>
      <c r="O234" s="170"/>
      <c r="P234" s="170"/>
      <c r="Q234" s="170"/>
    </row>
    <row r="235" spans="2:17" x14ac:dyDescent="0.2">
      <c r="B235" s="118"/>
      <c r="C235" s="118"/>
      <c r="D235" s="146"/>
      <c r="E235" s="170"/>
      <c r="F235" s="170"/>
      <c r="G235" s="170"/>
      <c r="H235" s="170"/>
      <c r="I235" s="170"/>
      <c r="J235" s="170"/>
      <c r="K235" s="170"/>
      <c r="L235" s="170"/>
      <c r="M235" s="170"/>
      <c r="N235" s="170"/>
      <c r="O235" s="170"/>
      <c r="P235" s="170"/>
      <c r="Q235" s="170"/>
    </row>
    <row r="236" spans="2:17" x14ac:dyDescent="0.2">
      <c r="B236" s="118"/>
      <c r="C236" s="118"/>
      <c r="D236" s="146"/>
      <c r="E236" s="170"/>
      <c r="F236" s="170"/>
      <c r="G236" s="170"/>
      <c r="H236" s="170"/>
      <c r="I236" s="170"/>
      <c r="J236" s="170"/>
      <c r="K236" s="170"/>
      <c r="L236" s="170"/>
      <c r="M236" s="170"/>
      <c r="N236" s="170"/>
      <c r="O236" s="170"/>
      <c r="P236" s="170"/>
      <c r="Q236" s="170"/>
    </row>
    <row r="237" spans="2:17" x14ac:dyDescent="0.2">
      <c r="B237" s="118"/>
      <c r="C237" s="118"/>
      <c r="D237" s="146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O237" s="170"/>
      <c r="P237" s="170"/>
      <c r="Q237" s="170"/>
    </row>
    <row r="238" spans="2:17" x14ac:dyDescent="0.2">
      <c r="B238" s="118"/>
      <c r="C238" s="118"/>
      <c r="D238" s="146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70"/>
      <c r="P238" s="170"/>
      <c r="Q238" s="170"/>
    </row>
    <row r="239" spans="2:17" x14ac:dyDescent="0.2">
      <c r="B239" s="118"/>
      <c r="C239" s="118"/>
      <c r="D239" s="146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  <c r="P239" s="170"/>
      <c r="Q239" s="170"/>
    </row>
    <row r="240" spans="2:17" x14ac:dyDescent="0.2">
      <c r="B240" s="118"/>
      <c r="C240" s="118"/>
      <c r="D240" s="146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  <c r="P240" s="170"/>
      <c r="Q240" s="170"/>
    </row>
    <row r="241" spans="2:17" x14ac:dyDescent="0.2">
      <c r="B241" s="118"/>
      <c r="C241" s="118"/>
      <c r="D241" s="146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  <c r="O241" s="170"/>
      <c r="P241" s="170"/>
      <c r="Q241" s="170"/>
    </row>
    <row r="242" spans="2:17" x14ac:dyDescent="0.2">
      <c r="B242" s="118"/>
      <c r="C242" s="118"/>
      <c r="D242" s="146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  <c r="O242" s="170"/>
      <c r="P242" s="170"/>
      <c r="Q242" s="170"/>
    </row>
    <row r="243" spans="2:17" x14ac:dyDescent="0.2">
      <c r="B243" s="118"/>
      <c r="C243" s="118"/>
      <c r="D243" s="146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70"/>
      <c r="P243" s="170"/>
      <c r="Q243" s="170"/>
    </row>
    <row r="244" spans="2:17" x14ac:dyDescent="0.2">
      <c r="B244" s="118"/>
      <c r="C244" s="118"/>
      <c r="D244" s="146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  <c r="P244" s="170"/>
      <c r="Q244" s="170"/>
    </row>
    <row r="245" spans="2:17" x14ac:dyDescent="0.2">
      <c r="B245" s="118"/>
      <c r="C245" s="118"/>
      <c r="D245" s="146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0"/>
      <c r="P245" s="170"/>
      <c r="Q245" s="170"/>
    </row>
  </sheetData>
  <mergeCells count="2">
    <mergeCell ref="A2:D2"/>
    <mergeCell ref="A3:D3"/>
  </mergeCells>
  <printOptions horizontalCentered="1"/>
  <pageMargins left="0.78740157480314965" right="0.78740157480314965" top="1.5748031496062993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159" bestFit="1" customWidth="1"/>
    <col min="2" max="2" width="17.7109375" style="101" customWidth="1"/>
    <col min="3" max="3" width="17.85546875" style="101" customWidth="1"/>
    <col min="4" max="4" width="11.42578125" style="127" bestFit="1" customWidth="1"/>
    <col min="5" max="16384" width="9.140625" style="159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31.12.2017</v>
      </c>
      <c r="B2" s="3"/>
      <c r="C2" s="3"/>
      <c r="D2" s="3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ht="18.75" x14ac:dyDescent="0.3">
      <c r="A3" s="1" t="s">
        <v>70</v>
      </c>
      <c r="B3" s="1"/>
      <c r="C3" s="1"/>
      <c r="D3" s="1"/>
    </row>
    <row r="4" spans="1:19" x14ac:dyDescent="0.2">
      <c r="B4" s="118"/>
      <c r="C4" s="118"/>
      <c r="D4" s="146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</row>
    <row r="5" spans="1:19" s="248" customFormat="1" x14ac:dyDescent="0.2">
      <c r="A5" s="205"/>
      <c r="B5" s="150"/>
      <c r="C5" s="150"/>
      <c r="D5" s="248" t="str">
        <f>VALVAL</f>
        <v>млрд. одиниць</v>
      </c>
    </row>
    <row r="6" spans="1:19" s="24" customFormat="1" x14ac:dyDescent="0.2">
      <c r="A6" s="87"/>
      <c r="B6" s="43" t="s">
        <v>183</v>
      </c>
      <c r="C6" s="43" t="s">
        <v>9</v>
      </c>
      <c r="D6" s="70" t="s">
        <v>68</v>
      </c>
    </row>
    <row r="7" spans="1:19" s="65" customFormat="1" ht="15.75" x14ac:dyDescent="0.2">
      <c r="A7" s="201" t="s">
        <v>182</v>
      </c>
      <c r="B7" s="187">
        <f t="shared" ref="B7:D7" si="0">SUM(B8:B18)</f>
        <v>76.305177725160007</v>
      </c>
      <c r="C7" s="187">
        <f t="shared" si="0"/>
        <v>2141.6744392656601</v>
      </c>
      <c r="D7" s="242">
        <f t="shared" si="0"/>
        <v>1</v>
      </c>
    </row>
    <row r="8" spans="1:19" s="32" customFormat="1" x14ac:dyDescent="0.2">
      <c r="A8" s="213" t="s">
        <v>130</v>
      </c>
      <c r="B8" s="194">
        <v>9.1677842017100009</v>
      </c>
      <c r="C8" s="194">
        <v>257.31424360517002</v>
      </c>
      <c r="D8" s="18">
        <v>0.120146</v>
      </c>
    </row>
    <row r="9" spans="1:19" s="32" customFormat="1" x14ac:dyDescent="0.2">
      <c r="A9" s="213" t="s">
        <v>42</v>
      </c>
      <c r="B9" s="194">
        <v>5.1723298382799996</v>
      </c>
      <c r="C9" s="194">
        <v>145.172935</v>
      </c>
      <c r="D9" s="18">
        <v>6.7784999999999998E-2</v>
      </c>
    </row>
    <row r="10" spans="1:19" s="32" customFormat="1" x14ac:dyDescent="0.2">
      <c r="A10" s="213" t="s">
        <v>57</v>
      </c>
      <c r="B10" s="194">
        <v>14.00143215376</v>
      </c>
      <c r="C10" s="194">
        <v>392.981318579</v>
      </c>
      <c r="D10" s="18">
        <v>0.18349299999999999</v>
      </c>
    </row>
    <row r="11" spans="1:19" x14ac:dyDescent="0.2">
      <c r="A11" s="91" t="s">
        <v>99</v>
      </c>
      <c r="B11" s="148">
        <v>47.963631531410002</v>
      </c>
      <c r="C11" s="148">
        <v>1346.2059420814901</v>
      </c>
      <c r="D11" s="222">
        <v>0.62857600000000002</v>
      </c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</row>
    <row r="12" spans="1:19" x14ac:dyDescent="0.2">
      <c r="A12" s="97"/>
      <c r="B12" s="118"/>
      <c r="C12" s="118"/>
      <c r="D12" s="146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</row>
    <row r="13" spans="1:19" x14ac:dyDescent="0.2">
      <c r="A13" s="97"/>
      <c r="B13" s="118"/>
      <c r="C13" s="118"/>
      <c r="D13" s="146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</row>
    <row r="14" spans="1:19" x14ac:dyDescent="0.2">
      <c r="A14" s="97"/>
      <c r="B14" s="118"/>
      <c r="C14" s="118"/>
      <c r="D14" s="146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</row>
    <row r="15" spans="1:19" x14ac:dyDescent="0.2">
      <c r="A15" s="97"/>
      <c r="B15" s="118"/>
      <c r="C15" s="118"/>
      <c r="D15" s="146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9" x14ac:dyDescent="0.2">
      <c r="A16" s="97"/>
      <c r="B16" s="118"/>
      <c r="C16" s="118"/>
      <c r="D16" s="146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</row>
    <row r="17" spans="1:19" x14ac:dyDescent="0.2">
      <c r="A17" s="97"/>
      <c r="B17" s="118"/>
      <c r="C17" s="118"/>
      <c r="D17" s="146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</row>
    <row r="18" spans="1:19" x14ac:dyDescent="0.2">
      <c r="A18" s="97"/>
      <c r="B18" s="118"/>
      <c r="C18" s="118"/>
      <c r="D18" s="146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</row>
    <row r="19" spans="1:19" x14ac:dyDescent="0.2">
      <c r="A19" s="95" t="s">
        <v>105</v>
      </c>
      <c r="B19" s="118"/>
      <c r="C19" s="118"/>
      <c r="D19" s="146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</row>
    <row r="20" spans="1:19" x14ac:dyDescent="0.2">
      <c r="B20" s="161" t="str">
        <f>"Державний борг України за станом на " &amp; TEXT(DREPORTDATE,"dd.MM.yyyy")</f>
        <v>Державний борг України за станом на 31.12.2017</v>
      </c>
      <c r="C20" s="118"/>
      <c r="D20" s="248" t="str">
        <f>VALVAL</f>
        <v>млрд. одиниць</v>
      </c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</row>
    <row r="21" spans="1:19" s="84" customFormat="1" x14ac:dyDescent="0.2">
      <c r="A21" s="87"/>
      <c r="B21" s="43" t="s">
        <v>183</v>
      </c>
      <c r="C21" s="43" t="s">
        <v>9</v>
      </c>
      <c r="D21" s="70" t="s">
        <v>68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</row>
    <row r="22" spans="1:19" s="120" customFormat="1" ht="15" x14ac:dyDescent="0.25">
      <c r="A22" s="133" t="s">
        <v>182</v>
      </c>
      <c r="B22" s="124">
        <f t="shared" ref="B22:C22" si="1">B$23+B$28</f>
        <v>76.305177725160007</v>
      </c>
      <c r="C22" s="124">
        <f t="shared" si="1"/>
        <v>2141.6744392656601</v>
      </c>
      <c r="D22" s="230">
        <v>1</v>
      </c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</row>
    <row r="23" spans="1:19" s="134" customFormat="1" ht="15" x14ac:dyDescent="0.25">
      <c r="A23" s="37" t="s">
        <v>75</v>
      </c>
      <c r="B23" s="62">
        <f t="shared" ref="B23:C23" si="2">SUM(B$24:B$27)</f>
        <v>65.332785676650005</v>
      </c>
      <c r="C23" s="62">
        <f t="shared" si="2"/>
        <v>1833.7098647964799</v>
      </c>
      <c r="D23" s="189">
        <v>0.85620399999999997</v>
      </c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</row>
    <row r="24" spans="1:19" s="134" customFormat="1" outlineLevel="1" x14ac:dyDescent="0.2">
      <c r="A24" s="58" t="s">
        <v>130</v>
      </c>
      <c r="B24" s="114">
        <v>6.57071038632</v>
      </c>
      <c r="C24" s="114">
        <v>184.42159368129001</v>
      </c>
      <c r="D24" s="141">
        <v>8.6110999999999993E-2</v>
      </c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</row>
    <row r="25" spans="1:19" s="134" customFormat="1" outlineLevel="1" x14ac:dyDescent="0.2">
      <c r="A25" s="58" t="s">
        <v>42</v>
      </c>
      <c r="B25" s="111">
        <v>5.1723298382799996</v>
      </c>
      <c r="C25" s="111">
        <v>145.172935</v>
      </c>
      <c r="D25" s="73">
        <v>6.7784999999999998E-2</v>
      </c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</row>
    <row r="26" spans="1:19" s="134" customFormat="1" outlineLevel="1" x14ac:dyDescent="0.2">
      <c r="A26" s="60" t="s">
        <v>57</v>
      </c>
      <c r="B26" s="148">
        <v>6.6637234384099999</v>
      </c>
      <c r="C26" s="148">
        <v>187.03221175601999</v>
      </c>
      <c r="D26" s="222">
        <v>8.7330000000000005E-2</v>
      </c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</row>
    <row r="27" spans="1:19" s="134" customFormat="1" outlineLevel="1" x14ac:dyDescent="0.2">
      <c r="A27" s="60" t="s">
        <v>99</v>
      </c>
      <c r="B27" s="148">
        <v>46.926022013640001</v>
      </c>
      <c r="C27" s="148">
        <v>1317.0831243591699</v>
      </c>
      <c r="D27" s="222">
        <v>0.61497800000000002</v>
      </c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</row>
    <row r="28" spans="1:19" s="105" customFormat="1" ht="15" x14ac:dyDescent="0.25">
      <c r="A28" s="165" t="s">
        <v>117</v>
      </c>
      <c r="B28" s="26">
        <f t="shared" ref="B28:C28" si="3">SUM(B$29:B$31)</f>
        <v>10.972392048509999</v>
      </c>
      <c r="C28" s="26">
        <f t="shared" si="3"/>
        <v>307.96457446918004</v>
      </c>
      <c r="D28" s="54">
        <v>0.14379600000000001</v>
      </c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</row>
    <row r="29" spans="1:19" s="134" customFormat="1" outlineLevel="1" x14ac:dyDescent="0.2">
      <c r="A29" s="60" t="s">
        <v>130</v>
      </c>
      <c r="B29" s="148">
        <v>2.5970738153899999</v>
      </c>
      <c r="C29" s="148">
        <v>72.892649923880001</v>
      </c>
      <c r="D29" s="222">
        <v>3.4035000000000003E-2</v>
      </c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</row>
    <row r="30" spans="1:19" s="134" customFormat="1" outlineLevel="1" x14ac:dyDescent="0.2">
      <c r="A30" s="60" t="s">
        <v>57</v>
      </c>
      <c r="B30" s="148">
        <v>7.3377087153499998</v>
      </c>
      <c r="C30" s="148">
        <v>205.94910682298001</v>
      </c>
      <c r="D30" s="222">
        <v>9.6162999999999998E-2</v>
      </c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</row>
    <row r="31" spans="1:19" s="134" customFormat="1" outlineLevel="1" x14ac:dyDescent="0.2">
      <c r="A31" s="60" t="s">
        <v>99</v>
      </c>
      <c r="B31" s="148">
        <v>1.03760951777</v>
      </c>
      <c r="C31" s="148">
        <v>29.122817722320001</v>
      </c>
      <c r="D31" s="222">
        <v>1.3598000000000001E-2</v>
      </c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</row>
    <row r="32" spans="1:19" s="134" customFormat="1" x14ac:dyDescent="0.2">
      <c r="A32" s="97"/>
      <c r="B32" s="118"/>
      <c r="C32" s="118"/>
      <c r="D32" s="146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</row>
    <row r="33" spans="1:17" x14ac:dyDescent="0.2">
      <c r="A33" s="97"/>
      <c r="B33" s="118"/>
      <c r="C33" s="118"/>
      <c r="D33" s="146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</row>
    <row r="34" spans="1:17" x14ac:dyDescent="0.2">
      <c r="A34" s="97"/>
      <c r="B34" s="118"/>
      <c r="C34" s="118"/>
      <c r="D34" s="146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</row>
    <row r="35" spans="1:17" x14ac:dyDescent="0.2">
      <c r="A35" s="97"/>
      <c r="B35" s="118"/>
      <c r="C35" s="118"/>
      <c r="D35" s="146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</row>
    <row r="36" spans="1:17" x14ac:dyDescent="0.2">
      <c r="A36" s="97"/>
      <c r="B36" s="118"/>
      <c r="C36" s="118"/>
      <c r="D36" s="146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</row>
    <row r="37" spans="1:17" x14ac:dyDescent="0.2">
      <c r="A37" s="97"/>
      <c r="B37" s="118"/>
      <c r="C37" s="118"/>
      <c r="D37" s="146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</row>
    <row r="38" spans="1:17" x14ac:dyDescent="0.2">
      <c r="A38" s="97"/>
      <c r="B38" s="118"/>
      <c r="C38" s="118"/>
      <c r="D38" s="146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</row>
    <row r="39" spans="1:17" x14ac:dyDescent="0.2">
      <c r="B39" s="118"/>
      <c r="C39" s="118"/>
      <c r="D39" s="146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</row>
    <row r="40" spans="1:17" x14ac:dyDescent="0.2">
      <c r="B40" s="118"/>
      <c r="C40" s="118"/>
      <c r="D40" s="146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</row>
    <row r="41" spans="1:17" x14ac:dyDescent="0.2">
      <c r="B41" s="118"/>
      <c r="C41" s="118"/>
      <c r="D41" s="146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</row>
    <row r="42" spans="1:17" x14ac:dyDescent="0.2">
      <c r="B42" s="118"/>
      <c r="C42" s="118"/>
      <c r="D42" s="146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</row>
    <row r="43" spans="1:17" x14ac:dyDescent="0.2">
      <c r="B43" s="118"/>
      <c r="C43" s="118"/>
      <c r="D43" s="146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</row>
    <row r="44" spans="1:17" x14ac:dyDescent="0.2">
      <c r="B44" s="118"/>
      <c r="C44" s="118"/>
      <c r="D44" s="146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</row>
    <row r="45" spans="1:17" x14ac:dyDescent="0.2">
      <c r="B45" s="118"/>
      <c r="C45" s="118"/>
      <c r="D45" s="146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</row>
    <row r="46" spans="1:17" x14ac:dyDescent="0.2">
      <c r="B46" s="118"/>
      <c r="C46" s="118"/>
      <c r="D46" s="146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</row>
    <row r="47" spans="1:17" x14ac:dyDescent="0.2">
      <c r="B47" s="118"/>
      <c r="C47" s="118"/>
      <c r="D47" s="146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</row>
    <row r="48" spans="1:17" x14ac:dyDescent="0.2">
      <c r="B48" s="118"/>
      <c r="C48" s="118"/>
      <c r="D48" s="146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2:17" x14ac:dyDescent="0.2">
      <c r="B49" s="118"/>
      <c r="C49" s="118"/>
      <c r="D49" s="146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</row>
    <row r="50" spans="2:17" x14ac:dyDescent="0.2">
      <c r="B50" s="118"/>
      <c r="C50" s="118"/>
      <c r="D50" s="146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</row>
    <row r="51" spans="2:17" x14ac:dyDescent="0.2">
      <c r="B51" s="118"/>
      <c r="C51" s="118"/>
      <c r="D51" s="146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</row>
    <row r="52" spans="2:17" x14ac:dyDescent="0.2">
      <c r="B52" s="118"/>
      <c r="C52" s="118"/>
      <c r="D52" s="146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</row>
    <row r="53" spans="2:17" x14ac:dyDescent="0.2">
      <c r="B53" s="118"/>
      <c r="C53" s="118"/>
      <c r="D53" s="146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</row>
    <row r="54" spans="2:17" x14ac:dyDescent="0.2">
      <c r="B54" s="118"/>
      <c r="C54" s="118"/>
      <c r="D54" s="146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</row>
    <row r="55" spans="2:17" x14ac:dyDescent="0.2">
      <c r="B55" s="118"/>
      <c r="C55" s="118"/>
      <c r="D55" s="146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</row>
    <row r="56" spans="2:17" x14ac:dyDescent="0.2">
      <c r="B56" s="118"/>
      <c r="C56" s="118"/>
      <c r="D56" s="146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</row>
    <row r="57" spans="2:17" x14ac:dyDescent="0.2">
      <c r="B57" s="118"/>
      <c r="C57" s="118"/>
      <c r="D57" s="146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</row>
    <row r="58" spans="2:17" x14ac:dyDescent="0.2">
      <c r="B58" s="118"/>
      <c r="C58" s="118"/>
      <c r="D58" s="146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</row>
    <row r="59" spans="2:17" x14ac:dyDescent="0.2">
      <c r="B59" s="118"/>
      <c r="C59" s="118"/>
      <c r="D59" s="146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</row>
    <row r="60" spans="2:17" x14ac:dyDescent="0.2">
      <c r="B60" s="118"/>
      <c r="C60" s="118"/>
      <c r="D60" s="146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</row>
    <row r="61" spans="2:17" x14ac:dyDescent="0.2">
      <c r="B61" s="118"/>
      <c r="C61" s="118"/>
      <c r="D61" s="146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</row>
    <row r="62" spans="2:17" x14ac:dyDescent="0.2">
      <c r="B62" s="118"/>
      <c r="C62" s="118"/>
      <c r="D62" s="146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</row>
    <row r="63" spans="2:17" x14ac:dyDescent="0.2">
      <c r="B63" s="118"/>
      <c r="C63" s="118"/>
      <c r="D63" s="146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</row>
    <row r="64" spans="2:17" x14ac:dyDescent="0.2">
      <c r="B64" s="118"/>
      <c r="C64" s="118"/>
      <c r="D64" s="146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</row>
    <row r="65" spans="2:17" x14ac:dyDescent="0.2">
      <c r="B65" s="118"/>
      <c r="C65" s="118"/>
      <c r="D65" s="146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</row>
    <row r="66" spans="2:17" x14ac:dyDescent="0.2">
      <c r="B66" s="118"/>
      <c r="C66" s="118"/>
      <c r="D66" s="146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</row>
    <row r="67" spans="2:17" x14ac:dyDescent="0.2">
      <c r="B67" s="118"/>
      <c r="C67" s="118"/>
      <c r="D67" s="146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</row>
    <row r="68" spans="2:17" x14ac:dyDescent="0.2">
      <c r="B68" s="118"/>
      <c r="C68" s="118"/>
      <c r="D68" s="146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</row>
    <row r="69" spans="2:17" x14ac:dyDescent="0.2">
      <c r="B69" s="118"/>
      <c r="C69" s="118"/>
      <c r="D69" s="146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</row>
    <row r="70" spans="2:17" x14ac:dyDescent="0.2">
      <c r="B70" s="118"/>
      <c r="C70" s="118"/>
      <c r="D70" s="146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</row>
    <row r="71" spans="2:17" x14ac:dyDescent="0.2">
      <c r="B71" s="118"/>
      <c r="C71" s="118"/>
      <c r="D71" s="146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</row>
    <row r="72" spans="2:17" x14ac:dyDescent="0.2">
      <c r="B72" s="118"/>
      <c r="C72" s="118"/>
      <c r="D72" s="146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</row>
    <row r="73" spans="2:17" x14ac:dyDescent="0.2">
      <c r="B73" s="118"/>
      <c r="C73" s="118"/>
      <c r="D73" s="146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</row>
    <row r="74" spans="2:17" x14ac:dyDescent="0.2">
      <c r="B74" s="118"/>
      <c r="C74" s="118"/>
      <c r="D74" s="146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</row>
    <row r="75" spans="2:17" x14ac:dyDescent="0.2">
      <c r="B75" s="118"/>
      <c r="C75" s="118"/>
      <c r="D75" s="146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</row>
    <row r="76" spans="2:17" x14ac:dyDescent="0.2">
      <c r="B76" s="118"/>
      <c r="C76" s="118"/>
      <c r="D76" s="146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</row>
    <row r="77" spans="2:17" x14ac:dyDescent="0.2">
      <c r="B77" s="118"/>
      <c r="C77" s="118"/>
      <c r="D77" s="146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</row>
    <row r="78" spans="2:17" x14ac:dyDescent="0.2">
      <c r="B78" s="118"/>
      <c r="C78" s="118"/>
      <c r="D78" s="146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</row>
    <row r="79" spans="2:17" x14ac:dyDescent="0.2">
      <c r="B79" s="118"/>
      <c r="C79" s="118"/>
      <c r="D79" s="146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</row>
    <row r="80" spans="2:17" x14ac:dyDescent="0.2">
      <c r="B80" s="118"/>
      <c r="C80" s="118"/>
      <c r="D80" s="146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</row>
    <row r="81" spans="2:17" x14ac:dyDescent="0.2">
      <c r="B81" s="118"/>
      <c r="C81" s="118"/>
      <c r="D81" s="146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</row>
    <row r="82" spans="2:17" x14ac:dyDescent="0.2">
      <c r="B82" s="118"/>
      <c r="C82" s="118"/>
      <c r="D82" s="146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</row>
    <row r="83" spans="2:17" x14ac:dyDescent="0.2">
      <c r="B83" s="118"/>
      <c r="C83" s="118"/>
      <c r="D83" s="146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</row>
    <row r="84" spans="2:17" x14ac:dyDescent="0.2">
      <c r="B84" s="118"/>
      <c r="C84" s="118"/>
      <c r="D84" s="146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</row>
    <row r="85" spans="2:17" x14ac:dyDescent="0.2">
      <c r="B85" s="118"/>
      <c r="C85" s="118"/>
      <c r="D85" s="146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</row>
    <row r="86" spans="2:17" x14ac:dyDescent="0.2">
      <c r="B86" s="118"/>
      <c r="C86" s="118"/>
      <c r="D86" s="146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</row>
    <row r="87" spans="2:17" x14ac:dyDescent="0.2">
      <c r="B87" s="118"/>
      <c r="C87" s="118"/>
      <c r="D87" s="146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</row>
    <row r="88" spans="2:17" x14ac:dyDescent="0.2">
      <c r="B88" s="118"/>
      <c r="C88" s="118"/>
      <c r="D88" s="146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</row>
    <row r="89" spans="2:17" x14ac:dyDescent="0.2">
      <c r="B89" s="118"/>
      <c r="C89" s="118"/>
      <c r="D89" s="146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</row>
    <row r="90" spans="2:17" x14ac:dyDescent="0.2">
      <c r="B90" s="118"/>
      <c r="C90" s="118"/>
      <c r="D90" s="146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</row>
    <row r="91" spans="2:17" x14ac:dyDescent="0.2">
      <c r="B91" s="118"/>
      <c r="C91" s="118"/>
      <c r="D91" s="146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</row>
    <row r="92" spans="2:17" x14ac:dyDescent="0.2">
      <c r="B92" s="118"/>
      <c r="C92" s="118"/>
      <c r="D92" s="146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</row>
    <row r="93" spans="2:17" x14ac:dyDescent="0.2">
      <c r="B93" s="118"/>
      <c r="C93" s="118"/>
      <c r="D93" s="146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</row>
    <row r="94" spans="2:17" x14ac:dyDescent="0.2">
      <c r="B94" s="118"/>
      <c r="C94" s="118"/>
      <c r="D94" s="146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</row>
    <row r="95" spans="2:17" x14ac:dyDescent="0.2">
      <c r="B95" s="118"/>
      <c r="C95" s="118"/>
      <c r="D95" s="146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</row>
    <row r="96" spans="2:17" x14ac:dyDescent="0.2">
      <c r="B96" s="118"/>
      <c r="C96" s="118"/>
      <c r="D96" s="146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</row>
    <row r="97" spans="2:17" x14ac:dyDescent="0.2">
      <c r="B97" s="118"/>
      <c r="C97" s="118"/>
      <c r="D97" s="146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</row>
    <row r="98" spans="2:17" x14ac:dyDescent="0.2">
      <c r="B98" s="118"/>
      <c r="C98" s="118"/>
      <c r="D98" s="146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2:17" x14ac:dyDescent="0.2">
      <c r="B99" s="118"/>
      <c r="C99" s="118"/>
      <c r="D99" s="146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</row>
    <row r="100" spans="2:17" x14ac:dyDescent="0.2">
      <c r="B100" s="118"/>
      <c r="C100" s="118"/>
      <c r="D100" s="146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</row>
    <row r="101" spans="2:17" x14ac:dyDescent="0.2">
      <c r="B101" s="118"/>
      <c r="C101" s="118"/>
      <c r="D101" s="146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</row>
    <row r="102" spans="2:17" x14ac:dyDescent="0.2">
      <c r="B102" s="118"/>
      <c r="C102" s="118"/>
      <c r="D102" s="146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</row>
    <row r="103" spans="2:17" x14ac:dyDescent="0.2">
      <c r="B103" s="118"/>
      <c r="C103" s="118"/>
      <c r="D103" s="146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</row>
    <row r="104" spans="2:17" x14ac:dyDescent="0.2">
      <c r="B104" s="118"/>
      <c r="C104" s="118"/>
      <c r="D104" s="146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</row>
    <row r="105" spans="2:17" x14ac:dyDescent="0.2">
      <c r="B105" s="118"/>
      <c r="C105" s="118"/>
      <c r="D105" s="146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</row>
    <row r="106" spans="2:17" x14ac:dyDescent="0.2">
      <c r="B106" s="118"/>
      <c r="C106" s="118"/>
      <c r="D106" s="146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</row>
    <row r="107" spans="2:17" x14ac:dyDescent="0.2">
      <c r="B107" s="118"/>
      <c r="C107" s="118"/>
      <c r="D107" s="146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</row>
    <row r="108" spans="2:17" x14ac:dyDescent="0.2">
      <c r="B108" s="118"/>
      <c r="C108" s="118"/>
      <c r="D108" s="146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</row>
    <row r="109" spans="2:17" x14ac:dyDescent="0.2">
      <c r="B109" s="118"/>
      <c r="C109" s="118"/>
      <c r="D109" s="146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</row>
    <row r="110" spans="2:17" x14ac:dyDescent="0.2">
      <c r="B110" s="118"/>
      <c r="C110" s="118"/>
      <c r="D110" s="146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</row>
    <row r="111" spans="2:17" x14ac:dyDescent="0.2">
      <c r="B111" s="118"/>
      <c r="C111" s="118"/>
      <c r="D111" s="146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</row>
    <row r="112" spans="2:17" x14ac:dyDescent="0.2">
      <c r="B112" s="118"/>
      <c r="C112" s="118"/>
      <c r="D112" s="146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</row>
    <row r="113" spans="2:17" x14ac:dyDescent="0.2">
      <c r="B113" s="118"/>
      <c r="C113" s="118"/>
      <c r="D113" s="146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</row>
    <row r="114" spans="2:17" x14ac:dyDescent="0.2">
      <c r="B114" s="118"/>
      <c r="C114" s="118"/>
      <c r="D114" s="146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</row>
    <row r="115" spans="2:17" x14ac:dyDescent="0.2">
      <c r="B115" s="118"/>
      <c r="C115" s="118"/>
      <c r="D115" s="146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</row>
    <row r="116" spans="2:17" x14ac:dyDescent="0.2">
      <c r="B116" s="118"/>
      <c r="C116" s="118"/>
      <c r="D116" s="146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</row>
    <row r="117" spans="2:17" x14ac:dyDescent="0.2">
      <c r="B117" s="118"/>
      <c r="C117" s="118"/>
      <c r="D117" s="146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</row>
    <row r="118" spans="2:17" x14ac:dyDescent="0.2">
      <c r="B118" s="118"/>
      <c r="C118" s="118"/>
      <c r="D118" s="146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</row>
    <row r="119" spans="2:17" x14ac:dyDescent="0.2">
      <c r="B119" s="118"/>
      <c r="C119" s="118"/>
      <c r="D119" s="146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</row>
    <row r="120" spans="2:17" x14ac:dyDescent="0.2">
      <c r="B120" s="118"/>
      <c r="C120" s="118"/>
      <c r="D120" s="146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</row>
    <row r="121" spans="2:17" x14ac:dyDescent="0.2">
      <c r="B121" s="118"/>
      <c r="C121" s="118"/>
      <c r="D121" s="146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</row>
    <row r="122" spans="2:17" x14ac:dyDescent="0.2">
      <c r="B122" s="118"/>
      <c r="C122" s="118"/>
      <c r="D122" s="146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</row>
    <row r="123" spans="2:17" x14ac:dyDescent="0.2">
      <c r="B123" s="118"/>
      <c r="C123" s="118"/>
      <c r="D123" s="146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</row>
    <row r="124" spans="2:17" x14ac:dyDescent="0.2">
      <c r="B124" s="118"/>
      <c r="C124" s="118"/>
      <c r="D124" s="146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</row>
    <row r="125" spans="2:17" x14ac:dyDescent="0.2">
      <c r="B125" s="118"/>
      <c r="C125" s="118"/>
      <c r="D125" s="146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</row>
    <row r="126" spans="2:17" x14ac:dyDescent="0.2">
      <c r="B126" s="118"/>
      <c r="C126" s="118"/>
      <c r="D126" s="146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</row>
    <row r="127" spans="2:17" x14ac:dyDescent="0.2">
      <c r="B127" s="118"/>
      <c r="C127" s="118"/>
      <c r="D127" s="146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</row>
    <row r="128" spans="2:17" x14ac:dyDescent="0.2">
      <c r="B128" s="118"/>
      <c r="C128" s="118"/>
      <c r="D128" s="146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</row>
    <row r="129" spans="2:17" x14ac:dyDescent="0.2">
      <c r="B129" s="118"/>
      <c r="C129" s="118"/>
      <c r="D129" s="146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</row>
    <row r="130" spans="2:17" x14ac:dyDescent="0.2">
      <c r="B130" s="118"/>
      <c r="C130" s="118"/>
      <c r="D130" s="146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</row>
    <row r="131" spans="2:17" x14ac:dyDescent="0.2">
      <c r="B131" s="118"/>
      <c r="C131" s="118"/>
      <c r="D131" s="146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</row>
    <row r="132" spans="2:17" x14ac:dyDescent="0.2">
      <c r="B132" s="118"/>
      <c r="C132" s="118"/>
      <c r="D132" s="146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</row>
    <row r="133" spans="2:17" x14ac:dyDescent="0.2">
      <c r="B133" s="118"/>
      <c r="C133" s="118"/>
      <c r="D133" s="146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</row>
    <row r="134" spans="2:17" x14ac:dyDescent="0.2">
      <c r="B134" s="118"/>
      <c r="C134" s="118"/>
      <c r="D134" s="146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</row>
    <row r="135" spans="2:17" x14ac:dyDescent="0.2">
      <c r="B135" s="118"/>
      <c r="C135" s="118"/>
      <c r="D135" s="146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</row>
    <row r="136" spans="2:17" x14ac:dyDescent="0.2">
      <c r="B136" s="118"/>
      <c r="C136" s="118"/>
      <c r="D136" s="146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</row>
    <row r="137" spans="2:17" x14ac:dyDescent="0.2">
      <c r="B137" s="118"/>
      <c r="C137" s="118"/>
      <c r="D137" s="146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</row>
    <row r="138" spans="2:17" x14ac:dyDescent="0.2">
      <c r="B138" s="118"/>
      <c r="C138" s="118"/>
      <c r="D138" s="146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</row>
    <row r="139" spans="2:17" x14ac:dyDescent="0.2">
      <c r="B139" s="118"/>
      <c r="C139" s="118"/>
      <c r="D139" s="146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</row>
    <row r="140" spans="2:17" x14ac:dyDescent="0.2">
      <c r="B140" s="118"/>
      <c r="C140" s="118"/>
      <c r="D140" s="146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</row>
    <row r="141" spans="2:17" x14ac:dyDescent="0.2">
      <c r="B141" s="118"/>
      <c r="C141" s="118"/>
      <c r="D141" s="146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</row>
    <row r="142" spans="2:17" x14ac:dyDescent="0.2">
      <c r="B142" s="118"/>
      <c r="C142" s="118"/>
      <c r="D142" s="146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</row>
    <row r="143" spans="2:17" x14ac:dyDescent="0.2">
      <c r="B143" s="118"/>
      <c r="C143" s="118"/>
      <c r="D143" s="146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</row>
    <row r="144" spans="2:17" x14ac:dyDescent="0.2">
      <c r="B144" s="118"/>
      <c r="C144" s="118"/>
      <c r="D144" s="146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</row>
    <row r="145" spans="2:17" x14ac:dyDescent="0.2">
      <c r="B145" s="118"/>
      <c r="C145" s="118"/>
      <c r="D145" s="146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</row>
    <row r="146" spans="2:17" x14ac:dyDescent="0.2">
      <c r="B146" s="118"/>
      <c r="C146" s="118"/>
      <c r="D146" s="146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</row>
    <row r="147" spans="2:17" x14ac:dyDescent="0.2">
      <c r="B147" s="118"/>
      <c r="C147" s="118"/>
      <c r="D147" s="146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</row>
    <row r="148" spans="2:17" x14ac:dyDescent="0.2">
      <c r="B148" s="118"/>
      <c r="C148" s="118"/>
      <c r="D148" s="146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</row>
    <row r="149" spans="2:17" x14ac:dyDescent="0.2">
      <c r="B149" s="118"/>
      <c r="C149" s="118"/>
      <c r="D149" s="146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</row>
    <row r="150" spans="2:17" x14ac:dyDescent="0.2">
      <c r="B150" s="118"/>
      <c r="C150" s="118"/>
      <c r="D150" s="146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</row>
    <row r="151" spans="2:17" x14ac:dyDescent="0.2">
      <c r="B151" s="118"/>
      <c r="C151" s="118"/>
      <c r="D151" s="146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</row>
    <row r="152" spans="2:17" x14ac:dyDescent="0.2">
      <c r="B152" s="118"/>
      <c r="C152" s="118"/>
      <c r="D152" s="146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</row>
    <row r="153" spans="2:17" x14ac:dyDescent="0.2">
      <c r="B153" s="118"/>
      <c r="C153" s="118"/>
      <c r="D153" s="146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</row>
    <row r="154" spans="2:17" x14ac:dyDescent="0.2">
      <c r="B154" s="118"/>
      <c r="C154" s="118"/>
      <c r="D154" s="146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</row>
    <row r="155" spans="2:17" x14ac:dyDescent="0.2">
      <c r="B155" s="118"/>
      <c r="C155" s="118"/>
      <c r="D155" s="146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</row>
    <row r="156" spans="2:17" x14ac:dyDescent="0.2">
      <c r="B156" s="118"/>
      <c r="C156" s="118"/>
      <c r="D156" s="146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</row>
    <row r="157" spans="2:17" x14ac:dyDescent="0.2">
      <c r="B157" s="118"/>
      <c r="C157" s="118"/>
      <c r="D157" s="146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</row>
    <row r="158" spans="2:17" x14ac:dyDescent="0.2">
      <c r="B158" s="118"/>
      <c r="C158" s="118"/>
      <c r="D158" s="146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</row>
    <row r="159" spans="2:17" x14ac:dyDescent="0.2">
      <c r="B159" s="118"/>
      <c r="C159" s="118"/>
      <c r="D159" s="146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</row>
    <row r="160" spans="2:17" x14ac:dyDescent="0.2">
      <c r="B160" s="118"/>
      <c r="C160" s="118"/>
      <c r="D160" s="146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</row>
    <row r="161" spans="2:17" x14ac:dyDescent="0.2">
      <c r="B161" s="118"/>
      <c r="C161" s="118"/>
      <c r="D161" s="146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</row>
    <row r="162" spans="2:17" x14ac:dyDescent="0.2">
      <c r="B162" s="118"/>
      <c r="C162" s="118"/>
      <c r="D162" s="146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</row>
    <row r="163" spans="2:17" x14ac:dyDescent="0.2">
      <c r="B163" s="118"/>
      <c r="C163" s="118"/>
      <c r="D163" s="146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</row>
    <row r="164" spans="2:17" x14ac:dyDescent="0.2">
      <c r="B164" s="118"/>
      <c r="C164" s="118"/>
      <c r="D164" s="146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</row>
    <row r="165" spans="2:17" x14ac:dyDescent="0.2">
      <c r="B165" s="118"/>
      <c r="C165" s="118"/>
      <c r="D165" s="146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</row>
    <row r="166" spans="2:17" x14ac:dyDescent="0.2">
      <c r="B166" s="118"/>
      <c r="C166" s="118"/>
      <c r="D166" s="146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</row>
    <row r="167" spans="2:17" x14ac:dyDescent="0.2">
      <c r="B167" s="118"/>
      <c r="C167" s="118"/>
      <c r="D167" s="146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</row>
    <row r="168" spans="2:17" x14ac:dyDescent="0.2">
      <c r="B168" s="118"/>
      <c r="C168" s="118"/>
      <c r="D168" s="146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</row>
    <row r="169" spans="2:17" x14ac:dyDescent="0.2">
      <c r="B169" s="118"/>
      <c r="C169" s="118"/>
      <c r="D169" s="146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</row>
    <row r="170" spans="2:17" x14ac:dyDescent="0.2">
      <c r="B170" s="118"/>
      <c r="C170" s="118"/>
      <c r="D170" s="146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</row>
    <row r="171" spans="2:17" x14ac:dyDescent="0.2">
      <c r="B171" s="118"/>
      <c r="C171" s="118"/>
      <c r="D171" s="146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</row>
    <row r="172" spans="2:17" x14ac:dyDescent="0.2">
      <c r="B172" s="118"/>
      <c r="C172" s="118"/>
      <c r="D172" s="146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</row>
    <row r="173" spans="2:17" x14ac:dyDescent="0.2">
      <c r="B173" s="118"/>
      <c r="C173" s="118"/>
      <c r="D173" s="146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</row>
    <row r="174" spans="2:17" x14ac:dyDescent="0.2">
      <c r="B174" s="118"/>
      <c r="C174" s="118"/>
      <c r="D174" s="146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</row>
    <row r="175" spans="2:17" x14ac:dyDescent="0.2">
      <c r="B175" s="118"/>
      <c r="C175" s="118"/>
      <c r="D175" s="146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</row>
    <row r="176" spans="2:17" x14ac:dyDescent="0.2">
      <c r="B176" s="118"/>
      <c r="C176" s="118"/>
      <c r="D176" s="146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</row>
    <row r="177" spans="2:17" x14ac:dyDescent="0.2">
      <c r="B177" s="118"/>
      <c r="C177" s="118"/>
      <c r="D177" s="146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</row>
    <row r="178" spans="2:17" x14ac:dyDescent="0.2">
      <c r="B178" s="118"/>
      <c r="C178" s="118"/>
      <c r="D178" s="146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</row>
    <row r="179" spans="2:17" x14ac:dyDescent="0.2">
      <c r="B179" s="118"/>
      <c r="C179" s="118"/>
      <c r="D179" s="146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</row>
    <row r="180" spans="2:17" x14ac:dyDescent="0.2">
      <c r="B180" s="118"/>
      <c r="C180" s="118"/>
      <c r="D180" s="146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</row>
    <row r="181" spans="2:17" x14ac:dyDescent="0.2">
      <c r="B181" s="118"/>
      <c r="C181" s="118"/>
      <c r="D181" s="146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</row>
    <row r="182" spans="2:17" x14ac:dyDescent="0.2">
      <c r="B182" s="118"/>
      <c r="C182" s="118"/>
      <c r="D182" s="146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</row>
    <row r="183" spans="2:17" x14ac:dyDescent="0.2">
      <c r="B183" s="118"/>
      <c r="C183" s="118"/>
      <c r="D183" s="146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</row>
    <row r="184" spans="2:17" x14ac:dyDescent="0.2">
      <c r="B184" s="118"/>
      <c r="C184" s="118"/>
      <c r="D184" s="146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0"/>
    </row>
    <row r="185" spans="2:17" x14ac:dyDescent="0.2">
      <c r="B185" s="118"/>
      <c r="C185" s="118"/>
      <c r="D185" s="146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0"/>
    </row>
    <row r="186" spans="2:17" x14ac:dyDescent="0.2">
      <c r="B186" s="118"/>
      <c r="C186" s="118"/>
      <c r="D186" s="146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</row>
    <row r="187" spans="2:17" x14ac:dyDescent="0.2">
      <c r="B187" s="118"/>
      <c r="C187" s="118"/>
      <c r="D187" s="146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</row>
    <row r="188" spans="2:17" x14ac:dyDescent="0.2">
      <c r="B188" s="118"/>
      <c r="C188" s="118"/>
      <c r="D188" s="146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</row>
    <row r="189" spans="2:17" x14ac:dyDescent="0.2">
      <c r="B189" s="118"/>
      <c r="C189" s="118"/>
      <c r="D189" s="146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</row>
    <row r="190" spans="2:17" x14ac:dyDescent="0.2">
      <c r="B190" s="118"/>
      <c r="C190" s="118"/>
      <c r="D190" s="146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</row>
    <row r="191" spans="2:17" x14ac:dyDescent="0.2">
      <c r="B191" s="118"/>
      <c r="C191" s="118"/>
      <c r="D191" s="146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</row>
    <row r="192" spans="2:17" x14ac:dyDescent="0.2">
      <c r="B192" s="118"/>
      <c r="C192" s="118"/>
      <c r="D192" s="146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</row>
    <row r="193" spans="2:17" x14ac:dyDescent="0.2">
      <c r="B193" s="118"/>
      <c r="C193" s="118"/>
      <c r="D193" s="146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</row>
    <row r="194" spans="2:17" x14ac:dyDescent="0.2">
      <c r="B194" s="118"/>
      <c r="C194" s="118"/>
      <c r="D194" s="146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</row>
    <row r="195" spans="2:17" x14ac:dyDescent="0.2">
      <c r="B195" s="118"/>
      <c r="C195" s="118"/>
      <c r="D195" s="146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  <c r="Q195" s="170"/>
    </row>
    <row r="196" spans="2:17" x14ac:dyDescent="0.2">
      <c r="B196" s="118"/>
      <c r="C196" s="118"/>
      <c r="D196" s="146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</row>
    <row r="197" spans="2:17" x14ac:dyDescent="0.2">
      <c r="B197" s="118"/>
      <c r="C197" s="118"/>
      <c r="D197" s="146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</row>
    <row r="198" spans="2:17" x14ac:dyDescent="0.2">
      <c r="B198" s="118"/>
      <c r="C198" s="118"/>
      <c r="D198" s="146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</row>
    <row r="199" spans="2:17" x14ac:dyDescent="0.2">
      <c r="B199" s="118"/>
      <c r="C199" s="118"/>
      <c r="D199" s="146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</row>
    <row r="200" spans="2:17" x14ac:dyDescent="0.2">
      <c r="B200" s="118"/>
      <c r="C200" s="118"/>
      <c r="D200" s="146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</row>
    <row r="201" spans="2:17" x14ac:dyDescent="0.2">
      <c r="B201" s="118"/>
      <c r="C201" s="118"/>
      <c r="D201" s="146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</row>
    <row r="202" spans="2:17" x14ac:dyDescent="0.2">
      <c r="B202" s="118"/>
      <c r="C202" s="118"/>
      <c r="D202" s="146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</row>
    <row r="203" spans="2:17" x14ac:dyDescent="0.2">
      <c r="B203" s="118"/>
      <c r="C203" s="118"/>
      <c r="D203" s="146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</row>
    <row r="204" spans="2:17" x14ac:dyDescent="0.2">
      <c r="B204" s="118"/>
      <c r="C204" s="118"/>
      <c r="D204" s="146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0"/>
    </row>
    <row r="205" spans="2:17" x14ac:dyDescent="0.2">
      <c r="B205" s="118"/>
      <c r="C205" s="118"/>
      <c r="D205" s="146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</row>
    <row r="206" spans="2:17" x14ac:dyDescent="0.2">
      <c r="B206" s="118"/>
      <c r="C206" s="118"/>
      <c r="D206" s="146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</row>
    <row r="207" spans="2:17" x14ac:dyDescent="0.2">
      <c r="B207" s="118"/>
      <c r="C207" s="118"/>
      <c r="D207" s="146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</row>
    <row r="208" spans="2:17" x14ac:dyDescent="0.2">
      <c r="B208" s="118"/>
      <c r="C208" s="118"/>
      <c r="D208" s="146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</row>
    <row r="209" spans="2:17" x14ac:dyDescent="0.2">
      <c r="B209" s="118"/>
      <c r="C209" s="118"/>
      <c r="D209" s="146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0"/>
    </row>
    <row r="210" spans="2:17" x14ac:dyDescent="0.2">
      <c r="B210" s="118"/>
      <c r="C210" s="118"/>
      <c r="D210" s="146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</row>
    <row r="211" spans="2:17" x14ac:dyDescent="0.2">
      <c r="B211" s="118"/>
      <c r="C211" s="118"/>
      <c r="D211" s="146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</row>
    <row r="212" spans="2:17" x14ac:dyDescent="0.2">
      <c r="B212" s="118"/>
      <c r="C212" s="118"/>
      <c r="D212" s="146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</row>
    <row r="213" spans="2:17" x14ac:dyDescent="0.2">
      <c r="B213" s="118"/>
      <c r="C213" s="118"/>
      <c r="D213" s="146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  <c r="P213" s="170"/>
      <c r="Q213" s="170"/>
    </row>
    <row r="214" spans="2:17" x14ac:dyDescent="0.2">
      <c r="B214" s="118"/>
      <c r="C214" s="118"/>
      <c r="D214" s="146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  <c r="P214" s="170"/>
      <c r="Q214" s="170"/>
    </row>
    <row r="215" spans="2:17" x14ac:dyDescent="0.2">
      <c r="B215" s="118"/>
      <c r="C215" s="118"/>
      <c r="D215" s="146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</row>
    <row r="216" spans="2:17" x14ac:dyDescent="0.2">
      <c r="B216" s="118"/>
      <c r="C216" s="118"/>
      <c r="D216" s="146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</row>
    <row r="217" spans="2:17" x14ac:dyDescent="0.2">
      <c r="B217" s="118"/>
      <c r="C217" s="118"/>
      <c r="D217" s="146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</row>
    <row r="218" spans="2:17" x14ac:dyDescent="0.2">
      <c r="B218" s="118"/>
      <c r="C218" s="118"/>
      <c r="D218" s="146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</row>
    <row r="219" spans="2:17" x14ac:dyDescent="0.2">
      <c r="B219" s="118"/>
      <c r="C219" s="118"/>
      <c r="D219" s="146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</row>
    <row r="220" spans="2:17" x14ac:dyDescent="0.2">
      <c r="B220" s="118"/>
      <c r="C220" s="118"/>
      <c r="D220" s="146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</row>
    <row r="221" spans="2:17" x14ac:dyDescent="0.2">
      <c r="B221" s="118"/>
      <c r="C221" s="118"/>
      <c r="D221" s="146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0"/>
    </row>
    <row r="222" spans="2:17" x14ac:dyDescent="0.2">
      <c r="B222" s="118"/>
      <c r="C222" s="118"/>
      <c r="D222" s="146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  <c r="P222" s="170"/>
      <c r="Q222" s="170"/>
    </row>
    <row r="223" spans="2:17" x14ac:dyDescent="0.2">
      <c r="B223" s="118"/>
      <c r="C223" s="118"/>
      <c r="D223" s="146"/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70"/>
      <c r="P223" s="170"/>
      <c r="Q223" s="170"/>
    </row>
    <row r="224" spans="2:17" x14ac:dyDescent="0.2">
      <c r="B224" s="118"/>
      <c r="C224" s="118"/>
      <c r="D224" s="146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</row>
    <row r="225" spans="2:17" x14ac:dyDescent="0.2">
      <c r="B225" s="118"/>
      <c r="C225" s="118"/>
      <c r="D225" s="146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</row>
    <row r="226" spans="2:17" x14ac:dyDescent="0.2">
      <c r="B226" s="118"/>
      <c r="C226" s="118"/>
      <c r="D226" s="146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  <c r="P226" s="170"/>
      <c r="Q226" s="170"/>
    </row>
    <row r="227" spans="2:17" x14ac:dyDescent="0.2">
      <c r="B227" s="118"/>
      <c r="C227" s="118"/>
      <c r="D227" s="146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70"/>
      <c r="P227" s="170"/>
      <c r="Q227" s="170"/>
    </row>
    <row r="228" spans="2:17" x14ac:dyDescent="0.2">
      <c r="B228" s="118"/>
      <c r="C228" s="118"/>
      <c r="D228" s="146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70"/>
      <c r="P228" s="170"/>
      <c r="Q228" s="170"/>
    </row>
    <row r="229" spans="2:17" x14ac:dyDescent="0.2">
      <c r="B229" s="118"/>
      <c r="C229" s="118"/>
      <c r="D229" s="146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70"/>
    </row>
    <row r="230" spans="2:17" x14ac:dyDescent="0.2">
      <c r="B230" s="118"/>
      <c r="C230" s="118"/>
      <c r="D230" s="146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O230" s="170"/>
      <c r="P230" s="170"/>
      <c r="Q230" s="170"/>
    </row>
    <row r="231" spans="2:17" x14ac:dyDescent="0.2">
      <c r="B231" s="118"/>
      <c r="C231" s="118"/>
      <c r="D231" s="146"/>
      <c r="E231" s="170"/>
      <c r="F231" s="170"/>
      <c r="G231" s="170"/>
      <c r="H231" s="170"/>
      <c r="I231" s="170"/>
      <c r="J231" s="170"/>
      <c r="K231" s="170"/>
      <c r="L231" s="170"/>
      <c r="M231" s="170"/>
      <c r="N231" s="170"/>
      <c r="O231" s="170"/>
      <c r="P231" s="170"/>
      <c r="Q231" s="170"/>
    </row>
    <row r="232" spans="2:17" x14ac:dyDescent="0.2">
      <c r="B232" s="118"/>
      <c r="C232" s="118"/>
      <c r="D232" s="146"/>
      <c r="E232" s="170"/>
      <c r="F232" s="170"/>
      <c r="G232" s="170"/>
      <c r="H232" s="170"/>
      <c r="I232" s="170"/>
      <c r="J232" s="170"/>
      <c r="K232" s="170"/>
      <c r="L232" s="170"/>
      <c r="M232" s="170"/>
      <c r="N232" s="170"/>
      <c r="O232" s="170"/>
      <c r="P232" s="170"/>
      <c r="Q232" s="170"/>
    </row>
    <row r="233" spans="2:17" x14ac:dyDescent="0.2">
      <c r="B233" s="118"/>
      <c r="C233" s="118"/>
      <c r="D233" s="146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O233" s="170"/>
      <c r="P233" s="170"/>
      <c r="Q233" s="170"/>
    </row>
    <row r="234" spans="2:17" x14ac:dyDescent="0.2">
      <c r="B234" s="118"/>
      <c r="C234" s="118"/>
      <c r="D234" s="146"/>
      <c r="E234" s="170"/>
      <c r="F234" s="170"/>
      <c r="G234" s="170"/>
      <c r="H234" s="170"/>
      <c r="I234" s="170"/>
      <c r="J234" s="170"/>
      <c r="K234" s="170"/>
      <c r="L234" s="170"/>
      <c r="M234" s="170"/>
      <c r="N234" s="170"/>
      <c r="O234" s="170"/>
      <c r="P234" s="170"/>
      <c r="Q234" s="170"/>
    </row>
    <row r="235" spans="2:17" x14ac:dyDescent="0.2">
      <c r="B235" s="118"/>
      <c r="C235" s="118"/>
      <c r="D235" s="146"/>
      <c r="E235" s="170"/>
      <c r="F235" s="170"/>
      <c r="G235" s="170"/>
      <c r="H235" s="170"/>
      <c r="I235" s="170"/>
      <c r="J235" s="170"/>
      <c r="K235" s="170"/>
      <c r="L235" s="170"/>
      <c r="M235" s="170"/>
      <c r="N235" s="170"/>
      <c r="O235" s="170"/>
      <c r="P235" s="170"/>
      <c r="Q235" s="170"/>
    </row>
    <row r="236" spans="2:17" x14ac:dyDescent="0.2">
      <c r="B236" s="118"/>
      <c r="C236" s="118"/>
      <c r="D236" s="146"/>
      <c r="E236" s="170"/>
      <c r="F236" s="170"/>
      <c r="G236" s="170"/>
      <c r="H236" s="170"/>
      <c r="I236" s="170"/>
      <c r="J236" s="170"/>
      <c r="K236" s="170"/>
      <c r="L236" s="170"/>
      <c r="M236" s="170"/>
      <c r="N236" s="170"/>
      <c r="O236" s="170"/>
      <c r="P236" s="170"/>
      <c r="Q236" s="170"/>
    </row>
    <row r="237" spans="2:17" x14ac:dyDescent="0.2">
      <c r="B237" s="118"/>
      <c r="C237" s="118"/>
      <c r="D237" s="146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O237" s="170"/>
      <c r="P237" s="170"/>
      <c r="Q237" s="170"/>
    </row>
    <row r="238" spans="2:17" x14ac:dyDescent="0.2">
      <c r="B238" s="118"/>
      <c r="C238" s="118"/>
      <c r="D238" s="146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70"/>
      <c r="P238" s="170"/>
      <c r="Q238" s="170"/>
    </row>
    <row r="239" spans="2:17" x14ac:dyDescent="0.2">
      <c r="B239" s="118"/>
      <c r="C239" s="118"/>
      <c r="D239" s="146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  <c r="P239" s="170"/>
      <c r="Q239" s="170"/>
    </row>
    <row r="240" spans="2:17" x14ac:dyDescent="0.2">
      <c r="B240" s="118"/>
      <c r="C240" s="118"/>
      <c r="D240" s="146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  <c r="P240" s="170"/>
      <c r="Q240" s="170"/>
    </row>
    <row r="241" spans="2:17" x14ac:dyDescent="0.2">
      <c r="B241" s="118"/>
      <c r="C241" s="118"/>
      <c r="D241" s="146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  <c r="O241" s="170"/>
      <c r="P241" s="170"/>
      <c r="Q241" s="170"/>
    </row>
    <row r="242" spans="2:17" x14ac:dyDescent="0.2">
      <c r="B242" s="118"/>
      <c r="C242" s="118"/>
      <c r="D242" s="146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  <c r="O242" s="170"/>
      <c r="P242" s="170"/>
      <c r="Q242" s="170"/>
    </row>
    <row r="243" spans="2:17" x14ac:dyDescent="0.2">
      <c r="B243" s="118"/>
      <c r="C243" s="118"/>
      <c r="D243" s="146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70"/>
      <c r="P243" s="170"/>
      <c r="Q243" s="170"/>
    </row>
    <row r="244" spans="2:17" x14ac:dyDescent="0.2"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  <c r="P244" s="170"/>
      <c r="Q244" s="170"/>
    </row>
    <row r="245" spans="2:17" x14ac:dyDescent="0.2"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0"/>
      <c r="P245" s="170"/>
      <c r="Q245" s="170"/>
    </row>
    <row r="246" spans="2:17" x14ac:dyDescent="0.2"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  <c r="P246" s="170"/>
      <c r="Q246" s="170"/>
    </row>
    <row r="247" spans="2:17" x14ac:dyDescent="0.2">
      <c r="E247" s="170"/>
      <c r="F247" s="170"/>
      <c r="G247" s="170"/>
      <c r="H247" s="170"/>
      <c r="I247" s="170"/>
      <c r="J247" s="170"/>
      <c r="K247" s="170"/>
      <c r="L247" s="170"/>
      <c r="M247" s="170"/>
      <c r="N247" s="170"/>
      <c r="O247" s="170"/>
      <c r="P247" s="170"/>
      <c r="Q247" s="170"/>
    </row>
    <row r="248" spans="2:17" x14ac:dyDescent="0.2">
      <c r="E248" s="170"/>
      <c r="F248" s="170"/>
      <c r="G248" s="170"/>
      <c r="H248" s="170"/>
      <c r="I248" s="170"/>
      <c r="J248" s="170"/>
      <c r="K248" s="170"/>
      <c r="L248" s="170"/>
      <c r="M248" s="170"/>
      <c r="N248" s="170"/>
      <c r="O248" s="170"/>
      <c r="P248" s="170"/>
      <c r="Q248" s="170"/>
    </row>
    <row r="249" spans="2:17" x14ac:dyDescent="0.2">
      <c r="E249" s="170"/>
      <c r="F249" s="170"/>
      <c r="G249" s="170"/>
      <c r="H249" s="170"/>
      <c r="I249" s="170"/>
      <c r="J249" s="170"/>
      <c r="K249" s="170"/>
      <c r="L249" s="170"/>
      <c r="M249" s="170"/>
      <c r="N249" s="170"/>
      <c r="O249" s="170"/>
      <c r="P249" s="170"/>
      <c r="Q249" s="170"/>
    </row>
    <row r="250" spans="2:17" x14ac:dyDescent="0.2">
      <c r="E250" s="170"/>
      <c r="F250" s="170"/>
      <c r="G250" s="170"/>
      <c r="H250" s="170"/>
      <c r="I250" s="170"/>
      <c r="J250" s="170"/>
      <c r="K250" s="170"/>
      <c r="L250" s="170"/>
      <c r="M250" s="170"/>
      <c r="N250" s="170"/>
      <c r="O250" s="170"/>
      <c r="P250" s="170"/>
      <c r="Q250" s="170"/>
    </row>
    <row r="251" spans="2:17" x14ac:dyDescent="0.2">
      <c r="E251" s="170"/>
      <c r="F251" s="170"/>
      <c r="G251" s="170"/>
      <c r="H251" s="170"/>
      <c r="I251" s="170"/>
      <c r="J251" s="170"/>
      <c r="K251" s="170"/>
      <c r="L251" s="170"/>
      <c r="M251" s="170"/>
      <c r="N251" s="170"/>
      <c r="O251" s="170"/>
      <c r="P251" s="170"/>
      <c r="Q251" s="17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159" bestFit="1" customWidth="1"/>
    <col min="2" max="2" width="17.42578125" style="101" customWidth="1"/>
    <col min="3" max="3" width="18.140625" style="101" customWidth="1"/>
    <col min="4" max="4" width="11.42578125" style="127" bestFit="1" customWidth="1"/>
    <col min="5" max="5" width="17.140625" style="101" customWidth="1"/>
    <col min="6" max="6" width="17.5703125" style="101" customWidth="1"/>
    <col min="7" max="7" width="11.42578125" style="127" bestFit="1" customWidth="1"/>
    <col min="8" max="8" width="16.140625" style="101" bestFit="1" customWidth="1"/>
    <col min="9" max="16384" width="9.140625" style="159"/>
  </cols>
  <sheetData>
    <row r="2" spans="1:19" ht="18.75" x14ac:dyDescent="0.3">
      <c r="A2" s="5" t="s">
        <v>61</v>
      </c>
      <c r="B2" s="3"/>
      <c r="C2" s="3"/>
      <c r="D2" s="3"/>
      <c r="E2" s="3"/>
      <c r="F2" s="3"/>
      <c r="G2" s="3"/>
      <c r="H2" s="3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x14ac:dyDescent="0.2">
      <c r="A3" s="104"/>
    </row>
    <row r="4" spans="1:19" s="248" customFormat="1" x14ac:dyDescent="0.2">
      <c r="B4" s="150"/>
      <c r="C4" s="150"/>
      <c r="D4" s="224"/>
      <c r="E4" s="150"/>
      <c r="F4" s="150"/>
      <c r="G4" s="224"/>
      <c r="H4" s="248" t="str">
        <f>VALVAL</f>
        <v>млрд. одиниць</v>
      </c>
    </row>
    <row r="5" spans="1:19" s="96" customFormat="1" x14ac:dyDescent="0.2">
      <c r="A5" s="113"/>
      <c r="B5" s="268">
        <v>42735</v>
      </c>
      <c r="C5" s="269"/>
      <c r="D5" s="270"/>
      <c r="E5" s="268">
        <v>43100</v>
      </c>
      <c r="F5" s="269"/>
      <c r="G5" s="270"/>
      <c r="H5" s="11"/>
    </row>
    <row r="6" spans="1:19" s="199" customFormat="1" x14ac:dyDescent="0.2">
      <c r="A6" s="206"/>
      <c r="B6" s="43" t="s">
        <v>183</v>
      </c>
      <c r="C6" s="43" t="s">
        <v>9</v>
      </c>
      <c r="D6" s="70" t="s">
        <v>68</v>
      </c>
      <c r="E6" s="43" t="s">
        <v>183</v>
      </c>
      <c r="F6" s="43" t="s">
        <v>9</v>
      </c>
      <c r="G6" s="70" t="s">
        <v>68</v>
      </c>
      <c r="H6" s="43" t="s">
        <v>154</v>
      </c>
    </row>
    <row r="7" spans="1:19" s="65" customFormat="1" ht="15.75" x14ac:dyDescent="0.2">
      <c r="A7" s="201" t="s">
        <v>182</v>
      </c>
      <c r="B7" s="147">
        <f t="shared" ref="B7:H7" si="0">SUM(B8:B15)</f>
        <v>70.972708268410003</v>
      </c>
      <c r="C7" s="147">
        <f t="shared" si="0"/>
        <v>1929.8088323996399</v>
      </c>
      <c r="D7" s="218">
        <f t="shared" si="0"/>
        <v>0.99999899999999997</v>
      </c>
      <c r="E7" s="147">
        <f t="shared" si="0"/>
        <v>76.305177725160007</v>
      </c>
      <c r="F7" s="147">
        <f t="shared" si="0"/>
        <v>2141.6744392656601</v>
      </c>
      <c r="G7" s="218">
        <f t="shared" si="0"/>
        <v>1</v>
      </c>
      <c r="H7" s="147">
        <f t="shared" si="0"/>
        <v>0</v>
      </c>
    </row>
    <row r="8" spans="1:19" s="32" customFormat="1" x14ac:dyDescent="0.2">
      <c r="A8" s="213" t="s">
        <v>130</v>
      </c>
      <c r="B8" s="194">
        <v>9.0329312344900003</v>
      </c>
      <c r="C8" s="194">
        <v>245.61315052099999</v>
      </c>
      <c r="D8" s="18">
        <v>0.127273</v>
      </c>
      <c r="E8" s="194">
        <v>9.1677842017100009</v>
      </c>
      <c r="F8" s="194">
        <v>257.31424360517002</v>
      </c>
      <c r="G8" s="18">
        <v>0.120146</v>
      </c>
      <c r="H8" s="194">
        <v>-7.1269999999999997E-3</v>
      </c>
    </row>
    <row r="9" spans="1:19" s="32" customFormat="1" x14ac:dyDescent="0.2">
      <c r="A9" s="213" t="s">
        <v>42</v>
      </c>
      <c r="B9" s="194">
        <v>0</v>
      </c>
      <c r="C9" s="194">
        <v>0</v>
      </c>
      <c r="D9" s="18">
        <v>0</v>
      </c>
      <c r="E9" s="194">
        <v>5.1723298382799996</v>
      </c>
      <c r="F9" s="194">
        <v>145.172935</v>
      </c>
      <c r="G9" s="18">
        <v>6.7784999999999998E-2</v>
      </c>
      <c r="H9" s="194">
        <v>6.7784999999999998E-2</v>
      </c>
    </row>
    <row r="10" spans="1:19" s="32" customFormat="1" x14ac:dyDescent="0.2">
      <c r="A10" s="213" t="s">
        <v>57</v>
      </c>
      <c r="B10" s="194">
        <v>13.07540546726</v>
      </c>
      <c r="C10" s="194">
        <v>355.53149335276998</v>
      </c>
      <c r="D10" s="18">
        <v>0.18423100000000001</v>
      </c>
      <c r="E10" s="194">
        <v>14.00143215376</v>
      </c>
      <c r="F10" s="194">
        <v>392.981318579</v>
      </c>
      <c r="G10" s="18">
        <v>0.18349299999999999</v>
      </c>
      <c r="H10" s="194">
        <v>-7.3899999999999997E-4</v>
      </c>
    </row>
    <row r="11" spans="1:19" s="32" customFormat="1" x14ac:dyDescent="0.2">
      <c r="A11" s="213" t="s">
        <v>99</v>
      </c>
      <c r="B11" s="194">
        <v>48.864371566659997</v>
      </c>
      <c r="C11" s="194">
        <v>1328.66418852587</v>
      </c>
      <c r="D11" s="18">
        <v>0.68849499999999997</v>
      </c>
      <c r="E11" s="194">
        <v>47.963631531410002</v>
      </c>
      <c r="F11" s="194">
        <v>1346.2059420814901</v>
      </c>
      <c r="G11" s="18">
        <v>0.62857600000000002</v>
      </c>
      <c r="H11" s="194">
        <v>-5.9919E-2</v>
      </c>
    </row>
    <row r="12" spans="1:19" s="32" customFormat="1" x14ac:dyDescent="0.2">
      <c r="A12" s="213"/>
      <c r="B12" s="194"/>
      <c r="C12" s="194"/>
      <c r="D12" s="18"/>
      <c r="E12" s="194"/>
      <c r="F12" s="194"/>
      <c r="G12" s="18"/>
      <c r="H12" s="194">
        <f t="shared" ref="H12:H13" si="1">G12-D12</f>
        <v>0</v>
      </c>
    </row>
    <row r="13" spans="1:19" s="32" customFormat="1" x14ac:dyDescent="0.2">
      <c r="A13" s="213"/>
      <c r="B13" s="194"/>
      <c r="C13" s="194"/>
      <c r="D13" s="18"/>
      <c r="E13" s="194"/>
      <c r="F13" s="194"/>
      <c r="G13" s="18"/>
      <c r="H13" s="44">
        <f t="shared" si="1"/>
        <v>0</v>
      </c>
    </row>
    <row r="14" spans="1:19" x14ac:dyDescent="0.2">
      <c r="B14" s="118"/>
      <c r="C14" s="118"/>
      <c r="D14" s="146"/>
      <c r="E14" s="118"/>
      <c r="F14" s="118"/>
      <c r="G14" s="146"/>
      <c r="H14" s="226"/>
      <c r="I14" s="170"/>
      <c r="J14" s="170"/>
      <c r="K14" s="170"/>
      <c r="L14" s="170"/>
      <c r="M14" s="170"/>
      <c r="N14" s="170"/>
      <c r="O14" s="170"/>
      <c r="P14" s="170"/>
      <c r="Q14" s="170"/>
    </row>
    <row r="15" spans="1:19" x14ac:dyDescent="0.2">
      <c r="B15" s="118"/>
      <c r="C15" s="118"/>
      <c r="D15" s="146"/>
      <c r="E15" s="118"/>
      <c r="F15" s="118"/>
      <c r="G15" s="146"/>
      <c r="H15" s="226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9" x14ac:dyDescent="0.2">
      <c r="B16" s="118"/>
      <c r="C16" s="118"/>
      <c r="D16" s="146"/>
      <c r="E16" s="118"/>
      <c r="F16" s="118"/>
      <c r="G16" s="146"/>
      <c r="H16" s="183"/>
      <c r="I16" s="170"/>
      <c r="J16" s="170"/>
      <c r="K16" s="170"/>
      <c r="L16" s="170"/>
      <c r="M16" s="170"/>
      <c r="N16" s="170"/>
      <c r="O16" s="170"/>
      <c r="P16" s="170"/>
      <c r="Q16" s="170"/>
    </row>
    <row r="17" spans="1:19" x14ac:dyDescent="0.2">
      <c r="B17" s="118"/>
      <c r="C17" s="118"/>
      <c r="D17" s="146"/>
      <c r="E17" s="118"/>
      <c r="F17" s="118"/>
      <c r="G17" s="146"/>
      <c r="H17" s="248" t="str">
        <f>VALVAL</f>
        <v>млрд. одиниць</v>
      </c>
      <c r="I17" s="170"/>
      <c r="J17" s="170"/>
      <c r="K17" s="170"/>
      <c r="L17" s="170"/>
      <c r="M17" s="170"/>
      <c r="N17" s="170"/>
      <c r="O17" s="170"/>
      <c r="P17" s="170"/>
      <c r="Q17" s="170"/>
    </row>
    <row r="18" spans="1:19" x14ac:dyDescent="0.2">
      <c r="A18" s="113"/>
      <c r="B18" s="268">
        <v>42735</v>
      </c>
      <c r="C18" s="269"/>
      <c r="D18" s="270"/>
      <c r="E18" s="268">
        <v>43100</v>
      </c>
      <c r="F18" s="269"/>
      <c r="G18" s="270"/>
      <c r="H18" s="11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</row>
    <row r="19" spans="1:19" s="7" customFormat="1" x14ac:dyDescent="0.2">
      <c r="A19" s="88"/>
      <c r="B19" s="115" t="s">
        <v>183</v>
      </c>
      <c r="C19" s="115" t="s">
        <v>9</v>
      </c>
      <c r="D19" s="142" t="s">
        <v>68</v>
      </c>
      <c r="E19" s="115" t="s">
        <v>183</v>
      </c>
      <c r="F19" s="115" t="s">
        <v>9</v>
      </c>
      <c r="G19" s="142" t="s">
        <v>68</v>
      </c>
      <c r="H19" s="115" t="s">
        <v>154</v>
      </c>
      <c r="I19" s="35"/>
      <c r="J19" s="35"/>
      <c r="K19" s="35"/>
      <c r="L19" s="35"/>
      <c r="M19" s="35"/>
      <c r="N19" s="35"/>
      <c r="O19" s="35"/>
      <c r="P19" s="35"/>
      <c r="Q19" s="35"/>
    </row>
    <row r="20" spans="1:19" s="120" customFormat="1" ht="15" x14ac:dyDescent="0.25">
      <c r="A20" s="133" t="s">
        <v>182</v>
      </c>
      <c r="B20" s="126">
        <f t="shared" ref="B20:G20" si="2">B$21+B$26</f>
        <v>70.972708268410003</v>
      </c>
      <c r="C20" s="126">
        <f t="shared" si="2"/>
        <v>1929.8088323996401</v>
      </c>
      <c r="D20" s="154">
        <f t="shared" si="2"/>
        <v>1.0000010000000001</v>
      </c>
      <c r="E20" s="126">
        <f t="shared" si="2"/>
        <v>76.305177725160007</v>
      </c>
      <c r="F20" s="126">
        <f t="shared" si="2"/>
        <v>2141.6744392656601</v>
      </c>
      <c r="G20" s="154">
        <f t="shared" si="2"/>
        <v>1</v>
      </c>
      <c r="H20" s="126">
        <v>9.9999999999999995E-7</v>
      </c>
      <c r="I20" s="137"/>
      <c r="J20" s="137"/>
      <c r="K20" s="137"/>
      <c r="L20" s="137"/>
      <c r="M20" s="137"/>
      <c r="N20" s="137"/>
      <c r="O20" s="137"/>
      <c r="P20" s="137"/>
      <c r="Q20" s="137"/>
    </row>
    <row r="21" spans="1:19" s="105" customFormat="1" ht="15" x14ac:dyDescent="0.25">
      <c r="A21" s="37" t="s">
        <v>75</v>
      </c>
      <c r="B21" s="66">
        <f t="shared" ref="B21:G21" si="3">SUM(B$22:B$25)</f>
        <v>60.712805938390005</v>
      </c>
      <c r="C21" s="66">
        <f t="shared" si="3"/>
        <v>1650.8332850501201</v>
      </c>
      <c r="D21" s="89">
        <f t="shared" si="3"/>
        <v>0.85543900000000006</v>
      </c>
      <c r="E21" s="66">
        <f t="shared" si="3"/>
        <v>65.332785676650005</v>
      </c>
      <c r="F21" s="66">
        <f t="shared" si="3"/>
        <v>1833.7098647964799</v>
      </c>
      <c r="G21" s="89">
        <f t="shared" si="3"/>
        <v>0.85620399999999997</v>
      </c>
      <c r="H21" s="66">
        <v>7.6599999999999997E-4</v>
      </c>
      <c r="I21" s="122"/>
      <c r="J21" s="122"/>
      <c r="K21" s="122"/>
      <c r="L21" s="122"/>
      <c r="M21" s="122"/>
      <c r="N21" s="122"/>
      <c r="O21" s="122"/>
      <c r="P21" s="122"/>
      <c r="Q21" s="122"/>
    </row>
    <row r="22" spans="1:19" s="134" customFormat="1" outlineLevel="1" x14ac:dyDescent="0.2">
      <c r="A22" s="58" t="s">
        <v>130</v>
      </c>
      <c r="B22" s="114">
        <v>6.4972248319599997</v>
      </c>
      <c r="C22" s="114">
        <v>176.66511780024999</v>
      </c>
      <c r="D22" s="141">
        <v>9.1545000000000001E-2</v>
      </c>
      <c r="E22" s="114">
        <v>6.57071038632</v>
      </c>
      <c r="F22" s="114">
        <v>184.42159368129001</v>
      </c>
      <c r="G22" s="141">
        <v>8.6110999999999993E-2</v>
      </c>
      <c r="H22" s="114">
        <v>-5.4339999999999996E-3</v>
      </c>
      <c r="I22" s="155"/>
      <c r="J22" s="155"/>
      <c r="K22" s="155"/>
      <c r="L22" s="155"/>
      <c r="M22" s="155"/>
      <c r="N22" s="155"/>
      <c r="O22" s="155"/>
      <c r="P22" s="155"/>
      <c r="Q22" s="155"/>
    </row>
    <row r="23" spans="1:19" outlineLevel="1" x14ac:dyDescent="0.2">
      <c r="A23" s="60" t="s">
        <v>42</v>
      </c>
      <c r="B23" s="148">
        <v>0</v>
      </c>
      <c r="C23" s="148">
        <v>0</v>
      </c>
      <c r="D23" s="222">
        <v>0</v>
      </c>
      <c r="E23" s="148">
        <v>5.1723298382799996</v>
      </c>
      <c r="F23" s="148">
        <v>145.172935</v>
      </c>
      <c r="G23" s="222">
        <v>6.7784999999999998E-2</v>
      </c>
      <c r="H23" s="148">
        <v>6.7784999999999998E-2</v>
      </c>
      <c r="I23" s="170"/>
      <c r="J23" s="170"/>
      <c r="K23" s="170"/>
      <c r="L23" s="170"/>
      <c r="M23" s="170"/>
      <c r="N23" s="170"/>
      <c r="O23" s="170"/>
      <c r="P23" s="170"/>
      <c r="Q23" s="170"/>
    </row>
    <row r="24" spans="1:19" outlineLevel="1" x14ac:dyDescent="0.2">
      <c r="A24" s="60" t="s">
        <v>57</v>
      </c>
      <c r="B24" s="148">
        <v>6.8330904612600003</v>
      </c>
      <c r="C24" s="148">
        <v>185.79759243326001</v>
      </c>
      <c r="D24" s="222">
        <v>9.6278000000000002E-2</v>
      </c>
      <c r="E24" s="148">
        <v>6.6637234384099999</v>
      </c>
      <c r="F24" s="148">
        <v>187.03221175601999</v>
      </c>
      <c r="G24" s="222">
        <v>8.7330000000000005E-2</v>
      </c>
      <c r="H24" s="148">
        <v>-8.9479999999999994E-3</v>
      </c>
      <c r="I24" s="170"/>
      <c r="J24" s="170"/>
      <c r="K24" s="170"/>
      <c r="L24" s="170"/>
      <c r="M24" s="170"/>
      <c r="N24" s="170"/>
      <c r="O24" s="170"/>
      <c r="P24" s="170"/>
      <c r="Q24" s="170"/>
    </row>
    <row r="25" spans="1:19" outlineLevel="1" x14ac:dyDescent="0.2">
      <c r="A25" s="60" t="s">
        <v>99</v>
      </c>
      <c r="B25" s="148">
        <v>47.382490645170002</v>
      </c>
      <c r="C25" s="148">
        <v>1288.3705748166101</v>
      </c>
      <c r="D25" s="222">
        <v>0.66761599999999999</v>
      </c>
      <c r="E25" s="148">
        <v>46.926022013640001</v>
      </c>
      <c r="F25" s="148">
        <v>1317.0831243591699</v>
      </c>
      <c r="G25" s="222">
        <v>0.61497800000000002</v>
      </c>
      <c r="H25" s="148">
        <v>-5.2637000000000003E-2</v>
      </c>
      <c r="I25" s="170"/>
      <c r="J25" s="170"/>
      <c r="K25" s="170"/>
      <c r="L25" s="170"/>
      <c r="M25" s="170"/>
      <c r="N25" s="170"/>
      <c r="O25" s="170"/>
      <c r="P25" s="170"/>
      <c r="Q25" s="170"/>
    </row>
    <row r="26" spans="1:19" ht="15" x14ac:dyDescent="0.25">
      <c r="A26" s="165" t="s">
        <v>117</v>
      </c>
      <c r="B26" s="26">
        <f t="shared" ref="B26:G26" si="4">SUM(B$27:B$29)</f>
        <v>10.259902330019999</v>
      </c>
      <c r="C26" s="26">
        <f t="shared" si="4"/>
        <v>278.97554734952001</v>
      </c>
      <c r="D26" s="54">
        <f t="shared" si="4"/>
        <v>0.14456200000000002</v>
      </c>
      <c r="E26" s="26">
        <f t="shared" si="4"/>
        <v>10.972392048509999</v>
      </c>
      <c r="F26" s="26">
        <f t="shared" si="4"/>
        <v>307.96457446918004</v>
      </c>
      <c r="G26" s="54">
        <f t="shared" si="4"/>
        <v>0.14379600000000001</v>
      </c>
      <c r="H26" s="26">
        <v>-7.6499999999999995E-4</v>
      </c>
      <c r="I26" s="170"/>
      <c r="J26" s="170"/>
      <c r="K26" s="170"/>
      <c r="L26" s="170"/>
      <c r="M26" s="170"/>
      <c r="N26" s="170"/>
      <c r="O26" s="170"/>
      <c r="P26" s="170"/>
      <c r="Q26" s="170"/>
    </row>
    <row r="27" spans="1:19" outlineLevel="1" x14ac:dyDescent="0.2">
      <c r="A27" s="60" t="s">
        <v>130</v>
      </c>
      <c r="B27" s="148">
        <v>2.5357064025299998</v>
      </c>
      <c r="C27" s="148">
        <v>68.948032720750007</v>
      </c>
      <c r="D27" s="222">
        <v>3.5728000000000003E-2</v>
      </c>
      <c r="E27" s="148">
        <v>2.5970738153899999</v>
      </c>
      <c r="F27" s="148">
        <v>72.892649923880001</v>
      </c>
      <c r="G27" s="222">
        <v>3.4035000000000003E-2</v>
      </c>
      <c r="H27" s="148">
        <v>-1.6930000000000001E-3</v>
      </c>
      <c r="I27" s="170"/>
      <c r="J27" s="170"/>
      <c r="K27" s="170"/>
      <c r="L27" s="170"/>
      <c r="M27" s="170"/>
      <c r="N27" s="170"/>
      <c r="O27" s="170"/>
      <c r="P27" s="170"/>
      <c r="Q27" s="170"/>
    </row>
    <row r="28" spans="1:19" outlineLevel="1" x14ac:dyDescent="0.2">
      <c r="A28" s="60" t="s">
        <v>57</v>
      </c>
      <c r="B28" s="148">
        <v>6.2423150060000001</v>
      </c>
      <c r="C28" s="148">
        <v>169.73390091951001</v>
      </c>
      <c r="D28" s="222">
        <v>8.7954000000000004E-2</v>
      </c>
      <c r="E28" s="148">
        <v>7.3377087153499998</v>
      </c>
      <c r="F28" s="148">
        <v>205.94910682298001</v>
      </c>
      <c r="G28" s="222">
        <v>9.6162999999999998E-2</v>
      </c>
      <c r="H28" s="148">
        <v>8.2089999999999993E-3</v>
      </c>
      <c r="I28" s="170"/>
      <c r="J28" s="170"/>
      <c r="K28" s="170"/>
      <c r="L28" s="170"/>
      <c r="M28" s="170"/>
      <c r="N28" s="170"/>
      <c r="O28" s="170"/>
      <c r="P28" s="170"/>
      <c r="Q28" s="170"/>
    </row>
    <row r="29" spans="1:19" outlineLevel="1" x14ac:dyDescent="0.2">
      <c r="A29" s="60" t="s">
        <v>99</v>
      </c>
      <c r="B29" s="148">
        <v>1.4818809214899999</v>
      </c>
      <c r="C29" s="148">
        <v>40.293613709260001</v>
      </c>
      <c r="D29" s="222">
        <v>2.0879999999999999E-2</v>
      </c>
      <c r="E29" s="148">
        <v>1.03760951777</v>
      </c>
      <c r="F29" s="148">
        <v>29.122817722320001</v>
      </c>
      <c r="G29" s="222">
        <v>1.3598000000000001E-2</v>
      </c>
      <c r="H29" s="148">
        <v>-7.2810000000000001E-3</v>
      </c>
      <c r="I29" s="170"/>
      <c r="J29" s="170"/>
      <c r="K29" s="170"/>
      <c r="L29" s="170"/>
      <c r="M29" s="170"/>
      <c r="N29" s="170"/>
      <c r="O29" s="170"/>
      <c r="P29" s="170"/>
      <c r="Q29" s="170"/>
    </row>
    <row r="30" spans="1:19" x14ac:dyDescent="0.2">
      <c r="B30" s="118"/>
      <c r="C30" s="118"/>
      <c r="D30" s="146"/>
      <c r="E30" s="118"/>
      <c r="F30" s="118"/>
      <c r="G30" s="146"/>
      <c r="H30" s="118"/>
      <c r="I30" s="170"/>
      <c r="J30" s="170"/>
      <c r="K30" s="170"/>
      <c r="L30" s="170"/>
      <c r="M30" s="170"/>
      <c r="N30" s="170"/>
      <c r="O30" s="170"/>
      <c r="P30" s="170"/>
      <c r="Q30" s="170"/>
    </row>
    <row r="31" spans="1:19" x14ac:dyDescent="0.2">
      <c r="B31" s="118"/>
      <c r="C31" s="118"/>
      <c r="D31" s="146"/>
      <c r="E31" s="118"/>
      <c r="F31" s="118"/>
      <c r="G31" s="146"/>
      <c r="H31" s="118"/>
      <c r="I31" s="170"/>
      <c r="J31" s="170"/>
      <c r="K31" s="170"/>
      <c r="L31" s="170"/>
      <c r="M31" s="170"/>
      <c r="N31" s="170"/>
      <c r="O31" s="170"/>
      <c r="P31" s="170"/>
      <c r="Q31" s="170"/>
    </row>
    <row r="32" spans="1:19" x14ac:dyDescent="0.2">
      <c r="B32" s="118"/>
      <c r="C32" s="118"/>
      <c r="D32" s="146"/>
      <c r="E32" s="118"/>
      <c r="F32" s="118"/>
      <c r="G32" s="146"/>
      <c r="H32" s="118"/>
      <c r="I32" s="170"/>
      <c r="J32" s="170"/>
      <c r="K32" s="170"/>
      <c r="L32" s="170"/>
      <c r="M32" s="170"/>
      <c r="N32" s="170"/>
      <c r="O32" s="170"/>
      <c r="P32" s="170"/>
      <c r="Q32" s="170"/>
    </row>
    <row r="33" spans="2:17" x14ac:dyDescent="0.2">
      <c r="B33" s="118"/>
      <c r="C33" s="118"/>
      <c r="D33" s="146"/>
      <c r="E33" s="118"/>
      <c r="F33" s="118"/>
      <c r="G33" s="146"/>
      <c r="H33" s="118"/>
      <c r="I33" s="170"/>
      <c r="J33" s="170"/>
      <c r="K33" s="170"/>
      <c r="L33" s="170"/>
      <c r="M33" s="170"/>
      <c r="N33" s="170"/>
      <c r="O33" s="170"/>
      <c r="P33" s="170"/>
      <c r="Q33" s="170"/>
    </row>
    <row r="34" spans="2:17" x14ac:dyDescent="0.2">
      <c r="B34" s="118"/>
      <c r="C34" s="118"/>
      <c r="D34" s="146"/>
      <c r="E34" s="118"/>
      <c r="F34" s="118"/>
      <c r="G34" s="146"/>
      <c r="H34" s="118"/>
      <c r="I34" s="170"/>
      <c r="J34" s="170"/>
      <c r="K34" s="170"/>
      <c r="L34" s="170"/>
      <c r="M34" s="170"/>
      <c r="N34" s="170"/>
      <c r="O34" s="170"/>
      <c r="P34" s="170"/>
      <c r="Q34" s="170"/>
    </row>
    <row r="35" spans="2:17" x14ac:dyDescent="0.2">
      <c r="B35" s="118"/>
      <c r="C35" s="118"/>
      <c r="D35" s="146"/>
      <c r="E35" s="118"/>
      <c r="F35" s="118"/>
      <c r="G35" s="146"/>
      <c r="H35" s="118"/>
      <c r="I35" s="170"/>
      <c r="J35" s="170"/>
      <c r="K35" s="170"/>
      <c r="L35" s="170"/>
      <c r="M35" s="170"/>
      <c r="N35" s="170"/>
      <c r="O35" s="170"/>
      <c r="P35" s="170"/>
      <c r="Q35" s="170"/>
    </row>
    <row r="36" spans="2:17" x14ac:dyDescent="0.2">
      <c r="B36" s="118"/>
      <c r="C36" s="118"/>
      <c r="D36" s="146"/>
      <c r="E36" s="118"/>
      <c r="F36" s="118"/>
      <c r="G36" s="146"/>
      <c r="H36" s="118"/>
      <c r="I36" s="170"/>
      <c r="J36" s="170"/>
      <c r="K36" s="170"/>
      <c r="L36" s="170"/>
      <c r="M36" s="170"/>
      <c r="N36" s="170"/>
      <c r="O36" s="170"/>
      <c r="P36" s="170"/>
      <c r="Q36" s="170"/>
    </row>
    <row r="37" spans="2:17" x14ac:dyDescent="0.2">
      <c r="B37" s="118"/>
      <c r="C37" s="118"/>
      <c r="D37" s="146"/>
      <c r="E37" s="118"/>
      <c r="F37" s="118"/>
      <c r="G37" s="146"/>
      <c r="H37" s="118"/>
      <c r="I37" s="170"/>
      <c r="J37" s="170"/>
      <c r="K37" s="170"/>
      <c r="L37" s="170"/>
      <c r="M37" s="170"/>
      <c r="N37" s="170"/>
      <c r="O37" s="170"/>
      <c r="P37" s="170"/>
      <c r="Q37" s="170"/>
    </row>
    <row r="38" spans="2:17" x14ac:dyDescent="0.2">
      <c r="B38" s="118"/>
      <c r="C38" s="118"/>
      <c r="D38" s="146"/>
      <c r="E38" s="118"/>
      <c r="F38" s="118"/>
      <c r="G38" s="146"/>
      <c r="H38" s="118"/>
      <c r="I38" s="170"/>
      <c r="J38" s="170"/>
      <c r="K38" s="170"/>
      <c r="L38" s="170"/>
      <c r="M38" s="170"/>
      <c r="N38" s="170"/>
      <c r="O38" s="170"/>
      <c r="P38" s="170"/>
      <c r="Q38" s="170"/>
    </row>
    <row r="39" spans="2:17" x14ac:dyDescent="0.2">
      <c r="B39" s="118"/>
      <c r="C39" s="118"/>
      <c r="D39" s="146"/>
      <c r="E39" s="118"/>
      <c r="F39" s="118"/>
      <c r="G39" s="146"/>
      <c r="H39" s="118"/>
      <c r="I39" s="170"/>
      <c r="J39" s="170"/>
      <c r="K39" s="170"/>
      <c r="L39" s="170"/>
      <c r="M39" s="170"/>
      <c r="N39" s="170"/>
      <c r="O39" s="170"/>
      <c r="P39" s="170"/>
      <c r="Q39" s="170"/>
    </row>
    <row r="40" spans="2:17" x14ac:dyDescent="0.2">
      <c r="B40" s="118"/>
      <c r="C40" s="118"/>
      <c r="D40" s="146"/>
      <c r="E40" s="118"/>
      <c r="F40" s="118"/>
      <c r="G40" s="146"/>
      <c r="H40" s="118"/>
      <c r="I40" s="170"/>
      <c r="J40" s="170"/>
      <c r="K40" s="170"/>
      <c r="L40" s="170"/>
      <c r="M40" s="170"/>
      <c r="N40" s="170"/>
      <c r="O40" s="170"/>
      <c r="P40" s="170"/>
      <c r="Q40" s="170"/>
    </row>
    <row r="41" spans="2:17" x14ac:dyDescent="0.2">
      <c r="B41" s="118"/>
      <c r="C41" s="118"/>
      <c r="D41" s="146"/>
      <c r="E41" s="118"/>
      <c r="F41" s="118"/>
      <c r="G41" s="146"/>
      <c r="H41" s="118"/>
      <c r="I41" s="170"/>
      <c r="J41" s="170"/>
      <c r="K41" s="170"/>
      <c r="L41" s="170"/>
      <c r="M41" s="170"/>
      <c r="N41" s="170"/>
      <c r="O41" s="170"/>
      <c r="P41" s="170"/>
      <c r="Q41" s="170"/>
    </row>
    <row r="42" spans="2:17" x14ac:dyDescent="0.2">
      <c r="B42" s="118"/>
      <c r="C42" s="118"/>
      <c r="D42" s="146"/>
      <c r="E42" s="118"/>
      <c r="F42" s="118"/>
      <c r="G42" s="146"/>
      <c r="H42" s="118"/>
      <c r="I42" s="170"/>
      <c r="J42" s="170"/>
      <c r="K42" s="170"/>
      <c r="L42" s="170"/>
      <c r="M42" s="170"/>
      <c r="N42" s="170"/>
      <c r="O42" s="170"/>
      <c r="P42" s="170"/>
      <c r="Q42" s="170"/>
    </row>
    <row r="43" spans="2:17" x14ac:dyDescent="0.2">
      <c r="B43" s="118"/>
      <c r="C43" s="118"/>
      <c r="D43" s="146"/>
      <c r="E43" s="118"/>
      <c r="F43" s="118"/>
      <c r="G43" s="146"/>
      <c r="H43" s="118"/>
      <c r="I43" s="170"/>
      <c r="J43" s="170"/>
      <c r="K43" s="170"/>
      <c r="L43" s="170"/>
      <c r="M43" s="170"/>
      <c r="N43" s="170"/>
      <c r="O43" s="170"/>
      <c r="P43" s="170"/>
      <c r="Q43" s="170"/>
    </row>
    <row r="44" spans="2:17" x14ac:dyDescent="0.2">
      <c r="B44" s="118"/>
      <c r="C44" s="118"/>
      <c r="D44" s="146"/>
      <c r="E44" s="118"/>
      <c r="F44" s="118"/>
      <c r="G44" s="146"/>
      <c r="H44" s="118"/>
      <c r="I44" s="170"/>
      <c r="J44" s="170"/>
      <c r="K44" s="170"/>
      <c r="L44" s="170"/>
      <c r="M44" s="170"/>
      <c r="N44" s="170"/>
      <c r="O44" s="170"/>
      <c r="P44" s="170"/>
      <c r="Q44" s="170"/>
    </row>
    <row r="45" spans="2:17" x14ac:dyDescent="0.2">
      <c r="B45" s="118"/>
      <c r="C45" s="118"/>
      <c r="D45" s="146"/>
      <c r="E45" s="118"/>
      <c r="F45" s="118"/>
      <c r="G45" s="146"/>
      <c r="H45" s="118"/>
      <c r="I45" s="170"/>
      <c r="J45" s="170"/>
      <c r="K45" s="170"/>
      <c r="L45" s="170"/>
      <c r="M45" s="170"/>
      <c r="N45" s="170"/>
      <c r="O45" s="170"/>
      <c r="P45" s="170"/>
      <c r="Q45" s="170"/>
    </row>
    <row r="46" spans="2:17" x14ac:dyDescent="0.2">
      <c r="B46" s="118"/>
      <c r="C46" s="118"/>
      <c r="D46" s="146"/>
      <c r="E46" s="118"/>
      <c r="F46" s="118"/>
      <c r="G46" s="146"/>
      <c r="H46" s="118"/>
      <c r="I46" s="170"/>
      <c r="J46" s="170"/>
      <c r="K46" s="170"/>
      <c r="L46" s="170"/>
      <c r="M46" s="170"/>
      <c r="N46" s="170"/>
      <c r="O46" s="170"/>
      <c r="P46" s="170"/>
      <c r="Q46" s="170"/>
    </row>
    <row r="47" spans="2:17" x14ac:dyDescent="0.2">
      <c r="B47" s="118"/>
      <c r="C47" s="118"/>
      <c r="D47" s="146"/>
      <c r="E47" s="118"/>
      <c r="F47" s="118"/>
      <c r="G47" s="146"/>
      <c r="H47" s="118"/>
      <c r="I47" s="170"/>
      <c r="J47" s="170"/>
      <c r="K47" s="170"/>
      <c r="L47" s="170"/>
      <c r="M47" s="170"/>
      <c r="N47" s="170"/>
      <c r="O47" s="170"/>
      <c r="P47" s="170"/>
      <c r="Q47" s="170"/>
    </row>
    <row r="48" spans="2:17" x14ac:dyDescent="0.2">
      <c r="B48" s="118"/>
      <c r="C48" s="118"/>
      <c r="D48" s="146"/>
      <c r="E48" s="118"/>
      <c r="F48" s="118"/>
      <c r="G48" s="146"/>
      <c r="H48" s="118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2:17" x14ac:dyDescent="0.2">
      <c r="B49" s="118"/>
      <c r="C49" s="118"/>
      <c r="D49" s="146"/>
      <c r="E49" s="118"/>
      <c r="F49" s="118"/>
      <c r="G49" s="146"/>
      <c r="H49" s="118"/>
      <c r="I49" s="170"/>
      <c r="J49" s="170"/>
      <c r="K49" s="170"/>
      <c r="L49" s="170"/>
      <c r="M49" s="170"/>
      <c r="N49" s="170"/>
      <c r="O49" s="170"/>
      <c r="P49" s="170"/>
      <c r="Q49" s="170"/>
    </row>
    <row r="50" spans="2:17" x14ac:dyDescent="0.2">
      <c r="B50" s="118"/>
      <c r="C50" s="118"/>
      <c r="D50" s="146"/>
      <c r="E50" s="118"/>
      <c r="F50" s="118"/>
      <c r="G50" s="146"/>
      <c r="H50" s="118"/>
      <c r="I50" s="170"/>
      <c r="J50" s="170"/>
      <c r="K50" s="170"/>
      <c r="L50" s="170"/>
      <c r="M50" s="170"/>
      <c r="N50" s="170"/>
      <c r="O50" s="170"/>
      <c r="P50" s="170"/>
      <c r="Q50" s="170"/>
    </row>
    <row r="51" spans="2:17" x14ac:dyDescent="0.2">
      <c r="B51" s="118"/>
      <c r="C51" s="118"/>
      <c r="D51" s="146"/>
      <c r="E51" s="118"/>
      <c r="F51" s="118"/>
      <c r="G51" s="146"/>
      <c r="H51" s="118"/>
      <c r="I51" s="170"/>
      <c r="J51" s="170"/>
      <c r="K51" s="170"/>
      <c r="L51" s="170"/>
      <c r="M51" s="170"/>
      <c r="N51" s="170"/>
      <c r="O51" s="170"/>
      <c r="P51" s="170"/>
      <c r="Q51" s="170"/>
    </row>
    <row r="52" spans="2:17" x14ac:dyDescent="0.2">
      <c r="B52" s="118"/>
      <c r="C52" s="118"/>
      <c r="D52" s="146"/>
      <c r="E52" s="118"/>
      <c r="F52" s="118"/>
      <c r="G52" s="146"/>
      <c r="H52" s="118"/>
      <c r="I52" s="170"/>
      <c r="J52" s="170"/>
      <c r="K52" s="170"/>
      <c r="L52" s="170"/>
      <c r="M52" s="170"/>
      <c r="N52" s="170"/>
      <c r="O52" s="170"/>
      <c r="P52" s="170"/>
      <c r="Q52" s="170"/>
    </row>
    <row r="53" spans="2:17" x14ac:dyDescent="0.2">
      <c r="B53" s="118"/>
      <c r="C53" s="118"/>
      <c r="D53" s="146"/>
      <c r="E53" s="118"/>
      <c r="F53" s="118"/>
      <c r="G53" s="146"/>
      <c r="H53" s="118"/>
      <c r="I53" s="170"/>
      <c r="J53" s="170"/>
      <c r="K53" s="170"/>
      <c r="L53" s="170"/>
      <c r="M53" s="170"/>
      <c r="N53" s="170"/>
      <c r="O53" s="170"/>
      <c r="P53" s="170"/>
      <c r="Q53" s="170"/>
    </row>
    <row r="54" spans="2:17" x14ac:dyDescent="0.2">
      <c r="B54" s="118"/>
      <c r="C54" s="118"/>
      <c r="D54" s="146"/>
      <c r="E54" s="118"/>
      <c r="F54" s="118"/>
      <c r="G54" s="146"/>
      <c r="H54" s="118"/>
      <c r="I54" s="170"/>
      <c r="J54" s="170"/>
      <c r="K54" s="170"/>
      <c r="L54" s="170"/>
      <c r="M54" s="170"/>
      <c r="N54" s="170"/>
      <c r="O54" s="170"/>
      <c r="P54" s="170"/>
      <c r="Q54" s="170"/>
    </row>
    <row r="55" spans="2:17" x14ac:dyDescent="0.2">
      <c r="B55" s="118"/>
      <c r="C55" s="118"/>
      <c r="D55" s="146"/>
      <c r="E55" s="118"/>
      <c r="F55" s="118"/>
      <c r="G55" s="146"/>
      <c r="H55" s="118"/>
      <c r="I55" s="170"/>
      <c r="J55" s="170"/>
      <c r="K55" s="170"/>
      <c r="L55" s="170"/>
      <c r="M55" s="170"/>
      <c r="N55" s="170"/>
      <c r="O55" s="170"/>
      <c r="P55" s="170"/>
      <c r="Q55" s="170"/>
    </row>
    <row r="56" spans="2:17" x14ac:dyDescent="0.2">
      <c r="B56" s="118"/>
      <c r="C56" s="118"/>
      <c r="D56" s="146"/>
      <c r="E56" s="118"/>
      <c r="F56" s="118"/>
      <c r="G56" s="146"/>
      <c r="H56" s="118"/>
      <c r="I56" s="170"/>
      <c r="J56" s="170"/>
      <c r="K56" s="170"/>
      <c r="L56" s="170"/>
      <c r="M56" s="170"/>
      <c r="N56" s="170"/>
      <c r="O56" s="170"/>
      <c r="P56" s="170"/>
      <c r="Q56" s="170"/>
    </row>
    <row r="57" spans="2:17" x14ac:dyDescent="0.2">
      <c r="B57" s="118"/>
      <c r="C57" s="118"/>
      <c r="D57" s="146"/>
      <c r="E57" s="118"/>
      <c r="F57" s="118"/>
      <c r="G57" s="146"/>
      <c r="H57" s="118"/>
      <c r="I57" s="170"/>
      <c r="J57" s="170"/>
      <c r="K57" s="170"/>
      <c r="L57" s="170"/>
      <c r="M57" s="170"/>
      <c r="N57" s="170"/>
      <c r="O57" s="170"/>
      <c r="P57" s="170"/>
      <c r="Q57" s="170"/>
    </row>
    <row r="58" spans="2:17" x14ac:dyDescent="0.2">
      <c r="B58" s="118"/>
      <c r="C58" s="118"/>
      <c r="D58" s="146"/>
      <c r="E58" s="118"/>
      <c r="F58" s="118"/>
      <c r="G58" s="146"/>
      <c r="H58" s="118"/>
      <c r="I58" s="170"/>
      <c r="J58" s="170"/>
      <c r="K58" s="170"/>
      <c r="L58" s="170"/>
      <c r="M58" s="170"/>
      <c r="N58" s="170"/>
      <c r="O58" s="170"/>
      <c r="P58" s="170"/>
      <c r="Q58" s="170"/>
    </row>
    <row r="59" spans="2:17" x14ac:dyDescent="0.2">
      <c r="B59" s="118"/>
      <c r="C59" s="118"/>
      <c r="D59" s="146"/>
      <c r="E59" s="118"/>
      <c r="F59" s="118"/>
      <c r="G59" s="146"/>
      <c r="H59" s="118"/>
      <c r="I59" s="170"/>
      <c r="J59" s="170"/>
      <c r="K59" s="170"/>
      <c r="L59" s="170"/>
      <c r="M59" s="170"/>
      <c r="N59" s="170"/>
      <c r="O59" s="170"/>
      <c r="P59" s="170"/>
      <c r="Q59" s="170"/>
    </row>
    <row r="60" spans="2:17" x14ac:dyDescent="0.2">
      <c r="B60" s="118"/>
      <c r="C60" s="118"/>
      <c r="D60" s="146"/>
      <c r="E60" s="118"/>
      <c r="F60" s="118"/>
      <c r="G60" s="146"/>
      <c r="H60" s="118"/>
      <c r="I60" s="170"/>
      <c r="J60" s="170"/>
      <c r="K60" s="170"/>
      <c r="L60" s="170"/>
      <c r="M60" s="170"/>
      <c r="N60" s="170"/>
      <c r="O60" s="170"/>
      <c r="P60" s="170"/>
      <c r="Q60" s="170"/>
    </row>
    <row r="61" spans="2:17" x14ac:dyDescent="0.2">
      <c r="B61" s="118"/>
      <c r="C61" s="118"/>
      <c r="D61" s="146"/>
      <c r="E61" s="118"/>
      <c r="F61" s="118"/>
      <c r="G61" s="146"/>
      <c r="H61" s="118"/>
      <c r="I61" s="170"/>
      <c r="J61" s="170"/>
      <c r="K61" s="170"/>
      <c r="L61" s="170"/>
      <c r="M61" s="170"/>
      <c r="N61" s="170"/>
      <c r="O61" s="170"/>
      <c r="P61" s="170"/>
      <c r="Q61" s="170"/>
    </row>
    <row r="62" spans="2:17" x14ac:dyDescent="0.2">
      <c r="B62" s="118"/>
      <c r="C62" s="118"/>
      <c r="D62" s="146"/>
      <c r="E62" s="118"/>
      <c r="F62" s="118"/>
      <c r="G62" s="146"/>
      <c r="H62" s="118"/>
      <c r="I62" s="170"/>
      <c r="J62" s="170"/>
      <c r="K62" s="170"/>
      <c r="L62" s="170"/>
      <c r="M62" s="170"/>
      <c r="N62" s="170"/>
      <c r="O62" s="170"/>
      <c r="P62" s="170"/>
      <c r="Q62" s="170"/>
    </row>
    <row r="63" spans="2:17" x14ac:dyDescent="0.2">
      <c r="B63" s="118"/>
      <c r="C63" s="118"/>
      <c r="D63" s="146"/>
      <c r="E63" s="118"/>
      <c r="F63" s="118"/>
      <c r="G63" s="146"/>
      <c r="H63" s="118"/>
      <c r="I63" s="170"/>
      <c r="J63" s="170"/>
      <c r="K63" s="170"/>
      <c r="L63" s="170"/>
      <c r="M63" s="170"/>
      <c r="N63" s="170"/>
      <c r="O63" s="170"/>
      <c r="P63" s="170"/>
      <c r="Q63" s="170"/>
    </row>
    <row r="64" spans="2:17" x14ac:dyDescent="0.2">
      <c r="B64" s="118"/>
      <c r="C64" s="118"/>
      <c r="D64" s="146"/>
      <c r="E64" s="118"/>
      <c r="F64" s="118"/>
      <c r="G64" s="146"/>
      <c r="H64" s="118"/>
      <c r="I64" s="170"/>
      <c r="J64" s="170"/>
      <c r="K64" s="170"/>
      <c r="L64" s="170"/>
      <c r="M64" s="170"/>
      <c r="N64" s="170"/>
      <c r="O64" s="170"/>
      <c r="P64" s="170"/>
      <c r="Q64" s="170"/>
    </row>
    <row r="65" spans="2:17" x14ac:dyDescent="0.2">
      <c r="B65" s="118"/>
      <c r="C65" s="118"/>
      <c r="D65" s="146"/>
      <c r="E65" s="118"/>
      <c r="F65" s="118"/>
      <c r="G65" s="146"/>
      <c r="H65" s="118"/>
      <c r="I65" s="170"/>
      <c r="J65" s="170"/>
      <c r="K65" s="170"/>
      <c r="L65" s="170"/>
      <c r="M65" s="170"/>
      <c r="N65" s="170"/>
      <c r="O65" s="170"/>
      <c r="P65" s="170"/>
      <c r="Q65" s="170"/>
    </row>
    <row r="66" spans="2:17" x14ac:dyDescent="0.2">
      <c r="B66" s="118"/>
      <c r="C66" s="118"/>
      <c r="D66" s="146"/>
      <c r="E66" s="118"/>
      <c r="F66" s="118"/>
      <c r="G66" s="146"/>
      <c r="H66" s="118"/>
      <c r="I66" s="170"/>
      <c r="J66" s="170"/>
      <c r="K66" s="170"/>
      <c r="L66" s="170"/>
      <c r="M66" s="170"/>
      <c r="N66" s="170"/>
      <c r="O66" s="170"/>
      <c r="P66" s="170"/>
      <c r="Q66" s="170"/>
    </row>
    <row r="67" spans="2:17" x14ac:dyDescent="0.2">
      <c r="B67" s="118"/>
      <c r="C67" s="118"/>
      <c r="D67" s="146"/>
      <c r="E67" s="118"/>
      <c r="F67" s="118"/>
      <c r="G67" s="146"/>
      <c r="H67" s="118"/>
      <c r="I67" s="170"/>
      <c r="J67" s="170"/>
      <c r="K67" s="170"/>
      <c r="L67" s="170"/>
      <c r="M67" s="170"/>
      <c r="N67" s="170"/>
      <c r="O67" s="170"/>
      <c r="P67" s="170"/>
      <c r="Q67" s="170"/>
    </row>
    <row r="68" spans="2:17" x14ac:dyDescent="0.2">
      <c r="B68" s="118"/>
      <c r="C68" s="118"/>
      <c r="D68" s="146"/>
      <c r="E68" s="118"/>
      <c r="F68" s="118"/>
      <c r="G68" s="146"/>
      <c r="H68" s="118"/>
      <c r="I68" s="170"/>
      <c r="J68" s="170"/>
      <c r="K68" s="170"/>
      <c r="L68" s="170"/>
      <c r="M68" s="170"/>
      <c r="N68" s="170"/>
      <c r="O68" s="170"/>
      <c r="P68" s="170"/>
      <c r="Q68" s="170"/>
    </row>
    <row r="69" spans="2:17" x14ac:dyDescent="0.2">
      <c r="B69" s="118"/>
      <c r="C69" s="118"/>
      <c r="D69" s="146"/>
      <c r="E69" s="118"/>
      <c r="F69" s="118"/>
      <c r="G69" s="146"/>
      <c r="H69" s="118"/>
      <c r="I69" s="170"/>
      <c r="J69" s="170"/>
      <c r="K69" s="170"/>
      <c r="L69" s="170"/>
      <c r="M69" s="170"/>
      <c r="N69" s="170"/>
      <c r="O69" s="170"/>
      <c r="P69" s="170"/>
      <c r="Q69" s="170"/>
    </row>
    <row r="70" spans="2:17" x14ac:dyDescent="0.2">
      <c r="B70" s="118"/>
      <c r="C70" s="118"/>
      <c r="D70" s="146"/>
      <c r="E70" s="118"/>
      <c r="F70" s="118"/>
      <c r="G70" s="146"/>
      <c r="H70" s="118"/>
      <c r="I70" s="170"/>
      <c r="J70" s="170"/>
      <c r="K70" s="170"/>
      <c r="L70" s="170"/>
      <c r="M70" s="170"/>
      <c r="N70" s="170"/>
      <c r="O70" s="170"/>
      <c r="P70" s="170"/>
      <c r="Q70" s="170"/>
    </row>
    <row r="71" spans="2:17" x14ac:dyDescent="0.2">
      <c r="B71" s="118"/>
      <c r="C71" s="118"/>
      <c r="D71" s="146"/>
      <c r="E71" s="118"/>
      <c r="F71" s="118"/>
      <c r="G71" s="146"/>
      <c r="H71" s="118"/>
      <c r="I71" s="170"/>
      <c r="J71" s="170"/>
      <c r="K71" s="170"/>
      <c r="L71" s="170"/>
      <c r="M71" s="170"/>
      <c r="N71" s="170"/>
      <c r="O71" s="170"/>
      <c r="P71" s="170"/>
      <c r="Q71" s="170"/>
    </row>
    <row r="72" spans="2:17" x14ac:dyDescent="0.2">
      <c r="B72" s="118"/>
      <c r="C72" s="118"/>
      <c r="D72" s="146"/>
      <c r="E72" s="118"/>
      <c r="F72" s="118"/>
      <c r="G72" s="146"/>
      <c r="H72" s="118"/>
      <c r="I72" s="170"/>
      <c r="J72" s="170"/>
      <c r="K72" s="170"/>
      <c r="L72" s="170"/>
      <c r="M72" s="170"/>
      <c r="N72" s="170"/>
      <c r="O72" s="170"/>
      <c r="P72" s="170"/>
      <c r="Q72" s="170"/>
    </row>
    <row r="73" spans="2:17" x14ac:dyDescent="0.2">
      <c r="B73" s="118"/>
      <c r="C73" s="118"/>
      <c r="D73" s="146"/>
      <c r="E73" s="118"/>
      <c r="F73" s="118"/>
      <c r="G73" s="146"/>
      <c r="H73" s="118"/>
      <c r="I73" s="170"/>
      <c r="J73" s="170"/>
      <c r="K73" s="170"/>
      <c r="L73" s="170"/>
      <c r="M73" s="170"/>
      <c r="N73" s="170"/>
      <c r="O73" s="170"/>
      <c r="P73" s="170"/>
      <c r="Q73" s="170"/>
    </row>
    <row r="74" spans="2:17" x14ac:dyDescent="0.2">
      <c r="B74" s="118"/>
      <c r="C74" s="118"/>
      <c r="D74" s="146"/>
      <c r="E74" s="118"/>
      <c r="F74" s="118"/>
      <c r="G74" s="146"/>
      <c r="H74" s="118"/>
      <c r="I74" s="170"/>
      <c r="J74" s="170"/>
      <c r="K74" s="170"/>
      <c r="L74" s="170"/>
      <c r="M74" s="170"/>
      <c r="N74" s="170"/>
      <c r="O74" s="170"/>
      <c r="P74" s="170"/>
      <c r="Q74" s="170"/>
    </row>
    <row r="75" spans="2:17" x14ac:dyDescent="0.2">
      <c r="B75" s="118"/>
      <c r="C75" s="118"/>
      <c r="D75" s="146"/>
      <c r="E75" s="118"/>
      <c r="F75" s="118"/>
      <c r="G75" s="146"/>
      <c r="H75" s="118"/>
      <c r="I75" s="170"/>
      <c r="J75" s="170"/>
      <c r="K75" s="170"/>
      <c r="L75" s="170"/>
      <c r="M75" s="170"/>
      <c r="N75" s="170"/>
      <c r="O75" s="170"/>
      <c r="P75" s="170"/>
      <c r="Q75" s="170"/>
    </row>
    <row r="76" spans="2:17" x14ac:dyDescent="0.2">
      <c r="B76" s="118"/>
      <c r="C76" s="118"/>
      <c r="D76" s="146"/>
      <c r="E76" s="118"/>
      <c r="F76" s="118"/>
      <c r="G76" s="146"/>
      <c r="H76" s="118"/>
      <c r="I76" s="170"/>
      <c r="J76" s="170"/>
      <c r="K76" s="170"/>
      <c r="L76" s="170"/>
      <c r="M76" s="170"/>
      <c r="N76" s="170"/>
      <c r="O76" s="170"/>
      <c r="P76" s="170"/>
      <c r="Q76" s="170"/>
    </row>
    <row r="77" spans="2:17" x14ac:dyDescent="0.2">
      <c r="B77" s="118"/>
      <c r="C77" s="118"/>
      <c r="D77" s="146"/>
      <c r="E77" s="118"/>
      <c r="F77" s="118"/>
      <c r="G77" s="146"/>
      <c r="H77" s="118"/>
      <c r="I77" s="170"/>
      <c r="J77" s="170"/>
      <c r="K77" s="170"/>
      <c r="L77" s="170"/>
      <c r="M77" s="170"/>
      <c r="N77" s="170"/>
      <c r="O77" s="170"/>
      <c r="P77" s="170"/>
      <c r="Q77" s="170"/>
    </row>
    <row r="78" spans="2:17" x14ac:dyDescent="0.2">
      <c r="B78" s="118"/>
      <c r="C78" s="118"/>
      <c r="D78" s="146"/>
      <c r="E78" s="118"/>
      <c r="F78" s="118"/>
      <c r="G78" s="146"/>
      <c r="H78" s="118"/>
      <c r="I78" s="170"/>
      <c r="J78" s="170"/>
      <c r="K78" s="170"/>
      <c r="L78" s="170"/>
      <c r="M78" s="170"/>
      <c r="N78" s="170"/>
      <c r="O78" s="170"/>
      <c r="P78" s="170"/>
      <c r="Q78" s="170"/>
    </row>
    <row r="79" spans="2:17" x14ac:dyDescent="0.2">
      <c r="B79" s="118"/>
      <c r="C79" s="118"/>
      <c r="D79" s="146"/>
      <c r="E79" s="118"/>
      <c r="F79" s="118"/>
      <c r="G79" s="146"/>
      <c r="H79" s="118"/>
      <c r="I79" s="170"/>
      <c r="J79" s="170"/>
      <c r="K79" s="170"/>
      <c r="L79" s="170"/>
      <c r="M79" s="170"/>
      <c r="N79" s="170"/>
      <c r="O79" s="170"/>
      <c r="P79" s="170"/>
      <c r="Q79" s="170"/>
    </row>
    <row r="80" spans="2:17" x14ac:dyDescent="0.2">
      <c r="B80" s="118"/>
      <c r="C80" s="118"/>
      <c r="D80" s="146"/>
      <c r="E80" s="118"/>
      <c r="F80" s="118"/>
      <c r="G80" s="146"/>
      <c r="H80" s="118"/>
      <c r="I80" s="170"/>
      <c r="J80" s="170"/>
      <c r="K80" s="170"/>
      <c r="L80" s="170"/>
      <c r="M80" s="170"/>
      <c r="N80" s="170"/>
      <c r="O80" s="170"/>
      <c r="P80" s="170"/>
      <c r="Q80" s="170"/>
    </row>
    <row r="81" spans="2:17" x14ac:dyDescent="0.2">
      <c r="B81" s="118"/>
      <c r="C81" s="118"/>
      <c r="D81" s="146"/>
      <c r="E81" s="118"/>
      <c r="F81" s="118"/>
      <c r="G81" s="146"/>
      <c r="H81" s="118"/>
      <c r="I81" s="170"/>
      <c r="J81" s="170"/>
      <c r="K81" s="170"/>
      <c r="L81" s="170"/>
      <c r="M81" s="170"/>
      <c r="N81" s="170"/>
      <c r="O81" s="170"/>
      <c r="P81" s="170"/>
      <c r="Q81" s="170"/>
    </row>
    <row r="82" spans="2:17" x14ac:dyDescent="0.2">
      <c r="B82" s="118"/>
      <c r="C82" s="118"/>
      <c r="D82" s="146"/>
      <c r="E82" s="118"/>
      <c r="F82" s="118"/>
      <c r="G82" s="146"/>
      <c r="H82" s="118"/>
      <c r="I82" s="170"/>
      <c r="J82" s="170"/>
      <c r="K82" s="170"/>
      <c r="L82" s="170"/>
      <c r="M82" s="170"/>
      <c r="N82" s="170"/>
      <c r="O82" s="170"/>
      <c r="P82" s="170"/>
      <c r="Q82" s="170"/>
    </row>
    <row r="83" spans="2:17" x14ac:dyDescent="0.2">
      <c r="B83" s="118"/>
      <c r="C83" s="118"/>
      <c r="D83" s="146"/>
      <c r="E83" s="118"/>
      <c r="F83" s="118"/>
      <c r="G83" s="146"/>
      <c r="H83" s="118"/>
      <c r="I83" s="170"/>
      <c r="J83" s="170"/>
      <c r="K83" s="170"/>
      <c r="L83" s="170"/>
      <c r="M83" s="170"/>
      <c r="N83" s="170"/>
      <c r="O83" s="170"/>
      <c r="P83" s="170"/>
      <c r="Q83" s="170"/>
    </row>
    <row r="84" spans="2:17" x14ac:dyDescent="0.2">
      <c r="B84" s="118"/>
      <c r="C84" s="118"/>
      <c r="D84" s="146"/>
      <c r="E84" s="118"/>
      <c r="F84" s="118"/>
      <c r="G84" s="146"/>
      <c r="H84" s="118"/>
      <c r="I84" s="170"/>
      <c r="J84" s="170"/>
      <c r="K84" s="170"/>
      <c r="L84" s="170"/>
      <c r="M84" s="170"/>
      <c r="N84" s="170"/>
      <c r="O84" s="170"/>
      <c r="P84" s="170"/>
      <c r="Q84" s="170"/>
    </row>
    <row r="85" spans="2:17" x14ac:dyDescent="0.2">
      <c r="B85" s="118"/>
      <c r="C85" s="118"/>
      <c r="D85" s="146"/>
      <c r="E85" s="118"/>
      <c r="F85" s="118"/>
      <c r="G85" s="146"/>
      <c r="H85" s="118"/>
      <c r="I85" s="170"/>
      <c r="J85" s="170"/>
      <c r="K85" s="170"/>
      <c r="L85" s="170"/>
      <c r="M85" s="170"/>
      <c r="N85" s="170"/>
      <c r="O85" s="170"/>
      <c r="P85" s="170"/>
      <c r="Q85" s="170"/>
    </row>
    <row r="86" spans="2:17" x14ac:dyDescent="0.2">
      <c r="B86" s="118"/>
      <c r="C86" s="118"/>
      <c r="D86" s="146"/>
      <c r="E86" s="118"/>
      <c r="F86" s="118"/>
      <c r="G86" s="146"/>
      <c r="H86" s="118"/>
      <c r="I86" s="170"/>
      <c r="J86" s="170"/>
      <c r="K86" s="170"/>
      <c r="L86" s="170"/>
      <c r="M86" s="170"/>
      <c r="N86" s="170"/>
      <c r="O86" s="170"/>
      <c r="P86" s="170"/>
      <c r="Q86" s="170"/>
    </row>
    <row r="87" spans="2:17" x14ac:dyDescent="0.2">
      <c r="B87" s="118"/>
      <c r="C87" s="118"/>
      <c r="D87" s="146"/>
      <c r="E87" s="118"/>
      <c r="F87" s="118"/>
      <c r="G87" s="146"/>
      <c r="H87" s="118"/>
      <c r="I87" s="170"/>
      <c r="J87" s="170"/>
      <c r="K87" s="170"/>
      <c r="L87" s="170"/>
      <c r="M87" s="170"/>
      <c r="N87" s="170"/>
      <c r="O87" s="170"/>
      <c r="P87" s="170"/>
      <c r="Q87" s="170"/>
    </row>
    <row r="88" spans="2:17" x14ac:dyDescent="0.2">
      <c r="B88" s="118"/>
      <c r="C88" s="118"/>
      <c r="D88" s="146"/>
      <c r="E88" s="118"/>
      <c r="F88" s="118"/>
      <c r="G88" s="146"/>
      <c r="H88" s="118"/>
      <c r="I88" s="170"/>
      <c r="J88" s="170"/>
      <c r="K88" s="170"/>
      <c r="L88" s="170"/>
      <c r="M88" s="170"/>
      <c r="N88" s="170"/>
      <c r="O88" s="170"/>
      <c r="P88" s="170"/>
      <c r="Q88" s="170"/>
    </row>
    <row r="89" spans="2:17" x14ac:dyDescent="0.2">
      <c r="B89" s="118"/>
      <c r="C89" s="118"/>
      <c r="D89" s="146"/>
      <c r="E89" s="118"/>
      <c r="F89" s="118"/>
      <c r="G89" s="146"/>
      <c r="H89" s="118"/>
      <c r="I89" s="170"/>
      <c r="J89" s="170"/>
      <c r="K89" s="170"/>
      <c r="L89" s="170"/>
      <c r="M89" s="170"/>
      <c r="N89" s="170"/>
      <c r="O89" s="170"/>
      <c r="P89" s="170"/>
      <c r="Q89" s="170"/>
    </row>
    <row r="90" spans="2:17" x14ac:dyDescent="0.2">
      <c r="B90" s="118"/>
      <c r="C90" s="118"/>
      <c r="D90" s="146"/>
      <c r="E90" s="118"/>
      <c r="F90" s="118"/>
      <c r="G90" s="146"/>
      <c r="H90" s="118"/>
      <c r="I90" s="170"/>
      <c r="J90" s="170"/>
      <c r="K90" s="170"/>
      <c r="L90" s="170"/>
      <c r="M90" s="170"/>
      <c r="N90" s="170"/>
      <c r="O90" s="170"/>
      <c r="P90" s="170"/>
      <c r="Q90" s="170"/>
    </row>
    <row r="91" spans="2:17" x14ac:dyDescent="0.2">
      <c r="B91" s="118"/>
      <c r="C91" s="118"/>
      <c r="D91" s="146"/>
      <c r="E91" s="118"/>
      <c r="F91" s="118"/>
      <c r="G91" s="146"/>
      <c r="H91" s="118"/>
      <c r="I91" s="170"/>
      <c r="J91" s="170"/>
      <c r="K91" s="170"/>
      <c r="L91" s="170"/>
      <c r="M91" s="170"/>
      <c r="N91" s="170"/>
      <c r="O91" s="170"/>
      <c r="P91" s="170"/>
      <c r="Q91" s="170"/>
    </row>
    <row r="92" spans="2:17" x14ac:dyDescent="0.2">
      <c r="B92" s="118"/>
      <c r="C92" s="118"/>
      <c r="D92" s="146"/>
      <c r="E92" s="118"/>
      <c r="F92" s="118"/>
      <c r="G92" s="146"/>
      <c r="H92" s="118"/>
      <c r="I92" s="170"/>
      <c r="J92" s="170"/>
      <c r="K92" s="170"/>
      <c r="L92" s="170"/>
      <c r="M92" s="170"/>
      <c r="N92" s="170"/>
      <c r="O92" s="170"/>
      <c r="P92" s="170"/>
      <c r="Q92" s="170"/>
    </row>
    <row r="93" spans="2:17" x14ac:dyDescent="0.2">
      <c r="B93" s="118"/>
      <c r="C93" s="118"/>
      <c r="D93" s="146"/>
      <c r="E93" s="118"/>
      <c r="F93" s="118"/>
      <c r="G93" s="146"/>
      <c r="H93" s="118"/>
      <c r="I93" s="170"/>
      <c r="J93" s="170"/>
      <c r="K93" s="170"/>
      <c r="L93" s="170"/>
      <c r="M93" s="170"/>
      <c r="N93" s="170"/>
      <c r="O93" s="170"/>
      <c r="P93" s="170"/>
      <c r="Q93" s="170"/>
    </row>
    <row r="94" spans="2:17" x14ac:dyDescent="0.2">
      <c r="B94" s="118"/>
      <c r="C94" s="118"/>
      <c r="D94" s="146"/>
      <c r="E94" s="118"/>
      <c r="F94" s="118"/>
      <c r="G94" s="146"/>
      <c r="H94" s="118"/>
      <c r="I94" s="170"/>
      <c r="J94" s="170"/>
      <c r="K94" s="170"/>
      <c r="L94" s="170"/>
      <c r="M94" s="170"/>
      <c r="N94" s="170"/>
      <c r="O94" s="170"/>
      <c r="P94" s="170"/>
      <c r="Q94" s="170"/>
    </row>
    <row r="95" spans="2:17" x14ac:dyDescent="0.2">
      <c r="B95" s="118"/>
      <c r="C95" s="118"/>
      <c r="D95" s="146"/>
      <c r="E95" s="118"/>
      <c r="F95" s="118"/>
      <c r="G95" s="146"/>
      <c r="H95" s="118"/>
      <c r="I95" s="170"/>
      <c r="J95" s="170"/>
      <c r="K95" s="170"/>
      <c r="L95" s="170"/>
      <c r="M95" s="170"/>
      <c r="N95" s="170"/>
      <c r="O95" s="170"/>
      <c r="P95" s="170"/>
      <c r="Q95" s="170"/>
    </row>
    <row r="96" spans="2:17" x14ac:dyDescent="0.2">
      <c r="B96" s="118"/>
      <c r="C96" s="118"/>
      <c r="D96" s="146"/>
      <c r="E96" s="118"/>
      <c r="F96" s="118"/>
      <c r="G96" s="146"/>
      <c r="H96" s="118"/>
      <c r="I96" s="170"/>
      <c r="J96" s="170"/>
      <c r="K96" s="170"/>
      <c r="L96" s="170"/>
      <c r="M96" s="170"/>
      <c r="N96" s="170"/>
      <c r="O96" s="170"/>
      <c r="P96" s="170"/>
      <c r="Q96" s="170"/>
    </row>
    <row r="97" spans="2:17" x14ac:dyDescent="0.2">
      <c r="B97" s="118"/>
      <c r="C97" s="118"/>
      <c r="D97" s="146"/>
      <c r="E97" s="118"/>
      <c r="F97" s="118"/>
      <c r="G97" s="146"/>
      <c r="H97" s="118"/>
      <c r="I97" s="170"/>
      <c r="J97" s="170"/>
      <c r="K97" s="170"/>
      <c r="L97" s="170"/>
      <c r="M97" s="170"/>
      <c r="N97" s="170"/>
      <c r="O97" s="170"/>
      <c r="P97" s="170"/>
      <c r="Q97" s="170"/>
    </row>
    <row r="98" spans="2:17" x14ac:dyDescent="0.2">
      <c r="B98" s="118"/>
      <c r="C98" s="118"/>
      <c r="D98" s="146"/>
      <c r="E98" s="118"/>
      <c r="F98" s="118"/>
      <c r="G98" s="146"/>
      <c r="H98" s="118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2:17" x14ac:dyDescent="0.2">
      <c r="B99" s="118"/>
      <c r="C99" s="118"/>
      <c r="D99" s="146"/>
      <c r="E99" s="118"/>
      <c r="F99" s="118"/>
      <c r="G99" s="146"/>
      <c r="H99" s="118"/>
      <c r="I99" s="170"/>
      <c r="J99" s="170"/>
      <c r="K99" s="170"/>
      <c r="L99" s="170"/>
      <c r="M99" s="170"/>
      <c r="N99" s="170"/>
      <c r="O99" s="170"/>
      <c r="P99" s="170"/>
      <c r="Q99" s="170"/>
    </row>
    <row r="100" spans="2:17" x14ac:dyDescent="0.2">
      <c r="B100" s="118"/>
      <c r="C100" s="118"/>
      <c r="D100" s="146"/>
      <c r="E100" s="118"/>
      <c r="F100" s="118"/>
      <c r="G100" s="146"/>
      <c r="H100" s="118"/>
      <c r="I100" s="170"/>
      <c r="J100" s="170"/>
      <c r="K100" s="170"/>
      <c r="L100" s="170"/>
      <c r="M100" s="170"/>
      <c r="N100" s="170"/>
      <c r="O100" s="170"/>
      <c r="P100" s="170"/>
      <c r="Q100" s="170"/>
    </row>
    <row r="101" spans="2:17" x14ac:dyDescent="0.2">
      <c r="B101" s="118"/>
      <c r="C101" s="118"/>
      <c r="D101" s="146"/>
      <c r="E101" s="118"/>
      <c r="F101" s="118"/>
      <c r="G101" s="146"/>
      <c r="H101" s="118"/>
      <c r="I101" s="170"/>
      <c r="J101" s="170"/>
      <c r="K101" s="170"/>
      <c r="L101" s="170"/>
      <c r="M101" s="170"/>
      <c r="N101" s="170"/>
      <c r="O101" s="170"/>
      <c r="P101" s="170"/>
      <c r="Q101" s="170"/>
    </row>
    <row r="102" spans="2:17" x14ac:dyDescent="0.2">
      <c r="B102" s="118"/>
      <c r="C102" s="118"/>
      <c r="D102" s="146"/>
      <c r="E102" s="118"/>
      <c r="F102" s="118"/>
      <c r="G102" s="146"/>
      <c r="H102" s="118"/>
      <c r="I102" s="170"/>
      <c r="J102" s="170"/>
      <c r="K102" s="170"/>
      <c r="L102" s="170"/>
      <c r="M102" s="170"/>
      <c r="N102" s="170"/>
      <c r="O102" s="170"/>
      <c r="P102" s="170"/>
      <c r="Q102" s="170"/>
    </row>
    <row r="103" spans="2:17" x14ac:dyDescent="0.2">
      <c r="B103" s="118"/>
      <c r="C103" s="118"/>
      <c r="D103" s="146"/>
      <c r="E103" s="118"/>
      <c r="F103" s="118"/>
      <c r="G103" s="146"/>
      <c r="H103" s="118"/>
      <c r="I103" s="170"/>
      <c r="J103" s="170"/>
      <c r="K103" s="170"/>
      <c r="L103" s="170"/>
      <c r="M103" s="170"/>
      <c r="N103" s="170"/>
      <c r="O103" s="170"/>
      <c r="P103" s="170"/>
      <c r="Q103" s="170"/>
    </row>
    <row r="104" spans="2:17" x14ac:dyDescent="0.2">
      <c r="B104" s="118"/>
      <c r="C104" s="118"/>
      <c r="D104" s="146"/>
      <c r="E104" s="118"/>
      <c r="F104" s="118"/>
      <c r="G104" s="146"/>
      <c r="H104" s="118"/>
      <c r="I104" s="170"/>
      <c r="J104" s="170"/>
      <c r="K104" s="170"/>
      <c r="L104" s="170"/>
      <c r="M104" s="170"/>
      <c r="N104" s="170"/>
      <c r="O104" s="170"/>
      <c r="P104" s="170"/>
      <c r="Q104" s="170"/>
    </row>
    <row r="105" spans="2:17" x14ac:dyDescent="0.2">
      <c r="B105" s="118"/>
      <c r="C105" s="118"/>
      <c r="D105" s="146"/>
      <c r="E105" s="118"/>
      <c r="F105" s="118"/>
      <c r="G105" s="146"/>
      <c r="H105" s="118"/>
      <c r="I105" s="170"/>
      <c r="J105" s="170"/>
      <c r="K105" s="170"/>
      <c r="L105" s="170"/>
      <c r="M105" s="170"/>
      <c r="N105" s="170"/>
      <c r="O105" s="170"/>
      <c r="P105" s="170"/>
      <c r="Q105" s="170"/>
    </row>
    <row r="106" spans="2:17" x14ac:dyDescent="0.2">
      <c r="B106" s="118"/>
      <c r="C106" s="118"/>
      <c r="D106" s="146"/>
      <c r="E106" s="118"/>
      <c r="F106" s="118"/>
      <c r="G106" s="146"/>
      <c r="H106" s="118"/>
      <c r="I106" s="170"/>
      <c r="J106" s="170"/>
      <c r="K106" s="170"/>
      <c r="L106" s="170"/>
      <c r="M106" s="170"/>
      <c r="N106" s="170"/>
      <c r="O106" s="170"/>
      <c r="P106" s="170"/>
      <c r="Q106" s="170"/>
    </row>
    <row r="107" spans="2:17" x14ac:dyDescent="0.2">
      <c r="B107" s="118"/>
      <c r="C107" s="118"/>
      <c r="D107" s="146"/>
      <c r="E107" s="118"/>
      <c r="F107" s="118"/>
      <c r="G107" s="146"/>
      <c r="H107" s="118"/>
      <c r="I107" s="170"/>
      <c r="J107" s="170"/>
      <c r="K107" s="170"/>
      <c r="L107" s="170"/>
      <c r="M107" s="170"/>
      <c r="N107" s="170"/>
      <c r="O107" s="170"/>
      <c r="P107" s="170"/>
      <c r="Q107" s="170"/>
    </row>
    <row r="108" spans="2:17" x14ac:dyDescent="0.2">
      <c r="B108" s="118"/>
      <c r="C108" s="118"/>
      <c r="D108" s="146"/>
      <c r="E108" s="118"/>
      <c r="F108" s="118"/>
      <c r="G108" s="146"/>
      <c r="H108" s="118"/>
      <c r="I108" s="170"/>
      <c r="J108" s="170"/>
      <c r="K108" s="170"/>
      <c r="L108" s="170"/>
      <c r="M108" s="170"/>
      <c r="N108" s="170"/>
      <c r="O108" s="170"/>
      <c r="P108" s="170"/>
      <c r="Q108" s="170"/>
    </row>
    <row r="109" spans="2:17" x14ac:dyDescent="0.2">
      <c r="B109" s="118"/>
      <c r="C109" s="118"/>
      <c r="D109" s="146"/>
      <c r="E109" s="118"/>
      <c r="F109" s="118"/>
      <c r="G109" s="146"/>
      <c r="H109" s="118"/>
      <c r="I109" s="170"/>
      <c r="J109" s="170"/>
      <c r="K109" s="170"/>
      <c r="L109" s="170"/>
      <c r="M109" s="170"/>
      <c r="N109" s="170"/>
      <c r="O109" s="170"/>
      <c r="P109" s="170"/>
      <c r="Q109" s="170"/>
    </row>
    <row r="110" spans="2:17" x14ac:dyDescent="0.2">
      <c r="B110" s="118"/>
      <c r="C110" s="118"/>
      <c r="D110" s="146"/>
      <c r="E110" s="118"/>
      <c r="F110" s="118"/>
      <c r="G110" s="146"/>
      <c r="H110" s="118"/>
      <c r="I110" s="170"/>
      <c r="J110" s="170"/>
      <c r="K110" s="170"/>
      <c r="L110" s="170"/>
      <c r="M110" s="170"/>
      <c r="N110" s="170"/>
      <c r="O110" s="170"/>
      <c r="P110" s="170"/>
      <c r="Q110" s="170"/>
    </row>
    <row r="111" spans="2:17" x14ac:dyDescent="0.2">
      <c r="B111" s="118"/>
      <c r="C111" s="118"/>
      <c r="D111" s="146"/>
      <c r="E111" s="118"/>
      <c r="F111" s="118"/>
      <c r="G111" s="146"/>
      <c r="H111" s="118"/>
      <c r="I111" s="170"/>
      <c r="J111" s="170"/>
      <c r="K111" s="170"/>
      <c r="L111" s="170"/>
      <c r="M111" s="170"/>
      <c r="N111" s="170"/>
      <c r="O111" s="170"/>
      <c r="P111" s="170"/>
      <c r="Q111" s="170"/>
    </row>
    <row r="112" spans="2:17" x14ac:dyDescent="0.2">
      <c r="B112" s="118"/>
      <c r="C112" s="118"/>
      <c r="D112" s="146"/>
      <c r="E112" s="118"/>
      <c r="F112" s="118"/>
      <c r="G112" s="146"/>
      <c r="H112" s="118"/>
      <c r="I112" s="170"/>
      <c r="J112" s="170"/>
      <c r="K112" s="170"/>
      <c r="L112" s="170"/>
      <c r="M112" s="170"/>
      <c r="N112" s="170"/>
      <c r="O112" s="170"/>
      <c r="P112" s="170"/>
      <c r="Q112" s="170"/>
    </row>
    <row r="113" spans="2:17" x14ac:dyDescent="0.2">
      <c r="B113" s="118"/>
      <c r="C113" s="118"/>
      <c r="D113" s="146"/>
      <c r="E113" s="118"/>
      <c r="F113" s="118"/>
      <c r="G113" s="146"/>
      <c r="H113" s="118"/>
      <c r="I113" s="170"/>
      <c r="J113" s="170"/>
      <c r="K113" s="170"/>
      <c r="L113" s="170"/>
      <c r="M113" s="170"/>
      <c r="N113" s="170"/>
      <c r="O113" s="170"/>
      <c r="P113" s="170"/>
      <c r="Q113" s="170"/>
    </row>
    <row r="114" spans="2:17" x14ac:dyDescent="0.2">
      <c r="B114" s="118"/>
      <c r="C114" s="118"/>
      <c r="D114" s="146"/>
      <c r="E114" s="118"/>
      <c r="F114" s="118"/>
      <c r="G114" s="146"/>
      <c r="H114" s="118"/>
      <c r="I114" s="170"/>
      <c r="J114" s="170"/>
      <c r="K114" s="170"/>
      <c r="L114" s="170"/>
      <c r="M114" s="170"/>
      <c r="N114" s="170"/>
      <c r="O114" s="170"/>
      <c r="P114" s="170"/>
      <c r="Q114" s="170"/>
    </row>
    <row r="115" spans="2:17" x14ac:dyDescent="0.2">
      <c r="B115" s="118"/>
      <c r="C115" s="118"/>
      <c r="D115" s="146"/>
      <c r="E115" s="118"/>
      <c r="F115" s="118"/>
      <c r="G115" s="146"/>
      <c r="H115" s="118"/>
      <c r="I115" s="170"/>
      <c r="J115" s="170"/>
      <c r="K115" s="170"/>
      <c r="L115" s="170"/>
      <c r="M115" s="170"/>
      <c r="N115" s="170"/>
      <c r="O115" s="170"/>
      <c r="P115" s="170"/>
      <c r="Q115" s="170"/>
    </row>
    <row r="116" spans="2:17" x14ac:dyDescent="0.2">
      <c r="B116" s="118"/>
      <c r="C116" s="118"/>
      <c r="D116" s="146"/>
      <c r="E116" s="118"/>
      <c r="F116" s="118"/>
      <c r="G116" s="146"/>
      <c r="H116" s="118"/>
      <c r="I116" s="170"/>
      <c r="J116" s="170"/>
      <c r="K116" s="170"/>
      <c r="L116" s="170"/>
      <c r="M116" s="170"/>
      <c r="N116" s="170"/>
      <c r="O116" s="170"/>
      <c r="P116" s="170"/>
      <c r="Q116" s="170"/>
    </row>
    <row r="117" spans="2:17" x14ac:dyDescent="0.2">
      <c r="B117" s="118"/>
      <c r="C117" s="118"/>
      <c r="D117" s="146"/>
      <c r="E117" s="118"/>
      <c r="F117" s="118"/>
      <c r="G117" s="146"/>
      <c r="H117" s="118"/>
      <c r="I117" s="170"/>
      <c r="J117" s="170"/>
      <c r="K117" s="170"/>
      <c r="L117" s="170"/>
      <c r="M117" s="170"/>
      <c r="N117" s="170"/>
      <c r="O117" s="170"/>
      <c r="P117" s="170"/>
      <c r="Q117" s="170"/>
    </row>
    <row r="118" spans="2:17" x14ac:dyDescent="0.2">
      <c r="B118" s="118"/>
      <c r="C118" s="118"/>
      <c r="D118" s="146"/>
      <c r="E118" s="118"/>
      <c r="F118" s="118"/>
      <c r="G118" s="146"/>
      <c r="H118" s="118"/>
      <c r="I118" s="170"/>
      <c r="J118" s="170"/>
      <c r="K118" s="170"/>
      <c r="L118" s="170"/>
      <c r="M118" s="170"/>
      <c r="N118" s="170"/>
      <c r="O118" s="170"/>
      <c r="P118" s="170"/>
      <c r="Q118" s="170"/>
    </row>
    <row r="119" spans="2:17" x14ac:dyDescent="0.2">
      <c r="B119" s="118"/>
      <c r="C119" s="118"/>
      <c r="D119" s="146"/>
      <c r="E119" s="118"/>
      <c r="F119" s="118"/>
      <c r="G119" s="146"/>
      <c r="H119" s="118"/>
      <c r="I119" s="170"/>
      <c r="J119" s="170"/>
      <c r="K119" s="170"/>
      <c r="L119" s="170"/>
      <c r="M119" s="170"/>
      <c r="N119" s="170"/>
      <c r="O119" s="170"/>
      <c r="P119" s="170"/>
      <c r="Q119" s="170"/>
    </row>
    <row r="120" spans="2:17" x14ac:dyDescent="0.2">
      <c r="B120" s="118"/>
      <c r="C120" s="118"/>
      <c r="D120" s="146"/>
      <c r="E120" s="118"/>
      <c r="F120" s="118"/>
      <c r="G120" s="146"/>
      <c r="H120" s="118"/>
      <c r="I120" s="170"/>
      <c r="J120" s="170"/>
      <c r="K120" s="170"/>
      <c r="L120" s="170"/>
      <c r="M120" s="170"/>
      <c r="N120" s="170"/>
      <c r="O120" s="170"/>
      <c r="P120" s="170"/>
      <c r="Q120" s="170"/>
    </row>
    <row r="121" spans="2:17" x14ac:dyDescent="0.2">
      <c r="B121" s="118"/>
      <c r="C121" s="118"/>
      <c r="D121" s="146"/>
      <c r="E121" s="118"/>
      <c r="F121" s="118"/>
      <c r="G121" s="146"/>
      <c r="H121" s="118"/>
      <c r="I121" s="170"/>
      <c r="J121" s="170"/>
      <c r="K121" s="170"/>
      <c r="L121" s="170"/>
      <c r="M121" s="170"/>
      <c r="N121" s="170"/>
      <c r="O121" s="170"/>
      <c r="P121" s="170"/>
      <c r="Q121" s="170"/>
    </row>
    <row r="122" spans="2:17" x14ac:dyDescent="0.2">
      <c r="B122" s="118"/>
      <c r="C122" s="118"/>
      <c r="D122" s="146"/>
      <c r="E122" s="118"/>
      <c r="F122" s="118"/>
      <c r="G122" s="146"/>
      <c r="H122" s="118"/>
      <c r="I122" s="170"/>
      <c r="J122" s="170"/>
      <c r="K122" s="170"/>
      <c r="L122" s="170"/>
      <c r="M122" s="170"/>
      <c r="N122" s="170"/>
      <c r="O122" s="170"/>
      <c r="P122" s="170"/>
      <c r="Q122" s="170"/>
    </row>
    <row r="123" spans="2:17" x14ac:dyDescent="0.2">
      <c r="B123" s="118"/>
      <c r="C123" s="118"/>
      <c r="D123" s="146"/>
      <c r="E123" s="118"/>
      <c r="F123" s="118"/>
      <c r="G123" s="146"/>
      <c r="H123" s="118"/>
      <c r="I123" s="170"/>
      <c r="J123" s="170"/>
      <c r="K123" s="170"/>
      <c r="L123" s="170"/>
      <c r="M123" s="170"/>
      <c r="N123" s="170"/>
      <c r="O123" s="170"/>
      <c r="P123" s="170"/>
      <c r="Q123" s="170"/>
    </row>
    <row r="124" spans="2:17" x14ac:dyDescent="0.2">
      <c r="B124" s="118"/>
      <c r="C124" s="118"/>
      <c r="D124" s="146"/>
      <c r="E124" s="118"/>
      <c r="F124" s="118"/>
      <c r="G124" s="146"/>
      <c r="H124" s="118"/>
      <c r="I124" s="170"/>
      <c r="J124" s="170"/>
      <c r="K124" s="170"/>
      <c r="L124" s="170"/>
      <c r="M124" s="170"/>
      <c r="N124" s="170"/>
      <c r="O124" s="170"/>
      <c r="P124" s="170"/>
      <c r="Q124" s="170"/>
    </row>
    <row r="125" spans="2:17" x14ac:dyDescent="0.2">
      <c r="B125" s="118"/>
      <c r="C125" s="118"/>
      <c r="D125" s="146"/>
      <c r="E125" s="118"/>
      <c r="F125" s="118"/>
      <c r="G125" s="146"/>
      <c r="H125" s="118"/>
      <c r="I125" s="170"/>
      <c r="J125" s="170"/>
      <c r="K125" s="170"/>
      <c r="L125" s="170"/>
      <c r="M125" s="170"/>
      <c r="N125" s="170"/>
      <c r="O125" s="170"/>
      <c r="P125" s="170"/>
      <c r="Q125" s="170"/>
    </row>
    <row r="126" spans="2:17" x14ac:dyDescent="0.2">
      <c r="B126" s="118"/>
      <c r="C126" s="118"/>
      <c r="D126" s="146"/>
      <c r="E126" s="118"/>
      <c r="F126" s="118"/>
      <c r="G126" s="146"/>
      <c r="H126" s="118"/>
      <c r="I126" s="170"/>
      <c r="J126" s="170"/>
      <c r="K126" s="170"/>
      <c r="L126" s="170"/>
      <c r="M126" s="170"/>
      <c r="N126" s="170"/>
      <c r="O126" s="170"/>
      <c r="P126" s="170"/>
      <c r="Q126" s="170"/>
    </row>
    <row r="127" spans="2:17" x14ac:dyDescent="0.2">
      <c r="B127" s="118"/>
      <c r="C127" s="118"/>
      <c r="D127" s="146"/>
      <c r="E127" s="118"/>
      <c r="F127" s="118"/>
      <c r="G127" s="146"/>
      <c r="H127" s="118"/>
      <c r="I127" s="170"/>
      <c r="J127" s="170"/>
      <c r="K127" s="170"/>
      <c r="L127" s="170"/>
      <c r="M127" s="170"/>
      <c r="N127" s="170"/>
      <c r="O127" s="170"/>
      <c r="P127" s="170"/>
      <c r="Q127" s="170"/>
    </row>
    <row r="128" spans="2:17" x14ac:dyDescent="0.2">
      <c r="B128" s="118"/>
      <c r="C128" s="118"/>
      <c r="D128" s="146"/>
      <c r="E128" s="118"/>
      <c r="F128" s="118"/>
      <c r="G128" s="146"/>
      <c r="H128" s="118"/>
      <c r="I128" s="170"/>
      <c r="J128" s="170"/>
      <c r="K128" s="170"/>
      <c r="L128" s="170"/>
      <c r="M128" s="170"/>
      <c r="N128" s="170"/>
      <c r="O128" s="170"/>
      <c r="P128" s="170"/>
      <c r="Q128" s="170"/>
    </row>
    <row r="129" spans="2:17" x14ac:dyDescent="0.2">
      <c r="B129" s="118"/>
      <c r="C129" s="118"/>
      <c r="D129" s="146"/>
      <c r="E129" s="118"/>
      <c r="F129" s="118"/>
      <c r="G129" s="146"/>
      <c r="H129" s="118"/>
      <c r="I129" s="170"/>
      <c r="J129" s="170"/>
      <c r="K129" s="170"/>
      <c r="L129" s="170"/>
      <c r="M129" s="170"/>
      <c r="N129" s="170"/>
      <c r="O129" s="170"/>
      <c r="P129" s="170"/>
      <c r="Q129" s="170"/>
    </row>
    <row r="130" spans="2:17" x14ac:dyDescent="0.2">
      <c r="B130" s="118"/>
      <c r="C130" s="118"/>
      <c r="D130" s="146"/>
      <c r="E130" s="118"/>
      <c r="F130" s="118"/>
      <c r="G130" s="146"/>
      <c r="H130" s="118"/>
      <c r="I130" s="170"/>
      <c r="J130" s="170"/>
      <c r="K130" s="170"/>
      <c r="L130" s="170"/>
      <c r="M130" s="170"/>
      <c r="N130" s="170"/>
      <c r="O130" s="170"/>
      <c r="P130" s="170"/>
      <c r="Q130" s="170"/>
    </row>
    <row r="131" spans="2:17" x14ac:dyDescent="0.2">
      <c r="B131" s="118"/>
      <c r="C131" s="118"/>
      <c r="D131" s="146"/>
      <c r="E131" s="118"/>
      <c r="F131" s="118"/>
      <c r="G131" s="146"/>
      <c r="H131" s="118"/>
      <c r="I131" s="170"/>
      <c r="J131" s="170"/>
      <c r="K131" s="170"/>
      <c r="L131" s="170"/>
      <c r="M131" s="170"/>
      <c r="N131" s="170"/>
      <c r="O131" s="170"/>
      <c r="P131" s="170"/>
      <c r="Q131" s="170"/>
    </row>
    <row r="132" spans="2:17" x14ac:dyDescent="0.2">
      <c r="B132" s="118"/>
      <c r="C132" s="118"/>
      <c r="D132" s="146"/>
      <c r="E132" s="118"/>
      <c r="F132" s="118"/>
      <c r="G132" s="146"/>
      <c r="H132" s="118"/>
      <c r="I132" s="170"/>
      <c r="J132" s="170"/>
      <c r="K132" s="170"/>
      <c r="L132" s="170"/>
      <c r="M132" s="170"/>
      <c r="N132" s="170"/>
      <c r="O132" s="170"/>
      <c r="P132" s="170"/>
      <c r="Q132" s="170"/>
    </row>
    <row r="133" spans="2:17" x14ac:dyDescent="0.2">
      <c r="B133" s="118"/>
      <c r="C133" s="118"/>
      <c r="D133" s="146"/>
      <c r="E133" s="118"/>
      <c r="F133" s="118"/>
      <c r="G133" s="146"/>
      <c r="H133" s="118"/>
      <c r="I133" s="170"/>
      <c r="J133" s="170"/>
      <c r="K133" s="170"/>
      <c r="L133" s="170"/>
      <c r="M133" s="170"/>
      <c r="N133" s="170"/>
      <c r="O133" s="170"/>
      <c r="P133" s="170"/>
      <c r="Q133" s="170"/>
    </row>
    <row r="134" spans="2:17" x14ac:dyDescent="0.2">
      <c r="B134" s="118"/>
      <c r="C134" s="118"/>
      <c r="D134" s="146"/>
      <c r="E134" s="118"/>
      <c r="F134" s="118"/>
      <c r="G134" s="146"/>
      <c r="H134" s="118"/>
      <c r="I134" s="170"/>
      <c r="J134" s="170"/>
      <c r="K134" s="170"/>
      <c r="L134" s="170"/>
      <c r="M134" s="170"/>
      <c r="N134" s="170"/>
      <c r="O134" s="170"/>
      <c r="P134" s="170"/>
      <c r="Q134" s="170"/>
    </row>
    <row r="135" spans="2:17" x14ac:dyDescent="0.2">
      <c r="B135" s="118"/>
      <c r="C135" s="118"/>
      <c r="D135" s="146"/>
      <c r="E135" s="118"/>
      <c r="F135" s="118"/>
      <c r="G135" s="146"/>
      <c r="H135" s="118"/>
      <c r="I135" s="170"/>
      <c r="J135" s="170"/>
      <c r="K135" s="170"/>
      <c r="L135" s="170"/>
      <c r="M135" s="170"/>
      <c r="N135" s="170"/>
      <c r="O135" s="170"/>
      <c r="P135" s="170"/>
      <c r="Q135" s="170"/>
    </row>
    <row r="136" spans="2:17" x14ac:dyDescent="0.2">
      <c r="B136" s="118"/>
      <c r="C136" s="118"/>
      <c r="D136" s="146"/>
      <c r="E136" s="118"/>
      <c r="F136" s="118"/>
      <c r="G136" s="146"/>
      <c r="H136" s="118"/>
      <c r="I136" s="170"/>
      <c r="J136" s="170"/>
      <c r="K136" s="170"/>
      <c r="L136" s="170"/>
      <c r="M136" s="170"/>
      <c r="N136" s="170"/>
      <c r="O136" s="170"/>
      <c r="P136" s="170"/>
      <c r="Q136" s="170"/>
    </row>
    <row r="137" spans="2:17" x14ac:dyDescent="0.2">
      <c r="B137" s="118"/>
      <c r="C137" s="118"/>
      <c r="D137" s="146"/>
      <c r="E137" s="118"/>
      <c r="F137" s="118"/>
      <c r="G137" s="146"/>
      <c r="H137" s="118"/>
      <c r="I137" s="170"/>
      <c r="J137" s="170"/>
      <c r="K137" s="170"/>
      <c r="L137" s="170"/>
      <c r="M137" s="170"/>
      <c r="N137" s="170"/>
      <c r="O137" s="170"/>
      <c r="P137" s="170"/>
      <c r="Q137" s="170"/>
    </row>
    <row r="138" spans="2:17" x14ac:dyDescent="0.2">
      <c r="B138" s="118"/>
      <c r="C138" s="118"/>
      <c r="D138" s="146"/>
      <c r="E138" s="118"/>
      <c r="F138" s="118"/>
      <c r="G138" s="146"/>
      <c r="H138" s="118"/>
      <c r="I138" s="170"/>
      <c r="J138" s="170"/>
      <c r="K138" s="170"/>
      <c r="L138" s="170"/>
      <c r="M138" s="170"/>
      <c r="N138" s="170"/>
      <c r="O138" s="170"/>
      <c r="P138" s="170"/>
      <c r="Q138" s="170"/>
    </row>
    <row r="139" spans="2:17" x14ac:dyDescent="0.2">
      <c r="B139" s="118"/>
      <c r="C139" s="118"/>
      <c r="D139" s="146"/>
      <c r="E139" s="118"/>
      <c r="F139" s="118"/>
      <c r="G139" s="146"/>
      <c r="H139" s="118"/>
      <c r="I139" s="170"/>
      <c r="J139" s="170"/>
      <c r="K139" s="170"/>
      <c r="L139" s="170"/>
      <c r="M139" s="170"/>
      <c r="N139" s="170"/>
      <c r="O139" s="170"/>
      <c r="P139" s="170"/>
      <c r="Q139" s="170"/>
    </row>
    <row r="140" spans="2:17" x14ac:dyDescent="0.2">
      <c r="B140" s="118"/>
      <c r="C140" s="118"/>
      <c r="D140" s="146"/>
      <c r="E140" s="118"/>
      <c r="F140" s="118"/>
      <c r="G140" s="146"/>
      <c r="H140" s="118"/>
      <c r="I140" s="170"/>
      <c r="J140" s="170"/>
      <c r="K140" s="170"/>
      <c r="L140" s="170"/>
      <c r="M140" s="170"/>
      <c r="N140" s="170"/>
      <c r="O140" s="170"/>
      <c r="P140" s="170"/>
      <c r="Q140" s="170"/>
    </row>
    <row r="141" spans="2:17" x14ac:dyDescent="0.2">
      <c r="B141" s="118"/>
      <c r="C141" s="118"/>
      <c r="D141" s="146"/>
      <c r="E141" s="118"/>
      <c r="F141" s="118"/>
      <c r="G141" s="146"/>
      <c r="H141" s="118"/>
      <c r="I141" s="170"/>
      <c r="J141" s="170"/>
      <c r="K141" s="170"/>
      <c r="L141" s="170"/>
      <c r="M141" s="170"/>
      <c r="N141" s="170"/>
      <c r="O141" s="170"/>
      <c r="P141" s="170"/>
      <c r="Q141" s="170"/>
    </row>
    <row r="142" spans="2:17" x14ac:dyDescent="0.2">
      <c r="B142" s="118"/>
      <c r="C142" s="118"/>
      <c r="D142" s="146"/>
      <c r="E142" s="118"/>
      <c r="F142" s="118"/>
      <c r="G142" s="146"/>
      <c r="H142" s="118"/>
      <c r="I142" s="170"/>
      <c r="J142" s="170"/>
      <c r="K142" s="170"/>
      <c r="L142" s="170"/>
      <c r="M142" s="170"/>
      <c r="N142" s="170"/>
      <c r="O142" s="170"/>
      <c r="P142" s="170"/>
      <c r="Q142" s="170"/>
    </row>
    <row r="143" spans="2:17" x14ac:dyDescent="0.2">
      <c r="B143" s="118"/>
      <c r="C143" s="118"/>
      <c r="D143" s="146"/>
      <c r="E143" s="118"/>
      <c r="F143" s="118"/>
      <c r="G143" s="146"/>
      <c r="H143" s="118"/>
      <c r="I143" s="170"/>
      <c r="J143" s="170"/>
      <c r="K143" s="170"/>
      <c r="L143" s="170"/>
      <c r="M143" s="170"/>
      <c r="N143" s="170"/>
      <c r="O143" s="170"/>
      <c r="P143" s="170"/>
      <c r="Q143" s="170"/>
    </row>
    <row r="144" spans="2:17" x14ac:dyDescent="0.2">
      <c r="B144" s="118"/>
      <c r="C144" s="118"/>
      <c r="D144" s="146"/>
      <c r="E144" s="118"/>
      <c r="F144" s="118"/>
      <c r="G144" s="146"/>
      <c r="H144" s="118"/>
      <c r="I144" s="170"/>
      <c r="J144" s="170"/>
      <c r="K144" s="170"/>
      <c r="L144" s="170"/>
      <c r="M144" s="170"/>
      <c r="N144" s="170"/>
      <c r="O144" s="170"/>
      <c r="P144" s="170"/>
      <c r="Q144" s="170"/>
    </row>
    <row r="145" spans="2:17" x14ac:dyDescent="0.2">
      <c r="B145" s="118"/>
      <c r="C145" s="118"/>
      <c r="D145" s="146"/>
      <c r="E145" s="118"/>
      <c r="F145" s="118"/>
      <c r="G145" s="146"/>
      <c r="H145" s="118"/>
      <c r="I145" s="170"/>
      <c r="J145" s="170"/>
      <c r="K145" s="170"/>
      <c r="L145" s="170"/>
      <c r="M145" s="170"/>
      <c r="N145" s="170"/>
      <c r="O145" s="170"/>
      <c r="P145" s="170"/>
      <c r="Q145" s="170"/>
    </row>
    <row r="146" spans="2:17" x14ac:dyDescent="0.2">
      <c r="B146" s="118"/>
      <c r="C146" s="118"/>
      <c r="D146" s="146"/>
      <c r="E146" s="118"/>
      <c r="F146" s="118"/>
      <c r="G146" s="146"/>
      <c r="H146" s="118"/>
      <c r="I146" s="170"/>
      <c r="J146" s="170"/>
      <c r="K146" s="170"/>
      <c r="L146" s="170"/>
      <c r="M146" s="170"/>
      <c r="N146" s="170"/>
      <c r="O146" s="170"/>
      <c r="P146" s="170"/>
      <c r="Q146" s="170"/>
    </row>
    <row r="147" spans="2:17" x14ac:dyDescent="0.2">
      <c r="B147" s="118"/>
      <c r="C147" s="118"/>
      <c r="D147" s="146"/>
      <c r="E147" s="118"/>
      <c r="F147" s="118"/>
      <c r="G147" s="146"/>
      <c r="H147" s="118"/>
      <c r="I147" s="170"/>
      <c r="J147" s="170"/>
      <c r="K147" s="170"/>
      <c r="L147" s="170"/>
      <c r="M147" s="170"/>
      <c r="N147" s="170"/>
      <c r="O147" s="170"/>
      <c r="P147" s="170"/>
      <c r="Q147" s="170"/>
    </row>
    <row r="148" spans="2:17" x14ac:dyDescent="0.2">
      <c r="B148" s="118"/>
      <c r="C148" s="118"/>
      <c r="D148" s="146"/>
      <c r="E148" s="118"/>
      <c r="F148" s="118"/>
      <c r="G148" s="146"/>
      <c r="H148" s="118"/>
      <c r="I148" s="170"/>
      <c r="J148" s="170"/>
      <c r="K148" s="170"/>
      <c r="L148" s="170"/>
      <c r="M148" s="170"/>
      <c r="N148" s="170"/>
      <c r="O148" s="170"/>
      <c r="P148" s="170"/>
      <c r="Q148" s="170"/>
    </row>
    <row r="149" spans="2:17" x14ac:dyDescent="0.2">
      <c r="B149" s="118"/>
      <c r="C149" s="118"/>
      <c r="D149" s="146"/>
      <c r="E149" s="118"/>
      <c r="F149" s="118"/>
      <c r="G149" s="146"/>
      <c r="H149" s="118"/>
      <c r="I149" s="170"/>
      <c r="J149" s="170"/>
      <c r="K149" s="170"/>
      <c r="L149" s="170"/>
      <c r="M149" s="170"/>
      <c r="N149" s="170"/>
      <c r="O149" s="170"/>
      <c r="P149" s="170"/>
      <c r="Q149" s="170"/>
    </row>
    <row r="150" spans="2:17" x14ac:dyDescent="0.2">
      <c r="B150" s="118"/>
      <c r="C150" s="118"/>
      <c r="D150" s="146"/>
      <c r="E150" s="118"/>
      <c r="F150" s="118"/>
      <c r="G150" s="146"/>
      <c r="H150" s="118"/>
      <c r="I150" s="170"/>
      <c r="J150" s="170"/>
      <c r="K150" s="170"/>
      <c r="L150" s="170"/>
      <c r="M150" s="170"/>
      <c r="N150" s="170"/>
      <c r="O150" s="170"/>
      <c r="P150" s="170"/>
      <c r="Q150" s="170"/>
    </row>
    <row r="151" spans="2:17" x14ac:dyDescent="0.2">
      <c r="B151" s="118"/>
      <c r="C151" s="118"/>
      <c r="D151" s="146"/>
      <c r="E151" s="118"/>
      <c r="F151" s="118"/>
      <c r="G151" s="146"/>
      <c r="H151" s="118"/>
      <c r="I151" s="170"/>
      <c r="J151" s="170"/>
      <c r="K151" s="170"/>
      <c r="L151" s="170"/>
      <c r="M151" s="170"/>
      <c r="N151" s="170"/>
      <c r="O151" s="170"/>
      <c r="P151" s="170"/>
      <c r="Q151" s="170"/>
    </row>
    <row r="152" spans="2:17" x14ac:dyDescent="0.2">
      <c r="B152" s="118"/>
      <c r="C152" s="118"/>
      <c r="D152" s="146"/>
      <c r="E152" s="118"/>
      <c r="F152" s="118"/>
      <c r="G152" s="146"/>
      <c r="H152" s="118"/>
      <c r="I152" s="170"/>
      <c r="J152" s="170"/>
      <c r="K152" s="170"/>
      <c r="L152" s="170"/>
      <c r="M152" s="170"/>
      <c r="N152" s="170"/>
      <c r="O152" s="170"/>
      <c r="P152" s="170"/>
      <c r="Q152" s="170"/>
    </row>
    <row r="153" spans="2:17" x14ac:dyDescent="0.2">
      <c r="B153" s="118"/>
      <c r="C153" s="118"/>
      <c r="D153" s="146"/>
      <c r="E153" s="118"/>
      <c r="F153" s="118"/>
      <c r="G153" s="146"/>
      <c r="H153" s="118"/>
      <c r="I153" s="170"/>
      <c r="J153" s="170"/>
      <c r="K153" s="170"/>
      <c r="L153" s="170"/>
      <c r="M153" s="170"/>
      <c r="N153" s="170"/>
      <c r="O153" s="170"/>
      <c r="P153" s="170"/>
      <c r="Q153" s="170"/>
    </row>
    <row r="154" spans="2:17" x14ac:dyDescent="0.2">
      <c r="B154" s="118"/>
      <c r="C154" s="118"/>
      <c r="D154" s="146"/>
      <c r="E154" s="118"/>
      <c r="F154" s="118"/>
      <c r="G154" s="146"/>
      <c r="H154" s="118"/>
      <c r="I154" s="170"/>
      <c r="J154" s="170"/>
      <c r="K154" s="170"/>
      <c r="L154" s="170"/>
      <c r="M154" s="170"/>
      <c r="N154" s="170"/>
      <c r="O154" s="170"/>
      <c r="P154" s="170"/>
      <c r="Q154" s="170"/>
    </row>
    <row r="155" spans="2:17" x14ac:dyDescent="0.2">
      <c r="B155" s="118"/>
      <c r="C155" s="118"/>
      <c r="D155" s="146"/>
      <c r="E155" s="118"/>
      <c r="F155" s="118"/>
      <c r="G155" s="146"/>
      <c r="H155" s="118"/>
      <c r="I155" s="170"/>
      <c r="J155" s="170"/>
      <c r="K155" s="170"/>
      <c r="L155" s="170"/>
      <c r="M155" s="170"/>
      <c r="N155" s="170"/>
      <c r="O155" s="170"/>
      <c r="P155" s="170"/>
      <c r="Q155" s="170"/>
    </row>
    <row r="156" spans="2:17" x14ac:dyDescent="0.2">
      <c r="B156" s="118"/>
      <c r="C156" s="118"/>
      <c r="D156" s="146"/>
      <c r="E156" s="118"/>
      <c r="F156" s="118"/>
      <c r="G156" s="146"/>
      <c r="H156" s="118"/>
      <c r="I156" s="170"/>
      <c r="J156" s="170"/>
      <c r="K156" s="170"/>
      <c r="L156" s="170"/>
      <c r="M156" s="170"/>
      <c r="N156" s="170"/>
      <c r="O156" s="170"/>
      <c r="P156" s="170"/>
      <c r="Q156" s="170"/>
    </row>
    <row r="157" spans="2:17" x14ac:dyDescent="0.2">
      <c r="B157" s="118"/>
      <c r="C157" s="118"/>
      <c r="D157" s="146"/>
      <c r="E157" s="118"/>
      <c r="F157" s="118"/>
      <c r="G157" s="146"/>
      <c r="H157" s="118"/>
      <c r="I157" s="170"/>
      <c r="J157" s="170"/>
      <c r="K157" s="170"/>
      <c r="L157" s="170"/>
      <c r="M157" s="170"/>
      <c r="N157" s="170"/>
      <c r="O157" s="170"/>
      <c r="P157" s="170"/>
      <c r="Q157" s="170"/>
    </row>
    <row r="158" spans="2:17" x14ac:dyDescent="0.2">
      <c r="B158" s="118"/>
      <c r="C158" s="118"/>
      <c r="D158" s="146"/>
      <c r="E158" s="118"/>
      <c r="F158" s="118"/>
      <c r="G158" s="146"/>
      <c r="H158" s="118"/>
      <c r="I158" s="170"/>
      <c r="J158" s="170"/>
      <c r="K158" s="170"/>
      <c r="L158" s="170"/>
      <c r="M158" s="170"/>
      <c r="N158" s="170"/>
      <c r="O158" s="170"/>
      <c r="P158" s="170"/>
      <c r="Q158" s="170"/>
    </row>
    <row r="159" spans="2:17" x14ac:dyDescent="0.2">
      <c r="B159" s="118"/>
      <c r="C159" s="118"/>
      <c r="D159" s="146"/>
      <c r="E159" s="118"/>
      <c r="F159" s="118"/>
      <c r="G159" s="146"/>
      <c r="H159" s="118"/>
      <c r="I159" s="170"/>
      <c r="J159" s="170"/>
      <c r="K159" s="170"/>
      <c r="L159" s="170"/>
      <c r="M159" s="170"/>
      <c r="N159" s="170"/>
      <c r="O159" s="170"/>
      <c r="P159" s="170"/>
      <c r="Q159" s="170"/>
    </row>
    <row r="160" spans="2:17" x14ac:dyDescent="0.2">
      <c r="B160" s="118"/>
      <c r="C160" s="118"/>
      <c r="D160" s="146"/>
      <c r="E160" s="118"/>
      <c r="F160" s="118"/>
      <c r="G160" s="146"/>
      <c r="H160" s="118"/>
      <c r="I160" s="170"/>
      <c r="J160" s="170"/>
      <c r="K160" s="170"/>
      <c r="L160" s="170"/>
      <c r="M160" s="170"/>
      <c r="N160" s="170"/>
      <c r="O160" s="170"/>
      <c r="P160" s="170"/>
      <c r="Q160" s="170"/>
    </row>
    <row r="161" spans="2:17" x14ac:dyDescent="0.2">
      <c r="B161" s="118"/>
      <c r="C161" s="118"/>
      <c r="D161" s="146"/>
      <c r="E161" s="118"/>
      <c r="F161" s="118"/>
      <c r="G161" s="146"/>
      <c r="H161" s="118"/>
      <c r="I161" s="170"/>
      <c r="J161" s="170"/>
      <c r="K161" s="170"/>
      <c r="L161" s="170"/>
      <c r="M161" s="170"/>
      <c r="N161" s="170"/>
      <c r="O161" s="170"/>
      <c r="P161" s="170"/>
      <c r="Q161" s="170"/>
    </row>
    <row r="162" spans="2:17" x14ac:dyDescent="0.2">
      <c r="B162" s="118"/>
      <c r="C162" s="118"/>
      <c r="D162" s="146"/>
      <c r="E162" s="118"/>
      <c r="F162" s="118"/>
      <c r="G162" s="146"/>
      <c r="H162" s="118"/>
      <c r="I162" s="170"/>
      <c r="J162" s="170"/>
      <c r="K162" s="170"/>
      <c r="L162" s="170"/>
      <c r="M162" s="170"/>
      <c r="N162" s="170"/>
      <c r="O162" s="170"/>
      <c r="P162" s="170"/>
      <c r="Q162" s="170"/>
    </row>
    <row r="163" spans="2:17" x14ac:dyDescent="0.2">
      <c r="B163" s="118"/>
      <c r="C163" s="118"/>
      <c r="D163" s="146"/>
      <c r="E163" s="118"/>
      <c r="F163" s="118"/>
      <c r="G163" s="146"/>
      <c r="H163" s="118"/>
      <c r="I163" s="170"/>
      <c r="J163" s="170"/>
      <c r="K163" s="170"/>
      <c r="L163" s="170"/>
      <c r="M163" s="170"/>
      <c r="N163" s="170"/>
      <c r="O163" s="170"/>
      <c r="P163" s="170"/>
      <c r="Q163" s="170"/>
    </row>
    <row r="164" spans="2:17" x14ac:dyDescent="0.2">
      <c r="B164" s="118"/>
      <c r="C164" s="118"/>
      <c r="D164" s="146"/>
      <c r="E164" s="118"/>
      <c r="F164" s="118"/>
      <c r="G164" s="146"/>
      <c r="H164" s="118"/>
      <c r="I164" s="170"/>
      <c r="J164" s="170"/>
      <c r="K164" s="170"/>
      <c r="L164" s="170"/>
      <c r="M164" s="170"/>
      <c r="N164" s="170"/>
      <c r="O164" s="170"/>
      <c r="P164" s="170"/>
      <c r="Q164" s="170"/>
    </row>
    <row r="165" spans="2:17" x14ac:dyDescent="0.2">
      <c r="B165" s="118"/>
      <c r="C165" s="118"/>
      <c r="D165" s="146"/>
      <c r="E165" s="118"/>
      <c r="F165" s="118"/>
      <c r="G165" s="146"/>
      <c r="H165" s="118"/>
      <c r="I165" s="170"/>
      <c r="J165" s="170"/>
      <c r="K165" s="170"/>
      <c r="L165" s="170"/>
      <c r="M165" s="170"/>
      <c r="N165" s="170"/>
      <c r="O165" s="170"/>
      <c r="P165" s="170"/>
      <c r="Q165" s="170"/>
    </row>
    <row r="166" spans="2:17" x14ac:dyDescent="0.2">
      <c r="B166" s="118"/>
      <c r="C166" s="118"/>
      <c r="D166" s="146"/>
      <c r="E166" s="118"/>
      <c r="F166" s="118"/>
      <c r="G166" s="146"/>
      <c r="H166" s="118"/>
      <c r="I166" s="170"/>
      <c r="J166" s="170"/>
      <c r="K166" s="170"/>
      <c r="L166" s="170"/>
      <c r="M166" s="170"/>
      <c r="N166" s="170"/>
      <c r="O166" s="170"/>
      <c r="P166" s="170"/>
      <c r="Q166" s="170"/>
    </row>
    <row r="167" spans="2:17" x14ac:dyDescent="0.2">
      <c r="B167" s="118"/>
      <c r="C167" s="118"/>
      <c r="D167" s="146"/>
      <c r="E167" s="118"/>
      <c r="F167" s="118"/>
      <c r="G167" s="146"/>
      <c r="H167" s="118"/>
      <c r="I167" s="170"/>
      <c r="J167" s="170"/>
      <c r="K167" s="170"/>
      <c r="L167" s="170"/>
      <c r="M167" s="170"/>
      <c r="N167" s="170"/>
      <c r="O167" s="170"/>
      <c r="P167" s="170"/>
      <c r="Q167" s="170"/>
    </row>
    <row r="168" spans="2:17" x14ac:dyDescent="0.2">
      <c r="B168" s="118"/>
      <c r="C168" s="118"/>
      <c r="D168" s="146"/>
      <c r="E168" s="118"/>
      <c r="F168" s="118"/>
      <c r="G168" s="146"/>
      <c r="H168" s="118"/>
      <c r="I168" s="170"/>
      <c r="J168" s="170"/>
      <c r="K168" s="170"/>
      <c r="L168" s="170"/>
      <c r="M168" s="170"/>
      <c r="N168" s="170"/>
      <c r="O168" s="170"/>
      <c r="P168" s="170"/>
      <c r="Q168" s="170"/>
    </row>
    <row r="169" spans="2:17" x14ac:dyDescent="0.2">
      <c r="B169" s="118"/>
      <c r="C169" s="118"/>
      <c r="D169" s="146"/>
      <c r="E169" s="118"/>
      <c r="F169" s="118"/>
      <c r="G169" s="146"/>
      <c r="H169" s="118"/>
      <c r="I169" s="170"/>
      <c r="J169" s="170"/>
      <c r="K169" s="170"/>
      <c r="L169" s="170"/>
      <c r="M169" s="170"/>
      <c r="N169" s="170"/>
      <c r="O169" s="170"/>
      <c r="P169" s="170"/>
      <c r="Q169" s="170"/>
    </row>
    <row r="170" spans="2:17" x14ac:dyDescent="0.2">
      <c r="B170" s="118"/>
      <c r="C170" s="118"/>
      <c r="D170" s="146"/>
      <c r="E170" s="118"/>
      <c r="F170" s="118"/>
      <c r="G170" s="146"/>
      <c r="H170" s="118"/>
      <c r="I170" s="170"/>
      <c r="J170" s="170"/>
      <c r="K170" s="170"/>
      <c r="L170" s="170"/>
      <c r="M170" s="170"/>
      <c r="N170" s="170"/>
      <c r="O170" s="170"/>
      <c r="P170" s="170"/>
      <c r="Q170" s="170"/>
    </row>
    <row r="171" spans="2:17" x14ac:dyDescent="0.2">
      <c r="B171" s="118"/>
      <c r="C171" s="118"/>
      <c r="D171" s="146"/>
      <c r="E171" s="118"/>
      <c r="F171" s="118"/>
      <c r="G171" s="146"/>
      <c r="H171" s="118"/>
      <c r="I171" s="170"/>
      <c r="J171" s="170"/>
      <c r="K171" s="170"/>
      <c r="L171" s="170"/>
      <c r="M171" s="170"/>
      <c r="N171" s="170"/>
      <c r="O171" s="170"/>
      <c r="P171" s="170"/>
      <c r="Q171" s="170"/>
    </row>
    <row r="172" spans="2:17" x14ac:dyDescent="0.2">
      <c r="B172" s="118"/>
      <c r="C172" s="118"/>
      <c r="D172" s="146"/>
      <c r="E172" s="118"/>
      <c r="F172" s="118"/>
      <c r="G172" s="146"/>
      <c r="H172" s="118"/>
      <c r="I172" s="170"/>
      <c r="J172" s="170"/>
      <c r="K172" s="170"/>
      <c r="L172" s="170"/>
      <c r="M172" s="170"/>
      <c r="N172" s="170"/>
      <c r="O172" s="170"/>
      <c r="P172" s="170"/>
      <c r="Q172" s="170"/>
    </row>
    <row r="173" spans="2:17" x14ac:dyDescent="0.2">
      <c r="B173" s="118"/>
      <c r="C173" s="118"/>
      <c r="D173" s="146"/>
      <c r="E173" s="118"/>
      <c r="F173" s="118"/>
      <c r="G173" s="146"/>
      <c r="H173" s="118"/>
      <c r="I173" s="170"/>
      <c r="J173" s="170"/>
      <c r="K173" s="170"/>
      <c r="L173" s="170"/>
      <c r="M173" s="170"/>
      <c r="N173" s="170"/>
      <c r="O173" s="170"/>
      <c r="P173" s="170"/>
      <c r="Q173" s="170"/>
    </row>
    <row r="174" spans="2:17" x14ac:dyDescent="0.2">
      <c r="B174" s="118"/>
      <c r="C174" s="118"/>
      <c r="D174" s="146"/>
      <c r="E174" s="118"/>
      <c r="F174" s="118"/>
      <c r="G174" s="146"/>
      <c r="H174" s="118"/>
      <c r="I174" s="170"/>
      <c r="J174" s="170"/>
      <c r="K174" s="170"/>
      <c r="L174" s="170"/>
      <c r="M174" s="170"/>
      <c r="N174" s="170"/>
      <c r="O174" s="170"/>
      <c r="P174" s="170"/>
      <c r="Q174" s="170"/>
    </row>
    <row r="175" spans="2:17" x14ac:dyDescent="0.2">
      <c r="B175" s="118"/>
      <c r="C175" s="118"/>
      <c r="D175" s="146"/>
      <c r="E175" s="118"/>
      <c r="F175" s="118"/>
      <c r="G175" s="146"/>
      <c r="H175" s="118"/>
      <c r="I175" s="170"/>
      <c r="J175" s="170"/>
      <c r="K175" s="170"/>
      <c r="L175" s="170"/>
      <c r="M175" s="170"/>
      <c r="N175" s="170"/>
      <c r="O175" s="170"/>
      <c r="P175" s="170"/>
      <c r="Q175" s="170"/>
    </row>
    <row r="176" spans="2:17" x14ac:dyDescent="0.2">
      <c r="B176" s="118"/>
      <c r="C176" s="118"/>
      <c r="D176" s="146"/>
      <c r="E176" s="118"/>
      <c r="F176" s="118"/>
      <c r="G176" s="146"/>
      <c r="H176" s="118"/>
      <c r="I176" s="170"/>
      <c r="J176" s="170"/>
      <c r="K176" s="170"/>
      <c r="L176" s="170"/>
      <c r="M176" s="170"/>
      <c r="N176" s="170"/>
      <c r="O176" s="170"/>
      <c r="P176" s="170"/>
      <c r="Q176" s="170"/>
    </row>
    <row r="177" spans="2:17" x14ac:dyDescent="0.2">
      <c r="B177" s="118"/>
      <c r="C177" s="118"/>
      <c r="D177" s="146"/>
      <c r="E177" s="118"/>
      <c r="F177" s="118"/>
      <c r="G177" s="146"/>
      <c r="H177" s="118"/>
      <c r="I177" s="170"/>
      <c r="J177" s="170"/>
      <c r="K177" s="170"/>
      <c r="L177" s="170"/>
      <c r="M177" s="170"/>
      <c r="N177" s="170"/>
      <c r="O177" s="170"/>
      <c r="P177" s="170"/>
      <c r="Q177" s="170"/>
    </row>
    <row r="178" spans="2:17" x14ac:dyDescent="0.2">
      <c r="B178" s="118"/>
      <c r="C178" s="118"/>
      <c r="D178" s="146"/>
      <c r="E178" s="118"/>
      <c r="F178" s="118"/>
      <c r="G178" s="146"/>
      <c r="H178" s="118"/>
      <c r="I178" s="170"/>
      <c r="J178" s="170"/>
      <c r="K178" s="170"/>
      <c r="L178" s="170"/>
      <c r="M178" s="170"/>
      <c r="N178" s="170"/>
      <c r="O178" s="170"/>
      <c r="P178" s="170"/>
      <c r="Q178" s="170"/>
    </row>
    <row r="179" spans="2:17" x14ac:dyDescent="0.2">
      <c r="B179" s="118"/>
      <c r="C179" s="118"/>
      <c r="D179" s="146"/>
      <c r="E179" s="118"/>
      <c r="F179" s="118"/>
      <c r="G179" s="146"/>
      <c r="H179" s="118"/>
      <c r="I179" s="170"/>
      <c r="J179" s="170"/>
      <c r="K179" s="170"/>
      <c r="L179" s="170"/>
      <c r="M179" s="170"/>
      <c r="N179" s="170"/>
      <c r="O179" s="170"/>
      <c r="P179" s="170"/>
      <c r="Q179" s="170"/>
    </row>
    <row r="180" spans="2:17" x14ac:dyDescent="0.2">
      <c r="B180" s="118"/>
      <c r="C180" s="118"/>
      <c r="D180" s="146"/>
      <c r="E180" s="118"/>
      <c r="F180" s="118"/>
      <c r="G180" s="146"/>
      <c r="H180" s="118"/>
      <c r="I180" s="170"/>
      <c r="J180" s="170"/>
      <c r="K180" s="170"/>
      <c r="L180" s="170"/>
      <c r="M180" s="170"/>
      <c r="N180" s="170"/>
      <c r="O180" s="170"/>
      <c r="P180" s="170"/>
      <c r="Q180" s="170"/>
    </row>
    <row r="181" spans="2:17" x14ac:dyDescent="0.2">
      <c r="B181" s="118"/>
      <c r="C181" s="118"/>
      <c r="D181" s="146"/>
      <c r="E181" s="118"/>
      <c r="F181" s="118"/>
      <c r="G181" s="146"/>
      <c r="H181" s="118"/>
      <c r="I181" s="170"/>
      <c r="J181" s="170"/>
      <c r="K181" s="170"/>
      <c r="L181" s="170"/>
      <c r="M181" s="170"/>
      <c r="N181" s="170"/>
      <c r="O181" s="170"/>
      <c r="P181" s="170"/>
      <c r="Q181" s="170"/>
    </row>
    <row r="182" spans="2:17" x14ac:dyDescent="0.2">
      <c r="B182" s="118"/>
      <c r="C182" s="118"/>
      <c r="D182" s="146"/>
      <c r="E182" s="118"/>
      <c r="F182" s="118"/>
      <c r="G182" s="146"/>
      <c r="H182" s="118"/>
      <c r="I182" s="170"/>
      <c r="J182" s="170"/>
      <c r="K182" s="170"/>
      <c r="L182" s="170"/>
      <c r="M182" s="170"/>
      <c r="N182" s="170"/>
      <c r="O182" s="170"/>
      <c r="P182" s="170"/>
      <c r="Q182" s="170"/>
    </row>
    <row r="183" spans="2:17" x14ac:dyDescent="0.2">
      <c r="B183" s="118"/>
      <c r="C183" s="118"/>
      <c r="D183" s="146"/>
      <c r="E183" s="118"/>
      <c r="F183" s="118"/>
      <c r="G183" s="146"/>
      <c r="H183" s="118"/>
      <c r="I183" s="170"/>
      <c r="J183" s="170"/>
      <c r="K183" s="170"/>
      <c r="L183" s="170"/>
      <c r="M183" s="170"/>
      <c r="N183" s="170"/>
      <c r="O183" s="170"/>
      <c r="P183" s="170"/>
      <c r="Q183" s="170"/>
    </row>
    <row r="184" spans="2:17" x14ac:dyDescent="0.2">
      <c r="B184" s="118"/>
      <c r="C184" s="118"/>
      <c r="D184" s="146"/>
      <c r="E184" s="118"/>
      <c r="F184" s="118"/>
      <c r="G184" s="146"/>
      <c r="H184" s="118"/>
      <c r="I184" s="170"/>
      <c r="J184" s="170"/>
      <c r="K184" s="170"/>
      <c r="L184" s="170"/>
      <c r="M184" s="170"/>
      <c r="N184" s="170"/>
      <c r="O184" s="170"/>
      <c r="P184" s="170"/>
      <c r="Q184" s="170"/>
    </row>
    <row r="185" spans="2:17" x14ac:dyDescent="0.2">
      <c r="B185" s="118"/>
      <c r="C185" s="118"/>
      <c r="D185" s="146"/>
      <c r="E185" s="118"/>
      <c r="F185" s="118"/>
      <c r="G185" s="146"/>
      <c r="H185" s="118"/>
      <c r="I185" s="170"/>
      <c r="J185" s="170"/>
      <c r="K185" s="170"/>
      <c r="L185" s="170"/>
      <c r="M185" s="170"/>
      <c r="N185" s="170"/>
      <c r="O185" s="170"/>
      <c r="P185" s="170"/>
      <c r="Q185" s="170"/>
    </row>
    <row r="186" spans="2:17" x14ac:dyDescent="0.2">
      <c r="B186" s="118"/>
      <c r="C186" s="118"/>
      <c r="D186" s="146"/>
      <c r="E186" s="118"/>
      <c r="F186" s="118"/>
      <c r="G186" s="146"/>
      <c r="H186" s="118"/>
      <c r="I186" s="170"/>
      <c r="J186" s="170"/>
      <c r="K186" s="170"/>
      <c r="L186" s="170"/>
      <c r="M186" s="170"/>
      <c r="N186" s="170"/>
      <c r="O186" s="170"/>
      <c r="P186" s="170"/>
      <c r="Q186" s="170"/>
    </row>
    <row r="187" spans="2:17" x14ac:dyDescent="0.2">
      <c r="B187" s="118"/>
      <c r="C187" s="118"/>
      <c r="D187" s="146"/>
      <c r="E187" s="118"/>
      <c r="F187" s="118"/>
      <c r="G187" s="146"/>
      <c r="H187" s="118"/>
      <c r="I187" s="170"/>
      <c r="J187" s="170"/>
      <c r="K187" s="170"/>
      <c r="L187" s="170"/>
      <c r="M187" s="170"/>
      <c r="N187" s="170"/>
      <c r="O187" s="170"/>
      <c r="P187" s="170"/>
      <c r="Q187" s="170"/>
    </row>
    <row r="188" spans="2:17" x14ac:dyDescent="0.2">
      <c r="B188" s="118"/>
      <c r="C188" s="118"/>
      <c r="D188" s="146"/>
      <c r="E188" s="118"/>
      <c r="F188" s="118"/>
      <c r="G188" s="146"/>
      <c r="H188" s="118"/>
      <c r="I188" s="170"/>
      <c r="J188" s="170"/>
      <c r="K188" s="170"/>
      <c r="L188" s="170"/>
      <c r="M188" s="170"/>
      <c r="N188" s="170"/>
      <c r="O188" s="170"/>
      <c r="P188" s="170"/>
      <c r="Q188" s="170"/>
    </row>
    <row r="189" spans="2:17" x14ac:dyDescent="0.2">
      <c r="B189" s="118"/>
      <c r="C189" s="118"/>
      <c r="D189" s="146"/>
      <c r="E189" s="118"/>
      <c r="F189" s="118"/>
      <c r="G189" s="146"/>
      <c r="H189" s="118"/>
      <c r="I189" s="170"/>
      <c r="J189" s="170"/>
      <c r="K189" s="170"/>
      <c r="L189" s="170"/>
      <c r="M189" s="170"/>
      <c r="N189" s="170"/>
      <c r="O189" s="170"/>
      <c r="P189" s="170"/>
      <c r="Q189" s="170"/>
    </row>
    <row r="190" spans="2:17" x14ac:dyDescent="0.2">
      <c r="B190" s="118"/>
      <c r="C190" s="118"/>
      <c r="D190" s="146"/>
      <c r="E190" s="118"/>
      <c r="F190" s="118"/>
      <c r="G190" s="146"/>
      <c r="H190" s="118"/>
      <c r="I190" s="170"/>
      <c r="J190" s="170"/>
      <c r="K190" s="170"/>
      <c r="L190" s="170"/>
      <c r="M190" s="170"/>
      <c r="N190" s="170"/>
      <c r="O190" s="170"/>
      <c r="P190" s="170"/>
      <c r="Q190" s="170"/>
    </row>
    <row r="191" spans="2:17" x14ac:dyDescent="0.2">
      <c r="B191" s="118"/>
      <c r="C191" s="118"/>
      <c r="D191" s="146"/>
      <c r="E191" s="118"/>
      <c r="F191" s="118"/>
      <c r="G191" s="146"/>
      <c r="H191" s="118"/>
      <c r="I191" s="170"/>
      <c r="J191" s="170"/>
      <c r="K191" s="170"/>
      <c r="L191" s="170"/>
      <c r="M191" s="170"/>
      <c r="N191" s="170"/>
      <c r="O191" s="170"/>
      <c r="P191" s="170"/>
      <c r="Q191" s="170"/>
    </row>
    <row r="192" spans="2:17" x14ac:dyDescent="0.2">
      <c r="B192" s="118"/>
      <c r="C192" s="118"/>
      <c r="D192" s="146"/>
      <c r="E192" s="118"/>
      <c r="F192" s="118"/>
      <c r="G192" s="146"/>
      <c r="H192" s="118"/>
      <c r="I192" s="170"/>
      <c r="J192" s="170"/>
      <c r="K192" s="170"/>
      <c r="L192" s="170"/>
      <c r="M192" s="170"/>
      <c r="N192" s="170"/>
      <c r="O192" s="170"/>
      <c r="P192" s="170"/>
      <c r="Q192" s="170"/>
    </row>
    <row r="193" spans="2:17" x14ac:dyDescent="0.2">
      <c r="B193" s="118"/>
      <c r="C193" s="118"/>
      <c r="D193" s="146"/>
      <c r="E193" s="118"/>
      <c r="F193" s="118"/>
      <c r="G193" s="146"/>
      <c r="H193" s="118"/>
      <c r="I193" s="170"/>
      <c r="J193" s="170"/>
      <c r="K193" s="170"/>
      <c r="L193" s="170"/>
      <c r="M193" s="170"/>
      <c r="N193" s="170"/>
      <c r="O193" s="170"/>
      <c r="P193" s="170"/>
      <c r="Q193" s="170"/>
    </row>
    <row r="194" spans="2:17" x14ac:dyDescent="0.2">
      <c r="B194" s="118"/>
      <c r="C194" s="118"/>
      <c r="D194" s="146"/>
      <c r="E194" s="118"/>
      <c r="F194" s="118"/>
      <c r="G194" s="146"/>
      <c r="H194" s="118"/>
      <c r="I194" s="170"/>
      <c r="J194" s="170"/>
      <c r="K194" s="170"/>
      <c r="L194" s="170"/>
      <c r="M194" s="170"/>
      <c r="N194" s="170"/>
      <c r="O194" s="170"/>
      <c r="P194" s="170"/>
      <c r="Q194" s="170"/>
    </row>
    <row r="195" spans="2:17" x14ac:dyDescent="0.2">
      <c r="B195" s="118"/>
      <c r="C195" s="118"/>
      <c r="D195" s="146"/>
      <c r="E195" s="118"/>
      <c r="F195" s="118"/>
      <c r="G195" s="146"/>
      <c r="H195" s="118"/>
      <c r="I195" s="170"/>
      <c r="J195" s="170"/>
      <c r="K195" s="170"/>
      <c r="L195" s="170"/>
      <c r="M195" s="170"/>
      <c r="N195" s="170"/>
      <c r="O195" s="170"/>
      <c r="P195" s="170"/>
      <c r="Q195" s="170"/>
    </row>
    <row r="196" spans="2:17" x14ac:dyDescent="0.2">
      <c r="B196" s="118"/>
      <c r="C196" s="118"/>
      <c r="D196" s="146"/>
      <c r="E196" s="118"/>
      <c r="F196" s="118"/>
      <c r="G196" s="146"/>
      <c r="H196" s="118"/>
      <c r="I196" s="170"/>
      <c r="J196" s="170"/>
      <c r="K196" s="170"/>
      <c r="L196" s="170"/>
      <c r="M196" s="170"/>
      <c r="N196" s="170"/>
      <c r="O196" s="170"/>
      <c r="P196" s="170"/>
      <c r="Q196" s="170"/>
    </row>
    <row r="197" spans="2:17" x14ac:dyDescent="0.2">
      <c r="B197" s="118"/>
      <c r="C197" s="118"/>
      <c r="D197" s="146"/>
      <c r="E197" s="118"/>
      <c r="F197" s="118"/>
      <c r="G197" s="146"/>
      <c r="H197" s="118"/>
      <c r="I197" s="170"/>
      <c r="J197" s="170"/>
      <c r="K197" s="170"/>
      <c r="L197" s="170"/>
      <c r="M197" s="170"/>
      <c r="N197" s="170"/>
      <c r="O197" s="170"/>
      <c r="P197" s="170"/>
      <c r="Q197" s="170"/>
    </row>
    <row r="198" spans="2:17" x14ac:dyDescent="0.2">
      <c r="B198" s="118"/>
      <c r="C198" s="118"/>
      <c r="D198" s="146"/>
      <c r="E198" s="118"/>
      <c r="F198" s="118"/>
      <c r="G198" s="146"/>
      <c r="H198" s="118"/>
      <c r="I198" s="170"/>
      <c r="J198" s="170"/>
      <c r="K198" s="170"/>
      <c r="L198" s="170"/>
      <c r="M198" s="170"/>
      <c r="N198" s="170"/>
      <c r="O198" s="170"/>
      <c r="P198" s="170"/>
      <c r="Q198" s="170"/>
    </row>
    <row r="199" spans="2:17" x14ac:dyDescent="0.2">
      <c r="B199" s="118"/>
      <c r="C199" s="118"/>
      <c r="D199" s="146"/>
      <c r="E199" s="118"/>
      <c r="F199" s="118"/>
      <c r="G199" s="146"/>
      <c r="H199" s="118"/>
      <c r="I199" s="170"/>
      <c r="J199" s="170"/>
      <c r="K199" s="170"/>
      <c r="L199" s="170"/>
      <c r="M199" s="170"/>
      <c r="N199" s="170"/>
      <c r="O199" s="170"/>
      <c r="P199" s="170"/>
      <c r="Q199" s="170"/>
    </row>
    <row r="200" spans="2:17" x14ac:dyDescent="0.2">
      <c r="B200" s="118"/>
      <c r="C200" s="118"/>
      <c r="D200" s="146"/>
      <c r="E200" s="118"/>
      <c r="F200" s="118"/>
      <c r="G200" s="146"/>
      <c r="H200" s="118"/>
      <c r="I200" s="170"/>
      <c r="J200" s="170"/>
      <c r="K200" s="170"/>
      <c r="L200" s="170"/>
      <c r="M200" s="170"/>
      <c r="N200" s="170"/>
      <c r="O200" s="170"/>
      <c r="P200" s="170"/>
      <c r="Q200" s="170"/>
    </row>
    <row r="201" spans="2:17" x14ac:dyDescent="0.2">
      <c r="B201" s="118"/>
      <c r="C201" s="118"/>
      <c r="D201" s="146"/>
      <c r="E201" s="118"/>
      <c r="F201" s="118"/>
      <c r="G201" s="146"/>
      <c r="H201" s="118"/>
      <c r="I201" s="170"/>
      <c r="J201" s="170"/>
      <c r="K201" s="170"/>
      <c r="L201" s="170"/>
      <c r="M201" s="170"/>
      <c r="N201" s="170"/>
      <c r="O201" s="170"/>
      <c r="P201" s="170"/>
      <c r="Q201" s="170"/>
    </row>
    <row r="202" spans="2:17" x14ac:dyDescent="0.2">
      <c r="B202" s="118"/>
      <c r="C202" s="118"/>
      <c r="D202" s="146"/>
      <c r="E202" s="118"/>
      <c r="F202" s="118"/>
      <c r="G202" s="146"/>
      <c r="H202" s="118"/>
      <c r="I202" s="170"/>
      <c r="J202" s="170"/>
      <c r="K202" s="170"/>
      <c r="L202" s="170"/>
      <c r="M202" s="170"/>
      <c r="N202" s="170"/>
      <c r="O202" s="170"/>
      <c r="P202" s="170"/>
      <c r="Q202" s="170"/>
    </row>
    <row r="203" spans="2:17" x14ac:dyDescent="0.2">
      <c r="B203" s="118"/>
      <c r="C203" s="118"/>
      <c r="D203" s="146"/>
      <c r="E203" s="118"/>
      <c r="F203" s="118"/>
      <c r="G203" s="146"/>
      <c r="H203" s="118"/>
      <c r="I203" s="170"/>
      <c r="J203" s="170"/>
      <c r="K203" s="170"/>
      <c r="L203" s="170"/>
      <c r="M203" s="170"/>
      <c r="N203" s="170"/>
      <c r="O203" s="170"/>
      <c r="P203" s="170"/>
      <c r="Q203" s="170"/>
    </row>
    <row r="204" spans="2:17" x14ac:dyDescent="0.2">
      <c r="B204" s="118"/>
      <c r="C204" s="118"/>
      <c r="D204" s="146"/>
      <c r="E204" s="118"/>
      <c r="F204" s="118"/>
      <c r="G204" s="146"/>
      <c r="H204" s="118"/>
      <c r="I204" s="170"/>
      <c r="J204" s="170"/>
      <c r="K204" s="170"/>
      <c r="L204" s="170"/>
      <c r="M204" s="170"/>
      <c r="N204" s="170"/>
      <c r="O204" s="170"/>
      <c r="P204" s="170"/>
      <c r="Q204" s="170"/>
    </row>
    <row r="205" spans="2:17" x14ac:dyDescent="0.2">
      <c r="B205" s="118"/>
      <c r="C205" s="118"/>
      <c r="D205" s="146"/>
      <c r="E205" s="118"/>
      <c r="F205" s="118"/>
      <c r="G205" s="146"/>
      <c r="H205" s="118"/>
      <c r="I205" s="170"/>
      <c r="J205" s="170"/>
      <c r="K205" s="170"/>
      <c r="L205" s="170"/>
      <c r="M205" s="170"/>
      <c r="N205" s="170"/>
      <c r="O205" s="170"/>
      <c r="P205" s="170"/>
      <c r="Q205" s="170"/>
    </row>
    <row r="206" spans="2:17" x14ac:dyDescent="0.2">
      <c r="B206" s="118"/>
      <c r="C206" s="118"/>
      <c r="D206" s="146"/>
      <c r="E206" s="118"/>
      <c r="F206" s="118"/>
      <c r="G206" s="146"/>
      <c r="H206" s="118"/>
      <c r="I206" s="170"/>
      <c r="J206" s="170"/>
      <c r="K206" s="170"/>
      <c r="L206" s="170"/>
      <c r="M206" s="170"/>
      <c r="N206" s="170"/>
      <c r="O206" s="170"/>
      <c r="P206" s="170"/>
      <c r="Q206" s="170"/>
    </row>
    <row r="207" spans="2:17" x14ac:dyDescent="0.2">
      <c r="B207" s="118"/>
      <c r="C207" s="118"/>
      <c r="D207" s="146"/>
      <c r="E207" s="118"/>
      <c r="F207" s="118"/>
      <c r="G207" s="146"/>
      <c r="H207" s="118"/>
      <c r="I207" s="170"/>
      <c r="J207" s="170"/>
      <c r="K207" s="170"/>
      <c r="L207" s="170"/>
      <c r="M207" s="170"/>
      <c r="N207" s="170"/>
      <c r="O207" s="170"/>
      <c r="P207" s="170"/>
      <c r="Q207" s="170"/>
    </row>
    <row r="208" spans="2:17" x14ac:dyDescent="0.2">
      <c r="B208" s="118"/>
      <c r="C208" s="118"/>
      <c r="D208" s="146"/>
      <c r="E208" s="118"/>
      <c r="F208" s="118"/>
      <c r="G208" s="146"/>
      <c r="H208" s="118"/>
      <c r="I208" s="170"/>
      <c r="J208" s="170"/>
      <c r="K208" s="170"/>
      <c r="L208" s="170"/>
      <c r="M208" s="170"/>
      <c r="N208" s="170"/>
      <c r="O208" s="170"/>
      <c r="P208" s="170"/>
      <c r="Q208" s="170"/>
    </row>
    <row r="209" spans="2:17" x14ac:dyDescent="0.2">
      <c r="B209" s="118"/>
      <c r="C209" s="118"/>
      <c r="D209" s="146"/>
      <c r="E209" s="118"/>
      <c r="F209" s="118"/>
      <c r="G209" s="146"/>
      <c r="H209" s="118"/>
      <c r="I209" s="170"/>
      <c r="J209" s="170"/>
      <c r="K209" s="170"/>
      <c r="L209" s="170"/>
      <c r="M209" s="170"/>
      <c r="N209" s="170"/>
      <c r="O209" s="170"/>
      <c r="P209" s="170"/>
      <c r="Q209" s="170"/>
    </row>
    <row r="210" spans="2:17" x14ac:dyDescent="0.2">
      <c r="B210" s="118"/>
      <c r="C210" s="118"/>
      <c r="D210" s="146"/>
      <c r="E210" s="118"/>
      <c r="F210" s="118"/>
      <c r="G210" s="146"/>
      <c r="H210" s="118"/>
      <c r="I210" s="170"/>
      <c r="J210" s="170"/>
      <c r="K210" s="170"/>
      <c r="L210" s="170"/>
      <c r="M210" s="170"/>
      <c r="N210" s="170"/>
      <c r="O210" s="170"/>
      <c r="P210" s="170"/>
      <c r="Q210" s="170"/>
    </row>
    <row r="211" spans="2:17" x14ac:dyDescent="0.2">
      <c r="B211" s="118"/>
      <c r="C211" s="118"/>
      <c r="D211" s="146"/>
      <c r="E211" s="118"/>
      <c r="F211" s="118"/>
      <c r="G211" s="146"/>
      <c r="H211" s="118"/>
      <c r="I211" s="170"/>
      <c r="J211" s="170"/>
      <c r="K211" s="170"/>
      <c r="L211" s="170"/>
      <c r="M211" s="170"/>
      <c r="N211" s="170"/>
      <c r="O211" s="170"/>
      <c r="P211" s="170"/>
      <c r="Q211" s="170"/>
    </row>
    <row r="212" spans="2:17" x14ac:dyDescent="0.2">
      <c r="B212" s="118"/>
      <c r="C212" s="118"/>
      <c r="D212" s="146"/>
      <c r="E212" s="118"/>
      <c r="F212" s="118"/>
      <c r="G212" s="146"/>
      <c r="H212" s="118"/>
      <c r="I212" s="170"/>
      <c r="J212" s="170"/>
      <c r="K212" s="170"/>
      <c r="L212" s="170"/>
      <c r="M212" s="170"/>
      <c r="N212" s="170"/>
      <c r="O212" s="170"/>
      <c r="P212" s="170"/>
      <c r="Q212" s="170"/>
    </row>
    <row r="213" spans="2:17" x14ac:dyDescent="0.2">
      <c r="B213" s="118"/>
      <c r="C213" s="118"/>
      <c r="D213" s="146"/>
      <c r="E213" s="118"/>
      <c r="F213" s="118"/>
      <c r="G213" s="146"/>
      <c r="H213" s="118"/>
      <c r="I213" s="170"/>
      <c r="J213" s="170"/>
      <c r="K213" s="170"/>
      <c r="L213" s="170"/>
      <c r="M213" s="170"/>
      <c r="N213" s="170"/>
      <c r="O213" s="170"/>
      <c r="P213" s="170"/>
      <c r="Q213" s="170"/>
    </row>
    <row r="214" spans="2:17" x14ac:dyDescent="0.2">
      <c r="B214" s="118"/>
      <c r="C214" s="118"/>
      <c r="D214" s="146"/>
      <c r="E214" s="118"/>
      <c r="F214" s="118"/>
      <c r="G214" s="146"/>
      <c r="H214" s="118"/>
      <c r="I214" s="170"/>
      <c r="J214" s="170"/>
      <c r="K214" s="170"/>
      <c r="L214" s="170"/>
      <c r="M214" s="170"/>
      <c r="N214" s="170"/>
      <c r="O214" s="170"/>
      <c r="P214" s="170"/>
      <c r="Q214" s="170"/>
    </row>
    <row r="215" spans="2:17" x14ac:dyDescent="0.2">
      <c r="B215" s="118"/>
      <c r="C215" s="118"/>
      <c r="D215" s="146"/>
      <c r="E215" s="118"/>
      <c r="F215" s="118"/>
      <c r="G215" s="146"/>
      <c r="H215" s="118"/>
      <c r="I215" s="170"/>
      <c r="J215" s="170"/>
      <c r="K215" s="170"/>
      <c r="L215" s="170"/>
      <c r="M215" s="170"/>
      <c r="N215" s="170"/>
      <c r="O215" s="170"/>
      <c r="P215" s="170"/>
      <c r="Q215" s="170"/>
    </row>
    <row r="216" spans="2:17" x14ac:dyDescent="0.2">
      <c r="B216" s="118"/>
      <c r="C216" s="118"/>
      <c r="D216" s="146"/>
      <c r="E216" s="118"/>
      <c r="F216" s="118"/>
      <c r="G216" s="146"/>
      <c r="H216" s="118"/>
      <c r="I216" s="170"/>
      <c r="J216" s="170"/>
      <c r="K216" s="170"/>
      <c r="L216" s="170"/>
      <c r="M216" s="170"/>
      <c r="N216" s="170"/>
      <c r="O216" s="170"/>
      <c r="P216" s="170"/>
      <c r="Q216" s="170"/>
    </row>
    <row r="217" spans="2:17" x14ac:dyDescent="0.2">
      <c r="B217" s="118"/>
      <c r="C217" s="118"/>
      <c r="D217" s="146"/>
      <c r="E217" s="118"/>
      <c r="F217" s="118"/>
      <c r="G217" s="146"/>
      <c r="H217" s="118"/>
      <c r="I217" s="170"/>
      <c r="J217" s="170"/>
      <c r="K217" s="170"/>
      <c r="L217" s="170"/>
      <c r="M217" s="170"/>
      <c r="N217" s="170"/>
      <c r="O217" s="170"/>
      <c r="P217" s="170"/>
      <c r="Q217" s="170"/>
    </row>
    <row r="218" spans="2:17" x14ac:dyDescent="0.2">
      <c r="B218" s="118"/>
      <c r="C218" s="118"/>
      <c r="D218" s="146"/>
      <c r="E218" s="118"/>
      <c r="F218" s="118"/>
      <c r="G218" s="146"/>
      <c r="H218" s="118"/>
      <c r="I218" s="170"/>
      <c r="J218" s="170"/>
      <c r="K218" s="170"/>
      <c r="L218" s="170"/>
      <c r="M218" s="170"/>
      <c r="N218" s="170"/>
      <c r="O218" s="170"/>
      <c r="P218" s="170"/>
      <c r="Q218" s="170"/>
    </row>
    <row r="219" spans="2:17" x14ac:dyDescent="0.2">
      <c r="B219" s="118"/>
      <c r="C219" s="118"/>
      <c r="D219" s="146"/>
      <c r="E219" s="118"/>
      <c r="F219" s="118"/>
      <c r="G219" s="146"/>
      <c r="H219" s="118"/>
      <c r="I219" s="170"/>
      <c r="J219" s="170"/>
      <c r="K219" s="170"/>
      <c r="L219" s="170"/>
      <c r="M219" s="170"/>
      <c r="N219" s="170"/>
      <c r="O219" s="170"/>
      <c r="P219" s="170"/>
      <c r="Q219" s="170"/>
    </row>
    <row r="220" spans="2:17" x14ac:dyDescent="0.2">
      <c r="B220" s="118"/>
      <c r="C220" s="118"/>
      <c r="D220" s="146"/>
      <c r="E220" s="118"/>
      <c r="F220" s="118"/>
      <c r="G220" s="146"/>
      <c r="H220" s="118"/>
      <c r="I220" s="170"/>
      <c r="J220" s="170"/>
      <c r="K220" s="170"/>
      <c r="L220" s="170"/>
      <c r="M220" s="170"/>
      <c r="N220" s="170"/>
      <c r="O220" s="170"/>
      <c r="P220" s="170"/>
      <c r="Q220" s="170"/>
    </row>
    <row r="221" spans="2:17" x14ac:dyDescent="0.2">
      <c r="B221" s="118"/>
      <c r="C221" s="118"/>
      <c r="D221" s="146"/>
      <c r="E221" s="118"/>
      <c r="F221" s="118"/>
      <c r="G221" s="146"/>
      <c r="H221" s="118"/>
      <c r="I221" s="170"/>
      <c r="J221" s="170"/>
      <c r="K221" s="170"/>
      <c r="L221" s="170"/>
      <c r="M221" s="170"/>
      <c r="N221" s="170"/>
      <c r="O221" s="170"/>
      <c r="P221" s="170"/>
      <c r="Q221" s="170"/>
    </row>
    <row r="222" spans="2:17" x14ac:dyDescent="0.2">
      <c r="B222" s="118"/>
      <c r="C222" s="118"/>
      <c r="D222" s="146"/>
      <c r="E222" s="118"/>
      <c r="F222" s="118"/>
      <c r="G222" s="146"/>
      <c r="H222" s="118"/>
      <c r="I222" s="170"/>
      <c r="J222" s="170"/>
      <c r="K222" s="170"/>
      <c r="L222" s="170"/>
      <c r="M222" s="170"/>
      <c r="N222" s="170"/>
      <c r="O222" s="170"/>
      <c r="P222" s="170"/>
      <c r="Q222" s="170"/>
    </row>
    <row r="223" spans="2:17" x14ac:dyDescent="0.2">
      <c r="B223" s="118"/>
      <c r="C223" s="118"/>
      <c r="D223" s="146"/>
      <c r="E223" s="118"/>
      <c r="F223" s="118"/>
      <c r="G223" s="146"/>
      <c r="H223" s="118"/>
      <c r="I223" s="170"/>
      <c r="J223" s="170"/>
      <c r="K223" s="170"/>
      <c r="L223" s="170"/>
      <c r="M223" s="170"/>
      <c r="N223" s="170"/>
      <c r="O223" s="170"/>
      <c r="P223" s="170"/>
      <c r="Q223" s="170"/>
    </row>
    <row r="224" spans="2:17" x14ac:dyDescent="0.2">
      <c r="B224" s="118"/>
      <c r="C224" s="118"/>
      <c r="D224" s="146"/>
      <c r="E224" s="118"/>
      <c r="F224" s="118"/>
      <c r="G224" s="146"/>
      <c r="H224" s="118"/>
      <c r="I224" s="170"/>
      <c r="J224" s="170"/>
      <c r="K224" s="170"/>
      <c r="L224" s="170"/>
      <c r="M224" s="170"/>
      <c r="N224" s="170"/>
      <c r="O224" s="170"/>
      <c r="P224" s="170"/>
      <c r="Q224" s="170"/>
    </row>
    <row r="225" spans="2:17" x14ac:dyDescent="0.2">
      <c r="B225" s="118"/>
      <c r="C225" s="118"/>
      <c r="D225" s="146"/>
      <c r="E225" s="118"/>
      <c r="F225" s="118"/>
      <c r="G225" s="146"/>
      <c r="H225" s="118"/>
      <c r="I225" s="170"/>
      <c r="J225" s="170"/>
      <c r="K225" s="170"/>
      <c r="L225" s="170"/>
      <c r="M225" s="170"/>
      <c r="N225" s="170"/>
      <c r="O225" s="170"/>
      <c r="P225" s="170"/>
      <c r="Q225" s="170"/>
    </row>
    <row r="226" spans="2:17" x14ac:dyDescent="0.2">
      <c r="B226" s="118"/>
      <c r="C226" s="118"/>
      <c r="D226" s="146"/>
      <c r="E226" s="118"/>
      <c r="F226" s="118"/>
      <c r="G226" s="146"/>
      <c r="H226" s="118"/>
      <c r="I226" s="170"/>
      <c r="J226" s="170"/>
      <c r="K226" s="170"/>
      <c r="L226" s="170"/>
      <c r="M226" s="170"/>
      <c r="N226" s="170"/>
      <c r="O226" s="170"/>
      <c r="P226" s="170"/>
      <c r="Q226" s="170"/>
    </row>
    <row r="227" spans="2:17" x14ac:dyDescent="0.2">
      <c r="B227" s="118"/>
      <c r="C227" s="118"/>
      <c r="D227" s="146"/>
      <c r="E227" s="118"/>
      <c r="F227" s="118"/>
      <c r="G227" s="146"/>
      <c r="H227" s="118"/>
      <c r="I227" s="170"/>
      <c r="J227" s="170"/>
      <c r="K227" s="170"/>
      <c r="L227" s="170"/>
      <c r="M227" s="170"/>
      <c r="N227" s="170"/>
      <c r="O227" s="170"/>
      <c r="P227" s="170"/>
      <c r="Q227" s="170"/>
    </row>
    <row r="228" spans="2:17" x14ac:dyDescent="0.2">
      <c r="B228" s="118"/>
      <c r="C228" s="118"/>
      <c r="D228" s="146"/>
      <c r="E228" s="118"/>
      <c r="F228" s="118"/>
      <c r="G228" s="146"/>
      <c r="H228" s="118"/>
      <c r="I228" s="170"/>
      <c r="J228" s="170"/>
      <c r="K228" s="170"/>
      <c r="L228" s="170"/>
      <c r="M228" s="170"/>
      <c r="N228" s="170"/>
      <c r="O228" s="170"/>
      <c r="P228" s="170"/>
      <c r="Q228" s="170"/>
    </row>
    <row r="229" spans="2:17" x14ac:dyDescent="0.2">
      <c r="B229" s="118"/>
      <c r="C229" s="118"/>
      <c r="D229" s="146"/>
      <c r="E229" s="118"/>
      <c r="F229" s="118"/>
      <c r="G229" s="146"/>
      <c r="H229" s="118"/>
      <c r="I229" s="170"/>
      <c r="J229" s="170"/>
      <c r="K229" s="170"/>
      <c r="L229" s="170"/>
      <c r="M229" s="170"/>
      <c r="N229" s="170"/>
      <c r="O229" s="170"/>
      <c r="P229" s="170"/>
      <c r="Q229" s="170"/>
    </row>
    <row r="230" spans="2:17" x14ac:dyDescent="0.2">
      <c r="B230" s="118"/>
      <c r="C230" s="118"/>
      <c r="D230" s="146"/>
      <c r="E230" s="118"/>
      <c r="F230" s="118"/>
      <c r="G230" s="146"/>
      <c r="H230" s="118"/>
      <c r="I230" s="170"/>
      <c r="J230" s="170"/>
      <c r="K230" s="170"/>
      <c r="L230" s="170"/>
      <c r="M230" s="170"/>
      <c r="N230" s="170"/>
      <c r="O230" s="170"/>
      <c r="P230" s="170"/>
      <c r="Q230" s="170"/>
    </row>
    <row r="231" spans="2:17" x14ac:dyDescent="0.2">
      <c r="B231" s="118"/>
      <c r="C231" s="118"/>
      <c r="D231" s="146"/>
      <c r="E231" s="118"/>
      <c r="F231" s="118"/>
      <c r="G231" s="146"/>
      <c r="H231" s="118"/>
      <c r="I231" s="170"/>
      <c r="J231" s="170"/>
      <c r="K231" s="170"/>
      <c r="L231" s="170"/>
      <c r="M231" s="170"/>
      <c r="N231" s="170"/>
      <c r="O231" s="170"/>
      <c r="P231" s="170"/>
      <c r="Q231" s="170"/>
    </row>
    <row r="232" spans="2:17" x14ac:dyDescent="0.2">
      <c r="B232" s="118"/>
      <c r="C232" s="118"/>
      <c r="D232" s="146"/>
      <c r="E232" s="118"/>
      <c r="F232" s="118"/>
      <c r="G232" s="146"/>
      <c r="H232" s="118"/>
      <c r="I232" s="170"/>
      <c r="J232" s="170"/>
      <c r="K232" s="170"/>
      <c r="L232" s="170"/>
      <c r="M232" s="170"/>
      <c r="N232" s="170"/>
      <c r="O232" s="170"/>
      <c r="P232" s="170"/>
      <c r="Q232" s="170"/>
    </row>
    <row r="233" spans="2:17" x14ac:dyDescent="0.2">
      <c r="B233" s="118"/>
      <c r="C233" s="118"/>
      <c r="D233" s="146"/>
      <c r="E233" s="118"/>
      <c r="F233" s="118"/>
      <c r="G233" s="146"/>
      <c r="H233" s="118"/>
      <c r="I233" s="170"/>
      <c r="J233" s="170"/>
      <c r="K233" s="170"/>
      <c r="L233" s="170"/>
      <c r="M233" s="170"/>
      <c r="N233" s="170"/>
      <c r="O233" s="170"/>
      <c r="P233" s="170"/>
      <c r="Q233" s="170"/>
    </row>
    <row r="234" spans="2:17" x14ac:dyDescent="0.2">
      <c r="B234" s="118"/>
      <c r="C234" s="118"/>
      <c r="D234" s="146"/>
      <c r="E234" s="118"/>
      <c r="F234" s="118"/>
      <c r="G234" s="146"/>
      <c r="H234" s="118"/>
      <c r="I234" s="170"/>
      <c r="J234" s="170"/>
      <c r="K234" s="170"/>
      <c r="L234" s="170"/>
      <c r="M234" s="170"/>
      <c r="N234" s="170"/>
      <c r="O234" s="170"/>
      <c r="P234" s="170"/>
      <c r="Q234" s="170"/>
    </row>
    <row r="235" spans="2:17" x14ac:dyDescent="0.2">
      <c r="B235" s="118"/>
      <c r="C235" s="118"/>
      <c r="D235" s="146"/>
      <c r="E235" s="118"/>
      <c r="F235" s="118"/>
      <c r="G235" s="146"/>
      <c r="H235" s="118"/>
      <c r="I235" s="170"/>
      <c r="J235" s="170"/>
      <c r="K235" s="170"/>
      <c r="L235" s="170"/>
      <c r="M235" s="170"/>
      <c r="N235" s="170"/>
      <c r="O235" s="170"/>
      <c r="P235" s="170"/>
      <c r="Q235" s="170"/>
    </row>
    <row r="236" spans="2:17" x14ac:dyDescent="0.2">
      <c r="B236" s="118"/>
      <c r="C236" s="118"/>
      <c r="D236" s="146"/>
      <c r="E236" s="118"/>
      <c r="F236" s="118"/>
      <c r="G236" s="146"/>
      <c r="H236" s="118"/>
      <c r="I236" s="170"/>
      <c r="J236" s="170"/>
      <c r="K236" s="170"/>
      <c r="L236" s="170"/>
      <c r="M236" s="170"/>
      <c r="N236" s="170"/>
      <c r="O236" s="170"/>
      <c r="P236" s="170"/>
      <c r="Q236" s="170"/>
    </row>
    <row r="237" spans="2:17" x14ac:dyDescent="0.2">
      <c r="B237" s="118"/>
      <c r="C237" s="118"/>
      <c r="D237" s="146"/>
      <c r="E237" s="118"/>
      <c r="F237" s="118"/>
      <c r="G237" s="146"/>
      <c r="H237" s="118"/>
      <c r="I237" s="170"/>
      <c r="J237" s="170"/>
      <c r="K237" s="170"/>
      <c r="L237" s="170"/>
      <c r="M237" s="170"/>
      <c r="N237" s="170"/>
      <c r="O237" s="170"/>
      <c r="P237" s="170"/>
      <c r="Q237" s="170"/>
    </row>
    <row r="238" spans="2:17" x14ac:dyDescent="0.2">
      <c r="B238" s="118"/>
      <c r="C238" s="118"/>
      <c r="D238" s="146"/>
      <c r="E238" s="118"/>
      <c r="F238" s="118"/>
      <c r="G238" s="146"/>
      <c r="H238" s="118"/>
      <c r="I238" s="170"/>
      <c r="J238" s="170"/>
      <c r="K238" s="170"/>
      <c r="L238" s="170"/>
      <c r="M238" s="170"/>
      <c r="N238" s="170"/>
      <c r="O238" s="170"/>
      <c r="P238" s="170"/>
      <c r="Q238" s="170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25" sqref="A25"/>
    </sheetView>
  </sheetViews>
  <sheetFormatPr defaultRowHeight="12.75" x14ac:dyDescent="0.2"/>
  <cols>
    <col min="1" max="1" width="66" style="159" bestFit="1" customWidth="1"/>
    <col min="2" max="2" width="17" style="101" customWidth="1"/>
    <col min="3" max="3" width="18.28515625" style="101" customWidth="1"/>
    <col min="4" max="4" width="11.42578125" style="127" bestFit="1" customWidth="1"/>
    <col min="5" max="16384" width="9.140625" style="159"/>
  </cols>
  <sheetData>
    <row r="2" spans="1:19" ht="18.75" customHeight="1" x14ac:dyDescent="0.3">
      <c r="A2" s="4" t="s">
        <v>289</v>
      </c>
      <c r="B2" s="3"/>
      <c r="C2" s="3"/>
      <c r="D2" s="3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ht="18.75" x14ac:dyDescent="0.3">
      <c r="A3" s="4" t="s">
        <v>293</v>
      </c>
      <c r="B3" s="3"/>
      <c r="C3" s="3"/>
      <c r="D3" s="3"/>
    </row>
    <row r="4" spans="1:19" x14ac:dyDescent="0.2">
      <c r="B4" s="118"/>
      <c r="C4" s="118"/>
      <c r="D4" s="146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</row>
    <row r="5" spans="1:19" s="248" customFormat="1" x14ac:dyDescent="0.2">
      <c r="B5" s="150"/>
      <c r="C5" s="150"/>
      <c r="D5" s="248" t="s">
        <v>200</v>
      </c>
    </row>
    <row r="6" spans="1:19" s="24" customFormat="1" x14ac:dyDescent="0.2">
      <c r="A6" s="206"/>
      <c r="B6" s="43" t="s">
        <v>183</v>
      </c>
      <c r="C6" s="43" t="s">
        <v>9</v>
      </c>
      <c r="D6" s="70" t="s">
        <v>68</v>
      </c>
    </row>
    <row r="7" spans="1:19" s="79" customFormat="1" ht="15.75" x14ac:dyDescent="0.2">
      <c r="A7" s="260" t="s">
        <v>283</v>
      </c>
      <c r="B7" s="13">
        <f t="shared" ref="B7:D7" si="0">SUM(B8:B26)</f>
        <v>76.305177725159993</v>
      </c>
      <c r="C7" s="13">
        <f t="shared" si="0"/>
        <v>2141.6744392656597</v>
      </c>
      <c r="D7" s="86">
        <f t="shared" si="0"/>
        <v>1.0000009999999999</v>
      </c>
    </row>
    <row r="8" spans="1:19" s="32" customFormat="1" x14ac:dyDescent="0.2">
      <c r="A8" s="213" t="s">
        <v>201</v>
      </c>
      <c r="B8" s="194">
        <v>32.592573977859999</v>
      </c>
      <c r="C8" s="194">
        <v>914.78304198059004</v>
      </c>
      <c r="D8" s="18">
        <v>0.42713499999999999</v>
      </c>
    </row>
    <row r="9" spans="1:19" s="32" customFormat="1" x14ac:dyDescent="0.2">
      <c r="A9" s="213" t="s">
        <v>294</v>
      </c>
      <c r="B9" s="194">
        <v>5.9021432440000003</v>
      </c>
      <c r="C9" s="194">
        <v>165.65677060701</v>
      </c>
      <c r="D9" s="18">
        <v>7.7349000000000001E-2</v>
      </c>
    </row>
    <row r="10" spans="1:19" s="32" customFormat="1" x14ac:dyDescent="0.2">
      <c r="A10" s="213" t="s">
        <v>295</v>
      </c>
      <c r="B10" s="194">
        <v>0.31720380743999999</v>
      </c>
      <c r="C10" s="194">
        <v>8.9030299999999993</v>
      </c>
      <c r="D10" s="18">
        <v>4.1570000000000001E-3</v>
      </c>
    </row>
    <row r="11" spans="1:19" s="32" customFormat="1" x14ac:dyDescent="0.2">
      <c r="A11" s="213" t="s">
        <v>296</v>
      </c>
      <c r="B11" s="194">
        <v>14.00143215376</v>
      </c>
      <c r="C11" s="194">
        <v>392.981318579</v>
      </c>
      <c r="D11" s="18">
        <v>0.18349299999999999</v>
      </c>
    </row>
    <row r="12" spans="1:19" s="32" customFormat="1" x14ac:dyDescent="0.2">
      <c r="A12" s="213" t="s">
        <v>202</v>
      </c>
      <c r="B12" s="194">
        <v>22.931464837509999</v>
      </c>
      <c r="C12" s="194">
        <v>643.62253731026999</v>
      </c>
      <c r="D12" s="18">
        <v>0.30052299999999998</v>
      </c>
    </row>
    <row r="13" spans="1:19" x14ac:dyDescent="0.2">
      <c r="A13" s="91" t="s">
        <v>297</v>
      </c>
      <c r="B13" s="148">
        <v>0.56035970458999995</v>
      </c>
      <c r="C13" s="148">
        <v>15.727740788789999</v>
      </c>
      <c r="D13" s="222">
        <v>7.3439999999999998E-3</v>
      </c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</row>
    <row r="14" spans="1:19" x14ac:dyDescent="0.2">
      <c r="B14" s="118"/>
      <c r="C14" s="118"/>
      <c r="D14" s="146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</row>
    <row r="15" spans="1:19" x14ac:dyDescent="0.2">
      <c r="B15" s="118"/>
      <c r="C15" s="118"/>
      <c r="D15" s="146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9" x14ac:dyDescent="0.2">
      <c r="B16" s="118"/>
      <c r="C16" s="118"/>
      <c r="D16" s="146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</row>
    <row r="17" spans="2:17" x14ac:dyDescent="0.2">
      <c r="B17" s="118"/>
      <c r="C17" s="118"/>
      <c r="D17" s="146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</row>
    <row r="18" spans="2:17" x14ac:dyDescent="0.2">
      <c r="B18" s="118"/>
      <c r="C18" s="118"/>
      <c r="D18" s="146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</row>
    <row r="19" spans="2:17" x14ac:dyDescent="0.2">
      <c r="B19" s="118"/>
      <c r="C19" s="118"/>
      <c r="D19" s="146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</row>
    <row r="20" spans="2:17" x14ac:dyDescent="0.2">
      <c r="B20" s="118"/>
      <c r="C20" s="118"/>
      <c r="D20" s="146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</row>
    <row r="21" spans="2:17" x14ac:dyDescent="0.2">
      <c r="B21" s="118"/>
      <c r="C21" s="118"/>
      <c r="D21" s="146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</row>
    <row r="22" spans="2:17" x14ac:dyDescent="0.2">
      <c r="B22" s="118"/>
      <c r="C22" s="118"/>
      <c r="D22" s="146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</row>
    <row r="23" spans="2:17" x14ac:dyDescent="0.2">
      <c r="B23" s="118"/>
      <c r="C23" s="118"/>
      <c r="D23" s="146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</row>
    <row r="24" spans="2:17" x14ac:dyDescent="0.2">
      <c r="B24" s="118"/>
      <c r="C24" s="118"/>
      <c r="D24" s="146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</row>
    <row r="25" spans="2:17" x14ac:dyDescent="0.2">
      <c r="B25" s="118"/>
      <c r="C25" s="118"/>
      <c r="D25" s="146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</row>
    <row r="26" spans="2:17" x14ac:dyDescent="0.2">
      <c r="B26" s="118"/>
      <c r="C26" s="118"/>
      <c r="D26" s="146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</row>
    <row r="27" spans="2:17" x14ac:dyDescent="0.2">
      <c r="B27" s="118"/>
      <c r="C27" s="118"/>
      <c r="D27" s="146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</row>
    <row r="28" spans="2:17" x14ac:dyDescent="0.2">
      <c r="B28" s="118"/>
      <c r="C28" s="118"/>
      <c r="D28" s="146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</row>
    <row r="29" spans="2:17" x14ac:dyDescent="0.2">
      <c r="B29" s="118"/>
      <c r="C29" s="118"/>
      <c r="D29" s="146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</row>
    <row r="30" spans="2:17" x14ac:dyDescent="0.2">
      <c r="B30" s="118"/>
      <c r="C30" s="118"/>
      <c r="D30" s="146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</row>
    <row r="31" spans="2:17" x14ac:dyDescent="0.2">
      <c r="B31" s="118"/>
      <c r="C31" s="118"/>
      <c r="D31" s="146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</row>
    <row r="32" spans="2:17" x14ac:dyDescent="0.2">
      <c r="B32" s="118"/>
      <c r="C32" s="118"/>
      <c r="D32" s="146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</row>
    <row r="33" spans="2:17" x14ac:dyDescent="0.2">
      <c r="B33" s="118"/>
      <c r="C33" s="118"/>
      <c r="D33" s="146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</row>
    <row r="34" spans="2:17" x14ac:dyDescent="0.2">
      <c r="B34" s="118"/>
      <c r="C34" s="118"/>
      <c r="D34" s="146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</row>
    <row r="35" spans="2:17" x14ac:dyDescent="0.2">
      <c r="B35" s="118"/>
      <c r="C35" s="118"/>
      <c r="D35" s="146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</row>
    <row r="36" spans="2:17" x14ac:dyDescent="0.2">
      <c r="B36" s="118"/>
      <c r="C36" s="118"/>
      <c r="D36" s="146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</row>
    <row r="37" spans="2:17" x14ac:dyDescent="0.2">
      <c r="B37" s="118"/>
      <c r="C37" s="118"/>
      <c r="D37" s="146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</row>
    <row r="38" spans="2:17" x14ac:dyDescent="0.2">
      <c r="B38" s="118"/>
      <c r="C38" s="118"/>
      <c r="D38" s="146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</row>
    <row r="39" spans="2:17" x14ac:dyDescent="0.2">
      <c r="B39" s="118"/>
      <c r="C39" s="118"/>
      <c r="D39" s="146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</row>
    <row r="40" spans="2:17" x14ac:dyDescent="0.2">
      <c r="B40" s="118"/>
      <c r="C40" s="118"/>
      <c r="D40" s="146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</row>
    <row r="41" spans="2:17" x14ac:dyDescent="0.2">
      <c r="B41" s="118"/>
      <c r="C41" s="118"/>
      <c r="D41" s="146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</row>
    <row r="42" spans="2:17" x14ac:dyDescent="0.2">
      <c r="B42" s="118"/>
      <c r="C42" s="118"/>
      <c r="D42" s="146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</row>
    <row r="43" spans="2:17" x14ac:dyDescent="0.2">
      <c r="B43" s="118"/>
      <c r="C43" s="118"/>
      <c r="D43" s="146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</row>
    <row r="44" spans="2:17" x14ac:dyDescent="0.2">
      <c r="B44" s="118"/>
      <c r="C44" s="118"/>
      <c r="D44" s="146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</row>
    <row r="45" spans="2:17" x14ac:dyDescent="0.2">
      <c r="B45" s="118"/>
      <c r="C45" s="118"/>
      <c r="D45" s="146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</row>
    <row r="46" spans="2:17" x14ac:dyDescent="0.2">
      <c r="B46" s="118"/>
      <c r="C46" s="118"/>
      <c r="D46" s="146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</row>
    <row r="47" spans="2:17" x14ac:dyDescent="0.2">
      <c r="B47" s="118"/>
      <c r="C47" s="118"/>
      <c r="D47" s="146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</row>
    <row r="48" spans="2:17" x14ac:dyDescent="0.2">
      <c r="B48" s="118"/>
      <c r="C48" s="118"/>
      <c r="D48" s="146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2:17" x14ac:dyDescent="0.2">
      <c r="B49" s="118"/>
      <c r="C49" s="118"/>
      <c r="D49" s="146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</row>
    <row r="50" spans="2:17" x14ac:dyDescent="0.2">
      <c r="B50" s="118"/>
      <c r="C50" s="118"/>
      <c r="D50" s="146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</row>
    <row r="51" spans="2:17" x14ac:dyDescent="0.2">
      <c r="B51" s="118"/>
      <c r="C51" s="118"/>
      <c r="D51" s="146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</row>
    <row r="52" spans="2:17" x14ac:dyDescent="0.2">
      <c r="B52" s="118"/>
      <c r="C52" s="118"/>
      <c r="D52" s="146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</row>
    <row r="53" spans="2:17" x14ac:dyDescent="0.2">
      <c r="B53" s="118"/>
      <c r="C53" s="118"/>
      <c r="D53" s="146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</row>
    <row r="54" spans="2:17" x14ac:dyDescent="0.2">
      <c r="B54" s="118"/>
      <c r="C54" s="118"/>
      <c r="D54" s="146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</row>
    <row r="55" spans="2:17" x14ac:dyDescent="0.2">
      <c r="B55" s="118"/>
      <c r="C55" s="118"/>
      <c r="D55" s="146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</row>
    <row r="56" spans="2:17" x14ac:dyDescent="0.2">
      <c r="B56" s="118"/>
      <c r="C56" s="118"/>
      <c r="D56" s="146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</row>
    <row r="57" spans="2:17" x14ac:dyDescent="0.2">
      <c r="B57" s="118"/>
      <c r="C57" s="118"/>
      <c r="D57" s="146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</row>
    <row r="58" spans="2:17" x14ac:dyDescent="0.2">
      <c r="B58" s="118"/>
      <c r="C58" s="118"/>
      <c r="D58" s="146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</row>
    <row r="59" spans="2:17" x14ac:dyDescent="0.2">
      <c r="B59" s="118"/>
      <c r="C59" s="118"/>
      <c r="D59" s="146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</row>
    <row r="60" spans="2:17" x14ac:dyDescent="0.2">
      <c r="B60" s="118"/>
      <c r="C60" s="118"/>
      <c r="D60" s="146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</row>
    <row r="61" spans="2:17" x14ac:dyDescent="0.2">
      <c r="B61" s="118"/>
      <c r="C61" s="118"/>
      <c r="D61" s="146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</row>
    <row r="62" spans="2:17" x14ac:dyDescent="0.2">
      <c r="B62" s="118"/>
      <c r="C62" s="118"/>
      <c r="D62" s="146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</row>
    <row r="63" spans="2:17" x14ac:dyDescent="0.2">
      <c r="B63" s="118"/>
      <c r="C63" s="118"/>
      <c r="D63" s="146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</row>
    <row r="64" spans="2:17" x14ac:dyDescent="0.2">
      <c r="B64" s="118"/>
      <c r="C64" s="118"/>
      <c r="D64" s="146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</row>
    <row r="65" spans="2:17" x14ac:dyDescent="0.2">
      <c r="B65" s="118"/>
      <c r="C65" s="118"/>
      <c r="D65" s="146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</row>
    <row r="66" spans="2:17" x14ac:dyDescent="0.2">
      <c r="B66" s="118"/>
      <c r="C66" s="118"/>
      <c r="D66" s="146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</row>
    <row r="67" spans="2:17" x14ac:dyDescent="0.2">
      <c r="B67" s="118"/>
      <c r="C67" s="118"/>
      <c r="D67" s="146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</row>
    <row r="68" spans="2:17" x14ac:dyDescent="0.2">
      <c r="B68" s="118"/>
      <c r="C68" s="118"/>
      <c r="D68" s="146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</row>
    <row r="69" spans="2:17" x14ac:dyDescent="0.2">
      <c r="B69" s="118"/>
      <c r="C69" s="118"/>
      <c r="D69" s="146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</row>
    <row r="70" spans="2:17" x14ac:dyDescent="0.2">
      <c r="B70" s="118"/>
      <c r="C70" s="118"/>
      <c r="D70" s="146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</row>
    <row r="71" spans="2:17" x14ac:dyDescent="0.2">
      <c r="B71" s="118"/>
      <c r="C71" s="118"/>
      <c r="D71" s="146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</row>
    <row r="72" spans="2:17" x14ac:dyDescent="0.2">
      <c r="B72" s="118"/>
      <c r="C72" s="118"/>
      <c r="D72" s="146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</row>
    <row r="73" spans="2:17" x14ac:dyDescent="0.2">
      <c r="B73" s="118"/>
      <c r="C73" s="118"/>
      <c r="D73" s="146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</row>
    <row r="74" spans="2:17" x14ac:dyDescent="0.2">
      <c r="B74" s="118"/>
      <c r="C74" s="118"/>
      <c r="D74" s="146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</row>
    <row r="75" spans="2:17" x14ac:dyDescent="0.2">
      <c r="B75" s="118"/>
      <c r="C75" s="118"/>
      <c r="D75" s="146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</row>
    <row r="76" spans="2:17" x14ac:dyDescent="0.2">
      <c r="B76" s="118"/>
      <c r="C76" s="118"/>
      <c r="D76" s="146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</row>
    <row r="77" spans="2:17" x14ac:dyDescent="0.2">
      <c r="B77" s="118"/>
      <c r="C77" s="118"/>
      <c r="D77" s="146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</row>
    <row r="78" spans="2:17" x14ac:dyDescent="0.2">
      <c r="B78" s="118"/>
      <c r="C78" s="118"/>
      <c r="D78" s="146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</row>
    <row r="79" spans="2:17" x14ac:dyDescent="0.2">
      <c r="B79" s="118"/>
      <c r="C79" s="118"/>
      <c r="D79" s="146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</row>
    <row r="80" spans="2:17" x14ac:dyDescent="0.2">
      <c r="B80" s="118"/>
      <c r="C80" s="118"/>
      <c r="D80" s="146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</row>
    <row r="81" spans="2:17" x14ac:dyDescent="0.2">
      <c r="B81" s="118"/>
      <c r="C81" s="118"/>
      <c r="D81" s="146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</row>
    <row r="82" spans="2:17" x14ac:dyDescent="0.2">
      <c r="B82" s="118"/>
      <c r="C82" s="118"/>
      <c r="D82" s="146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</row>
    <row r="83" spans="2:17" x14ac:dyDescent="0.2">
      <c r="B83" s="118"/>
      <c r="C83" s="118"/>
      <c r="D83" s="146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</row>
    <row r="84" spans="2:17" x14ac:dyDescent="0.2">
      <c r="B84" s="118"/>
      <c r="C84" s="118"/>
      <c r="D84" s="146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</row>
    <row r="85" spans="2:17" x14ac:dyDescent="0.2">
      <c r="B85" s="118"/>
      <c r="C85" s="118"/>
      <c r="D85" s="146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</row>
    <row r="86" spans="2:17" x14ac:dyDescent="0.2">
      <c r="B86" s="118"/>
      <c r="C86" s="118"/>
      <c r="D86" s="146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</row>
    <row r="87" spans="2:17" x14ac:dyDescent="0.2">
      <c r="B87" s="118"/>
      <c r="C87" s="118"/>
      <c r="D87" s="146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</row>
    <row r="88" spans="2:17" x14ac:dyDescent="0.2">
      <c r="B88" s="118"/>
      <c r="C88" s="118"/>
      <c r="D88" s="146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</row>
    <row r="89" spans="2:17" x14ac:dyDescent="0.2">
      <c r="B89" s="118"/>
      <c r="C89" s="118"/>
      <c r="D89" s="146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</row>
    <row r="90" spans="2:17" x14ac:dyDescent="0.2">
      <c r="B90" s="118"/>
      <c r="C90" s="118"/>
      <c r="D90" s="146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</row>
    <row r="91" spans="2:17" x14ac:dyDescent="0.2">
      <c r="B91" s="118"/>
      <c r="C91" s="118"/>
      <c r="D91" s="146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</row>
    <row r="92" spans="2:17" x14ac:dyDescent="0.2">
      <c r="B92" s="118"/>
      <c r="C92" s="118"/>
      <c r="D92" s="146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</row>
    <row r="93" spans="2:17" x14ac:dyDescent="0.2">
      <c r="B93" s="118"/>
      <c r="C93" s="118"/>
      <c r="D93" s="146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</row>
    <row r="94" spans="2:17" x14ac:dyDescent="0.2">
      <c r="B94" s="118"/>
      <c r="C94" s="118"/>
      <c r="D94" s="146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</row>
    <row r="95" spans="2:17" x14ac:dyDescent="0.2">
      <c r="B95" s="118"/>
      <c r="C95" s="118"/>
      <c r="D95" s="146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</row>
    <row r="96" spans="2:17" x14ac:dyDescent="0.2">
      <c r="B96" s="118"/>
      <c r="C96" s="118"/>
      <c r="D96" s="146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</row>
    <row r="97" spans="2:17" x14ac:dyDescent="0.2">
      <c r="B97" s="118"/>
      <c r="C97" s="118"/>
      <c r="D97" s="146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</row>
    <row r="98" spans="2:17" x14ac:dyDescent="0.2">
      <c r="B98" s="118"/>
      <c r="C98" s="118"/>
      <c r="D98" s="146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2:17" x14ac:dyDescent="0.2">
      <c r="B99" s="118"/>
      <c r="C99" s="118"/>
      <c r="D99" s="146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</row>
    <row r="100" spans="2:17" x14ac:dyDescent="0.2">
      <c r="B100" s="118"/>
      <c r="C100" s="118"/>
      <c r="D100" s="146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</row>
    <row r="101" spans="2:17" x14ac:dyDescent="0.2">
      <c r="B101" s="118"/>
      <c r="C101" s="118"/>
      <c r="D101" s="146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</row>
    <row r="102" spans="2:17" x14ac:dyDescent="0.2">
      <c r="B102" s="118"/>
      <c r="C102" s="118"/>
      <c r="D102" s="146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</row>
    <row r="103" spans="2:17" x14ac:dyDescent="0.2">
      <c r="B103" s="118"/>
      <c r="C103" s="118"/>
      <c r="D103" s="146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</row>
    <row r="104" spans="2:17" x14ac:dyDescent="0.2">
      <c r="B104" s="118"/>
      <c r="C104" s="118"/>
      <c r="D104" s="146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</row>
    <row r="105" spans="2:17" x14ac:dyDescent="0.2">
      <c r="B105" s="118"/>
      <c r="C105" s="118"/>
      <c r="D105" s="146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</row>
    <row r="106" spans="2:17" x14ac:dyDescent="0.2">
      <c r="B106" s="118"/>
      <c r="C106" s="118"/>
      <c r="D106" s="146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</row>
    <row r="107" spans="2:17" x14ac:dyDescent="0.2">
      <c r="B107" s="118"/>
      <c r="C107" s="118"/>
      <c r="D107" s="146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</row>
    <row r="108" spans="2:17" x14ac:dyDescent="0.2">
      <c r="B108" s="118"/>
      <c r="C108" s="118"/>
      <c r="D108" s="146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</row>
    <row r="109" spans="2:17" x14ac:dyDescent="0.2">
      <c r="B109" s="118"/>
      <c r="C109" s="118"/>
      <c r="D109" s="146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</row>
    <row r="110" spans="2:17" x14ac:dyDescent="0.2">
      <c r="B110" s="118"/>
      <c r="C110" s="118"/>
      <c r="D110" s="146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</row>
    <row r="111" spans="2:17" x14ac:dyDescent="0.2">
      <c r="B111" s="118"/>
      <c r="C111" s="118"/>
      <c r="D111" s="146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</row>
    <row r="112" spans="2:17" x14ac:dyDescent="0.2">
      <c r="B112" s="118"/>
      <c r="C112" s="118"/>
      <c r="D112" s="146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</row>
    <row r="113" spans="2:17" x14ac:dyDescent="0.2">
      <c r="B113" s="118"/>
      <c r="C113" s="118"/>
      <c r="D113" s="146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</row>
    <row r="114" spans="2:17" x14ac:dyDescent="0.2">
      <c r="B114" s="118"/>
      <c r="C114" s="118"/>
      <c r="D114" s="146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</row>
    <row r="115" spans="2:17" x14ac:dyDescent="0.2">
      <c r="B115" s="118"/>
      <c r="C115" s="118"/>
      <c r="D115" s="146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</row>
    <row r="116" spans="2:17" x14ac:dyDescent="0.2">
      <c r="B116" s="118"/>
      <c r="C116" s="118"/>
      <c r="D116" s="146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</row>
    <row r="117" spans="2:17" x14ac:dyDescent="0.2">
      <c r="B117" s="118"/>
      <c r="C117" s="118"/>
      <c r="D117" s="146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</row>
    <row r="118" spans="2:17" x14ac:dyDescent="0.2">
      <c r="B118" s="118"/>
      <c r="C118" s="118"/>
      <c r="D118" s="146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</row>
    <row r="119" spans="2:17" x14ac:dyDescent="0.2">
      <c r="B119" s="118"/>
      <c r="C119" s="118"/>
      <c r="D119" s="146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</row>
    <row r="120" spans="2:17" x14ac:dyDescent="0.2">
      <c r="B120" s="118"/>
      <c r="C120" s="118"/>
      <c r="D120" s="146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</row>
    <row r="121" spans="2:17" x14ac:dyDescent="0.2">
      <c r="B121" s="118"/>
      <c r="C121" s="118"/>
      <c r="D121" s="146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</row>
    <row r="122" spans="2:17" x14ac:dyDescent="0.2">
      <c r="B122" s="118"/>
      <c r="C122" s="118"/>
      <c r="D122" s="146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</row>
    <row r="123" spans="2:17" x14ac:dyDescent="0.2">
      <c r="B123" s="118"/>
      <c r="C123" s="118"/>
      <c r="D123" s="146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</row>
    <row r="124" spans="2:17" x14ac:dyDescent="0.2">
      <c r="B124" s="118"/>
      <c r="C124" s="118"/>
      <c r="D124" s="146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</row>
    <row r="125" spans="2:17" x14ac:dyDescent="0.2">
      <c r="B125" s="118"/>
      <c r="C125" s="118"/>
      <c r="D125" s="146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</row>
    <row r="126" spans="2:17" x14ac:dyDescent="0.2">
      <c r="B126" s="118"/>
      <c r="C126" s="118"/>
      <c r="D126" s="146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</row>
    <row r="127" spans="2:17" x14ac:dyDescent="0.2">
      <c r="B127" s="118"/>
      <c r="C127" s="118"/>
      <c r="D127" s="146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</row>
    <row r="128" spans="2:17" x14ac:dyDescent="0.2">
      <c r="B128" s="118"/>
      <c r="C128" s="118"/>
      <c r="D128" s="146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</row>
    <row r="129" spans="2:17" x14ac:dyDescent="0.2">
      <c r="B129" s="118"/>
      <c r="C129" s="118"/>
      <c r="D129" s="146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</row>
    <row r="130" spans="2:17" x14ac:dyDescent="0.2">
      <c r="B130" s="118"/>
      <c r="C130" s="118"/>
      <c r="D130" s="146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</row>
    <row r="131" spans="2:17" x14ac:dyDescent="0.2">
      <c r="B131" s="118"/>
      <c r="C131" s="118"/>
      <c r="D131" s="146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</row>
    <row r="132" spans="2:17" x14ac:dyDescent="0.2">
      <c r="B132" s="118"/>
      <c r="C132" s="118"/>
      <c r="D132" s="146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</row>
    <row r="133" spans="2:17" x14ac:dyDescent="0.2">
      <c r="B133" s="118"/>
      <c r="C133" s="118"/>
      <c r="D133" s="146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</row>
    <row r="134" spans="2:17" x14ac:dyDescent="0.2">
      <c r="B134" s="118"/>
      <c r="C134" s="118"/>
      <c r="D134" s="146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</row>
    <row r="135" spans="2:17" x14ac:dyDescent="0.2">
      <c r="B135" s="118"/>
      <c r="C135" s="118"/>
      <c r="D135" s="146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</row>
    <row r="136" spans="2:17" x14ac:dyDescent="0.2">
      <c r="B136" s="118"/>
      <c r="C136" s="118"/>
      <c r="D136" s="146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</row>
    <row r="137" spans="2:17" x14ac:dyDescent="0.2">
      <c r="B137" s="118"/>
      <c r="C137" s="118"/>
      <c r="D137" s="146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</row>
    <row r="138" spans="2:17" x14ac:dyDescent="0.2">
      <c r="B138" s="118"/>
      <c r="C138" s="118"/>
      <c r="D138" s="146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</row>
    <row r="139" spans="2:17" x14ac:dyDescent="0.2">
      <c r="B139" s="118"/>
      <c r="C139" s="118"/>
      <c r="D139" s="146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</row>
    <row r="140" spans="2:17" x14ac:dyDescent="0.2">
      <c r="B140" s="118"/>
      <c r="C140" s="118"/>
      <c r="D140" s="146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</row>
    <row r="141" spans="2:17" x14ac:dyDescent="0.2">
      <c r="B141" s="118"/>
      <c r="C141" s="118"/>
      <c r="D141" s="146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</row>
    <row r="142" spans="2:17" x14ac:dyDescent="0.2">
      <c r="B142" s="118"/>
      <c r="C142" s="118"/>
      <c r="D142" s="146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</row>
    <row r="143" spans="2:17" x14ac:dyDescent="0.2">
      <c r="B143" s="118"/>
      <c r="C143" s="118"/>
      <c r="D143" s="146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</row>
    <row r="144" spans="2:17" x14ac:dyDescent="0.2">
      <c r="B144" s="118"/>
      <c r="C144" s="118"/>
      <c r="D144" s="146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</row>
    <row r="145" spans="2:17" x14ac:dyDescent="0.2">
      <c r="B145" s="118"/>
      <c r="C145" s="118"/>
      <c r="D145" s="146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</row>
    <row r="146" spans="2:17" x14ac:dyDescent="0.2">
      <c r="B146" s="118"/>
      <c r="C146" s="118"/>
      <c r="D146" s="146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</row>
    <row r="147" spans="2:17" x14ac:dyDescent="0.2">
      <c r="B147" s="118"/>
      <c r="C147" s="118"/>
      <c r="D147" s="146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</row>
    <row r="148" spans="2:17" x14ac:dyDescent="0.2">
      <c r="B148" s="118"/>
      <c r="C148" s="118"/>
      <c r="D148" s="146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</row>
    <row r="149" spans="2:17" x14ac:dyDescent="0.2">
      <c r="B149" s="118"/>
      <c r="C149" s="118"/>
      <c r="D149" s="146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</row>
    <row r="150" spans="2:17" x14ac:dyDescent="0.2">
      <c r="B150" s="118"/>
      <c r="C150" s="118"/>
      <c r="D150" s="146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</row>
    <row r="151" spans="2:17" x14ac:dyDescent="0.2">
      <c r="B151" s="118"/>
      <c r="C151" s="118"/>
      <c r="D151" s="146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</row>
    <row r="152" spans="2:17" x14ac:dyDescent="0.2">
      <c r="B152" s="118"/>
      <c r="C152" s="118"/>
      <c r="D152" s="146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</row>
    <row r="153" spans="2:17" x14ac:dyDescent="0.2">
      <c r="B153" s="118"/>
      <c r="C153" s="118"/>
      <c r="D153" s="146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</row>
    <row r="154" spans="2:17" x14ac:dyDescent="0.2">
      <c r="B154" s="118"/>
      <c r="C154" s="118"/>
      <c r="D154" s="146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</row>
    <row r="155" spans="2:17" x14ac:dyDescent="0.2">
      <c r="B155" s="118"/>
      <c r="C155" s="118"/>
      <c r="D155" s="146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</row>
    <row r="156" spans="2:17" x14ac:dyDescent="0.2">
      <c r="B156" s="118"/>
      <c r="C156" s="118"/>
      <c r="D156" s="146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</row>
    <row r="157" spans="2:17" x14ac:dyDescent="0.2">
      <c r="B157" s="118"/>
      <c r="C157" s="118"/>
      <c r="D157" s="146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</row>
    <row r="158" spans="2:17" x14ac:dyDescent="0.2">
      <c r="B158" s="118"/>
      <c r="C158" s="118"/>
      <c r="D158" s="146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</row>
    <row r="159" spans="2:17" x14ac:dyDescent="0.2">
      <c r="B159" s="118"/>
      <c r="C159" s="118"/>
      <c r="D159" s="146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</row>
    <row r="160" spans="2:17" x14ac:dyDescent="0.2">
      <c r="B160" s="118"/>
      <c r="C160" s="118"/>
      <c r="D160" s="146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</row>
    <row r="161" spans="2:17" x14ac:dyDescent="0.2">
      <c r="B161" s="118"/>
      <c r="C161" s="118"/>
      <c r="D161" s="146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</row>
    <row r="162" spans="2:17" x14ac:dyDescent="0.2">
      <c r="B162" s="118"/>
      <c r="C162" s="118"/>
      <c r="D162" s="146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</row>
    <row r="163" spans="2:17" x14ac:dyDescent="0.2">
      <c r="B163" s="118"/>
      <c r="C163" s="118"/>
      <c r="D163" s="146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</row>
    <row r="164" spans="2:17" x14ac:dyDescent="0.2">
      <c r="B164" s="118"/>
      <c r="C164" s="118"/>
      <c r="D164" s="146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</row>
    <row r="165" spans="2:17" x14ac:dyDescent="0.2">
      <c r="B165" s="118"/>
      <c r="C165" s="118"/>
      <c r="D165" s="146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</row>
    <row r="166" spans="2:17" x14ac:dyDescent="0.2">
      <c r="B166" s="118"/>
      <c r="C166" s="118"/>
      <c r="D166" s="146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</row>
    <row r="167" spans="2:17" x14ac:dyDescent="0.2">
      <c r="B167" s="118"/>
      <c r="C167" s="118"/>
      <c r="D167" s="146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</row>
    <row r="168" spans="2:17" x14ac:dyDescent="0.2">
      <c r="B168" s="118"/>
      <c r="C168" s="118"/>
      <c r="D168" s="146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</row>
    <row r="169" spans="2:17" x14ac:dyDescent="0.2">
      <c r="B169" s="118"/>
      <c r="C169" s="118"/>
      <c r="D169" s="146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</row>
    <row r="170" spans="2:17" x14ac:dyDescent="0.2">
      <c r="B170" s="118"/>
      <c r="C170" s="118"/>
      <c r="D170" s="146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</row>
    <row r="171" spans="2:17" x14ac:dyDescent="0.2">
      <c r="B171" s="118"/>
      <c r="C171" s="118"/>
      <c r="D171" s="146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</row>
    <row r="172" spans="2:17" x14ac:dyDescent="0.2">
      <c r="B172" s="118"/>
      <c r="C172" s="118"/>
      <c r="D172" s="146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</row>
    <row r="173" spans="2:17" x14ac:dyDescent="0.2">
      <c r="B173" s="118"/>
      <c r="C173" s="118"/>
      <c r="D173" s="146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</row>
    <row r="174" spans="2:17" x14ac:dyDescent="0.2">
      <c r="B174" s="118"/>
      <c r="C174" s="118"/>
      <c r="D174" s="146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</row>
    <row r="175" spans="2:17" x14ac:dyDescent="0.2">
      <c r="B175" s="118"/>
      <c r="C175" s="118"/>
      <c r="D175" s="146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</row>
    <row r="176" spans="2:17" x14ac:dyDescent="0.2">
      <c r="B176" s="118"/>
      <c r="C176" s="118"/>
      <c r="D176" s="146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</row>
    <row r="177" spans="2:17" x14ac:dyDescent="0.2">
      <c r="B177" s="118"/>
      <c r="C177" s="118"/>
      <c r="D177" s="146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</row>
    <row r="178" spans="2:17" x14ac:dyDescent="0.2">
      <c r="B178" s="118"/>
      <c r="C178" s="118"/>
      <c r="D178" s="146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</row>
    <row r="179" spans="2:17" x14ac:dyDescent="0.2">
      <c r="B179" s="118"/>
      <c r="C179" s="118"/>
      <c r="D179" s="146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</row>
    <row r="180" spans="2:17" x14ac:dyDescent="0.2">
      <c r="B180" s="118"/>
      <c r="C180" s="118"/>
      <c r="D180" s="146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</row>
    <row r="181" spans="2:17" x14ac:dyDescent="0.2">
      <c r="B181" s="118"/>
      <c r="C181" s="118"/>
      <c r="D181" s="146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</row>
    <row r="182" spans="2:17" x14ac:dyDescent="0.2">
      <c r="B182" s="118"/>
      <c r="C182" s="118"/>
      <c r="D182" s="146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</row>
    <row r="183" spans="2:17" x14ac:dyDescent="0.2">
      <c r="B183" s="118"/>
      <c r="C183" s="118"/>
      <c r="D183" s="146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</row>
    <row r="184" spans="2:17" x14ac:dyDescent="0.2">
      <c r="B184" s="118"/>
      <c r="C184" s="118"/>
      <c r="D184" s="146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0"/>
    </row>
    <row r="185" spans="2:17" x14ac:dyDescent="0.2">
      <c r="B185" s="118"/>
      <c r="C185" s="118"/>
      <c r="D185" s="146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0"/>
    </row>
    <row r="186" spans="2:17" x14ac:dyDescent="0.2">
      <c r="B186" s="118"/>
      <c r="C186" s="118"/>
      <c r="D186" s="146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</row>
    <row r="187" spans="2:17" x14ac:dyDescent="0.2">
      <c r="B187" s="118"/>
      <c r="C187" s="118"/>
      <c r="D187" s="146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</row>
    <row r="188" spans="2:17" x14ac:dyDescent="0.2">
      <c r="B188" s="118"/>
      <c r="C188" s="118"/>
      <c r="D188" s="146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</row>
    <row r="189" spans="2:17" x14ac:dyDescent="0.2">
      <c r="B189" s="118"/>
      <c r="C189" s="118"/>
      <c r="D189" s="146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</row>
    <row r="190" spans="2:17" x14ac:dyDescent="0.2">
      <c r="B190" s="118"/>
      <c r="C190" s="118"/>
      <c r="D190" s="146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</row>
    <row r="191" spans="2:17" x14ac:dyDescent="0.2">
      <c r="B191" s="118"/>
      <c r="C191" s="118"/>
      <c r="D191" s="146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</row>
    <row r="192" spans="2:17" x14ac:dyDescent="0.2">
      <c r="B192" s="118"/>
      <c r="C192" s="118"/>
      <c r="D192" s="146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</row>
    <row r="193" spans="2:17" x14ac:dyDescent="0.2">
      <c r="B193" s="118"/>
      <c r="C193" s="118"/>
      <c r="D193" s="146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</row>
    <row r="194" spans="2:17" x14ac:dyDescent="0.2">
      <c r="B194" s="118"/>
      <c r="C194" s="118"/>
      <c r="D194" s="146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</row>
    <row r="195" spans="2:17" x14ac:dyDescent="0.2">
      <c r="B195" s="118"/>
      <c r="C195" s="118"/>
      <c r="D195" s="146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  <c r="Q195" s="170"/>
    </row>
    <row r="196" spans="2:17" x14ac:dyDescent="0.2">
      <c r="B196" s="118"/>
      <c r="C196" s="118"/>
      <c r="D196" s="146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</row>
    <row r="197" spans="2:17" x14ac:dyDescent="0.2">
      <c r="B197" s="118"/>
      <c r="C197" s="118"/>
      <c r="D197" s="146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</row>
    <row r="198" spans="2:17" x14ac:dyDescent="0.2">
      <c r="B198" s="118"/>
      <c r="C198" s="118"/>
      <c r="D198" s="146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</row>
    <row r="199" spans="2:17" x14ac:dyDescent="0.2">
      <c r="B199" s="118"/>
      <c r="C199" s="118"/>
      <c r="D199" s="146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</row>
    <row r="200" spans="2:17" x14ac:dyDescent="0.2">
      <c r="B200" s="118"/>
      <c r="C200" s="118"/>
      <c r="D200" s="146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</row>
    <row r="201" spans="2:17" x14ac:dyDescent="0.2">
      <c r="B201" s="118"/>
      <c r="C201" s="118"/>
      <c r="D201" s="146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</row>
    <row r="202" spans="2:17" x14ac:dyDescent="0.2">
      <c r="B202" s="118"/>
      <c r="C202" s="118"/>
      <c r="D202" s="146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</row>
    <row r="203" spans="2:17" x14ac:dyDescent="0.2">
      <c r="B203" s="118"/>
      <c r="C203" s="118"/>
      <c r="D203" s="146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</row>
    <row r="204" spans="2:17" x14ac:dyDescent="0.2">
      <c r="B204" s="118"/>
      <c r="C204" s="118"/>
      <c r="D204" s="146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0"/>
    </row>
    <row r="205" spans="2:17" x14ac:dyDescent="0.2">
      <c r="B205" s="118"/>
      <c r="C205" s="118"/>
      <c r="D205" s="146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</row>
    <row r="206" spans="2:17" x14ac:dyDescent="0.2">
      <c r="B206" s="118"/>
      <c r="C206" s="118"/>
      <c r="D206" s="146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</row>
    <row r="207" spans="2:17" x14ac:dyDescent="0.2">
      <c r="B207" s="118"/>
      <c r="C207" s="118"/>
      <c r="D207" s="146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</row>
    <row r="208" spans="2:17" x14ac:dyDescent="0.2">
      <c r="B208" s="118"/>
      <c r="C208" s="118"/>
      <c r="D208" s="146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</row>
    <row r="209" spans="2:17" x14ac:dyDescent="0.2">
      <c r="B209" s="118"/>
      <c r="C209" s="118"/>
      <c r="D209" s="146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0"/>
    </row>
    <row r="210" spans="2:17" x14ac:dyDescent="0.2">
      <c r="B210" s="118"/>
      <c r="C210" s="118"/>
      <c r="D210" s="146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</row>
    <row r="211" spans="2:17" x14ac:dyDescent="0.2">
      <c r="B211" s="118"/>
      <c r="C211" s="118"/>
      <c r="D211" s="146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</row>
    <row r="212" spans="2:17" x14ac:dyDescent="0.2">
      <c r="B212" s="118"/>
      <c r="C212" s="118"/>
      <c r="D212" s="146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</row>
    <row r="213" spans="2:17" x14ac:dyDescent="0.2">
      <c r="B213" s="118"/>
      <c r="C213" s="118"/>
      <c r="D213" s="146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  <c r="P213" s="170"/>
      <c r="Q213" s="170"/>
    </row>
    <row r="214" spans="2:17" x14ac:dyDescent="0.2">
      <c r="B214" s="118"/>
      <c r="C214" s="118"/>
      <c r="D214" s="146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  <c r="P214" s="170"/>
      <c r="Q214" s="170"/>
    </row>
    <row r="215" spans="2:17" x14ac:dyDescent="0.2">
      <c r="B215" s="118"/>
      <c r="C215" s="118"/>
      <c r="D215" s="146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</row>
    <row r="216" spans="2:17" x14ac:dyDescent="0.2">
      <c r="B216" s="118"/>
      <c r="C216" s="118"/>
      <c r="D216" s="146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</row>
    <row r="217" spans="2:17" x14ac:dyDescent="0.2">
      <c r="B217" s="118"/>
      <c r="C217" s="118"/>
      <c r="D217" s="146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</row>
    <row r="218" spans="2:17" x14ac:dyDescent="0.2">
      <c r="B218" s="118"/>
      <c r="C218" s="118"/>
      <c r="D218" s="146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</row>
    <row r="219" spans="2:17" x14ac:dyDescent="0.2">
      <c r="B219" s="118"/>
      <c r="C219" s="118"/>
      <c r="D219" s="146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</row>
    <row r="220" spans="2:17" x14ac:dyDescent="0.2">
      <c r="B220" s="118"/>
      <c r="C220" s="118"/>
      <c r="D220" s="146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</row>
    <row r="221" spans="2:17" x14ac:dyDescent="0.2">
      <c r="B221" s="118"/>
      <c r="C221" s="118"/>
      <c r="D221" s="146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0"/>
    </row>
    <row r="222" spans="2:17" x14ac:dyDescent="0.2">
      <c r="B222" s="118"/>
      <c r="C222" s="118"/>
      <c r="D222" s="146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  <c r="P222" s="170"/>
      <c r="Q222" s="170"/>
    </row>
    <row r="223" spans="2:17" x14ac:dyDescent="0.2">
      <c r="B223" s="118"/>
      <c r="C223" s="118"/>
      <c r="D223" s="146"/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70"/>
      <c r="P223" s="170"/>
      <c r="Q223" s="170"/>
    </row>
    <row r="224" spans="2:17" x14ac:dyDescent="0.2">
      <c r="B224" s="118"/>
      <c r="C224" s="118"/>
      <c r="D224" s="146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</row>
    <row r="225" spans="2:17" x14ac:dyDescent="0.2">
      <c r="B225" s="118"/>
      <c r="C225" s="118"/>
      <c r="D225" s="146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</row>
    <row r="226" spans="2:17" x14ac:dyDescent="0.2">
      <c r="B226" s="118"/>
      <c r="C226" s="118"/>
      <c r="D226" s="146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  <c r="P226" s="170"/>
      <c r="Q226" s="170"/>
    </row>
    <row r="227" spans="2:17" x14ac:dyDescent="0.2">
      <c r="B227" s="118"/>
      <c r="C227" s="118"/>
      <c r="D227" s="146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70"/>
      <c r="P227" s="170"/>
      <c r="Q227" s="170"/>
    </row>
    <row r="228" spans="2:17" x14ac:dyDescent="0.2">
      <c r="B228" s="118"/>
      <c r="C228" s="118"/>
      <c r="D228" s="146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70"/>
      <c r="P228" s="170"/>
      <c r="Q228" s="170"/>
    </row>
    <row r="229" spans="2:17" x14ac:dyDescent="0.2">
      <c r="B229" s="118"/>
      <c r="C229" s="118"/>
      <c r="D229" s="146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70"/>
    </row>
    <row r="230" spans="2:17" x14ac:dyDescent="0.2">
      <c r="B230" s="118"/>
      <c r="C230" s="118"/>
      <c r="D230" s="146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O230" s="170"/>
      <c r="P230" s="170"/>
      <c r="Q230" s="170"/>
    </row>
    <row r="231" spans="2:17" x14ac:dyDescent="0.2">
      <c r="B231" s="118"/>
      <c r="C231" s="118"/>
      <c r="D231" s="146"/>
      <c r="E231" s="170"/>
      <c r="F231" s="170"/>
      <c r="G231" s="170"/>
      <c r="H231" s="170"/>
      <c r="I231" s="170"/>
      <c r="J231" s="170"/>
      <c r="K231" s="170"/>
      <c r="L231" s="170"/>
      <c r="M231" s="170"/>
      <c r="N231" s="170"/>
      <c r="O231" s="170"/>
      <c r="P231" s="170"/>
      <c r="Q231" s="170"/>
    </row>
    <row r="232" spans="2:17" x14ac:dyDescent="0.2">
      <c r="B232" s="118"/>
      <c r="C232" s="118"/>
      <c r="D232" s="146"/>
      <c r="E232" s="170"/>
      <c r="F232" s="170"/>
      <c r="G232" s="170"/>
      <c r="H232" s="170"/>
      <c r="I232" s="170"/>
      <c r="J232" s="170"/>
      <c r="K232" s="170"/>
      <c r="L232" s="170"/>
      <c r="M232" s="170"/>
      <c r="N232" s="170"/>
      <c r="O232" s="170"/>
      <c r="P232" s="170"/>
      <c r="Q232" s="170"/>
    </row>
    <row r="233" spans="2:17" x14ac:dyDescent="0.2">
      <c r="B233" s="118"/>
      <c r="C233" s="118"/>
      <c r="D233" s="146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O233" s="170"/>
      <c r="P233" s="170"/>
      <c r="Q233" s="170"/>
    </row>
    <row r="234" spans="2:17" x14ac:dyDescent="0.2">
      <c r="B234" s="118"/>
      <c r="C234" s="118"/>
      <c r="D234" s="146"/>
      <c r="E234" s="170"/>
      <c r="F234" s="170"/>
      <c r="G234" s="170"/>
      <c r="H234" s="170"/>
      <c r="I234" s="170"/>
      <c r="J234" s="170"/>
      <c r="K234" s="170"/>
      <c r="L234" s="170"/>
      <c r="M234" s="170"/>
      <c r="N234" s="170"/>
      <c r="O234" s="170"/>
      <c r="P234" s="170"/>
      <c r="Q234" s="170"/>
    </row>
    <row r="235" spans="2:17" x14ac:dyDescent="0.2">
      <c r="B235" s="118"/>
      <c r="C235" s="118"/>
      <c r="D235" s="146"/>
      <c r="E235" s="170"/>
      <c r="F235" s="170"/>
      <c r="G235" s="170"/>
      <c r="H235" s="170"/>
      <c r="I235" s="170"/>
      <c r="J235" s="170"/>
      <c r="K235" s="170"/>
      <c r="L235" s="170"/>
      <c r="M235" s="170"/>
      <c r="N235" s="170"/>
      <c r="O235" s="170"/>
      <c r="P235" s="170"/>
      <c r="Q235" s="170"/>
    </row>
    <row r="236" spans="2:17" x14ac:dyDescent="0.2">
      <c r="B236" s="118"/>
      <c r="C236" s="118"/>
      <c r="D236" s="146"/>
      <c r="E236" s="170"/>
      <c r="F236" s="170"/>
      <c r="G236" s="170"/>
      <c r="H236" s="170"/>
      <c r="I236" s="170"/>
      <c r="J236" s="170"/>
      <c r="K236" s="170"/>
      <c r="L236" s="170"/>
      <c r="M236" s="170"/>
      <c r="N236" s="170"/>
      <c r="O236" s="170"/>
      <c r="P236" s="170"/>
      <c r="Q236" s="170"/>
    </row>
    <row r="237" spans="2:17" x14ac:dyDescent="0.2">
      <c r="B237" s="118"/>
      <c r="C237" s="118"/>
      <c r="D237" s="146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O237" s="170"/>
      <c r="P237" s="170"/>
      <c r="Q237" s="170"/>
    </row>
    <row r="238" spans="2:17" x14ac:dyDescent="0.2">
      <c r="B238" s="118"/>
      <c r="C238" s="118"/>
      <c r="D238" s="146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70"/>
      <c r="P238" s="170"/>
      <c r="Q238" s="170"/>
    </row>
    <row r="239" spans="2:17" x14ac:dyDescent="0.2">
      <c r="B239" s="118"/>
      <c r="C239" s="118"/>
      <c r="D239" s="146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  <c r="P239" s="170"/>
      <c r="Q239" s="170"/>
    </row>
    <row r="240" spans="2:17" x14ac:dyDescent="0.2">
      <c r="B240" s="118"/>
      <c r="C240" s="118"/>
      <c r="D240" s="146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  <c r="P240" s="170"/>
      <c r="Q240" s="170"/>
    </row>
    <row r="241" spans="2:17" x14ac:dyDescent="0.2">
      <c r="B241" s="118"/>
      <c r="C241" s="118"/>
      <c r="D241" s="146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  <c r="O241" s="170"/>
      <c r="P241" s="170"/>
      <c r="Q241" s="170"/>
    </row>
    <row r="242" spans="2:17" x14ac:dyDescent="0.2">
      <c r="B242" s="118"/>
      <c r="C242" s="118"/>
      <c r="D242" s="146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  <c r="O242" s="170"/>
      <c r="P242" s="170"/>
      <c r="Q242" s="170"/>
    </row>
    <row r="243" spans="2:17" x14ac:dyDescent="0.2">
      <c r="B243" s="118"/>
      <c r="C243" s="118"/>
      <c r="D243" s="146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70"/>
      <c r="P243" s="170"/>
      <c r="Q243" s="170"/>
    </row>
    <row r="244" spans="2:17" x14ac:dyDescent="0.2">
      <c r="B244" s="118"/>
      <c r="C244" s="118"/>
      <c r="D244" s="146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  <c r="P244" s="170"/>
      <c r="Q244" s="170"/>
    </row>
    <row r="245" spans="2:17" x14ac:dyDescent="0.2">
      <c r="B245" s="118"/>
      <c r="C245" s="118"/>
      <c r="D245" s="146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0"/>
      <c r="P245" s="170"/>
      <c r="Q245" s="170"/>
    </row>
    <row r="246" spans="2:17" x14ac:dyDescent="0.2">
      <c r="B246" s="118"/>
      <c r="C246" s="118"/>
      <c r="D246" s="146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  <c r="P246" s="170"/>
      <c r="Q246" s="170"/>
    </row>
    <row r="247" spans="2:17" x14ac:dyDescent="0.2">
      <c r="B247" s="118"/>
      <c r="C247" s="118"/>
      <c r="D247" s="146"/>
      <c r="E247" s="170"/>
      <c r="F247" s="170"/>
      <c r="G247" s="170"/>
      <c r="H247" s="170"/>
      <c r="I247" s="170"/>
      <c r="J247" s="170"/>
      <c r="K247" s="170"/>
      <c r="L247" s="170"/>
      <c r="M247" s="170"/>
      <c r="N247" s="170"/>
      <c r="O247" s="170"/>
      <c r="P247" s="170"/>
      <c r="Q247" s="170"/>
    </row>
    <row r="248" spans="2:17" x14ac:dyDescent="0.2">
      <c r="B248" s="118"/>
      <c r="C248" s="118"/>
      <c r="D248" s="146"/>
      <c r="E248" s="170"/>
      <c r="F248" s="170"/>
      <c r="G248" s="170"/>
      <c r="H248" s="170"/>
      <c r="I248" s="170"/>
      <c r="J248" s="170"/>
      <c r="K248" s="170"/>
      <c r="L248" s="170"/>
      <c r="M248" s="170"/>
      <c r="N248" s="170"/>
      <c r="O248" s="170"/>
      <c r="P248" s="170"/>
      <c r="Q248" s="170"/>
    </row>
  </sheetData>
  <mergeCells count="2">
    <mergeCell ref="A2:D2"/>
    <mergeCell ref="A3:D3"/>
  </mergeCells>
  <printOptions horizontalCentered="1"/>
  <pageMargins left="0.39370078740157483" right="0.39370078740157483" top="1.5748031496062993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159" bestFit="1" customWidth="1"/>
    <col min="2" max="2" width="14.42578125" style="101" bestFit="1" customWidth="1"/>
    <col min="3" max="3" width="16" style="101" bestFit="1" customWidth="1"/>
    <col min="4" max="4" width="11.42578125" style="127" bestFit="1" customWidth="1"/>
    <col min="5" max="16384" width="9.140625" style="159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31.12.2017</v>
      </c>
      <c r="B2" s="3"/>
      <c r="C2" s="3"/>
      <c r="D2" s="3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ht="18.75" x14ac:dyDescent="0.3">
      <c r="A3" s="1" t="s">
        <v>90</v>
      </c>
      <c r="B3" s="1"/>
      <c r="C3" s="1"/>
      <c r="D3" s="1"/>
    </row>
    <row r="4" spans="1:19" x14ac:dyDescent="0.2">
      <c r="B4" s="118"/>
      <c r="C4" s="118"/>
      <c r="D4" s="146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</row>
    <row r="5" spans="1:19" s="248" customFormat="1" x14ac:dyDescent="0.2">
      <c r="B5" s="150"/>
      <c r="C5" s="150"/>
      <c r="D5" s="248" t="str">
        <f>VALVAL</f>
        <v>млрд. одиниць</v>
      </c>
    </row>
    <row r="6" spans="1:19" s="24" customFormat="1" x14ac:dyDescent="0.2">
      <c r="A6" s="206"/>
      <c r="B6" s="43" t="s">
        <v>183</v>
      </c>
      <c r="C6" s="43" t="s">
        <v>9</v>
      </c>
      <c r="D6" s="70" t="s">
        <v>68</v>
      </c>
    </row>
    <row r="7" spans="1:19" s="79" customFormat="1" ht="15.75" x14ac:dyDescent="0.2">
      <c r="A7" s="30" t="s">
        <v>182</v>
      </c>
      <c r="B7" s="13">
        <f t="shared" ref="B7:D7" si="0">SUM(B8:B18)</f>
        <v>76.305177725159993</v>
      </c>
      <c r="C7" s="13">
        <f t="shared" si="0"/>
        <v>2141.6744392656597</v>
      </c>
      <c r="D7" s="86">
        <f t="shared" si="0"/>
        <v>1.0000009999999999</v>
      </c>
    </row>
    <row r="8" spans="1:19" s="32" customFormat="1" x14ac:dyDescent="0.2">
      <c r="A8" s="213" t="s">
        <v>37</v>
      </c>
      <c r="B8" s="194">
        <v>32.592573977859999</v>
      </c>
      <c r="C8" s="194">
        <v>914.78304198059004</v>
      </c>
      <c r="D8" s="18">
        <v>0.42713499999999999</v>
      </c>
    </row>
    <row r="9" spans="1:19" s="32" customFormat="1" x14ac:dyDescent="0.2">
      <c r="A9" s="213" t="s">
        <v>149</v>
      </c>
      <c r="B9" s="194">
        <v>5.9021432440000003</v>
      </c>
      <c r="C9" s="194">
        <v>165.65677060701</v>
      </c>
      <c r="D9" s="18">
        <v>7.7349000000000001E-2</v>
      </c>
    </row>
    <row r="10" spans="1:19" s="32" customFormat="1" x14ac:dyDescent="0.2">
      <c r="A10" s="213" t="s">
        <v>93</v>
      </c>
      <c r="B10" s="194">
        <v>0.31720380743999999</v>
      </c>
      <c r="C10" s="194">
        <v>8.9030299999999993</v>
      </c>
      <c r="D10" s="18">
        <v>4.1570000000000001E-3</v>
      </c>
    </row>
    <row r="11" spans="1:19" s="32" customFormat="1" x14ac:dyDescent="0.2">
      <c r="A11" s="213" t="s">
        <v>63</v>
      </c>
      <c r="B11" s="194">
        <v>14.00143215376</v>
      </c>
      <c r="C11" s="194">
        <v>392.981318579</v>
      </c>
      <c r="D11" s="18">
        <v>0.18349299999999999</v>
      </c>
    </row>
    <row r="12" spans="1:19" s="32" customFormat="1" x14ac:dyDescent="0.2">
      <c r="A12" s="213" t="s">
        <v>162</v>
      </c>
      <c r="B12" s="194">
        <v>22.931464837509999</v>
      </c>
      <c r="C12" s="194">
        <v>643.62253731026999</v>
      </c>
      <c r="D12" s="18">
        <v>0.30052299999999998</v>
      </c>
    </row>
    <row r="13" spans="1:19" x14ac:dyDescent="0.2">
      <c r="A13" s="91" t="s">
        <v>131</v>
      </c>
      <c r="B13" s="148">
        <v>0.56035970458999995</v>
      </c>
      <c r="C13" s="148">
        <v>15.727740788789999</v>
      </c>
      <c r="D13" s="222">
        <v>7.3439999999999998E-3</v>
      </c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</row>
    <row r="14" spans="1:19" x14ac:dyDescent="0.2">
      <c r="B14" s="118"/>
      <c r="C14" s="118"/>
      <c r="D14" s="146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</row>
    <row r="15" spans="1:19" x14ac:dyDescent="0.2">
      <c r="B15" s="118"/>
      <c r="C15" s="118"/>
      <c r="D15" s="146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9" x14ac:dyDescent="0.2">
      <c r="B16" s="118"/>
      <c r="C16" s="118"/>
      <c r="D16" s="146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</row>
    <row r="17" spans="1:19" x14ac:dyDescent="0.2">
      <c r="B17" s="118"/>
      <c r="C17" s="118"/>
      <c r="D17" s="146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</row>
    <row r="18" spans="1:19" x14ac:dyDescent="0.2">
      <c r="B18" s="118"/>
      <c r="C18" s="118"/>
      <c r="D18" s="146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</row>
    <row r="19" spans="1:19" x14ac:dyDescent="0.2">
      <c r="B19" s="118"/>
      <c r="C19" s="118"/>
      <c r="D19" s="146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</row>
    <row r="20" spans="1:19" x14ac:dyDescent="0.2">
      <c r="A20" s="202" t="s">
        <v>105</v>
      </c>
      <c r="B20" s="118"/>
      <c r="C20" s="118"/>
      <c r="D20" s="146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</row>
    <row r="21" spans="1:19" x14ac:dyDescent="0.2">
      <c r="B21" s="161" t="str">
        <f>"Державний борг України за станом на " &amp; TEXT(DREPORTDATE,"dd.MM.yyyy")</f>
        <v>Державний борг України за станом на 31.12.2017</v>
      </c>
      <c r="C21" s="118"/>
      <c r="D21" s="248" t="str">
        <f>VALVAL</f>
        <v>млрд. одиниць</v>
      </c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</row>
    <row r="22" spans="1:19" s="84" customFormat="1" x14ac:dyDescent="0.2">
      <c r="A22" s="206"/>
      <c r="B22" s="43" t="s">
        <v>183</v>
      </c>
      <c r="C22" s="43" t="s">
        <v>9</v>
      </c>
      <c r="D22" s="70" t="s">
        <v>68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1:19" s="135" customFormat="1" ht="15" x14ac:dyDescent="0.2">
      <c r="A23" s="172" t="s">
        <v>182</v>
      </c>
      <c r="B23" s="163">
        <f t="shared" ref="B23:C23" si="1">B$24+B$31</f>
        <v>76.305177725160007</v>
      </c>
      <c r="C23" s="163">
        <f t="shared" si="1"/>
        <v>2141.6744392656601</v>
      </c>
      <c r="D23" s="140">
        <v>1.0000009999999999</v>
      </c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</row>
    <row r="24" spans="1:19" s="105" customFormat="1" ht="15" x14ac:dyDescent="0.25">
      <c r="A24" s="250" t="s">
        <v>75</v>
      </c>
      <c r="B24" s="34">
        <f t="shared" ref="B24:C24" si="2">SUM(B$25:B$30)</f>
        <v>65.332785676650005</v>
      </c>
      <c r="C24" s="34">
        <f t="shared" si="2"/>
        <v>1833.7098647964799</v>
      </c>
      <c r="D24" s="189">
        <v>0.85620399999999997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</row>
    <row r="25" spans="1:19" s="134" customFormat="1" outlineLevel="1" x14ac:dyDescent="0.2">
      <c r="A25" s="58" t="s">
        <v>37</v>
      </c>
      <c r="B25" s="114">
        <v>30.053743072220001</v>
      </c>
      <c r="C25" s="114">
        <v>843.52510879270994</v>
      </c>
      <c r="D25" s="141">
        <v>0.39386199999999999</v>
      </c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</row>
    <row r="26" spans="1:19" outlineLevel="1" x14ac:dyDescent="0.2">
      <c r="A26" s="58" t="s">
        <v>149</v>
      </c>
      <c r="B26" s="148">
        <v>5.2794247102399998</v>
      </c>
      <c r="C26" s="148">
        <v>148.17879065381999</v>
      </c>
      <c r="D26" s="222">
        <v>6.9188E-2</v>
      </c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</row>
    <row r="27" spans="1:19" outlineLevel="1" x14ac:dyDescent="0.2">
      <c r="A27" s="60" t="s">
        <v>93</v>
      </c>
      <c r="B27" s="148">
        <v>0.31720380743999999</v>
      </c>
      <c r="C27" s="148">
        <v>8.9030299999999993</v>
      </c>
      <c r="D27" s="222">
        <v>4.1570000000000001E-3</v>
      </c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</row>
    <row r="28" spans="1:19" outlineLevel="1" x14ac:dyDescent="0.2">
      <c r="A28" s="60" t="s">
        <v>63</v>
      </c>
      <c r="B28" s="148">
        <v>6.6637234384099999</v>
      </c>
      <c r="C28" s="148">
        <v>187.03221175601999</v>
      </c>
      <c r="D28" s="222">
        <v>8.7330000000000005E-2</v>
      </c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</row>
    <row r="29" spans="1:19" outlineLevel="1" x14ac:dyDescent="0.2">
      <c r="A29" s="60" t="s">
        <v>162</v>
      </c>
      <c r="B29" s="148">
        <v>22.458330943749999</v>
      </c>
      <c r="C29" s="148">
        <v>630.34298280513997</v>
      </c>
      <c r="D29" s="222">
        <v>0.294323</v>
      </c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</row>
    <row r="30" spans="1:19" outlineLevel="1" x14ac:dyDescent="0.2">
      <c r="A30" s="60" t="s">
        <v>131</v>
      </c>
      <c r="B30" s="148">
        <v>0.56035970458999995</v>
      </c>
      <c r="C30" s="148">
        <v>15.727740788789999</v>
      </c>
      <c r="D30" s="222">
        <v>7.3439999999999998E-3</v>
      </c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</row>
    <row r="31" spans="1:19" ht="15" x14ac:dyDescent="0.25">
      <c r="A31" s="165" t="s">
        <v>117</v>
      </c>
      <c r="B31" s="26">
        <f t="shared" ref="B31:C31" si="3">SUM(B$32:B$35)</f>
        <v>10.972392048509999</v>
      </c>
      <c r="C31" s="26">
        <f t="shared" si="3"/>
        <v>307.96457446918004</v>
      </c>
      <c r="D31" s="54">
        <v>0.14379700000000001</v>
      </c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</row>
    <row r="32" spans="1:19" outlineLevel="1" x14ac:dyDescent="0.2">
      <c r="A32" s="60" t="s">
        <v>37</v>
      </c>
      <c r="B32" s="148">
        <v>2.5388309056399998</v>
      </c>
      <c r="C32" s="148">
        <v>71.257933187879999</v>
      </c>
      <c r="D32" s="222">
        <v>3.3272000000000003E-2</v>
      </c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</row>
    <row r="33" spans="1:17" outlineLevel="1" x14ac:dyDescent="0.2">
      <c r="A33" s="60" t="s">
        <v>149</v>
      </c>
      <c r="B33" s="148">
        <v>0.62271853375999997</v>
      </c>
      <c r="C33" s="148">
        <v>17.477979953190001</v>
      </c>
      <c r="D33" s="222">
        <v>8.1609999999999999E-3</v>
      </c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</row>
    <row r="34" spans="1:17" outlineLevel="1" x14ac:dyDescent="0.2">
      <c r="A34" s="60" t="s">
        <v>63</v>
      </c>
      <c r="B34" s="148">
        <v>7.3377087153499998</v>
      </c>
      <c r="C34" s="148">
        <v>205.94910682298001</v>
      </c>
      <c r="D34" s="222">
        <v>9.6162999999999998E-2</v>
      </c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</row>
    <row r="35" spans="1:17" outlineLevel="1" x14ac:dyDescent="0.2">
      <c r="A35" s="60" t="s">
        <v>162</v>
      </c>
      <c r="B35" s="148">
        <v>0.47313389375999998</v>
      </c>
      <c r="C35" s="148">
        <v>13.279554505129999</v>
      </c>
      <c r="D35" s="222">
        <v>6.2009999999999999E-3</v>
      </c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</row>
    <row r="36" spans="1:17" x14ac:dyDescent="0.2">
      <c r="B36" s="118"/>
      <c r="C36" s="118"/>
      <c r="D36" s="146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</row>
    <row r="37" spans="1:17" x14ac:dyDescent="0.2">
      <c r="B37" s="118"/>
      <c r="C37" s="118"/>
      <c r="D37" s="146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</row>
    <row r="38" spans="1:17" x14ac:dyDescent="0.2">
      <c r="B38" s="118"/>
      <c r="C38" s="118"/>
      <c r="D38" s="146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</row>
    <row r="39" spans="1:17" x14ac:dyDescent="0.2">
      <c r="B39" s="118"/>
      <c r="C39" s="118"/>
      <c r="D39" s="146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</row>
    <row r="40" spans="1:17" x14ac:dyDescent="0.2">
      <c r="B40" s="118"/>
      <c r="C40" s="118"/>
      <c r="D40" s="146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</row>
    <row r="41" spans="1:17" x14ac:dyDescent="0.2">
      <c r="B41" s="118"/>
      <c r="C41" s="118"/>
      <c r="D41" s="146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</row>
    <row r="42" spans="1:17" x14ac:dyDescent="0.2">
      <c r="B42" s="118"/>
      <c r="C42" s="118"/>
      <c r="D42" s="146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</row>
    <row r="43" spans="1:17" x14ac:dyDescent="0.2">
      <c r="B43" s="118"/>
      <c r="C43" s="118"/>
      <c r="D43" s="146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</row>
    <row r="44" spans="1:17" x14ac:dyDescent="0.2">
      <c r="B44" s="118"/>
      <c r="C44" s="118"/>
      <c r="D44" s="146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</row>
    <row r="45" spans="1:17" x14ac:dyDescent="0.2">
      <c r="B45" s="118"/>
      <c r="C45" s="118"/>
      <c r="D45" s="146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</row>
    <row r="46" spans="1:17" x14ac:dyDescent="0.2">
      <c r="B46" s="118"/>
      <c r="C46" s="118"/>
      <c r="D46" s="146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</row>
    <row r="47" spans="1:17" x14ac:dyDescent="0.2">
      <c r="B47" s="118"/>
      <c r="C47" s="118"/>
      <c r="D47" s="146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</row>
    <row r="48" spans="1:17" x14ac:dyDescent="0.2">
      <c r="B48" s="118"/>
      <c r="C48" s="118"/>
      <c r="D48" s="146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2:17" x14ac:dyDescent="0.2">
      <c r="B49" s="118"/>
      <c r="C49" s="118"/>
      <c r="D49" s="146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</row>
    <row r="50" spans="2:17" x14ac:dyDescent="0.2">
      <c r="B50" s="118"/>
      <c r="C50" s="118"/>
      <c r="D50" s="146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</row>
    <row r="51" spans="2:17" x14ac:dyDescent="0.2">
      <c r="B51" s="118"/>
      <c r="C51" s="118"/>
      <c r="D51" s="146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</row>
    <row r="52" spans="2:17" x14ac:dyDescent="0.2">
      <c r="B52" s="118"/>
      <c r="C52" s="118"/>
      <c r="D52" s="146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</row>
    <row r="53" spans="2:17" x14ac:dyDescent="0.2">
      <c r="B53" s="118"/>
      <c r="C53" s="118"/>
      <c r="D53" s="146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</row>
    <row r="54" spans="2:17" x14ac:dyDescent="0.2">
      <c r="B54" s="118"/>
      <c r="C54" s="118"/>
      <c r="D54" s="146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</row>
    <row r="55" spans="2:17" x14ac:dyDescent="0.2">
      <c r="B55" s="118"/>
      <c r="C55" s="118"/>
      <c r="D55" s="146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</row>
    <row r="56" spans="2:17" x14ac:dyDescent="0.2">
      <c r="B56" s="118"/>
      <c r="C56" s="118"/>
      <c r="D56" s="146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</row>
    <row r="57" spans="2:17" x14ac:dyDescent="0.2">
      <c r="B57" s="118"/>
      <c r="C57" s="118"/>
      <c r="D57" s="146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</row>
    <row r="58" spans="2:17" x14ac:dyDescent="0.2">
      <c r="B58" s="118"/>
      <c r="C58" s="118"/>
      <c r="D58" s="146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</row>
    <row r="59" spans="2:17" x14ac:dyDescent="0.2">
      <c r="B59" s="118"/>
      <c r="C59" s="118"/>
      <c r="D59" s="146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</row>
    <row r="60" spans="2:17" x14ac:dyDescent="0.2">
      <c r="B60" s="118"/>
      <c r="C60" s="118"/>
      <c r="D60" s="146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</row>
    <row r="61" spans="2:17" x14ac:dyDescent="0.2">
      <c r="B61" s="118"/>
      <c r="C61" s="118"/>
      <c r="D61" s="146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</row>
    <row r="62" spans="2:17" x14ac:dyDescent="0.2">
      <c r="B62" s="118"/>
      <c r="C62" s="118"/>
      <c r="D62" s="146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</row>
    <row r="63" spans="2:17" x14ac:dyDescent="0.2">
      <c r="B63" s="118"/>
      <c r="C63" s="118"/>
      <c r="D63" s="146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</row>
    <row r="64" spans="2:17" x14ac:dyDescent="0.2">
      <c r="B64" s="118"/>
      <c r="C64" s="118"/>
      <c r="D64" s="146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</row>
    <row r="65" spans="2:17" x14ac:dyDescent="0.2">
      <c r="B65" s="118"/>
      <c r="C65" s="118"/>
      <c r="D65" s="146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</row>
    <row r="66" spans="2:17" x14ac:dyDescent="0.2">
      <c r="B66" s="118"/>
      <c r="C66" s="118"/>
      <c r="D66" s="146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</row>
    <row r="67" spans="2:17" x14ac:dyDescent="0.2">
      <c r="B67" s="118"/>
      <c r="C67" s="118"/>
      <c r="D67" s="146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</row>
    <row r="68" spans="2:17" x14ac:dyDescent="0.2">
      <c r="B68" s="118"/>
      <c r="C68" s="118"/>
      <c r="D68" s="146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</row>
    <row r="69" spans="2:17" x14ac:dyDescent="0.2">
      <c r="B69" s="118"/>
      <c r="C69" s="118"/>
      <c r="D69" s="146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</row>
    <row r="70" spans="2:17" x14ac:dyDescent="0.2">
      <c r="B70" s="118"/>
      <c r="C70" s="118"/>
      <c r="D70" s="146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</row>
    <row r="71" spans="2:17" x14ac:dyDescent="0.2">
      <c r="B71" s="118"/>
      <c r="C71" s="118"/>
      <c r="D71" s="146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</row>
    <row r="72" spans="2:17" x14ac:dyDescent="0.2">
      <c r="B72" s="118"/>
      <c r="C72" s="118"/>
      <c r="D72" s="146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</row>
    <row r="73" spans="2:17" x14ac:dyDescent="0.2">
      <c r="B73" s="118"/>
      <c r="C73" s="118"/>
      <c r="D73" s="146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</row>
    <row r="74" spans="2:17" x14ac:dyDescent="0.2">
      <c r="B74" s="118"/>
      <c r="C74" s="118"/>
      <c r="D74" s="146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</row>
    <row r="75" spans="2:17" x14ac:dyDescent="0.2">
      <c r="B75" s="118"/>
      <c r="C75" s="118"/>
      <c r="D75" s="146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</row>
    <row r="76" spans="2:17" x14ac:dyDescent="0.2">
      <c r="B76" s="118"/>
      <c r="C76" s="118"/>
      <c r="D76" s="146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</row>
    <row r="77" spans="2:17" x14ac:dyDescent="0.2">
      <c r="B77" s="118"/>
      <c r="C77" s="118"/>
      <c r="D77" s="146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</row>
    <row r="78" spans="2:17" x14ac:dyDescent="0.2">
      <c r="B78" s="118"/>
      <c r="C78" s="118"/>
      <c r="D78" s="146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</row>
    <row r="79" spans="2:17" x14ac:dyDescent="0.2">
      <c r="B79" s="118"/>
      <c r="C79" s="118"/>
      <c r="D79" s="146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</row>
    <row r="80" spans="2:17" x14ac:dyDescent="0.2">
      <c r="B80" s="118"/>
      <c r="C80" s="118"/>
      <c r="D80" s="146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</row>
    <row r="81" spans="2:17" x14ac:dyDescent="0.2">
      <c r="B81" s="118"/>
      <c r="C81" s="118"/>
      <c r="D81" s="146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</row>
    <row r="82" spans="2:17" x14ac:dyDescent="0.2">
      <c r="B82" s="118"/>
      <c r="C82" s="118"/>
      <c r="D82" s="146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</row>
    <row r="83" spans="2:17" x14ac:dyDescent="0.2">
      <c r="B83" s="118"/>
      <c r="C83" s="118"/>
      <c r="D83" s="146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</row>
    <row r="84" spans="2:17" x14ac:dyDescent="0.2">
      <c r="B84" s="118"/>
      <c r="C84" s="118"/>
      <c r="D84" s="146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</row>
    <row r="85" spans="2:17" x14ac:dyDescent="0.2">
      <c r="B85" s="118"/>
      <c r="C85" s="118"/>
      <c r="D85" s="146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</row>
    <row r="86" spans="2:17" x14ac:dyDescent="0.2">
      <c r="B86" s="118"/>
      <c r="C86" s="118"/>
      <c r="D86" s="146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</row>
    <row r="87" spans="2:17" x14ac:dyDescent="0.2">
      <c r="B87" s="118"/>
      <c r="C87" s="118"/>
      <c r="D87" s="146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</row>
    <row r="88" spans="2:17" x14ac:dyDescent="0.2">
      <c r="B88" s="118"/>
      <c r="C88" s="118"/>
      <c r="D88" s="146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</row>
    <row r="89" spans="2:17" x14ac:dyDescent="0.2">
      <c r="B89" s="118"/>
      <c r="C89" s="118"/>
      <c r="D89" s="146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</row>
    <row r="90" spans="2:17" x14ac:dyDescent="0.2">
      <c r="B90" s="118"/>
      <c r="C90" s="118"/>
      <c r="D90" s="146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</row>
    <row r="91" spans="2:17" x14ac:dyDescent="0.2">
      <c r="B91" s="118"/>
      <c r="C91" s="118"/>
      <c r="D91" s="146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</row>
    <row r="92" spans="2:17" x14ac:dyDescent="0.2">
      <c r="B92" s="118"/>
      <c r="C92" s="118"/>
      <c r="D92" s="146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</row>
    <row r="93" spans="2:17" x14ac:dyDescent="0.2">
      <c r="B93" s="118"/>
      <c r="C93" s="118"/>
      <c r="D93" s="146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</row>
    <row r="94" spans="2:17" x14ac:dyDescent="0.2">
      <c r="B94" s="118"/>
      <c r="C94" s="118"/>
      <c r="D94" s="146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</row>
    <row r="95" spans="2:17" x14ac:dyDescent="0.2">
      <c r="B95" s="118"/>
      <c r="C95" s="118"/>
      <c r="D95" s="146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</row>
    <row r="96" spans="2:17" x14ac:dyDescent="0.2">
      <c r="B96" s="118"/>
      <c r="C96" s="118"/>
      <c r="D96" s="146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</row>
    <row r="97" spans="2:17" x14ac:dyDescent="0.2">
      <c r="B97" s="118"/>
      <c r="C97" s="118"/>
      <c r="D97" s="146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</row>
    <row r="98" spans="2:17" x14ac:dyDescent="0.2">
      <c r="B98" s="118"/>
      <c r="C98" s="118"/>
      <c r="D98" s="146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2:17" x14ac:dyDescent="0.2">
      <c r="B99" s="118"/>
      <c r="C99" s="118"/>
      <c r="D99" s="146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</row>
    <row r="100" spans="2:17" x14ac:dyDescent="0.2">
      <c r="B100" s="118"/>
      <c r="C100" s="118"/>
      <c r="D100" s="146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</row>
    <row r="101" spans="2:17" x14ac:dyDescent="0.2">
      <c r="B101" s="118"/>
      <c r="C101" s="118"/>
      <c r="D101" s="146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</row>
    <row r="102" spans="2:17" x14ac:dyDescent="0.2">
      <c r="B102" s="118"/>
      <c r="C102" s="118"/>
      <c r="D102" s="146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</row>
    <row r="103" spans="2:17" x14ac:dyDescent="0.2">
      <c r="B103" s="118"/>
      <c r="C103" s="118"/>
      <c r="D103" s="146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</row>
    <row r="104" spans="2:17" x14ac:dyDescent="0.2">
      <c r="B104" s="118"/>
      <c r="C104" s="118"/>
      <c r="D104" s="146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</row>
    <row r="105" spans="2:17" x14ac:dyDescent="0.2">
      <c r="B105" s="118"/>
      <c r="C105" s="118"/>
      <c r="D105" s="146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</row>
    <row r="106" spans="2:17" x14ac:dyDescent="0.2">
      <c r="B106" s="118"/>
      <c r="C106" s="118"/>
      <c r="D106" s="146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</row>
    <row r="107" spans="2:17" x14ac:dyDescent="0.2">
      <c r="B107" s="118"/>
      <c r="C107" s="118"/>
      <c r="D107" s="146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</row>
    <row r="108" spans="2:17" x14ac:dyDescent="0.2">
      <c r="B108" s="118"/>
      <c r="C108" s="118"/>
      <c r="D108" s="146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</row>
    <row r="109" spans="2:17" x14ac:dyDescent="0.2">
      <c r="B109" s="118"/>
      <c r="C109" s="118"/>
      <c r="D109" s="146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</row>
    <row r="110" spans="2:17" x14ac:dyDescent="0.2">
      <c r="B110" s="118"/>
      <c r="C110" s="118"/>
      <c r="D110" s="146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</row>
    <row r="111" spans="2:17" x14ac:dyDescent="0.2">
      <c r="B111" s="118"/>
      <c r="C111" s="118"/>
      <c r="D111" s="146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</row>
    <row r="112" spans="2:17" x14ac:dyDescent="0.2">
      <c r="B112" s="118"/>
      <c r="C112" s="118"/>
      <c r="D112" s="146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</row>
    <row r="113" spans="2:17" x14ac:dyDescent="0.2">
      <c r="B113" s="118"/>
      <c r="C113" s="118"/>
      <c r="D113" s="146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</row>
    <row r="114" spans="2:17" x14ac:dyDescent="0.2">
      <c r="B114" s="118"/>
      <c r="C114" s="118"/>
      <c r="D114" s="146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</row>
    <row r="115" spans="2:17" x14ac:dyDescent="0.2">
      <c r="B115" s="118"/>
      <c r="C115" s="118"/>
      <c r="D115" s="146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</row>
    <row r="116" spans="2:17" x14ac:dyDescent="0.2">
      <c r="B116" s="118"/>
      <c r="C116" s="118"/>
      <c r="D116" s="146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</row>
    <row r="117" spans="2:17" x14ac:dyDescent="0.2">
      <c r="B117" s="118"/>
      <c r="C117" s="118"/>
      <c r="D117" s="146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</row>
    <row r="118" spans="2:17" x14ac:dyDescent="0.2">
      <c r="B118" s="118"/>
      <c r="C118" s="118"/>
      <c r="D118" s="146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</row>
    <row r="119" spans="2:17" x14ac:dyDescent="0.2">
      <c r="B119" s="118"/>
      <c r="C119" s="118"/>
      <c r="D119" s="146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</row>
    <row r="120" spans="2:17" x14ac:dyDescent="0.2">
      <c r="B120" s="118"/>
      <c r="C120" s="118"/>
      <c r="D120" s="146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</row>
    <row r="121" spans="2:17" x14ac:dyDescent="0.2">
      <c r="B121" s="118"/>
      <c r="C121" s="118"/>
      <c r="D121" s="146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</row>
    <row r="122" spans="2:17" x14ac:dyDescent="0.2">
      <c r="B122" s="118"/>
      <c r="C122" s="118"/>
      <c r="D122" s="146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</row>
    <row r="123" spans="2:17" x14ac:dyDescent="0.2">
      <c r="B123" s="118"/>
      <c r="C123" s="118"/>
      <c r="D123" s="146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</row>
    <row r="124" spans="2:17" x14ac:dyDescent="0.2">
      <c r="B124" s="118"/>
      <c r="C124" s="118"/>
      <c r="D124" s="146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</row>
    <row r="125" spans="2:17" x14ac:dyDescent="0.2">
      <c r="B125" s="118"/>
      <c r="C125" s="118"/>
      <c r="D125" s="146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</row>
    <row r="126" spans="2:17" x14ac:dyDescent="0.2">
      <c r="B126" s="118"/>
      <c r="C126" s="118"/>
      <c r="D126" s="146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</row>
    <row r="127" spans="2:17" x14ac:dyDescent="0.2">
      <c r="B127" s="118"/>
      <c r="C127" s="118"/>
      <c r="D127" s="146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</row>
    <row r="128" spans="2:17" x14ac:dyDescent="0.2">
      <c r="B128" s="118"/>
      <c r="C128" s="118"/>
      <c r="D128" s="146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</row>
    <row r="129" spans="2:17" x14ac:dyDescent="0.2">
      <c r="B129" s="118"/>
      <c r="C129" s="118"/>
      <c r="D129" s="146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</row>
    <row r="130" spans="2:17" x14ac:dyDescent="0.2">
      <c r="B130" s="118"/>
      <c r="C130" s="118"/>
      <c r="D130" s="146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</row>
    <row r="131" spans="2:17" x14ac:dyDescent="0.2">
      <c r="B131" s="118"/>
      <c r="C131" s="118"/>
      <c r="D131" s="146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</row>
    <row r="132" spans="2:17" x14ac:dyDescent="0.2">
      <c r="B132" s="118"/>
      <c r="C132" s="118"/>
      <c r="D132" s="146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</row>
    <row r="133" spans="2:17" x14ac:dyDescent="0.2">
      <c r="B133" s="118"/>
      <c r="C133" s="118"/>
      <c r="D133" s="146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</row>
    <row r="134" spans="2:17" x14ac:dyDescent="0.2">
      <c r="B134" s="118"/>
      <c r="C134" s="118"/>
      <c r="D134" s="146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</row>
    <row r="135" spans="2:17" x14ac:dyDescent="0.2">
      <c r="B135" s="118"/>
      <c r="C135" s="118"/>
      <c r="D135" s="146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</row>
    <row r="136" spans="2:17" x14ac:dyDescent="0.2">
      <c r="B136" s="118"/>
      <c r="C136" s="118"/>
      <c r="D136" s="146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</row>
    <row r="137" spans="2:17" x14ac:dyDescent="0.2">
      <c r="B137" s="118"/>
      <c r="C137" s="118"/>
      <c r="D137" s="146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</row>
    <row r="138" spans="2:17" x14ac:dyDescent="0.2">
      <c r="B138" s="118"/>
      <c r="C138" s="118"/>
      <c r="D138" s="146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</row>
    <row r="139" spans="2:17" x14ac:dyDescent="0.2">
      <c r="B139" s="118"/>
      <c r="C139" s="118"/>
      <c r="D139" s="146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</row>
    <row r="140" spans="2:17" x14ac:dyDescent="0.2">
      <c r="B140" s="118"/>
      <c r="C140" s="118"/>
      <c r="D140" s="146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</row>
    <row r="141" spans="2:17" x14ac:dyDescent="0.2">
      <c r="B141" s="118"/>
      <c r="C141" s="118"/>
      <c r="D141" s="146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</row>
    <row r="142" spans="2:17" x14ac:dyDescent="0.2">
      <c r="B142" s="118"/>
      <c r="C142" s="118"/>
      <c r="D142" s="146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</row>
    <row r="143" spans="2:17" x14ac:dyDescent="0.2">
      <c r="B143" s="118"/>
      <c r="C143" s="118"/>
      <c r="D143" s="146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</row>
    <row r="144" spans="2:17" x14ac:dyDescent="0.2">
      <c r="B144" s="118"/>
      <c r="C144" s="118"/>
      <c r="D144" s="146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</row>
    <row r="145" spans="2:17" x14ac:dyDescent="0.2">
      <c r="B145" s="118"/>
      <c r="C145" s="118"/>
      <c r="D145" s="146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</row>
    <row r="146" spans="2:17" x14ac:dyDescent="0.2">
      <c r="B146" s="118"/>
      <c r="C146" s="118"/>
      <c r="D146" s="146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</row>
    <row r="147" spans="2:17" x14ac:dyDescent="0.2">
      <c r="B147" s="118"/>
      <c r="C147" s="118"/>
      <c r="D147" s="146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</row>
    <row r="148" spans="2:17" x14ac:dyDescent="0.2">
      <c r="B148" s="118"/>
      <c r="C148" s="118"/>
      <c r="D148" s="146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</row>
    <row r="149" spans="2:17" x14ac:dyDescent="0.2">
      <c r="B149" s="118"/>
      <c r="C149" s="118"/>
      <c r="D149" s="146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</row>
    <row r="150" spans="2:17" x14ac:dyDescent="0.2">
      <c r="B150" s="118"/>
      <c r="C150" s="118"/>
      <c r="D150" s="146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</row>
    <row r="151" spans="2:17" x14ac:dyDescent="0.2">
      <c r="B151" s="118"/>
      <c r="C151" s="118"/>
      <c r="D151" s="146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</row>
    <row r="152" spans="2:17" x14ac:dyDescent="0.2">
      <c r="B152" s="118"/>
      <c r="C152" s="118"/>
      <c r="D152" s="146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</row>
    <row r="153" spans="2:17" x14ac:dyDescent="0.2">
      <c r="B153" s="118"/>
      <c r="C153" s="118"/>
      <c r="D153" s="146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</row>
    <row r="154" spans="2:17" x14ac:dyDescent="0.2">
      <c r="B154" s="118"/>
      <c r="C154" s="118"/>
      <c r="D154" s="146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</row>
    <row r="155" spans="2:17" x14ac:dyDescent="0.2">
      <c r="B155" s="118"/>
      <c r="C155" s="118"/>
      <c r="D155" s="146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</row>
    <row r="156" spans="2:17" x14ac:dyDescent="0.2">
      <c r="B156" s="118"/>
      <c r="C156" s="118"/>
      <c r="D156" s="146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</row>
    <row r="157" spans="2:17" x14ac:dyDescent="0.2">
      <c r="B157" s="118"/>
      <c r="C157" s="118"/>
      <c r="D157" s="146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</row>
    <row r="158" spans="2:17" x14ac:dyDescent="0.2">
      <c r="B158" s="118"/>
      <c r="C158" s="118"/>
      <c r="D158" s="146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</row>
    <row r="159" spans="2:17" x14ac:dyDescent="0.2">
      <c r="B159" s="118"/>
      <c r="C159" s="118"/>
      <c r="D159" s="146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</row>
    <row r="160" spans="2:17" x14ac:dyDescent="0.2">
      <c r="B160" s="118"/>
      <c r="C160" s="118"/>
      <c r="D160" s="146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</row>
    <row r="161" spans="2:17" x14ac:dyDescent="0.2">
      <c r="B161" s="118"/>
      <c r="C161" s="118"/>
      <c r="D161" s="146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</row>
    <row r="162" spans="2:17" x14ac:dyDescent="0.2">
      <c r="B162" s="118"/>
      <c r="C162" s="118"/>
      <c r="D162" s="146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</row>
    <row r="163" spans="2:17" x14ac:dyDescent="0.2">
      <c r="B163" s="118"/>
      <c r="C163" s="118"/>
      <c r="D163" s="146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</row>
    <row r="164" spans="2:17" x14ac:dyDescent="0.2">
      <c r="B164" s="118"/>
      <c r="C164" s="118"/>
      <c r="D164" s="146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</row>
    <row r="165" spans="2:17" x14ac:dyDescent="0.2">
      <c r="B165" s="118"/>
      <c r="C165" s="118"/>
      <c r="D165" s="146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</row>
    <row r="166" spans="2:17" x14ac:dyDescent="0.2">
      <c r="B166" s="118"/>
      <c r="C166" s="118"/>
      <c r="D166" s="146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</row>
    <row r="167" spans="2:17" x14ac:dyDescent="0.2">
      <c r="B167" s="118"/>
      <c r="C167" s="118"/>
      <c r="D167" s="146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</row>
    <row r="168" spans="2:17" x14ac:dyDescent="0.2">
      <c r="B168" s="118"/>
      <c r="C168" s="118"/>
      <c r="D168" s="146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</row>
    <row r="169" spans="2:17" x14ac:dyDescent="0.2">
      <c r="B169" s="118"/>
      <c r="C169" s="118"/>
      <c r="D169" s="146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</row>
    <row r="170" spans="2:17" x14ac:dyDescent="0.2">
      <c r="B170" s="118"/>
      <c r="C170" s="118"/>
      <c r="D170" s="146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</row>
    <row r="171" spans="2:17" x14ac:dyDescent="0.2">
      <c r="B171" s="118"/>
      <c r="C171" s="118"/>
      <c r="D171" s="146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</row>
    <row r="172" spans="2:17" x14ac:dyDescent="0.2">
      <c r="B172" s="118"/>
      <c r="C172" s="118"/>
      <c r="D172" s="146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</row>
    <row r="173" spans="2:17" x14ac:dyDescent="0.2">
      <c r="B173" s="118"/>
      <c r="C173" s="118"/>
      <c r="D173" s="146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</row>
    <row r="174" spans="2:17" x14ac:dyDescent="0.2">
      <c r="B174" s="118"/>
      <c r="C174" s="118"/>
      <c r="D174" s="146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</row>
    <row r="175" spans="2:17" x14ac:dyDescent="0.2">
      <c r="B175" s="118"/>
      <c r="C175" s="118"/>
      <c r="D175" s="146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</row>
    <row r="176" spans="2:17" x14ac:dyDescent="0.2">
      <c r="B176" s="118"/>
      <c r="C176" s="118"/>
      <c r="D176" s="146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</row>
    <row r="177" spans="2:17" x14ac:dyDescent="0.2">
      <c r="B177" s="118"/>
      <c r="C177" s="118"/>
      <c r="D177" s="146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</row>
    <row r="178" spans="2:17" x14ac:dyDescent="0.2">
      <c r="B178" s="118"/>
      <c r="C178" s="118"/>
      <c r="D178" s="146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</row>
    <row r="179" spans="2:17" x14ac:dyDescent="0.2">
      <c r="B179" s="118"/>
      <c r="C179" s="118"/>
      <c r="D179" s="146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</row>
    <row r="180" spans="2:17" x14ac:dyDescent="0.2">
      <c r="B180" s="118"/>
      <c r="C180" s="118"/>
      <c r="D180" s="146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</row>
    <row r="181" spans="2:17" x14ac:dyDescent="0.2">
      <c r="B181" s="118"/>
      <c r="C181" s="118"/>
      <c r="D181" s="146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</row>
    <row r="182" spans="2:17" x14ac:dyDescent="0.2">
      <c r="B182" s="118"/>
      <c r="C182" s="118"/>
      <c r="D182" s="146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</row>
    <row r="183" spans="2:17" x14ac:dyDescent="0.2">
      <c r="B183" s="118"/>
      <c r="C183" s="118"/>
      <c r="D183" s="146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</row>
    <row r="184" spans="2:17" x14ac:dyDescent="0.2">
      <c r="B184" s="118"/>
      <c r="C184" s="118"/>
      <c r="D184" s="146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0"/>
    </row>
    <row r="185" spans="2:17" x14ac:dyDescent="0.2">
      <c r="B185" s="118"/>
      <c r="C185" s="118"/>
      <c r="D185" s="146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0"/>
    </row>
    <row r="186" spans="2:17" x14ac:dyDescent="0.2">
      <c r="B186" s="118"/>
      <c r="C186" s="118"/>
      <c r="D186" s="146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</row>
    <row r="187" spans="2:17" x14ac:dyDescent="0.2">
      <c r="B187" s="118"/>
      <c r="C187" s="118"/>
      <c r="D187" s="146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</row>
    <row r="188" spans="2:17" x14ac:dyDescent="0.2">
      <c r="B188" s="118"/>
      <c r="C188" s="118"/>
      <c r="D188" s="146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</row>
    <row r="189" spans="2:17" x14ac:dyDescent="0.2">
      <c r="B189" s="118"/>
      <c r="C189" s="118"/>
      <c r="D189" s="146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</row>
    <row r="190" spans="2:17" x14ac:dyDescent="0.2">
      <c r="B190" s="118"/>
      <c r="C190" s="118"/>
      <c r="D190" s="146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</row>
    <row r="191" spans="2:17" x14ac:dyDescent="0.2">
      <c r="B191" s="118"/>
      <c r="C191" s="118"/>
      <c r="D191" s="146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</row>
    <row r="192" spans="2:17" x14ac:dyDescent="0.2">
      <c r="B192" s="118"/>
      <c r="C192" s="118"/>
      <c r="D192" s="146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</row>
    <row r="193" spans="2:17" x14ac:dyDescent="0.2">
      <c r="B193" s="118"/>
      <c r="C193" s="118"/>
      <c r="D193" s="146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</row>
    <row r="194" spans="2:17" x14ac:dyDescent="0.2">
      <c r="B194" s="118"/>
      <c r="C194" s="118"/>
      <c r="D194" s="146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</row>
    <row r="195" spans="2:17" x14ac:dyDescent="0.2">
      <c r="B195" s="118"/>
      <c r="C195" s="118"/>
      <c r="D195" s="146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  <c r="Q195" s="170"/>
    </row>
    <row r="196" spans="2:17" x14ac:dyDescent="0.2">
      <c r="B196" s="118"/>
      <c r="C196" s="118"/>
      <c r="D196" s="146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</row>
    <row r="197" spans="2:17" x14ac:dyDescent="0.2">
      <c r="B197" s="118"/>
      <c r="C197" s="118"/>
      <c r="D197" s="146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</row>
    <row r="198" spans="2:17" x14ac:dyDescent="0.2">
      <c r="B198" s="118"/>
      <c r="C198" s="118"/>
      <c r="D198" s="146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</row>
    <row r="199" spans="2:17" x14ac:dyDescent="0.2">
      <c r="B199" s="118"/>
      <c r="C199" s="118"/>
      <c r="D199" s="146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</row>
    <row r="200" spans="2:17" x14ac:dyDescent="0.2">
      <c r="B200" s="118"/>
      <c r="C200" s="118"/>
      <c r="D200" s="146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</row>
    <row r="201" spans="2:17" x14ac:dyDescent="0.2">
      <c r="B201" s="118"/>
      <c r="C201" s="118"/>
      <c r="D201" s="146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</row>
    <row r="202" spans="2:17" x14ac:dyDescent="0.2">
      <c r="B202" s="118"/>
      <c r="C202" s="118"/>
      <c r="D202" s="146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</row>
    <row r="203" spans="2:17" x14ac:dyDescent="0.2">
      <c r="B203" s="118"/>
      <c r="C203" s="118"/>
      <c r="D203" s="146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</row>
    <row r="204" spans="2:17" x14ac:dyDescent="0.2">
      <c r="B204" s="118"/>
      <c r="C204" s="118"/>
      <c r="D204" s="146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0"/>
    </row>
    <row r="205" spans="2:17" x14ac:dyDescent="0.2">
      <c r="B205" s="118"/>
      <c r="C205" s="118"/>
      <c r="D205" s="146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</row>
    <row r="206" spans="2:17" x14ac:dyDescent="0.2">
      <c r="B206" s="118"/>
      <c r="C206" s="118"/>
      <c r="D206" s="146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</row>
    <row r="207" spans="2:17" x14ac:dyDescent="0.2">
      <c r="B207" s="118"/>
      <c r="C207" s="118"/>
      <c r="D207" s="146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</row>
    <row r="208" spans="2:17" x14ac:dyDescent="0.2">
      <c r="B208" s="118"/>
      <c r="C208" s="118"/>
      <c r="D208" s="146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</row>
    <row r="209" spans="2:17" x14ac:dyDescent="0.2">
      <c r="B209" s="118"/>
      <c r="C209" s="118"/>
      <c r="D209" s="146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0"/>
    </row>
    <row r="210" spans="2:17" x14ac:dyDescent="0.2">
      <c r="B210" s="118"/>
      <c r="C210" s="118"/>
      <c r="D210" s="146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</row>
    <row r="211" spans="2:17" x14ac:dyDescent="0.2">
      <c r="B211" s="118"/>
      <c r="C211" s="118"/>
      <c r="D211" s="146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</row>
    <row r="212" spans="2:17" x14ac:dyDescent="0.2">
      <c r="B212" s="118"/>
      <c r="C212" s="118"/>
      <c r="D212" s="146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</row>
    <row r="213" spans="2:17" x14ac:dyDescent="0.2">
      <c r="B213" s="118"/>
      <c r="C213" s="118"/>
      <c r="D213" s="146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  <c r="P213" s="170"/>
      <c r="Q213" s="170"/>
    </row>
    <row r="214" spans="2:17" x14ac:dyDescent="0.2">
      <c r="B214" s="118"/>
      <c r="C214" s="118"/>
      <c r="D214" s="146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  <c r="P214" s="170"/>
      <c r="Q214" s="170"/>
    </row>
    <row r="215" spans="2:17" x14ac:dyDescent="0.2">
      <c r="B215" s="118"/>
      <c r="C215" s="118"/>
      <c r="D215" s="146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</row>
    <row r="216" spans="2:17" x14ac:dyDescent="0.2">
      <c r="B216" s="118"/>
      <c r="C216" s="118"/>
      <c r="D216" s="146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</row>
    <row r="217" spans="2:17" x14ac:dyDescent="0.2">
      <c r="B217" s="118"/>
      <c r="C217" s="118"/>
      <c r="D217" s="146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</row>
    <row r="218" spans="2:17" x14ac:dyDescent="0.2">
      <c r="B218" s="118"/>
      <c r="C218" s="118"/>
      <c r="D218" s="146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</row>
    <row r="219" spans="2:17" x14ac:dyDescent="0.2">
      <c r="B219" s="118"/>
      <c r="C219" s="118"/>
      <c r="D219" s="146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</row>
    <row r="220" spans="2:17" x14ac:dyDescent="0.2">
      <c r="B220" s="118"/>
      <c r="C220" s="118"/>
      <c r="D220" s="146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</row>
    <row r="221" spans="2:17" x14ac:dyDescent="0.2">
      <c r="B221" s="118"/>
      <c r="C221" s="118"/>
      <c r="D221" s="146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0"/>
    </row>
    <row r="222" spans="2:17" x14ac:dyDescent="0.2">
      <c r="B222" s="118"/>
      <c r="C222" s="118"/>
      <c r="D222" s="146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  <c r="P222" s="170"/>
      <c r="Q222" s="170"/>
    </row>
    <row r="223" spans="2:17" x14ac:dyDescent="0.2">
      <c r="B223" s="118"/>
      <c r="C223" s="118"/>
      <c r="D223" s="146"/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70"/>
      <c r="P223" s="170"/>
      <c r="Q223" s="170"/>
    </row>
    <row r="224" spans="2:17" x14ac:dyDescent="0.2">
      <c r="B224" s="118"/>
      <c r="C224" s="118"/>
      <c r="D224" s="146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</row>
    <row r="225" spans="2:17" x14ac:dyDescent="0.2">
      <c r="B225" s="118"/>
      <c r="C225" s="118"/>
      <c r="D225" s="146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</row>
    <row r="226" spans="2:17" x14ac:dyDescent="0.2">
      <c r="B226" s="118"/>
      <c r="C226" s="118"/>
      <c r="D226" s="146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  <c r="P226" s="170"/>
      <c r="Q226" s="170"/>
    </row>
    <row r="227" spans="2:17" x14ac:dyDescent="0.2">
      <c r="B227" s="118"/>
      <c r="C227" s="118"/>
      <c r="D227" s="146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70"/>
      <c r="P227" s="170"/>
      <c r="Q227" s="170"/>
    </row>
    <row r="228" spans="2:17" x14ac:dyDescent="0.2">
      <c r="B228" s="118"/>
      <c r="C228" s="118"/>
      <c r="D228" s="146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70"/>
      <c r="P228" s="170"/>
      <c r="Q228" s="170"/>
    </row>
    <row r="229" spans="2:17" x14ac:dyDescent="0.2">
      <c r="B229" s="118"/>
      <c r="C229" s="118"/>
      <c r="D229" s="146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70"/>
    </row>
    <row r="230" spans="2:17" x14ac:dyDescent="0.2">
      <c r="B230" s="118"/>
      <c r="C230" s="118"/>
      <c r="D230" s="146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O230" s="170"/>
      <c r="P230" s="170"/>
      <c r="Q230" s="170"/>
    </row>
    <row r="231" spans="2:17" x14ac:dyDescent="0.2">
      <c r="B231" s="118"/>
      <c r="C231" s="118"/>
      <c r="D231" s="146"/>
      <c r="E231" s="170"/>
      <c r="F231" s="170"/>
      <c r="G231" s="170"/>
      <c r="H231" s="170"/>
      <c r="I231" s="170"/>
      <c r="J231" s="170"/>
      <c r="K231" s="170"/>
      <c r="L231" s="170"/>
      <c r="M231" s="170"/>
      <c r="N231" s="170"/>
      <c r="O231" s="170"/>
      <c r="P231" s="170"/>
      <c r="Q231" s="170"/>
    </row>
    <row r="232" spans="2:17" x14ac:dyDescent="0.2">
      <c r="B232" s="118"/>
      <c r="C232" s="118"/>
      <c r="D232" s="146"/>
      <c r="E232" s="170"/>
      <c r="F232" s="170"/>
      <c r="G232" s="170"/>
      <c r="H232" s="170"/>
      <c r="I232" s="170"/>
      <c r="J232" s="170"/>
      <c r="K232" s="170"/>
      <c r="L232" s="170"/>
      <c r="M232" s="170"/>
      <c r="N232" s="170"/>
      <c r="O232" s="170"/>
      <c r="P232" s="170"/>
      <c r="Q232" s="170"/>
    </row>
    <row r="233" spans="2:17" x14ac:dyDescent="0.2">
      <c r="B233" s="118"/>
      <c r="C233" s="118"/>
      <c r="D233" s="146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O233" s="170"/>
      <c r="P233" s="170"/>
      <c r="Q233" s="170"/>
    </row>
    <row r="234" spans="2:17" x14ac:dyDescent="0.2">
      <c r="B234" s="118"/>
      <c r="C234" s="118"/>
      <c r="D234" s="146"/>
      <c r="E234" s="170"/>
      <c r="F234" s="170"/>
      <c r="G234" s="170"/>
      <c r="H234" s="170"/>
      <c r="I234" s="170"/>
      <c r="J234" s="170"/>
      <c r="K234" s="170"/>
      <c r="L234" s="170"/>
      <c r="M234" s="170"/>
      <c r="N234" s="170"/>
      <c r="O234" s="170"/>
      <c r="P234" s="170"/>
      <c r="Q234" s="170"/>
    </row>
    <row r="235" spans="2:17" x14ac:dyDescent="0.2">
      <c r="B235" s="118"/>
      <c r="C235" s="118"/>
      <c r="D235" s="146"/>
      <c r="E235" s="170"/>
      <c r="F235" s="170"/>
      <c r="G235" s="170"/>
      <c r="H235" s="170"/>
      <c r="I235" s="170"/>
      <c r="J235" s="170"/>
      <c r="K235" s="170"/>
      <c r="L235" s="170"/>
      <c r="M235" s="170"/>
      <c r="N235" s="170"/>
      <c r="O235" s="170"/>
      <c r="P235" s="170"/>
      <c r="Q235" s="170"/>
    </row>
    <row r="236" spans="2:17" x14ac:dyDescent="0.2">
      <c r="B236" s="118"/>
      <c r="C236" s="118"/>
      <c r="D236" s="146"/>
      <c r="E236" s="170"/>
      <c r="F236" s="170"/>
      <c r="G236" s="170"/>
      <c r="H236" s="170"/>
      <c r="I236" s="170"/>
      <c r="J236" s="170"/>
      <c r="K236" s="170"/>
      <c r="L236" s="170"/>
      <c r="M236" s="170"/>
      <c r="N236" s="170"/>
      <c r="O236" s="170"/>
      <c r="P236" s="170"/>
      <c r="Q236" s="170"/>
    </row>
    <row r="237" spans="2:17" x14ac:dyDescent="0.2">
      <c r="B237" s="118"/>
      <c r="C237" s="118"/>
      <c r="D237" s="146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O237" s="170"/>
      <c r="P237" s="170"/>
      <c r="Q237" s="170"/>
    </row>
    <row r="238" spans="2:17" x14ac:dyDescent="0.2">
      <c r="B238" s="118"/>
      <c r="C238" s="118"/>
      <c r="D238" s="146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70"/>
      <c r="P238" s="170"/>
      <c r="Q238" s="170"/>
    </row>
    <row r="239" spans="2:17" x14ac:dyDescent="0.2">
      <c r="B239" s="118"/>
      <c r="C239" s="118"/>
      <c r="D239" s="146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  <c r="P239" s="170"/>
      <c r="Q239" s="170"/>
    </row>
    <row r="240" spans="2:17" x14ac:dyDescent="0.2">
      <c r="B240" s="118"/>
      <c r="C240" s="118"/>
      <c r="D240" s="146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  <c r="P240" s="170"/>
      <c r="Q240" s="170"/>
    </row>
    <row r="241" spans="2:17" x14ac:dyDescent="0.2">
      <c r="B241" s="118"/>
      <c r="C241" s="118"/>
      <c r="D241" s="146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  <c r="O241" s="170"/>
      <c r="P241" s="170"/>
      <c r="Q241" s="170"/>
    </row>
    <row r="242" spans="2:17" x14ac:dyDescent="0.2">
      <c r="B242" s="118"/>
      <c r="C242" s="118"/>
      <c r="D242" s="146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  <c r="O242" s="170"/>
      <c r="P242" s="170"/>
      <c r="Q242" s="170"/>
    </row>
    <row r="243" spans="2:17" x14ac:dyDescent="0.2">
      <c r="B243" s="118"/>
      <c r="C243" s="118"/>
      <c r="D243" s="146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70"/>
      <c r="P243" s="170"/>
      <c r="Q243" s="170"/>
    </row>
    <row r="244" spans="2:17" x14ac:dyDescent="0.2">
      <c r="B244" s="118"/>
      <c r="C244" s="118"/>
      <c r="D244" s="146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  <c r="P244" s="170"/>
      <c r="Q244" s="170"/>
    </row>
    <row r="245" spans="2:17" x14ac:dyDescent="0.2">
      <c r="B245" s="118"/>
      <c r="C245" s="118"/>
      <c r="D245" s="146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0"/>
      <c r="P245" s="170"/>
      <c r="Q245" s="17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159" bestFit="1" customWidth="1"/>
    <col min="2" max="2" width="19" style="101" customWidth="1"/>
    <col min="3" max="3" width="19.42578125" style="101" customWidth="1"/>
    <col min="4" max="4" width="9.85546875" style="127" customWidth="1"/>
    <col min="5" max="5" width="18.42578125" style="101" customWidth="1"/>
    <col min="6" max="6" width="17.7109375" style="101" customWidth="1"/>
    <col min="7" max="7" width="9.140625" style="127" customWidth="1"/>
    <col min="8" max="8" width="16" style="101" bestFit="1" customWidth="1"/>
    <col min="9" max="16384" width="9.140625" style="159"/>
  </cols>
  <sheetData>
    <row r="2" spans="1:19" ht="18.75" x14ac:dyDescent="0.3">
      <c r="A2" s="5" t="s">
        <v>137</v>
      </c>
      <c r="B2" s="3"/>
      <c r="C2" s="3"/>
      <c r="D2" s="3"/>
      <c r="E2" s="3"/>
      <c r="F2" s="3"/>
      <c r="G2" s="3"/>
      <c r="H2" s="3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x14ac:dyDescent="0.2">
      <c r="A3" s="104"/>
    </row>
    <row r="4" spans="1:19" x14ac:dyDescent="0.2">
      <c r="B4" s="118"/>
      <c r="C4" s="118"/>
      <c r="D4" s="146"/>
      <c r="E4" s="118"/>
      <c r="F4" s="118"/>
      <c r="G4" s="146"/>
      <c r="H4" s="118"/>
      <c r="I4" s="170"/>
      <c r="J4" s="170"/>
      <c r="K4" s="170"/>
      <c r="L4" s="170"/>
      <c r="M4" s="170"/>
      <c r="N4" s="170"/>
      <c r="O4" s="170"/>
      <c r="P4" s="170"/>
      <c r="Q4" s="170"/>
    </row>
    <row r="5" spans="1:19" s="248" customFormat="1" x14ac:dyDescent="0.2">
      <c r="B5" s="150"/>
      <c r="C5" s="150"/>
      <c r="D5" s="224"/>
      <c r="E5" s="150"/>
      <c r="F5" s="150"/>
      <c r="G5" s="224"/>
      <c r="H5" s="248" t="str">
        <f>VALVAL</f>
        <v>млрд. одиниць</v>
      </c>
    </row>
    <row r="6" spans="1:19" s="96" customFormat="1" x14ac:dyDescent="0.2">
      <c r="A6" s="113"/>
      <c r="B6" s="268">
        <v>42735</v>
      </c>
      <c r="C6" s="269"/>
      <c r="D6" s="270"/>
      <c r="E6" s="268">
        <v>43100</v>
      </c>
      <c r="F6" s="269"/>
      <c r="G6" s="270"/>
      <c r="H6" s="11"/>
    </row>
    <row r="7" spans="1:19" s="199" customFormat="1" x14ac:dyDescent="0.2">
      <c r="A7" s="206"/>
      <c r="B7" s="43" t="s">
        <v>183</v>
      </c>
      <c r="C7" s="43" t="s">
        <v>9</v>
      </c>
      <c r="D7" s="70" t="s">
        <v>68</v>
      </c>
      <c r="E7" s="43" t="s">
        <v>183</v>
      </c>
      <c r="F7" s="43" t="s">
        <v>9</v>
      </c>
      <c r="G7" s="70" t="s">
        <v>68</v>
      </c>
      <c r="H7" s="43" t="s">
        <v>154</v>
      </c>
    </row>
    <row r="8" spans="1:19" s="79" customFormat="1" ht="15.75" x14ac:dyDescent="0.2">
      <c r="A8" s="30" t="s">
        <v>182</v>
      </c>
      <c r="B8" s="13">
        <f t="shared" ref="B8:H8" si="0">SUM(B9:B18)</f>
        <v>70.972708268409988</v>
      </c>
      <c r="C8" s="13">
        <f t="shared" si="0"/>
        <v>1929.8088323996401</v>
      </c>
      <c r="D8" s="86">
        <f t="shared" si="0"/>
        <v>0.99999899999999997</v>
      </c>
      <c r="E8" s="13">
        <f t="shared" si="0"/>
        <v>76.305177725159993</v>
      </c>
      <c r="F8" s="13">
        <f t="shared" si="0"/>
        <v>2141.6744392656597</v>
      </c>
      <c r="G8" s="86">
        <f t="shared" si="0"/>
        <v>1.0000009999999999</v>
      </c>
      <c r="H8" s="221">
        <f t="shared" si="0"/>
        <v>9.999999999999701E-7</v>
      </c>
    </row>
    <row r="9" spans="1:19" s="32" customFormat="1" x14ac:dyDescent="0.2">
      <c r="A9" s="213" t="s">
        <v>37</v>
      </c>
      <c r="B9" s="194">
        <v>31.637750017769999</v>
      </c>
      <c r="C9" s="194">
        <v>860.25756817268996</v>
      </c>
      <c r="D9" s="18">
        <v>0.44577299999999997</v>
      </c>
      <c r="E9" s="194">
        <v>32.592573977859999</v>
      </c>
      <c r="F9" s="194">
        <v>914.78304198059004</v>
      </c>
      <c r="G9" s="18">
        <v>0.42713499999999999</v>
      </c>
      <c r="H9" s="194">
        <v>-1.8638999999999999E-2</v>
      </c>
    </row>
    <row r="10" spans="1:19" x14ac:dyDescent="0.2">
      <c r="A10" s="91" t="s">
        <v>149</v>
      </c>
      <c r="B10" s="148">
        <v>3.93420521514</v>
      </c>
      <c r="C10" s="148">
        <v>106.97441534788</v>
      </c>
      <c r="D10" s="222">
        <v>5.5433000000000003E-2</v>
      </c>
      <c r="E10" s="148">
        <v>5.9021432440000003</v>
      </c>
      <c r="F10" s="148">
        <v>165.65677060701</v>
      </c>
      <c r="G10" s="222">
        <v>7.7349000000000001E-2</v>
      </c>
      <c r="H10" s="148">
        <v>2.1916999999999999E-2</v>
      </c>
      <c r="I10" s="170"/>
      <c r="J10" s="170"/>
      <c r="K10" s="170"/>
      <c r="L10" s="170"/>
      <c r="M10" s="170"/>
      <c r="N10" s="170"/>
      <c r="O10" s="170"/>
      <c r="P10" s="170"/>
      <c r="Q10" s="170"/>
    </row>
    <row r="11" spans="1:19" x14ac:dyDescent="0.2">
      <c r="A11" s="91" t="s">
        <v>93</v>
      </c>
      <c r="B11" s="148">
        <v>0.29540765501999999</v>
      </c>
      <c r="C11" s="148">
        <v>8.0323875999999998</v>
      </c>
      <c r="D11" s="222">
        <v>4.1619999999999999E-3</v>
      </c>
      <c r="E11" s="148">
        <v>0.31720380743999999</v>
      </c>
      <c r="F11" s="148">
        <v>8.9030299999999993</v>
      </c>
      <c r="G11" s="222">
        <v>4.1570000000000001E-3</v>
      </c>
      <c r="H11" s="148">
        <v>-5.0000000000000004E-6</v>
      </c>
      <c r="I11" s="170"/>
      <c r="J11" s="170"/>
      <c r="K11" s="170"/>
      <c r="L11" s="170"/>
      <c r="M11" s="170"/>
      <c r="N11" s="170"/>
      <c r="O11" s="170"/>
      <c r="P11" s="170"/>
      <c r="Q11" s="170"/>
    </row>
    <row r="12" spans="1:19" x14ac:dyDescent="0.2">
      <c r="A12" s="91" t="s">
        <v>63</v>
      </c>
      <c r="B12" s="148">
        <v>13.07540546726</v>
      </c>
      <c r="C12" s="148">
        <v>355.53149335276998</v>
      </c>
      <c r="D12" s="222">
        <v>0.18423100000000001</v>
      </c>
      <c r="E12" s="148">
        <v>14.00143215376</v>
      </c>
      <c r="F12" s="148">
        <v>392.981318579</v>
      </c>
      <c r="G12" s="222">
        <v>0.18349299999999999</v>
      </c>
      <c r="H12" s="148">
        <v>-7.3899999999999997E-4</v>
      </c>
      <c r="I12" s="170"/>
      <c r="J12" s="170"/>
      <c r="K12" s="170"/>
      <c r="L12" s="170"/>
      <c r="M12" s="170"/>
      <c r="N12" s="170"/>
      <c r="O12" s="170"/>
      <c r="P12" s="170"/>
      <c r="Q12" s="170"/>
    </row>
    <row r="13" spans="1:19" x14ac:dyDescent="0.2">
      <c r="A13" s="91" t="s">
        <v>162</v>
      </c>
      <c r="B13" s="148">
        <v>21.480066674570001</v>
      </c>
      <c r="C13" s="148">
        <v>584.06144277595001</v>
      </c>
      <c r="D13" s="222">
        <v>0.30265199999999998</v>
      </c>
      <c r="E13" s="148">
        <v>22.931464837509999</v>
      </c>
      <c r="F13" s="148">
        <v>643.62253731026999</v>
      </c>
      <c r="G13" s="222">
        <v>0.30052299999999998</v>
      </c>
      <c r="H13" s="148">
        <v>-2.1289999999999998E-3</v>
      </c>
      <c r="I13" s="170"/>
      <c r="J13" s="170"/>
      <c r="K13" s="170"/>
      <c r="L13" s="170"/>
      <c r="M13" s="170"/>
      <c r="N13" s="170"/>
      <c r="O13" s="170"/>
      <c r="P13" s="170"/>
      <c r="Q13" s="170"/>
    </row>
    <row r="14" spans="1:19" x14ac:dyDescent="0.2">
      <c r="A14" s="91" t="s">
        <v>131</v>
      </c>
      <c r="B14" s="148">
        <v>0.54987323865000004</v>
      </c>
      <c r="C14" s="148">
        <v>14.951525150349999</v>
      </c>
      <c r="D14" s="222">
        <v>7.7479999999999997E-3</v>
      </c>
      <c r="E14" s="148">
        <v>0.56035970458999995</v>
      </c>
      <c r="F14" s="148">
        <v>15.727740788789999</v>
      </c>
      <c r="G14" s="222">
        <v>7.3439999999999998E-3</v>
      </c>
      <c r="H14" s="148">
        <v>-4.0400000000000001E-4</v>
      </c>
      <c r="I14" s="170"/>
      <c r="J14" s="170"/>
      <c r="K14" s="170"/>
      <c r="L14" s="170"/>
      <c r="M14" s="170"/>
      <c r="N14" s="170"/>
      <c r="O14" s="170"/>
      <c r="P14" s="170"/>
      <c r="Q14" s="170"/>
    </row>
    <row r="15" spans="1:19" x14ac:dyDescent="0.2">
      <c r="B15" s="118"/>
      <c r="C15" s="118"/>
      <c r="D15" s="146"/>
      <c r="E15" s="118"/>
      <c r="F15" s="118"/>
      <c r="G15" s="146"/>
      <c r="H15" s="118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9" x14ac:dyDescent="0.2">
      <c r="B16" s="118"/>
      <c r="C16" s="118"/>
      <c r="D16" s="146"/>
      <c r="E16" s="118"/>
      <c r="F16" s="118"/>
      <c r="G16" s="146"/>
      <c r="H16" s="118"/>
      <c r="I16" s="170"/>
      <c r="J16" s="170"/>
      <c r="K16" s="170"/>
      <c r="L16" s="170"/>
      <c r="M16" s="170"/>
      <c r="N16" s="170"/>
      <c r="O16" s="170"/>
      <c r="P16" s="170"/>
      <c r="Q16" s="170"/>
    </row>
    <row r="17" spans="1:19" x14ac:dyDescent="0.2">
      <c r="B17" s="118"/>
      <c r="C17" s="118"/>
      <c r="D17" s="146"/>
      <c r="E17" s="118"/>
      <c r="F17" s="118"/>
      <c r="G17" s="146"/>
      <c r="H17" s="118"/>
      <c r="I17" s="170"/>
      <c r="J17" s="170"/>
      <c r="K17" s="170"/>
      <c r="L17" s="170"/>
      <c r="M17" s="170"/>
      <c r="N17" s="170"/>
      <c r="O17" s="170"/>
      <c r="P17" s="170"/>
      <c r="Q17" s="170"/>
    </row>
    <row r="18" spans="1:19" x14ac:dyDescent="0.2">
      <c r="B18" s="118"/>
      <c r="C18" s="118"/>
      <c r="D18" s="146"/>
      <c r="E18" s="118"/>
      <c r="F18" s="118"/>
      <c r="G18" s="146"/>
      <c r="H18" s="118"/>
      <c r="I18" s="170"/>
      <c r="J18" s="170"/>
      <c r="K18" s="170"/>
      <c r="L18" s="170"/>
      <c r="M18" s="170"/>
      <c r="N18" s="170"/>
      <c r="O18" s="170"/>
      <c r="P18" s="170"/>
      <c r="Q18" s="170"/>
    </row>
    <row r="19" spans="1:19" x14ac:dyDescent="0.2">
      <c r="B19" s="118"/>
      <c r="C19" s="118"/>
      <c r="D19" s="146"/>
      <c r="E19" s="118"/>
      <c r="F19" s="118"/>
      <c r="G19" s="146"/>
      <c r="H19" s="118"/>
      <c r="I19" s="170"/>
      <c r="J19" s="170"/>
      <c r="K19" s="170"/>
      <c r="L19" s="170"/>
      <c r="M19" s="170"/>
      <c r="N19" s="170"/>
      <c r="O19" s="170"/>
      <c r="P19" s="170"/>
      <c r="Q19" s="170"/>
    </row>
    <row r="20" spans="1:19" x14ac:dyDescent="0.2">
      <c r="B20" s="118"/>
      <c r="C20" s="118"/>
      <c r="D20" s="146"/>
      <c r="E20" s="118"/>
      <c r="F20" s="118"/>
      <c r="G20" s="146"/>
      <c r="H20" s="118"/>
      <c r="I20" s="170"/>
      <c r="J20" s="170"/>
      <c r="K20" s="170"/>
      <c r="L20" s="170"/>
      <c r="M20" s="170"/>
      <c r="N20" s="170"/>
      <c r="O20" s="170"/>
      <c r="P20" s="170"/>
      <c r="Q20" s="170"/>
    </row>
    <row r="21" spans="1:19" x14ac:dyDescent="0.2">
      <c r="B21" s="118"/>
      <c r="C21" s="118"/>
      <c r="D21" s="146"/>
      <c r="E21" s="118"/>
      <c r="F21" s="118"/>
      <c r="G21" s="146"/>
      <c r="H21" s="248" t="str">
        <f>VALVAL</f>
        <v>млрд. одиниць</v>
      </c>
      <c r="I21" s="170"/>
      <c r="J21" s="170"/>
      <c r="K21" s="170"/>
      <c r="L21" s="170"/>
      <c r="M21" s="170"/>
      <c r="N21" s="170"/>
      <c r="O21" s="170"/>
      <c r="P21" s="170"/>
      <c r="Q21" s="170"/>
    </row>
    <row r="22" spans="1:19" x14ac:dyDescent="0.2">
      <c r="A22" s="113"/>
      <c r="B22" s="268">
        <v>42735</v>
      </c>
      <c r="C22" s="269"/>
      <c r="D22" s="270"/>
      <c r="E22" s="268">
        <v>43100</v>
      </c>
      <c r="F22" s="269"/>
      <c r="G22" s="270"/>
      <c r="H22" s="11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</row>
    <row r="23" spans="1:19" s="7" customFormat="1" x14ac:dyDescent="0.2">
      <c r="A23" s="88"/>
      <c r="B23" s="162" t="s">
        <v>183</v>
      </c>
      <c r="C23" s="162" t="s">
        <v>9</v>
      </c>
      <c r="D23" s="181" t="s">
        <v>68</v>
      </c>
      <c r="E23" s="162" t="s">
        <v>183</v>
      </c>
      <c r="F23" s="162" t="s">
        <v>9</v>
      </c>
      <c r="G23" s="181" t="s">
        <v>68</v>
      </c>
      <c r="H23" s="162" t="s">
        <v>154</v>
      </c>
      <c r="I23" s="35"/>
      <c r="J23" s="35"/>
      <c r="K23" s="35"/>
      <c r="L23" s="35"/>
      <c r="M23" s="35"/>
      <c r="N23" s="35"/>
      <c r="O23" s="35"/>
      <c r="P23" s="35"/>
      <c r="Q23" s="35"/>
    </row>
    <row r="24" spans="1:19" s="135" customFormat="1" ht="15" x14ac:dyDescent="0.25">
      <c r="A24" s="172" t="s">
        <v>182</v>
      </c>
      <c r="B24" s="163">
        <f t="shared" ref="B24:G24" si="1">B$25+B$32</f>
        <v>70.972708268410003</v>
      </c>
      <c r="C24" s="163">
        <f t="shared" si="1"/>
        <v>1929.8088323996403</v>
      </c>
      <c r="D24" s="140">
        <f t="shared" si="1"/>
        <v>1</v>
      </c>
      <c r="E24" s="163">
        <f t="shared" si="1"/>
        <v>76.305177725160007</v>
      </c>
      <c r="F24" s="163">
        <f t="shared" si="1"/>
        <v>2141.6744392656601</v>
      </c>
      <c r="G24" s="140">
        <f t="shared" si="1"/>
        <v>1.0000009999999999</v>
      </c>
      <c r="H24" s="47">
        <v>0</v>
      </c>
      <c r="I24" s="156"/>
      <c r="J24" s="156"/>
      <c r="K24" s="156"/>
      <c r="L24" s="156"/>
      <c r="M24" s="156"/>
      <c r="N24" s="156"/>
      <c r="O24" s="156"/>
      <c r="P24" s="156"/>
      <c r="Q24" s="156"/>
    </row>
    <row r="25" spans="1:19" s="105" customFormat="1" ht="15" x14ac:dyDescent="0.25">
      <c r="A25" s="250" t="s">
        <v>75</v>
      </c>
      <c r="B25" s="34">
        <f t="shared" ref="B25:G25" si="2">SUM(B$26:B$31)</f>
        <v>60.712805938390005</v>
      </c>
      <c r="C25" s="34">
        <f t="shared" si="2"/>
        <v>1650.8332850501201</v>
      </c>
      <c r="D25" s="189">
        <f t="shared" si="2"/>
        <v>0.85543899999999995</v>
      </c>
      <c r="E25" s="34">
        <f t="shared" si="2"/>
        <v>65.332785676650005</v>
      </c>
      <c r="F25" s="34">
        <f t="shared" si="2"/>
        <v>1833.7098647964799</v>
      </c>
      <c r="G25" s="189">
        <f t="shared" si="2"/>
        <v>0.85620399999999997</v>
      </c>
      <c r="H25" s="36">
        <v>7.6499999999999995E-4</v>
      </c>
      <c r="I25" s="122"/>
      <c r="J25" s="122"/>
      <c r="K25" s="122"/>
      <c r="L25" s="122"/>
      <c r="M25" s="122"/>
      <c r="N25" s="122"/>
      <c r="O25" s="122"/>
      <c r="P25" s="122"/>
      <c r="Q25" s="122"/>
    </row>
    <row r="26" spans="1:19" s="134" customFormat="1" outlineLevel="1" x14ac:dyDescent="0.2">
      <c r="A26" s="58" t="s">
        <v>37</v>
      </c>
      <c r="B26" s="114">
        <v>28.4531203859</v>
      </c>
      <c r="C26" s="114">
        <v>773.66475606993004</v>
      </c>
      <c r="D26" s="141">
        <v>0.40090199999999998</v>
      </c>
      <c r="E26" s="114">
        <v>30.053743072220001</v>
      </c>
      <c r="F26" s="114">
        <v>843.52510879270994</v>
      </c>
      <c r="G26" s="141">
        <v>0.39386199999999999</v>
      </c>
      <c r="H26" s="114">
        <v>-7.0400000000000003E-3</v>
      </c>
      <c r="I26" s="155"/>
      <c r="J26" s="155"/>
      <c r="K26" s="155"/>
      <c r="L26" s="155"/>
      <c r="M26" s="155"/>
      <c r="N26" s="155"/>
      <c r="O26" s="155"/>
      <c r="P26" s="155"/>
      <c r="Q26" s="155"/>
    </row>
    <row r="27" spans="1:19" outlineLevel="1" x14ac:dyDescent="0.2">
      <c r="A27" s="60" t="s">
        <v>149</v>
      </c>
      <c r="B27" s="148">
        <v>3.8031185433200001</v>
      </c>
      <c r="C27" s="148">
        <v>103.41005626896001</v>
      </c>
      <c r="D27" s="222">
        <v>5.3586000000000002E-2</v>
      </c>
      <c r="E27" s="148">
        <v>5.2794247102399998</v>
      </c>
      <c r="F27" s="148">
        <v>148.17879065381999</v>
      </c>
      <c r="G27" s="222">
        <v>6.9188E-2</v>
      </c>
      <c r="H27" s="148">
        <v>1.5603000000000001E-2</v>
      </c>
      <c r="I27" s="170"/>
      <c r="J27" s="170"/>
      <c r="K27" s="170"/>
      <c r="L27" s="170"/>
      <c r="M27" s="170"/>
      <c r="N27" s="170"/>
      <c r="O27" s="170"/>
      <c r="P27" s="170"/>
      <c r="Q27" s="170"/>
    </row>
    <row r="28" spans="1:19" outlineLevel="1" x14ac:dyDescent="0.2">
      <c r="A28" s="60" t="s">
        <v>93</v>
      </c>
      <c r="B28" s="148">
        <v>0.29540765501999999</v>
      </c>
      <c r="C28" s="148">
        <v>8.0323875999999998</v>
      </c>
      <c r="D28" s="222">
        <v>4.1619999999999999E-3</v>
      </c>
      <c r="E28" s="148">
        <v>0.31720380743999999</v>
      </c>
      <c r="F28" s="148">
        <v>8.9030299999999993</v>
      </c>
      <c r="G28" s="222">
        <v>4.1570000000000001E-3</v>
      </c>
      <c r="H28" s="148">
        <v>-5.0000000000000004E-6</v>
      </c>
      <c r="I28" s="170"/>
      <c r="J28" s="170"/>
      <c r="K28" s="170"/>
      <c r="L28" s="170"/>
      <c r="M28" s="170"/>
      <c r="N28" s="170"/>
      <c r="O28" s="170"/>
      <c r="P28" s="170"/>
      <c r="Q28" s="170"/>
    </row>
    <row r="29" spans="1:19" outlineLevel="1" x14ac:dyDescent="0.2">
      <c r="A29" s="60" t="s">
        <v>63</v>
      </c>
      <c r="B29" s="148">
        <v>6.8330904612600003</v>
      </c>
      <c r="C29" s="148">
        <v>185.79759243326001</v>
      </c>
      <c r="D29" s="222">
        <v>9.6278000000000002E-2</v>
      </c>
      <c r="E29" s="148">
        <v>6.6637234384099999</v>
      </c>
      <c r="F29" s="148">
        <v>187.03221175601999</v>
      </c>
      <c r="G29" s="222">
        <v>8.7330000000000005E-2</v>
      </c>
      <c r="H29" s="148">
        <v>-8.9479999999999994E-3</v>
      </c>
      <c r="I29" s="170"/>
      <c r="J29" s="170"/>
      <c r="K29" s="170"/>
      <c r="L29" s="170"/>
      <c r="M29" s="170"/>
      <c r="N29" s="170"/>
      <c r="O29" s="170"/>
      <c r="P29" s="170"/>
      <c r="Q29" s="170"/>
    </row>
    <row r="30" spans="1:19" outlineLevel="1" x14ac:dyDescent="0.2">
      <c r="A30" s="60" t="s">
        <v>162</v>
      </c>
      <c r="B30" s="148">
        <v>20.778195654240001</v>
      </c>
      <c r="C30" s="148">
        <v>564.97696752761999</v>
      </c>
      <c r="D30" s="222">
        <v>0.292763</v>
      </c>
      <c r="E30" s="148">
        <v>22.458330943749999</v>
      </c>
      <c r="F30" s="148">
        <v>630.34298280513997</v>
      </c>
      <c r="G30" s="222">
        <v>0.294323</v>
      </c>
      <c r="H30" s="148">
        <v>1.5590000000000001E-3</v>
      </c>
      <c r="I30" s="170"/>
      <c r="J30" s="170"/>
      <c r="K30" s="170"/>
      <c r="L30" s="170"/>
      <c r="M30" s="170"/>
      <c r="N30" s="170"/>
      <c r="O30" s="170"/>
      <c r="P30" s="170"/>
      <c r="Q30" s="170"/>
    </row>
    <row r="31" spans="1:19" outlineLevel="1" x14ac:dyDescent="0.2">
      <c r="A31" s="60" t="s">
        <v>131</v>
      </c>
      <c r="B31" s="148">
        <v>0.54987323865000004</v>
      </c>
      <c r="C31" s="148">
        <v>14.951525150349999</v>
      </c>
      <c r="D31" s="222">
        <v>7.7479999999999997E-3</v>
      </c>
      <c r="E31" s="148">
        <v>0.56035970458999995</v>
      </c>
      <c r="F31" s="148">
        <v>15.727740788789999</v>
      </c>
      <c r="G31" s="222">
        <v>7.3439999999999998E-3</v>
      </c>
      <c r="H31" s="148">
        <v>-4.0400000000000001E-4</v>
      </c>
      <c r="I31" s="170"/>
      <c r="J31" s="170"/>
      <c r="K31" s="170"/>
      <c r="L31" s="170"/>
      <c r="M31" s="170"/>
      <c r="N31" s="170"/>
      <c r="O31" s="170"/>
      <c r="P31" s="170"/>
      <c r="Q31" s="170"/>
    </row>
    <row r="32" spans="1:19" s="248" customFormat="1" ht="15" x14ac:dyDescent="0.25">
      <c r="A32" s="212" t="s">
        <v>117</v>
      </c>
      <c r="B32" s="193">
        <f t="shared" ref="B32:G32" si="3">SUM(B$33:B$36)</f>
        <v>10.259902330019999</v>
      </c>
      <c r="C32" s="193">
        <f t="shared" si="3"/>
        <v>278.97554734952007</v>
      </c>
      <c r="D32" s="219">
        <f t="shared" si="3"/>
        <v>0.14456100000000002</v>
      </c>
      <c r="E32" s="193">
        <f t="shared" si="3"/>
        <v>10.972392048509999</v>
      </c>
      <c r="F32" s="193">
        <f t="shared" si="3"/>
        <v>307.96457446918004</v>
      </c>
      <c r="G32" s="219">
        <f t="shared" si="3"/>
        <v>0.14379700000000001</v>
      </c>
      <c r="H32" s="193">
        <v>-7.6499999999999995E-4</v>
      </c>
    </row>
    <row r="33" spans="1:17" outlineLevel="1" x14ac:dyDescent="0.2">
      <c r="A33" s="60" t="s">
        <v>37</v>
      </c>
      <c r="B33" s="148">
        <v>3.18462963187</v>
      </c>
      <c r="C33" s="148">
        <v>86.592812102760007</v>
      </c>
      <c r="D33" s="222">
        <v>4.4871000000000001E-2</v>
      </c>
      <c r="E33" s="148">
        <v>2.5388309056399998</v>
      </c>
      <c r="F33" s="148">
        <v>71.257933187879999</v>
      </c>
      <c r="G33" s="222">
        <v>3.3272000000000003E-2</v>
      </c>
      <c r="H33" s="148">
        <v>-1.1599E-2</v>
      </c>
      <c r="I33" s="170"/>
      <c r="J33" s="170"/>
      <c r="K33" s="170"/>
      <c r="L33" s="170"/>
      <c r="M33" s="170"/>
      <c r="N33" s="170"/>
      <c r="O33" s="170"/>
      <c r="P33" s="170"/>
      <c r="Q33" s="170"/>
    </row>
    <row r="34" spans="1:17" outlineLevel="1" x14ac:dyDescent="0.2">
      <c r="A34" s="60" t="s">
        <v>149</v>
      </c>
      <c r="B34" s="148">
        <v>0.13108667182</v>
      </c>
      <c r="C34" s="148">
        <v>3.5643590789199999</v>
      </c>
      <c r="D34" s="222">
        <v>1.8469999999999999E-3</v>
      </c>
      <c r="E34" s="148">
        <v>0.62271853375999997</v>
      </c>
      <c r="F34" s="148">
        <v>17.477979953190001</v>
      </c>
      <c r="G34" s="222">
        <v>8.1609999999999999E-3</v>
      </c>
      <c r="H34" s="148">
        <v>6.3140000000000002E-3</v>
      </c>
      <c r="I34" s="170"/>
      <c r="J34" s="170"/>
      <c r="K34" s="170"/>
      <c r="L34" s="170"/>
      <c r="M34" s="170"/>
      <c r="N34" s="170"/>
      <c r="O34" s="170"/>
      <c r="P34" s="170"/>
      <c r="Q34" s="170"/>
    </row>
    <row r="35" spans="1:17" outlineLevel="1" x14ac:dyDescent="0.2">
      <c r="A35" s="60" t="s">
        <v>63</v>
      </c>
      <c r="B35" s="148">
        <v>6.2423150060000001</v>
      </c>
      <c r="C35" s="148">
        <v>169.73390091951001</v>
      </c>
      <c r="D35" s="222">
        <v>8.7954000000000004E-2</v>
      </c>
      <c r="E35" s="148">
        <v>7.3377087153499998</v>
      </c>
      <c r="F35" s="148">
        <v>205.94910682298001</v>
      </c>
      <c r="G35" s="222">
        <v>9.6162999999999998E-2</v>
      </c>
      <c r="H35" s="148">
        <v>8.2089999999999993E-3</v>
      </c>
      <c r="I35" s="170"/>
      <c r="J35" s="170"/>
      <c r="K35" s="170"/>
      <c r="L35" s="170"/>
      <c r="M35" s="170"/>
      <c r="N35" s="170"/>
      <c r="O35" s="170"/>
      <c r="P35" s="170"/>
      <c r="Q35" s="170"/>
    </row>
    <row r="36" spans="1:17" outlineLevel="1" x14ac:dyDescent="0.2">
      <c r="A36" s="60" t="s">
        <v>162</v>
      </c>
      <c r="B36" s="148">
        <v>0.70187102033000004</v>
      </c>
      <c r="C36" s="148">
        <v>19.084475248330001</v>
      </c>
      <c r="D36" s="222">
        <v>9.8890000000000002E-3</v>
      </c>
      <c r="E36" s="148">
        <v>0.47313389375999998</v>
      </c>
      <c r="F36" s="148">
        <v>13.279554505129999</v>
      </c>
      <c r="G36" s="222">
        <v>6.2009999999999999E-3</v>
      </c>
      <c r="H36" s="148">
        <v>-3.689E-3</v>
      </c>
      <c r="I36" s="170"/>
      <c r="J36" s="170"/>
      <c r="K36" s="170"/>
      <c r="L36" s="170"/>
      <c r="M36" s="170"/>
      <c r="N36" s="170"/>
      <c r="O36" s="170"/>
      <c r="P36" s="170"/>
      <c r="Q36" s="170"/>
    </row>
    <row r="37" spans="1:17" x14ac:dyDescent="0.2">
      <c r="B37" s="118"/>
      <c r="C37" s="118"/>
      <c r="D37" s="146"/>
      <c r="E37" s="118"/>
      <c r="F37" s="118"/>
      <c r="G37" s="146"/>
      <c r="H37" s="118"/>
      <c r="I37" s="170"/>
      <c r="J37" s="170"/>
      <c r="K37" s="170"/>
      <c r="L37" s="170"/>
      <c r="M37" s="170"/>
      <c r="N37" s="170"/>
      <c r="O37" s="170"/>
      <c r="P37" s="170"/>
      <c r="Q37" s="170"/>
    </row>
    <row r="38" spans="1:17" x14ac:dyDescent="0.2">
      <c r="B38" s="118"/>
      <c r="C38" s="118"/>
      <c r="D38" s="146"/>
      <c r="E38" s="118"/>
      <c r="F38" s="118"/>
      <c r="G38" s="146"/>
      <c r="H38" s="118"/>
      <c r="I38" s="170"/>
      <c r="J38" s="170"/>
      <c r="K38" s="170"/>
      <c r="L38" s="170"/>
      <c r="M38" s="170"/>
      <c r="N38" s="170"/>
      <c r="O38" s="170"/>
      <c r="P38" s="170"/>
      <c r="Q38" s="170"/>
    </row>
    <row r="39" spans="1:17" x14ac:dyDescent="0.2">
      <c r="B39" s="118"/>
      <c r="C39" s="118"/>
      <c r="D39" s="146"/>
      <c r="E39" s="118"/>
      <c r="F39" s="118"/>
      <c r="G39" s="146"/>
      <c r="H39" s="118"/>
      <c r="I39" s="170"/>
      <c r="J39" s="170"/>
      <c r="K39" s="170"/>
      <c r="L39" s="170"/>
      <c r="M39" s="170"/>
      <c r="N39" s="170"/>
      <c r="O39" s="170"/>
      <c r="P39" s="170"/>
      <c r="Q39" s="170"/>
    </row>
    <row r="40" spans="1:17" x14ac:dyDescent="0.2">
      <c r="B40" s="118"/>
      <c r="C40" s="118"/>
      <c r="D40" s="146"/>
      <c r="E40" s="118"/>
      <c r="F40" s="118"/>
      <c r="G40" s="146"/>
      <c r="H40" s="118"/>
      <c r="I40" s="170"/>
      <c r="J40" s="170"/>
      <c r="K40" s="170"/>
      <c r="L40" s="170"/>
      <c r="M40" s="170"/>
      <c r="N40" s="170"/>
      <c r="O40" s="170"/>
      <c r="P40" s="170"/>
      <c r="Q40" s="170"/>
    </row>
    <row r="41" spans="1:17" x14ac:dyDescent="0.2">
      <c r="B41" s="118"/>
      <c r="C41" s="118"/>
      <c r="D41" s="146"/>
      <c r="E41" s="118"/>
      <c r="F41" s="118"/>
      <c r="G41" s="146"/>
      <c r="H41" s="118"/>
      <c r="I41" s="170"/>
      <c r="J41" s="170"/>
      <c r="K41" s="170"/>
      <c r="L41" s="170"/>
      <c r="M41" s="170"/>
      <c r="N41" s="170"/>
      <c r="O41" s="170"/>
      <c r="P41" s="170"/>
      <c r="Q41" s="170"/>
    </row>
    <row r="42" spans="1:17" x14ac:dyDescent="0.2">
      <c r="B42" s="118"/>
      <c r="C42" s="118"/>
      <c r="D42" s="146"/>
      <c r="E42" s="118"/>
      <c r="F42" s="118"/>
      <c r="G42" s="146"/>
      <c r="H42" s="118"/>
      <c r="I42" s="170"/>
      <c r="J42" s="170"/>
      <c r="K42" s="170"/>
      <c r="L42" s="170"/>
      <c r="M42" s="170"/>
      <c r="N42" s="170"/>
      <c r="O42" s="170"/>
      <c r="P42" s="170"/>
      <c r="Q42" s="170"/>
    </row>
    <row r="43" spans="1:17" x14ac:dyDescent="0.2">
      <c r="B43" s="118"/>
      <c r="C43" s="118"/>
      <c r="D43" s="146"/>
      <c r="E43" s="118"/>
      <c r="F43" s="118"/>
      <c r="G43" s="146"/>
      <c r="H43" s="118"/>
      <c r="I43" s="170"/>
      <c r="J43" s="170"/>
      <c r="K43" s="170"/>
      <c r="L43" s="170"/>
      <c r="M43" s="170"/>
      <c r="N43" s="170"/>
      <c r="O43" s="170"/>
      <c r="P43" s="170"/>
      <c r="Q43" s="170"/>
    </row>
    <row r="44" spans="1:17" x14ac:dyDescent="0.2">
      <c r="B44" s="118"/>
      <c r="C44" s="118"/>
      <c r="D44" s="146"/>
      <c r="E44" s="118"/>
      <c r="F44" s="118"/>
      <c r="G44" s="146"/>
      <c r="H44" s="118"/>
      <c r="I44" s="170"/>
      <c r="J44" s="170"/>
      <c r="K44" s="170"/>
      <c r="L44" s="170"/>
      <c r="M44" s="170"/>
      <c r="N44" s="170"/>
      <c r="O44" s="170"/>
      <c r="P44" s="170"/>
      <c r="Q44" s="170"/>
    </row>
    <row r="45" spans="1:17" x14ac:dyDescent="0.2">
      <c r="B45" s="118"/>
      <c r="C45" s="118"/>
      <c r="D45" s="146"/>
      <c r="E45" s="118"/>
      <c r="F45" s="118"/>
      <c r="G45" s="146"/>
      <c r="H45" s="118"/>
      <c r="I45" s="170"/>
      <c r="J45" s="170"/>
      <c r="K45" s="170"/>
      <c r="L45" s="170"/>
      <c r="M45" s="170"/>
      <c r="N45" s="170"/>
      <c r="O45" s="170"/>
      <c r="P45" s="170"/>
      <c r="Q45" s="170"/>
    </row>
    <row r="46" spans="1:17" x14ac:dyDescent="0.2">
      <c r="B46" s="118"/>
      <c r="C46" s="118"/>
      <c r="D46" s="146"/>
      <c r="E46" s="118"/>
      <c r="F46" s="118"/>
      <c r="G46" s="146"/>
      <c r="H46" s="118"/>
      <c r="I46" s="170"/>
      <c r="J46" s="170"/>
      <c r="K46" s="170"/>
      <c r="L46" s="170"/>
      <c r="M46" s="170"/>
      <c r="N46" s="170"/>
      <c r="O46" s="170"/>
      <c r="P46" s="170"/>
      <c r="Q46" s="170"/>
    </row>
    <row r="47" spans="1:17" x14ac:dyDescent="0.2">
      <c r="B47" s="118"/>
      <c r="C47" s="118"/>
      <c r="D47" s="146"/>
      <c r="E47" s="118"/>
      <c r="F47" s="118"/>
      <c r="G47" s="146"/>
      <c r="H47" s="118"/>
      <c r="I47" s="170"/>
      <c r="J47" s="170"/>
      <c r="K47" s="170"/>
      <c r="L47" s="170"/>
      <c r="M47" s="170"/>
      <c r="N47" s="170"/>
      <c r="O47" s="170"/>
      <c r="P47" s="170"/>
      <c r="Q47" s="170"/>
    </row>
    <row r="48" spans="1:17" x14ac:dyDescent="0.2">
      <c r="B48" s="118"/>
      <c r="C48" s="118"/>
      <c r="D48" s="146"/>
      <c r="E48" s="118"/>
      <c r="F48" s="118"/>
      <c r="G48" s="146"/>
      <c r="H48" s="118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2:17" x14ac:dyDescent="0.2">
      <c r="B49" s="118"/>
      <c r="C49" s="118"/>
      <c r="D49" s="146"/>
      <c r="E49" s="118"/>
      <c r="F49" s="118"/>
      <c r="G49" s="146"/>
      <c r="H49" s="118"/>
      <c r="I49" s="170"/>
      <c r="J49" s="170"/>
      <c r="K49" s="170"/>
      <c r="L49" s="170"/>
      <c r="M49" s="170"/>
      <c r="N49" s="170"/>
      <c r="O49" s="170"/>
      <c r="P49" s="170"/>
      <c r="Q49" s="170"/>
    </row>
    <row r="50" spans="2:17" x14ac:dyDescent="0.2">
      <c r="B50" s="118"/>
      <c r="C50" s="118"/>
      <c r="D50" s="146"/>
      <c r="E50" s="118"/>
      <c r="F50" s="118"/>
      <c r="G50" s="146"/>
      <c r="H50" s="118"/>
      <c r="I50" s="170"/>
      <c r="J50" s="170"/>
      <c r="K50" s="170"/>
      <c r="L50" s="170"/>
      <c r="M50" s="170"/>
      <c r="N50" s="170"/>
      <c r="O50" s="170"/>
      <c r="P50" s="170"/>
      <c r="Q50" s="170"/>
    </row>
    <row r="51" spans="2:17" x14ac:dyDescent="0.2">
      <c r="B51" s="118"/>
      <c r="C51" s="118"/>
      <c r="D51" s="146"/>
      <c r="E51" s="118"/>
      <c r="F51" s="118"/>
      <c r="G51" s="146"/>
      <c r="H51" s="118"/>
      <c r="I51" s="170"/>
      <c r="J51" s="170"/>
      <c r="K51" s="170"/>
      <c r="L51" s="170"/>
      <c r="M51" s="170"/>
      <c r="N51" s="170"/>
      <c r="O51" s="170"/>
      <c r="P51" s="170"/>
      <c r="Q51" s="170"/>
    </row>
    <row r="52" spans="2:17" x14ac:dyDescent="0.2">
      <c r="B52" s="118"/>
      <c r="C52" s="118"/>
      <c r="D52" s="146"/>
      <c r="E52" s="118"/>
      <c r="F52" s="118"/>
      <c r="G52" s="146"/>
      <c r="H52" s="118"/>
      <c r="I52" s="170"/>
      <c r="J52" s="170"/>
      <c r="K52" s="170"/>
      <c r="L52" s="170"/>
      <c r="M52" s="170"/>
      <c r="N52" s="170"/>
      <c r="O52" s="170"/>
      <c r="P52" s="170"/>
      <c r="Q52" s="170"/>
    </row>
    <row r="53" spans="2:17" x14ac:dyDescent="0.2">
      <c r="B53" s="118"/>
      <c r="C53" s="118"/>
      <c r="D53" s="146"/>
      <c r="E53" s="118"/>
      <c r="F53" s="118"/>
      <c r="G53" s="146"/>
      <c r="H53" s="118"/>
      <c r="I53" s="170"/>
      <c r="J53" s="170"/>
      <c r="K53" s="170"/>
      <c r="L53" s="170"/>
      <c r="M53" s="170"/>
      <c r="N53" s="170"/>
      <c r="O53" s="170"/>
      <c r="P53" s="170"/>
      <c r="Q53" s="170"/>
    </row>
    <row r="54" spans="2:17" x14ac:dyDescent="0.2">
      <c r="B54" s="118"/>
      <c r="C54" s="118"/>
      <c r="D54" s="146"/>
      <c r="E54" s="118"/>
      <c r="F54" s="118"/>
      <c r="G54" s="146"/>
      <c r="H54" s="118"/>
      <c r="I54" s="170"/>
      <c r="J54" s="170"/>
      <c r="K54" s="170"/>
      <c r="L54" s="170"/>
      <c r="M54" s="170"/>
      <c r="N54" s="170"/>
      <c r="O54" s="170"/>
      <c r="P54" s="170"/>
      <c r="Q54" s="170"/>
    </row>
    <row r="55" spans="2:17" x14ac:dyDescent="0.2">
      <c r="B55" s="118"/>
      <c r="C55" s="118"/>
      <c r="D55" s="146"/>
      <c r="E55" s="118"/>
      <c r="F55" s="118"/>
      <c r="G55" s="146"/>
      <c r="H55" s="118"/>
      <c r="I55" s="170"/>
      <c r="J55" s="170"/>
      <c r="K55" s="170"/>
      <c r="L55" s="170"/>
      <c r="M55" s="170"/>
      <c r="N55" s="170"/>
      <c r="O55" s="170"/>
      <c r="P55" s="170"/>
      <c r="Q55" s="170"/>
    </row>
    <row r="56" spans="2:17" x14ac:dyDescent="0.2">
      <c r="B56" s="118"/>
      <c r="C56" s="118"/>
      <c r="D56" s="146"/>
      <c r="E56" s="118"/>
      <c r="F56" s="118"/>
      <c r="G56" s="146"/>
      <c r="H56" s="118"/>
      <c r="I56" s="170"/>
      <c r="J56" s="170"/>
      <c r="K56" s="170"/>
      <c r="L56" s="170"/>
      <c r="M56" s="170"/>
      <c r="N56" s="170"/>
      <c r="O56" s="170"/>
      <c r="P56" s="170"/>
      <c r="Q56" s="170"/>
    </row>
    <row r="57" spans="2:17" x14ac:dyDescent="0.2">
      <c r="B57" s="118"/>
      <c r="C57" s="118"/>
      <c r="D57" s="146"/>
      <c r="E57" s="118"/>
      <c r="F57" s="118"/>
      <c r="G57" s="146"/>
      <c r="H57" s="118"/>
      <c r="I57" s="170"/>
      <c r="J57" s="170"/>
      <c r="K57" s="170"/>
      <c r="L57" s="170"/>
      <c r="M57" s="170"/>
      <c r="N57" s="170"/>
      <c r="O57" s="170"/>
      <c r="P57" s="170"/>
      <c r="Q57" s="170"/>
    </row>
    <row r="58" spans="2:17" x14ac:dyDescent="0.2">
      <c r="B58" s="118"/>
      <c r="C58" s="118"/>
      <c r="D58" s="146"/>
      <c r="E58" s="118"/>
      <c r="F58" s="118"/>
      <c r="G58" s="146"/>
      <c r="H58" s="118"/>
      <c r="I58" s="170"/>
      <c r="J58" s="170"/>
      <c r="K58" s="170"/>
      <c r="L58" s="170"/>
      <c r="M58" s="170"/>
      <c r="N58" s="170"/>
      <c r="O58" s="170"/>
      <c r="P58" s="170"/>
      <c r="Q58" s="170"/>
    </row>
    <row r="59" spans="2:17" x14ac:dyDescent="0.2">
      <c r="B59" s="118"/>
      <c r="C59" s="118"/>
      <c r="D59" s="146"/>
      <c r="E59" s="118"/>
      <c r="F59" s="118"/>
      <c r="G59" s="146"/>
      <c r="H59" s="118"/>
      <c r="I59" s="170"/>
      <c r="J59" s="170"/>
      <c r="K59" s="170"/>
      <c r="L59" s="170"/>
      <c r="M59" s="170"/>
      <c r="N59" s="170"/>
      <c r="O59" s="170"/>
      <c r="P59" s="170"/>
      <c r="Q59" s="170"/>
    </row>
    <row r="60" spans="2:17" x14ac:dyDescent="0.2">
      <c r="B60" s="118"/>
      <c r="C60" s="118"/>
      <c r="D60" s="146"/>
      <c r="E60" s="118"/>
      <c r="F60" s="118"/>
      <c r="G60" s="146"/>
      <c r="H60" s="118"/>
      <c r="I60" s="170"/>
      <c r="J60" s="170"/>
      <c r="K60" s="170"/>
      <c r="L60" s="170"/>
      <c r="M60" s="170"/>
      <c r="N60" s="170"/>
      <c r="O60" s="170"/>
      <c r="P60" s="170"/>
      <c r="Q60" s="170"/>
    </row>
    <row r="61" spans="2:17" x14ac:dyDescent="0.2">
      <c r="B61" s="118"/>
      <c r="C61" s="118"/>
      <c r="D61" s="146"/>
      <c r="E61" s="118"/>
      <c r="F61" s="118"/>
      <c r="G61" s="146"/>
      <c r="H61" s="118"/>
      <c r="I61" s="170"/>
      <c r="J61" s="170"/>
      <c r="K61" s="170"/>
      <c r="L61" s="170"/>
      <c r="M61" s="170"/>
      <c r="N61" s="170"/>
      <c r="O61" s="170"/>
      <c r="P61" s="170"/>
      <c r="Q61" s="170"/>
    </row>
    <row r="62" spans="2:17" x14ac:dyDescent="0.2">
      <c r="B62" s="118"/>
      <c r="C62" s="118"/>
      <c r="D62" s="146"/>
      <c r="E62" s="118"/>
      <c r="F62" s="118"/>
      <c r="G62" s="146"/>
      <c r="H62" s="118"/>
      <c r="I62" s="170"/>
      <c r="J62" s="170"/>
      <c r="K62" s="170"/>
      <c r="L62" s="170"/>
      <c r="M62" s="170"/>
      <c r="N62" s="170"/>
      <c r="O62" s="170"/>
      <c r="P62" s="170"/>
      <c r="Q62" s="170"/>
    </row>
    <row r="63" spans="2:17" x14ac:dyDescent="0.2">
      <c r="B63" s="118"/>
      <c r="C63" s="118"/>
      <c r="D63" s="146"/>
      <c r="E63" s="118"/>
      <c r="F63" s="118"/>
      <c r="G63" s="146"/>
      <c r="H63" s="118"/>
      <c r="I63" s="170"/>
      <c r="J63" s="170"/>
      <c r="K63" s="170"/>
      <c r="L63" s="170"/>
      <c r="M63" s="170"/>
      <c r="N63" s="170"/>
      <c r="O63" s="170"/>
      <c r="P63" s="170"/>
      <c r="Q63" s="170"/>
    </row>
    <row r="64" spans="2:17" x14ac:dyDescent="0.2">
      <c r="B64" s="118"/>
      <c r="C64" s="118"/>
      <c r="D64" s="146"/>
      <c r="E64" s="118"/>
      <c r="F64" s="118"/>
      <c r="G64" s="146"/>
      <c r="H64" s="118"/>
      <c r="I64" s="170"/>
      <c r="J64" s="170"/>
      <c r="K64" s="170"/>
      <c r="L64" s="170"/>
      <c r="M64" s="170"/>
      <c r="N64" s="170"/>
      <c r="O64" s="170"/>
      <c r="P64" s="170"/>
      <c r="Q64" s="170"/>
    </row>
    <row r="65" spans="2:17" x14ac:dyDescent="0.2">
      <c r="B65" s="118"/>
      <c r="C65" s="118"/>
      <c r="D65" s="146"/>
      <c r="E65" s="118"/>
      <c r="F65" s="118"/>
      <c r="G65" s="146"/>
      <c r="H65" s="118"/>
      <c r="I65" s="170"/>
      <c r="J65" s="170"/>
      <c r="K65" s="170"/>
      <c r="L65" s="170"/>
      <c r="M65" s="170"/>
      <c r="N65" s="170"/>
      <c r="O65" s="170"/>
      <c r="P65" s="170"/>
      <c r="Q65" s="170"/>
    </row>
    <row r="66" spans="2:17" x14ac:dyDescent="0.2">
      <c r="B66" s="118"/>
      <c r="C66" s="118"/>
      <c r="D66" s="146"/>
      <c r="E66" s="118"/>
      <c r="F66" s="118"/>
      <c r="G66" s="146"/>
      <c r="H66" s="118"/>
      <c r="I66" s="170"/>
      <c r="J66" s="170"/>
      <c r="K66" s="170"/>
      <c r="L66" s="170"/>
      <c r="M66" s="170"/>
      <c r="N66" s="170"/>
      <c r="O66" s="170"/>
      <c r="P66" s="170"/>
      <c r="Q66" s="170"/>
    </row>
    <row r="67" spans="2:17" x14ac:dyDescent="0.2">
      <c r="B67" s="118"/>
      <c r="C67" s="118"/>
      <c r="D67" s="146"/>
      <c r="E67" s="118"/>
      <c r="F67" s="118"/>
      <c r="G67" s="146"/>
      <c r="H67" s="118"/>
      <c r="I67" s="170"/>
      <c r="J67" s="170"/>
      <c r="K67" s="170"/>
      <c r="L67" s="170"/>
      <c r="M67" s="170"/>
      <c r="N67" s="170"/>
      <c r="O67" s="170"/>
      <c r="P67" s="170"/>
      <c r="Q67" s="170"/>
    </row>
    <row r="68" spans="2:17" x14ac:dyDescent="0.2">
      <c r="B68" s="118"/>
      <c r="C68" s="118"/>
      <c r="D68" s="146"/>
      <c r="E68" s="118"/>
      <c r="F68" s="118"/>
      <c r="G68" s="146"/>
      <c r="H68" s="118"/>
      <c r="I68" s="170"/>
      <c r="J68" s="170"/>
      <c r="K68" s="170"/>
      <c r="L68" s="170"/>
      <c r="M68" s="170"/>
      <c r="N68" s="170"/>
      <c r="O68" s="170"/>
      <c r="P68" s="170"/>
      <c r="Q68" s="170"/>
    </row>
    <row r="69" spans="2:17" x14ac:dyDescent="0.2">
      <c r="B69" s="118"/>
      <c r="C69" s="118"/>
      <c r="D69" s="146"/>
      <c r="E69" s="118"/>
      <c r="F69" s="118"/>
      <c r="G69" s="146"/>
      <c r="H69" s="118"/>
      <c r="I69" s="170"/>
      <c r="J69" s="170"/>
      <c r="K69" s="170"/>
      <c r="L69" s="170"/>
      <c r="M69" s="170"/>
      <c r="N69" s="170"/>
      <c r="O69" s="170"/>
      <c r="P69" s="170"/>
      <c r="Q69" s="170"/>
    </row>
    <row r="70" spans="2:17" x14ac:dyDescent="0.2">
      <c r="B70" s="118"/>
      <c r="C70" s="118"/>
      <c r="D70" s="146"/>
      <c r="E70" s="118"/>
      <c r="F70" s="118"/>
      <c r="G70" s="146"/>
      <c r="H70" s="118"/>
      <c r="I70" s="170"/>
      <c r="J70" s="170"/>
      <c r="K70" s="170"/>
      <c r="L70" s="170"/>
      <c r="M70" s="170"/>
      <c r="N70" s="170"/>
      <c r="O70" s="170"/>
      <c r="P70" s="170"/>
      <c r="Q70" s="170"/>
    </row>
    <row r="71" spans="2:17" x14ac:dyDescent="0.2">
      <c r="B71" s="118"/>
      <c r="C71" s="118"/>
      <c r="D71" s="146"/>
      <c r="E71" s="118"/>
      <c r="F71" s="118"/>
      <c r="G71" s="146"/>
      <c r="H71" s="118"/>
      <c r="I71" s="170"/>
      <c r="J71" s="170"/>
      <c r="K71" s="170"/>
      <c r="L71" s="170"/>
      <c r="M71" s="170"/>
      <c r="N71" s="170"/>
      <c r="O71" s="170"/>
      <c r="P71" s="170"/>
      <c r="Q71" s="170"/>
    </row>
    <row r="72" spans="2:17" x14ac:dyDescent="0.2">
      <c r="B72" s="118"/>
      <c r="C72" s="118"/>
      <c r="D72" s="146"/>
      <c r="E72" s="118"/>
      <c r="F72" s="118"/>
      <c r="G72" s="146"/>
      <c r="H72" s="118"/>
      <c r="I72" s="170"/>
      <c r="J72" s="170"/>
      <c r="K72" s="170"/>
      <c r="L72" s="170"/>
      <c r="M72" s="170"/>
      <c r="N72" s="170"/>
      <c r="O72" s="170"/>
      <c r="P72" s="170"/>
      <c r="Q72" s="170"/>
    </row>
    <row r="73" spans="2:17" x14ac:dyDescent="0.2">
      <c r="B73" s="118"/>
      <c r="C73" s="118"/>
      <c r="D73" s="146"/>
      <c r="E73" s="118"/>
      <c r="F73" s="118"/>
      <c r="G73" s="146"/>
      <c r="H73" s="118"/>
      <c r="I73" s="170"/>
      <c r="J73" s="170"/>
      <c r="K73" s="170"/>
      <c r="L73" s="170"/>
      <c r="M73" s="170"/>
      <c r="N73" s="170"/>
      <c r="O73" s="170"/>
      <c r="P73" s="170"/>
      <c r="Q73" s="170"/>
    </row>
    <row r="74" spans="2:17" x14ac:dyDescent="0.2">
      <c r="B74" s="118"/>
      <c r="C74" s="118"/>
      <c r="D74" s="146"/>
      <c r="E74" s="118"/>
      <c r="F74" s="118"/>
      <c r="G74" s="146"/>
      <c r="H74" s="118"/>
      <c r="I74" s="170"/>
      <c r="J74" s="170"/>
      <c r="K74" s="170"/>
      <c r="L74" s="170"/>
      <c r="M74" s="170"/>
      <c r="N74" s="170"/>
      <c r="O74" s="170"/>
      <c r="P74" s="170"/>
      <c r="Q74" s="170"/>
    </row>
    <row r="75" spans="2:17" x14ac:dyDescent="0.2">
      <c r="B75" s="118"/>
      <c r="C75" s="118"/>
      <c r="D75" s="146"/>
      <c r="E75" s="118"/>
      <c r="F75" s="118"/>
      <c r="G75" s="146"/>
      <c r="H75" s="118"/>
      <c r="I75" s="170"/>
      <c r="J75" s="170"/>
      <c r="K75" s="170"/>
      <c r="L75" s="170"/>
      <c r="M75" s="170"/>
      <c r="N75" s="170"/>
      <c r="O75" s="170"/>
      <c r="P75" s="170"/>
      <c r="Q75" s="170"/>
    </row>
    <row r="76" spans="2:17" x14ac:dyDescent="0.2">
      <c r="B76" s="118"/>
      <c r="C76" s="118"/>
      <c r="D76" s="146"/>
      <c r="E76" s="118"/>
      <c r="F76" s="118"/>
      <c r="G76" s="146"/>
      <c r="H76" s="118"/>
      <c r="I76" s="170"/>
      <c r="J76" s="170"/>
      <c r="K76" s="170"/>
      <c r="L76" s="170"/>
      <c r="M76" s="170"/>
      <c r="N76" s="170"/>
      <c r="O76" s="170"/>
      <c r="P76" s="170"/>
      <c r="Q76" s="170"/>
    </row>
    <row r="77" spans="2:17" x14ac:dyDescent="0.2">
      <c r="B77" s="118"/>
      <c r="C77" s="118"/>
      <c r="D77" s="146"/>
      <c r="E77" s="118"/>
      <c r="F77" s="118"/>
      <c r="G77" s="146"/>
      <c r="H77" s="118"/>
      <c r="I77" s="170"/>
      <c r="J77" s="170"/>
      <c r="K77" s="170"/>
      <c r="L77" s="170"/>
      <c r="M77" s="170"/>
      <c r="N77" s="170"/>
      <c r="O77" s="170"/>
      <c r="P77" s="170"/>
      <c r="Q77" s="170"/>
    </row>
    <row r="78" spans="2:17" x14ac:dyDescent="0.2">
      <c r="B78" s="118"/>
      <c r="C78" s="118"/>
      <c r="D78" s="146"/>
      <c r="E78" s="118"/>
      <c r="F78" s="118"/>
      <c r="G78" s="146"/>
      <c r="H78" s="118"/>
      <c r="I78" s="170"/>
      <c r="J78" s="170"/>
      <c r="K78" s="170"/>
      <c r="L78" s="170"/>
      <c r="M78" s="170"/>
      <c r="N78" s="170"/>
      <c r="O78" s="170"/>
      <c r="P78" s="170"/>
      <c r="Q78" s="170"/>
    </row>
    <row r="79" spans="2:17" x14ac:dyDescent="0.2">
      <c r="B79" s="118"/>
      <c r="C79" s="118"/>
      <c r="D79" s="146"/>
      <c r="E79" s="118"/>
      <c r="F79" s="118"/>
      <c r="G79" s="146"/>
      <c r="H79" s="118"/>
      <c r="I79" s="170"/>
      <c r="J79" s="170"/>
      <c r="K79" s="170"/>
      <c r="L79" s="170"/>
      <c r="M79" s="170"/>
      <c r="N79" s="170"/>
      <c r="O79" s="170"/>
      <c r="P79" s="170"/>
      <c r="Q79" s="170"/>
    </row>
    <row r="80" spans="2:17" x14ac:dyDescent="0.2">
      <c r="B80" s="118"/>
      <c r="C80" s="118"/>
      <c r="D80" s="146"/>
      <c r="E80" s="118"/>
      <c r="F80" s="118"/>
      <c r="G80" s="146"/>
      <c r="H80" s="118"/>
      <c r="I80" s="170"/>
      <c r="J80" s="170"/>
      <c r="K80" s="170"/>
      <c r="L80" s="170"/>
      <c r="M80" s="170"/>
      <c r="N80" s="170"/>
      <c r="O80" s="170"/>
      <c r="P80" s="170"/>
      <c r="Q80" s="170"/>
    </row>
    <row r="81" spans="2:17" x14ac:dyDescent="0.2">
      <c r="B81" s="118"/>
      <c r="C81" s="118"/>
      <c r="D81" s="146"/>
      <c r="E81" s="118"/>
      <c r="F81" s="118"/>
      <c r="G81" s="146"/>
      <c r="H81" s="118"/>
      <c r="I81" s="170"/>
      <c r="J81" s="170"/>
      <c r="K81" s="170"/>
      <c r="L81" s="170"/>
      <c r="M81" s="170"/>
      <c r="N81" s="170"/>
      <c r="O81" s="170"/>
      <c r="P81" s="170"/>
      <c r="Q81" s="170"/>
    </row>
    <row r="82" spans="2:17" x14ac:dyDescent="0.2">
      <c r="B82" s="118"/>
      <c r="C82" s="118"/>
      <c r="D82" s="146"/>
      <c r="E82" s="118"/>
      <c r="F82" s="118"/>
      <c r="G82" s="146"/>
      <c r="H82" s="118"/>
      <c r="I82" s="170"/>
      <c r="J82" s="170"/>
      <c r="K82" s="170"/>
      <c r="L82" s="170"/>
      <c r="M82" s="170"/>
      <c r="N82" s="170"/>
      <c r="O82" s="170"/>
      <c r="P82" s="170"/>
      <c r="Q82" s="170"/>
    </row>
    <row r="83" spans="2:17" x14ac:dyDescent="0.2">
      <c r="B83" s="118"/>
      <c r="C83" s="118"/>
      <c r="D83" s="146"/>
      <c r="E83" s="118"/>
      <c r="F83" s="118"/>
      <c r="G83" s="146"/>
      <c r="H83" s="118"/>
      <c r="I83" s="170"/>
      <c r="J83" s="170"/>
      <c r="K83" s="170"/>
      <c r="L83" s="170"/>
      <c r="M83" s="170"/>
      <c r="N83" s="170"/>
      <c r="O83" s="170"/>
      <c r="P83" s="170"/>
      <c r="Q83" s="170"/>
    </row>
    <row r="84" spans="2:17" x14ac:dyDescent="0.2">
      <c r="B84" s="118"/>
      <c r="C84" s="118"/>
      <c r="D84" s="146"/>
      <c r="E84" s="118"/>
      <c r="F84" s="118"/>
      <c r="G84" s="146"/>
      <c r="H84" s="118"/>
      <c r="I84" s="170"/>
      <c r="J84" s="170"/>
      <c r="K84" s="170"/>
      <c r="L84" s="170"/>
      <c r="M84" s="170"/>
      <c r="N84" s="170"/>
      <c r="O84" s="170"/>
      <c r="P84" s="170"/>
      <c r="Q84" s="170"/>
    </row>
    <row r="85" spans="2:17" x14ac:dyDescent="0.2">
      <c r="B85" s="118"/>
      <c r="C85" s="118"/>
      <c r="D85" s="146"/>
      <c r="E85" s="118"/>
      <c r="F85" s="118"/>
      <c r="G85" s="146"/>
      <c r="H85" s="118"/>
      <c r="I85" s="170"/>
      <c r="J85" s="170"/>
      <c r="K85" s="170"/>
      <c r="L85" s="170"/>
      <c r="M85" s="170"/>
      <c r="N85" s="170"/>
      <c r="O85" s="170"/>
      <c r="P85" s="170"/>
      <c r="Q85" s="170"/>
    </row>
    <row r="86" spans="2:17" x14ac:dyDescent="0.2">
      <c r="B86" s="118"/>
      <c r="C86" s="118"/>
      <c r="D86" s="146"/>
      <c r="E86" s="118"/>
      <c r="F86" s="118"/>
      <c r="G86" s="146"/>
      <c r="H86" s="118"/>
      <c r="I86" s="170"/>
      <c r="J86" s="170"/>
      <c r="K86" s="170"/>
      <c r="L86" s="170"/>
      <c r="M86" s="170"/>
      <c r="N86" s="170"/>
      <c r="O86" s="170"/>
      <c r="P86" s="170"/>
      <c r="Q86" s="170"/>
    </row>
    <row r="87" spans="2:17" x14ac:dyDescent="0.2">
      <c r="B87" s="118"/>
      <c r="C87" s="118"/>
      <c r="D87" s="146"/>
      <c r="E87" s="118"/>
      <c r="F87" s="118"/>
      <c r="G87" s="146"/>
      <c r="H87" s="118"/>
      <c r="I87" s="170"/>
      <c r="J87" s="170"/>
      <c r="K87" s="170"/>
      <c r="L87" s="170"/>
      <c r="M87" s="170"/>
      <c r="N87" s="170"/>
      <c r="O87" s="170"/>
      <c r="P87" s="170"/>
      <c r="Q87" s="170"/>
    </row>
    <row r="88" spans="2:17" x14ac:dyDescent="0.2">
      <c r="B88" s="118"/>
      <c r="C88" s="118"/>
      <c r="D88" s="146"/>
      <c r="E88" s="118"/>
      <c r="F88" s="118"/>
      <c r="G88" s="146"/>
      <c r="H88" s="118"/>
      <c r="I88" s="170"/>
      <c r="J88" s="170"/>
      <c r="K88" s="170"/>
      <c r="L88" s="170"/>
      <c r="M88" s="170"/>
      <c r="N88" s="170"/>
      <c r="O88" s="170"/>
      <c r="P88" s="170"/>
      <c r="Q88" s="170"/>
    </row>
    <row r="89" spans="2:17" x14ac:dyDescent="0.2">
      <c r="B89" s="118"/>
      <c r="C89" s="118"/>
      <c r="D89" s="146"/>
      <c r="E89" s="118"/>
      <c r="F89" s="118"/>
      <c r="G89" s="146"/>
      <c r="H89" s="118"/>
      <c r="I89" s="170"/>
      <c r="J89" s="170"/>
      <c r="K89" s="170"/>
      <c r="L89" s="170"/>
      <c r="M89" s="170"/>
      <c r="N89" s="170"/>
      <c r="O89" s="170"/>
      <c r="P89" s="170"/>
      <c r="Q89" s="170"/>
    </row>
    <row r="90" spans="2:17" x14ac:dyDescent="0.2">
      <c r="B90" s="118"/>
      <c r="C90" s="118"/>
      <c r="D90" s="146"/>
      <c r="E90" s="118"/>
      <c r="F90" s="118"/>
      <c r="G90" s="146"/>
      <c r="H90" s="118"/>
      <c r="I90" s="170"/>
      <c r="J90" s="170"/>
      <c r="K90" s="170"/>
      <c r="L90" s="170"/>
      <c r="M90" s="170"/>
      <c r="N90" s="170"/>
      <c r="O90" s="170"/>
      <c r="P90" s="170"/>
      <c r="Q90" s="170"/>
    </row>
    <row r="91" spans="2:17" x14ac:dyDescent="0.2">
      <c r="B91" s="118"/>
      <c r="C91" s="118"/>
      <c r="D91" s="146"/>
      <c r="E91" s="118"/>
      <c r="F91" s="118"/>
      <c r="G91" s="146"/>
      <c r="H91" s="118"/>
      <c r="I91" s="170"/>
      <c r="J91" s="170"/>
      <c r="K91" s="170"/>
      <c r="L91" s="170"/>
      <c r="M91" s="170"/>
      <c r="N91" s="170"/>
      <c r="O91" s="170"/>
      <c r="P91" s="170"/>
      <c r="Q91" s="170"/>
    </row>
    <row r="92" spans="2:17" x14ac:dyDescent="0.2">
      <c r="B92" s="118"/>
      <c r="C92" s="118"/>
      <c r="D92" s="146"/>
      <c r="E92" s="118"/>
      <c r="F92" s="118"/>
      <c r="G92" s="146"/>
      <c r="H92" s="118"/>
      <c r="I92" s="170"/>
      <c r="J92" s="170"/>
      <c r="K92" s="170"/>
      <c r="L92" s="170"/>
      <c r="M92" s="170"/>
      <c r="N92" s="170"/>
      <c r="O92" s="170"/>
      <c r="P92" s="170"/>
      <c r="Q92" s="170"/>
    </row>
    <row r="93" spans="2:17" x14ac:dyDescent="0.2">
      <c r="B93" s="118"/>
      <c r="C93" s="118"/>
      <c r="D93" s="146"/>
      <c r="E93" s="118"/>
      <c r="F93" s="118"/>
      <c r="G93" s="146"/>
      <c r="H93" s="118"/>
      <c r="I93" s="170"/>
      <c r="J93" s="170"/>
      <c r="K93" s="170"/>
      <c r="L93" s="170"/>
      <c r="M93" s="170"/>
      <c r="N93" s="170"/>
      <c r="O93" s="170"/>
      <c r="P93" s="170"/>
      <c r="Q93" s="170"/>
    </row>
    <row r="94" spans="2:17" x14ac:dyDescent="0.2">
      <c r="B94" s="118"/>
      <c r="C94" s="118"/>
      <c r="D94" s="146"/>
      <c r="E94" s="118"/>
      <c r="F94" s="118"/>
      <c r="G94" s="146"/>
      <c r="H94" s="118"/>
      <c r="I94" s="170"/>
      <c r="J94" s="170"/>
      <c r="K94" s="170"/>
      <c r="L94" s="170"/>
      <c r="M94" s="170"/>
      <c r="N94" s="170"/>
      <c r="O94" s="170"/>
      <c r="P94" s="170"/>
      <c r="Q94" s="170"/>
    </row>
    <row r="95" spans="2:17" x14ac:dyDescent="0.2">
      <c r="B95" s="118"/>
      <c r="C95" s="118"/>
      <c r="D95" s="146"/>
      <c r="E95" s="118"/>
      <c r="F95" s="118"/>
      <c r="G95" s="146"/>
      <c r="H95" s="118"/>
      <c r="I95" s="170"/>
      <c r="J95" s="170"/>
      <c r="K95" s="170"/>
      <c r="L95" s="170"/>
      <c r="M95" s="170"/>
      <c r="N95" s="170"/>
      <c r="O95" s="170"/>
      <c r="P95" s="170"/>
      <c r="Q95" s="170"/>
    </row>
    <row r="96" spans="2:17" x14ac:dyDescent="0.2">
      <c r="B96" s="118"/>
      <c r="C96" s="118"/>
      <c r="D96" s="146"/>
      <c r="E96" s="118"/>
      <c r="F96" s="118"/>
      <c r="G96" s="146"/>
      <c r="H96" s="118"/>
      <c r="I96" s="170"/>
      <c r="J96" s="170"/>
      <c r="K96" s="170"/>
      <c r="L96" s="170"/>
      <c r="M96" s="170"/>
      <c r="N96" s="170"/>
      <c r="O96" s="170"/>
      <c r="P96" s="170"/>
      <c r="Q96" s="170"/>
    </row>
    <row r="97" spans="2:17" x14ac:dyDescent="0.2">
      <c r="B97" s="118"/>
      <c r="C97" s="118"/>
      <c r="D97" s="146"/>
      <c r="E97" s="118"/>
      <c r="F97" s="118"/>
      <c r="G97" s="146"/>
      <c r="H97" s="118"/>
      <c r="I97" s="170"/>
      <c r="J97" s="170"/>
      <c r="K97" s="170"/>
      <c r="L97" s="170"/>
      <c r="M97" s="170"/>
      <c r="N97" s="170"/>
      <c r="O97" s="170"/>
      <c r="P97" s="170"/>
      <c r="Q97" s="170"/>
    </row>
    <row r="98" spans="2:17" x14ac:dyDescent="0.2">
      <c r="B98" s="118"/>
      <c r="C98" s="118"/>
      <c r="D98" s="146"/>
      <c r="E98" s="118"/>
      <c r="F98" s="118"/>
      <c r="G98" s="146"/>
      <c r="H98" s="118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2:17" x14ac:dyDescent="0.2">
      <c r="B99" s="118"/>
      <c r="C99" s="118"/>
      <c r="D99" s="146"/>
      <c r="E99" s="118"/>
      <c r="F99" s="118"/>
      <c r="G99" s="146"/>
      <c r="H99" s="118"/>
      <c r="I99" s="170"/>
      <c r="J99" s="170"/>
      <c r="K99" s="170"/>
      <c r="L99" s="170"/>
      <c r="M99" s="170"/>
      <c r="N99" s="170"/>
      <c r="O99" s="170"/>
      <c r="P99" s="170"/>
      <c r="Q99" s="170"/>
    </row>
    <row r="100" spans="2:17" x14ac:dyDescent="0.2">
      <c r="B100" s="118"/>
      <c r="C100" s="118"/>
      <c r="D100" s="146"/>
      <c r="E100" s="118"/>
      <c r="F100" s="118"/>
      <c r="G100" s="146"/>
      <c r="H100" s="118"/>
      <c r="I100" s="170"/>
      <c r="J100" s="170"/>
      <c r="K100" s="170"/>
      <c r="L100" s="170"/>
      <c r="M100" s="170"/>
      <c r="N100" s="170"/>
      <c r="O100" s="170"/>
      <c r="P100" s="170"/>
      <c r="Q100" s="170"/>
    </row>
    <row r="101" spans="2:17" x14ac:dyDescent="0.2">
      <c r="B101" s="118"/>
      <c r="C101" s="118"/>
      <c r="D101" s="146"/>
      <c r="E101" s="118"/>
      <c r="F101" s="118"/>
      <c r="G101" s="146"/>
      <c r="H101" s="118"/>
      <c r="I101" s="170"/>
      <c r="J101" s="170"/>
      <c r="K101" s="170"/>
      <c r="L101" s="170"/>
      <c r="M101" s="170"/>
      <c r="N101" s="170"/>
      <c r="O101" s="170"/>
      <c r="P101" s="170"/>
      <c r="Q101" s="170"/>
    </row>
    <row r="102" spans="2:17" x14ac:dyDescent="0.2">
      <c r="B102" s="118"/>
      <c r="C102" s="118"/>
      <c r="D102" s="146"/>
      <c r="E102" s="118"/>
      <c r="F102" s="118"/>
      <c r="G102" s="146"/>
      <c r="H102" s="118"/>
      <c r="I102" s="170"/>
      <c r="J102" s="170"/>
      <c r="K102" s="170"/>
      <c r="L102" s="170"/>
      <c r="M102" s="170"/>
      <c r="N102" s="170"/>
      <c r="O102" s="170"/>
      <c r="P102" s="170"/>
      <c r="Q102" s="170"/>
    </row>
    <row r="103" spans="2:17" x14ac:dyDescent="0.2">
      <c r="B103" s="118"/>
      <c r="C103" s="118"/>
      <c r="D103" s="146"/>
      <c r="E103" s="118"/>
      <c r="F103" s="118"/>
      <c r="G103" s="146"/>
      <c r="H103" s="118"/>
      <c r="I103" s="170"/>
      <c r="J103" s="170"/>
      <c r="K103" s="170"/>
      <c r="L103" s="170"/>
      <c r="M103" s="170"/>
      <c r="N103" s="170"/>
      <c r="O103" s="170"/>
      <c r="P103" s="170"/>
      <c r="Q103" s="170"/>
    </row>
    <row r="104" spans="2:17" x14ac:dyDescent="0.2">
      <c r="B104" s="118"/>
      <c r="C104" s="118"/>
      <c r="D104" s="146"/>
      <c r="E104" s="118"/>
      <c r="F104" s="118"/>
      <c r="G104" s="146"/>
      <c r="H104" s="118"/>
      <c r="I104" s="170"/>
      <c r="J104" s="170"/>
      <c r="K104" s="170"/>
      <c r="L104" s="170"/>
      <c r="M104" s="170"/>
      <c r="N104" s="170"/>
      <c r="O104" s="170"/>
      <c r="P104" s="170"/>
      <c r="Q104" s="170"/>
    </row>
    <row r="105" spans="2:17" x14ac:dyDescent="0.2">
      <c r="B105" s="118"/>
      <c r="C105" s="118"/>
      <c r="D105" s="146"/>
      <c r="E105" s="118"/>
      <c r="F105" s="118"/>
      <c r="G105" s="146"/>
      <c r="H105" s="118"/>
      <c r="I105" s="170"/>
      <c r="J105" s="170"/>
      <c r="K105" s="170"/>
      <c r="L105" s="170"/>
      <c r="M105" s="170"/>
      <c r="N105" s="170"/>
      <c r="O105" s="170"/>
      <c r="P105" s="170"/>
      <c r="Q105" s="170"/>
    </row>
    <row r="106" spans="2:17" x14ac:dyDescent="0.2">
      <c r="B106" s="118"/>
      <c r="C106" s="118"/>
      <c r="D106" s="146"/>
      <c r="E106" s="118"/>
      <c r="F106" s="118"/>
      <c r="G106" s="146"/>
      <c r="H106" s="118"/>
      <c r="I106" s="170"/>
      <c r="J106" s="170"/>
      <c r="K106" s="170"/>
      <c r="L106" s="170"/>
      <c r="M106" s="170"/>
      <c r="N106" s="170"/>
      <c r="O106" s="170"/>
      <c r="P106" s="170"/>
      <c r="Q106" s="170"/>
    </row>
    <row r="107" spans="2:17" x14ac:dyDescent="0.2">
      <c r="B107" s="118"/>
      <c r="C107" s="118"/>
      <c r="D107" s="146"/>
      <c r="E107" s="118"/>
      <c r="F107" s="118"/>
      <c r="G107" s="146"/>
      <c r="H107" s="118"/>
      <c r="I107" s="170"/>
      <c r="J107" s="170"/>
      <c r="K107" s="170"/>
      <c r="L107" s="170"/>
      <c r="M107" s="170"/>
      <c r="N107" s="170"/>
      <c r="O107" s="170"/>
      <c r="P107" s="170"/>
      <c r="Q107" s="170"/>
    </row>
    <row r="108" spans="2:17" x14ac:dyDescent="0.2">
      <c r="B108" s="118"/>
      <c r="C108" s="118"/>
      <c r="D108" s="146"/>
      <c r="E108" s="118"/>
      <c r="F108" s="118"/>
      <c r="G108" s="146"/>
      <c r="H108" s="118"/>
      <c r="I108" s="170"/>
      <c r="J108" s="170"/>
      <c r="K108" s="170"/>
      <c r="L108" s="170"/>
      <c r="M108" s="170"/>
      <c r="N108" s="170"/>
      <c r="O108" s="170"/>
      <c r="P108" s="170"/>
      <c r="Q108" s="170"/>
    </row>
    <row r="109" spans="2:17" x14ac:dyDescent="0.2">
      <c r="B109" s="118"/>
      <c r="C109" s="118"/>
      <c r="D109" s="146"/>
      <c r="E109" s="118"/>
      <c r="F109" s="118"/>
      <c r="G109" s="146"/>
      <c r="H109" s="118"/>
      <c r="I109" s="170"/>
      <c r="J109" s="170"/>
      <c r="K109" s="170"/>
      <c r="L109" s="170"/>
      <c r="M109" s="170"/>
      <c r="N109" s="170"/>
      <c r="O109" s="170"/>
      <c r="P109" s="170"/>
      <c r="Q109" s="170"/>
    </row>
    <row r="110" spans="2:17" x14ac:dyDescent="0.2">
      <c r="B110" s="118"/>
      <c r="C110" s="118"/>
      <c r="D110" s="146"/>
      <c r="E110" s="118"/>
      <c r="F110" s="118"/>
      <c r="G110" s="146"/>
      <c r="H110" s="118"/>
      <c r="I110" s="170"/>
      <c r="J110" s="170"/>
      <c r="K110" s="170"/>
      <c r="L110" s="170"/>
      <c r="M110" s="170"/>
      <c r="N110" s="170"/>
      <c r="O110" s="170"/>
      <c r="P110" s="170"/>
      <c r="Q110" s="170"/>
    </row>
    <row r="111" spans="2:17" x14ac:dyDescent="0.2">
      <c r="B111" s="118"/>
      <c r="C111" s="118"/>
      <c r="D111" s="146"/>
      <c r="E111" s="118"/>
      <c r="F111" s="118"/>
      <c r="G111" s="146"/>
      <c r="H111" s="118"/>
      <c r="I111" s="170"/>
      <c r="J111" s="170"/>
      <c r="K111" s="170"/>
      <c r="L111" s="170"/>
      <c r="M111" s="170"/>
      <c r="N111" s="170"/>
      <c r="O111" s="170"/>
      <c r="P111" s="170"/>
      <c r="Q111" s="170"/>
    </row>
    <row r="112" spans="2:17" x14ac:dyDescent="0.2">
      <c r="B112" s="118"/>
      <c r="C112" s="118"/>
      <c r="D112" s="146"/>
      <c r="E112" s="118"/>
      <c r="F112" s="118"/>
      <c r="G112" s="146"/>
      <c r="H112" s="118"/>
      <c r="I112" s="170"/>
      <c r="J112" s="170"/>
      <c r="K112" s="170"/>
      <c r="L112" s="170"/>
      <c r="M112" s="170"/>
      <c r="N112" s="170"/>
      <c r="O112" s="170"/>
      <c r="P112" s="170"/>
      <c r="Q112" s="170"/>
    </row>
    <row r="113" spans="2:17" x14ac:dyDescent="0.2">
      <c r="B113" s="118"/>
      <c r="C113" s="118"/>
      <c r="D113" s="146"/>
      <c r="E113" s="118"/>
      <c r="F113" s="118"/>
      <c r="G113" s="146"/>
      <c r="H113" s="118"/>
      <c r="I113" s="170"/>
      <c r="J113" s="170"/>
      <c r="K113" s="170"/>
      <c r="L113" s="170"/>
      <c r="M113" s="170"/>
      <c r="N113" s="170"/>
      <c r="O113" s="170"/>
      <c r="P113" s="170"/>
      <c r="Q113" s="170"/>
    </row>
    <row r="114" spans="2:17" x14ac:dyDescent="0.2">
      <c r="B114" s="118"/>
      <c r="C114" s="118"/>
      <c r="D114" s="146"/>
      <c r="E114" s="118"/>
      <c r="F114" s="118"/>
      <c r="G114" s="146"/>
      <c r="H114" s="118"/>
      <c r="I114" s="170"/>
      <c r="J114" s="170"/>
      <c r="K114" s="170"/>
      <c r="L114" s="170"/>
      <c r="M114" s="170"/>
      <c r="N114" s="170"/>
      <c r="O114" s="170"/>
      <c r="P114" s="170"/>
      <c r="Q114" s="170"/>
    </row>
    <row r="115" spans="2:17" x14ac:dyDescent="0.2">
      <c r="B115" s="118"/>
      <c r="C115" s="118"/>
      <c r="D115" s="146"/>
      <c r="E115" s="118"/>
      <c r="F115" s="118"/>
      <c r="G115" s="146"/>
      <c r="H115" s="118"/>
      <c r="I115" s="170"/>
      <c r="J115" s="170"/>
      <c r="K115" s="170"/>
      <c r="L115" s="170"/>
      <c r="M115" s="170"/>
      <c r="N115" s="170"/>
      <c r="O115" s="170"/>
      <c r="P115" s="170"/>
      <c r="Q115" s="170"/>
    </row>
    <row r="116" spans="2:17" x14ac:dyDescent="0.2">
      <c r="B116" s="118"/>
      <c r="C116" s="118"/>
      <c r="D116" s="146"/>
      <c r="E116" s="118"/>
      <c r="F116" s="118"/>
      <c r="G116" s="146"/>
      <c r="H116" s="118"/>
      <c r="I116" s="170"/>
      <c r="J116" s="170"/>
      <c r="K116" s="170"/>
      <c r="L116" s="170"/>
      <c r="M116" s="170"/>
      <c r="N116" s="170"/>
      <c r="O116" s="170"/>
      <c r="P116" s="170"/>
      <c r="Q116" s="170"/>
    </row>
    <row r="117" spans="2:17" x14ac:dyDescent="0.2">
      <c r="B117" s="118"/>
      <c r="C117" s="118"/>
      <c r="D117" s="146"/>
      <c r="E117" s="118"/>
      <c r="F117" s="118"/>
      <c r="G117" s="146"/>
      <c r="H117" s="118"/>
      <c r="I117" s="170"/>
      <c r="J117" s="170"/>
      <c r="K117" s="170"/>
      <c r="L117" s="170"/>
      <c r="M117" s="170"/>
      <c r="N117" s="170"/>
      <c r="O117" s="170"/>
      <c r="P117" s="170"/>
      <c r="Q117" s="170"/>
    </row>
    <row r="118" spans="2:17" x14ac:dyDescent="0.2">
      <c r="B118" s="118"/>
      <c r="C118" s="118"/>
      <c r="D118" s="146"/>
      <c r="E118" s="118"/>
      <c r="F118" s="118"/>
      <c r="G118" s="146"/>
      <c r="H118" s="118"/>
      <c r="I118" s="170"/>
      <c r="J118" s="170"/>
      <c r="K118" s="170"/>
      <c r="L118" s="170"/>
      <c r="M118" s="170"/>
      <c r="N118" s="170"/>
      <c r="O118" s="170"/>
      <c r="P118" s="170"/>
      <c r="Q118" s="170"/>
    </row>
    <row r="119" spans="2:17" x14ac:dyDescent="0.2">
      <c r="B119" s="118"/>
      <c r="C119" s="118"/>
      <c r="D119" s="146"/>
      <c r="E119" s="118"/>
      <c r="F119" s="118"/>
      <c r="G119" s="146"/>
      <c r="H119" s="118"/>
      <c r="I119" s="170"/>
      <c r="J119" s="170"/>
      <c r="K119" s="170"/>
      <c r="L119" s="170"/>
      <c r="M119" s="170"/>
      <c r="N119" s="170"/>
      <c r="O119" s="170"/>
      <c r="P119" s="170"/>
      <c r="Q119" s="170"/>
    </row>
    <row r="120" spans="2:17" x14ac:dyDescent="0.2">
      <c r="B120" s="118"/>
      <c r="C120" s="118"/>
      <c r="D120" s="146"/>
      <c r="E120" s="118"/>
      <c r="F120" s="118"/>
      <c r="G120" s="146"/>
      <c r="H120" s="118"/>
      <c r="I120" s="170"/>
      <c r="J120" s="170"/>
      <c r="K120" s="170"/>
      <c r="L120" s="170"/>
      <c r="M120" s="170"/>
      <c r="N120" s="170"/>
      <c r="O120" s="170"/>
      <c r="P120" s="170"/>
      <c r="Q120" s="170"/>
    </row>
    <row r="121" spans="2:17" x14ac:dyDescent="0.2">
      <c r="B121" s="118"/>
      <c r="C121" s="118"/>
      <c r="D121" s="146"/>
      <c r="E121" s="118"/>
      <c r="F121" s="118"/>
      <c r="G121" s="146"/>
      <c r="H121" s="118"/>
      <c r="I121" s="170"/>
      <c r="J121" s="170"/>
      <c r="K121" s="170"/>
      <c r="L121" s="170"/>
      <c r="M121" s="170"/>
      <c r="N121" s="170"/>
      <c r="O121" s="170"/>
      <c r="P121" s="170"/>
      <c r="Q121" s="170"/>
    </row>
    <row r="122" spans="2:17" x14ac:dyDescent="0.2">
      <c r="B122" s="118"/>
      <c r="C122" s="118"/>
      <c r="D122" s="146"/>
      <c r="E122" s="118"/>
      <c r="F122" s="118"/>
      <c r="G122" s="146"/>
      <c r="H122" s="118"/>
      <c r="I122" s="170"/>
      <c r="J122" s="170"/>
      <c r="K122" s="170"/>
      <c r="L122" s="170"/>
      <c r="M122" s="170"/>
      <c r="N122" s="170"/>
      <c r="O122" s="170"/>
      <c r="P122" s="170"/>
      <c r="Q122" s="170"/>
    </row>
    <row r="123" spans="2:17" x14ac:dyDescent="0.2">
      <c r="B123" s="118"/>
      <c r="C123" s="118"/>
      <c r="D123" s="146"/>
      <c r="E123" s="118"/>
      <c r="F123" s="118"/>
      <c r="G123" s="146"/>
      <c r="H123" s="118"/>
      <c r="I123" s="170"/>
      <c r="J123" s="170"/>
      <c r="K123" s="170"/>
      <c r="L123" s="170"/>
      <c r="M123" s="170"/>
      <c r="N123" s="170"/>
      <c r="O123" s="170"/>
      <c r="P123" s="170"/>
      <c r="Q123" s="170"/>
    </row>
    <row r="124" spans="2:17" x14ac:dyDescent="0.2">
      <c r="B124" s="118"/>
      <c r="C124" s="118"/>
      <c r="D124" s="146"/>
      <c r="E124" s="118"/>
      <c r="F124" s="118"/>
      <c r="G124" s="146"/>
      <c r="H124" s="118"/>
      <c r="I124" s="170"/>
      <c r="J124" s="170"/>
      <c r="K124" s="170"/>
      <c r="L124" s="170"/>
      <c r="M124" s="170"/>
      <c r="N124" s="170"/>
      <c r="O124" s="170"/>
      <c r="P124" s="170"/>
      <c r="Q124" s="170"/>
    </row>
    <row r="125" spans="2:17" x14ac:dyDescent="0.2">
      <c r="B125" s="118"/>
      <c r="C125" s="118"/>
      <c r="D125" s="146"/>
      <c r="E125" s="118"/>
      <c r="F125" s="118"/>
      <c r="G125" s="146"/>
      <c r="H125" s="118"/>
      <c r="I125" s="170"/>
      <c r="J125" s="170"/>
      <c r="K125" s="170"/>
      <c r="L125" s="170"/>
      <c r="M125" s="170"/>
      <c r="N125" s="170"/>
      <c r="O125" s="170"/>
      <c r="P125" s="170"/>
      <c r="Q125" s="170"/>
    </row>
    <row r="126" spans="2:17" x14ac:dyDescent="0.2">
      <c r="B126" s="118"/>
      <c r="C126" s="118"/>
      <c r="D126" s="146"/>
      <c r="E126" s="118"/>
      <c r="F126" s="118"/>
      <c r="G126" s="146"/>
      <c r="H126" s="118"/>
      <c r="I126" s="170"/>
      <c r="J126" s="170"/>
      <c r="K126" s="170"/>
      <c r="L126" s="170"/>
      <c r="M126" s="170"/>
      <c r="N126" s="170"/>
      <c r="O126" s="170"/>
      <c r="P126" s="170"/>
      <c r="Q126" s="170"/>
    </row>
    <row r="127" spans="2:17" x14ac:dyDescent="0.2">
      <c r="B127" s="118"/>
      <c r="C127" s="118"/>
      <c r="D127" s="146"/>
      <c r="E127" s="118"/>
      <c r="F127" s="118"/>
      <c r="G127" s="146"/>
      <c r="H127" s="118"/>
      <c r="I127" s="170"/>
      <c r="J127" s="170"/>
      <c r="K127" s="170"/>
      <c r="L127" s="170"/>
      <c r="M127" s="170"/>
      <c r="N127" s="170"/>
      <c r="O127" s="170"/>
      <c r="P127" s="170"/>
      <c r="Q127" s="170"/>
    </row>
    <row r="128" spans="2:17" x14ac:dyDescent="0.2">
      <c r="B128" s="118"/>
      <c r="C128" s="118"/>
      <c r="D128" s="146"/>
      <c r="E128" s="118"/>
      <c r="F128" s="118"/>
      <c r="G128" s="146"/>
      <c r="H128" s="118"/>
      <c r="I128" s="170"/>
      <c r="J128" s="170"/>
      <c r="K128" s="170"/>
      <c r="L128" s="170"/>
      <c r="M128" s="170"/>
      <c r="N128" s="170"/>
      <c r="O128" s="170"/>
      <c r="P128" s="170"/>
      <c r="Q128" s="170"/>
    </row>
    <row r="129" spans="2:17" x14ac:dyDescent="0.2">
      <c r="B129" s="118"/>
      <c r="C129" s="118"/>
      <c r="D129" s="146"/>
      <c r="E129" s="118"/>
      <c r="F129" s="118"/>
      <c r="G129" s="146"/>
      <c r="H129" s="118"/>
      <c r="I129" s="170"/>
      <c r="J129" s="170"/>
      <c r="K129" s="170"/>
      <c r="L129" s="170"/>
      <c r="M129" s="170"/>
      <c r="N129" s="170"/>
      <c r="O129" s="170"/>
      <c r="P129" s="170"/>
      <c r="Q129" s="170"/>
    </row>
    <row r="130" spans="2:17" x14ac:dyDescent="0.2">
      <c r="B130" s="118"/>
      <c r="C130" s="118"/>
      <c r="D130" s="146"/>
      <c r="E130" s="118"/>
      <c r="F130" s="118"/>
      <c r="G130" s="146"/>
      <c r="H130" s="118"/>
      <c r="I130" s="170"/>
      <c r="J130" s="170"/>
      <c r="K130" s="170"/>
      <c r="L130" s="170"/>
      <c r="M130" s="170"/>
      <c r="N130" s="170"/>
      <c r="O130" s="170"/>
      <c r="P130" s="170"/>
      <c r="Q130" s="170"/>
    </row>
    <row r="131" spans="2:17" x14ac:dyDescent="0.2">
      <c r="B131" s="118"/>
      <c r="C131" s="118"/>
      <c r="D131" s="146"/>
      <c r="E131" s="118"/>
      <c r="F131" s="118"/>
      <c r="G131" s="146"/>
      <c r="H131" s="118"/>
      <c r="I131" s="170"/>
      <c r="J131" s="170"/>
      <c r="K131" s="170"/>
      <c r="L131" s="170"/>
      <c r="M131" s="170"/>
      <c r="N131" s="170"/>
      <c r="O131" s="170"/>
      <c r="P131" s="170"/>
      <c r="Q131" s="170"/>
    </row>
    <row r="132" spans="2:17" x14ac:dyDescent="0.2">
      <c r="B132" s="118"/>
      <c r="C132" s="118"/>
      <c r="D132" s="146"/>
      <c r="E132" s="118"/>
      <c r="F132" s="118"/>
      <c r="G132" s="146"/>
      <c r="H132" s="118"/>
      <c r="I132" s="170"/>
      <c r="J132" s="170"/>
      <c r="K132" s="170"/>
      <c r="L132" s="170"/>
      <c r="M132" s="170"/>
      <c r="N132" s="170"/>
      <c r="O132" s="170"/>
      <c r="P132" s="170"/>
      <c r="Q132" s="170"/>
    </row>
    <row r="133" spans="2:17" x14ac:dyDescent="0.2">
      <c r="B133" s="118"/>
      <c r="C133" s="118"/>
      <c r="D133" s="146"/>
      <c r="E133" s="118"/>
      <c r="F133" s="118"/>
      <c r="G133" s="146"/>
      <c r="H133" s="118"/>
      <c r="I133" s="170"/>
      <c r="J133" s="170"/>
      <c r="K133" s="170"/>
      <c r="L133" s="170"/>
      <c r="M133" s="170"/>
      <c r="N133" s="170"/>
      <c r="O133" s="170"/>
      <c r="P133" s="170"/>
      <c r="Q133" s="170"/>
    </row>
    <row r="134" spans="2:17" x14ac:dyDescent="0.2">
      <c r="B134" s="118"/>
      <c r="C134" s="118"/>
      <c r="D134" s="146"/>
      <c r="E134" s="118"/>
      <c r="F134" s="118"/>
      <c r="G134" s="146"/>
      <c r="H134" s="118"/>
      <c r="I134" s="170"/>
      <c r="J134" s="170"/>
      <c r="K134" s="170"/>
      <c r="L134" s="170"/>
      <c r="M134" s="170"/>
      <c r="N134" s="170"/>
      <c r="O134" s="170"/>
      <c r="P134" s="170"/>
      <c r="Q134" s="170"/>
    </row>
    <row r="135" spans="2:17" x14ac:dyDescent="0.2">
      <c r="B135" s="118"/>
      <c r="C135" s="118"/>
      <c r="D135" s="146"/>
      <c r="E135" s="118"/>
      <c r="F135" s="118"/>
      <c r="G135" s="146"/>
      <c r="H135" s="118"/>
      <c r="I135" s="170"/>
      <c r="J135" s="170"/>
      <c r="K135" s="170"/>
      <c r="L135" s="170"/>
      <c r="M135" s="170"/>
      <c r="N135" s="170"/>
      <c r="O135" s="170"/>
      <c r="P135" s="170"/>
      <c r="Q135" s="170"/>
    </row>
    <row r="136" spans="2:17" x14ac:dyDescent="0.2">
      <c r="B136" s="118"/>
      <c r="C136" s="118"/>
      <c r="D136" s="146"/>
      <c r="E136" s="118"/>
      <c r="F136" s="118"/>
      <c r="G136" s="146"/>
      <c r="H136" s="118"/>
      <c r="I136" s="170"/>
      <c r="J136" s="170"/>
      <c r="K136" s="170"/>
      <c r="L136" s="170"/>
      <c r="M136" s="170"/>
      <c r="N136" s="170"/>
      <c r="O136" s="170"/>
      <c r="P136" s="170"/>
      <c r="Q136" s="170"/>
    </row>
    <row r="137" spans="2:17" x14ac:dyDescent="0.2">
      <c r="B137" s="118"/>
      <c r="C137" s="118"/>
      <c r="D137" s="146"/>
      <c r="E137" s="118"/>
      <c r="F137" s="118"/>
      <c r="G137" s="146"/>
      <c r="H137" s="118"/>
      <c r="I137" s="170"/>
      <c r="J137" s="170"/>
      <c r="K137" s="170"/>
      <c r="L137" s="170"/>
      <c r="M137" s="170"/>
      <c r="N137" s="170"/>
      <c r="O137" s="170"/>
      <c r="P137" s="170"/>
      <c r="Q137" s="170"/>
    </row>
    <row r="138" spans="2:17" x14ac:dyDescent="0.2">
      <c r="B138" s="118"/>
      <c r="C138" s="118"/>
      <c r="D138" s="146"/>
      <c r="E138" s="118"/>
      <c r="F138" s="118"/>
      <c r="G138" s="146"/>
      <c r="H138" s="118"/>
      <c r="I138" s="170"/>
      <c r="J138" s="170"/>
      <c r="K138" s="170"/>
      <c r="L138" s="170"/>
      <c r="M138" s="170"/>
      <c r="N138" s="170"/>
      <c r="O138" s="170"/>
      <c r="P138" s="170"/>
      <c r="Q138" s="170"/>
    </row>
    <row r="139" spans="2:17" x14ac:dyDescent="0.2">
      <c r="B139" s="118"/>
      <c r="C139" s="118"/>
      <c r="D139" s="146"/>
      <c r="E139" s="118"/>
      <c r="F139" s="118"/>
      <c r="G139" s="146"/>
      <c r="H139" s="118"/>
      <c r="I139" s="170"/>
      <c r="J139" s="170"/>
      <c r="K139" s="170"/>
      <c r="L139" s="170"/>
      <c r="M139" s="170"/>
      <c r="N139" s="170"/>
      <c r="O139" s="170"/>
      <c r="P139" s="170"/>
      <c r="Q139" s="170"/>
    </row>
    <row r="140" spans="2:17" x14ac:dyDescent="0.2">
      <c r="B140" s="118"/>
      <c r="C140" s="118"/>
      <c r="D140" s="146"/>
      <c r="E140" s="118"/>
      <c r="F140" s="118"/>
      <c r="G140" s="146"/>
      <c r="H140" s="118"/>
      <c r="I140" s="170"/>
      <c r="J140" s="170"/>
      <c r="K140" s="170"/>
      <c r="L140" s="170"/>
      <c r="M140" s="170"/>
      <c r="N140" s="170"/>
      <c r="O140" s="170"/>
      <c r="P140" s="170"/>
      <c r="Q140" s="170"/>
    </row>
    <row r="141" spans="2:17" x14ac:dyDescent="0.2">
      <c r="B141" s="118"/>
      <c r="C141" s="118"/>
      <c r="D141" s="146"/>
      <c r="E141" s="118"/>
      <c r="F141" s="118"/>
      <c r="G141" s="146"/>
      <c r="H141" s="118"/>
      <c r="I141" s="170"/>
      <c r="J141" s="170"/>
      <c r="K141" s="170"/>
      <c r="L141" s="170"/>
      <c r="M141" s="170"/>
      <c r="N141" s="170"/>
      <c r="O141" s="170"/>
      <c r="P141" s="170"/>
      <c r="Q141" s="170"/>
    </row>
    <row r="142" spans="2:17" x14ac:dyDescent="0.2">
      <c r="B142" s="118"/>
      <c r="C142" s="118"/>
      <c r="D142" s="146"/>
      <c r="E142" s="118"/>
      <c r="F142" s="118"/>
      <c r="G142" s="146"/>
      <c r="H142" s="118"/>
      <c r="I142" s="170"/>
      <c r="J142" s="170"/>
      <c r="K142" s="170"/>
      <c r="L142" s="170"/>
      <c r="M142" s="170"/>
      <c r="N142" s="170"/>
      <c r="O142" s="170"/>
      <c r="P142" s="170"/>
      <c r="Q142" s="170"/>
    </row>
    <row r="143" spans="2:17" x14ac:dyDescent="0.2">
      <c r="B143" s="118"/>
      <c r="C143" s="118"/>
      <c r="D143" s="146"/>
      <c r="E143" s="118"/>
      <c r="F143" s="118"/>
      <c r="G143" s="146"/>
      <c r="H143" s="118"/>
      <c r="I143" s="170"/>
      <c r="J143" s="170"/>
      <c r="K143" s="170"/>
      <c r="L143" s="170"/>
      <c r="M143" s="170"/>
      <c r="N143" s="170"/>
      <c r="O143" s="170"/>
      <c r="P143" s="170"/>
      <c r="Q143" s="170"/>
    </row>
    <row r="144" spans="2:17" x14ac:dyDescent="0.2">
      <c r="B144" s="118"/>
      <c r="C144" s="118"/>
      <c r="D144" s="146"/>
      <c r="E144" s="118"/>
      <c r="F144" s="118"/>
      <c r="G144" s="146"/>
      <c r="H144" s="118"/>
      <c r="I144" s="170"/>
      <c r="J144" s="170"/>
      <c r="K144" s="170"/>
      <c r="L144" s="170"/>
      <c r="M144" s="170"/>
      <c r="N144" s="170"/>
      <c r="O144" s="170"/>
      <c r="P144" s="170"/>
      <c r="Q144" s="170"/>
    </row>
    <row r="145" spans="2:17" x14ac:dyDescent="0.2">
      <c r="B145" s="118"/>
      <c r="C145" s="118"/>
      <c r="D145" s="146"/>
      <c r="E145" s="118"/>
      <c r="F145" s="118"/>
      <c r="G145" s="146"/>
      <c r="H145" s="118"/>
      <c r="I145" s="170"/>
      <c r="J145" s="170"/>
      <c r="K145" s="170"/>
      <c r="L145" s="170"/>
      <c r="M145" s="170"/>
      <c r="N145" s="170"/>
      <c r="O145" s="170"/>
      <c r="P145" s="170"/>
      <c r="Q145" s="170"/>
    </row>
    <row r="146" spans="2:17" x14ac:dyDescent="0.2">
      <c r="B146" s="118"/>
      <c r="C146" s="118"/>
      <c r="D146" s="146"/>
      <c r="E146" s="118"/>
      <c r="F146" s="118"/>
      <c r="G146" s="146"/>
      <c r="H146" s="118"/>
      <c r="I146" s="170"/>
      <c r="J146" s="170"/>
      <c r="K146" s="170"/>
      <c r="L146" s="170"/>
      <c r="M146" s="170"/>
      <c r="N146" s="170"/>
      <c r="O146" s="170"/>
      <c r="P146" s="170"/>
      <c r="Q146" s="170"/>
    </row>
    <row r="147" spans="2:17" x14ac:dyDescent="0.2">
      <c r="B147" s="118"/>
      <c r="C147" s="118"/>
      <c r="D147" s="146"/>
      <c r="E147" s="118"/>
      <c r="F147" s="118"/>
      <c r="G147" s="146"/>
      <c r="H147" s="118"/>
      <c r="I147" s="170"/>
      <c r="J147" s="170"/>
      <c r="K147" s="170"/>
      <c r="L147" s="170"/>
      <c r="M147" s="170"/>
      <c r="N147" s="170"/>
      <c r="O147" s="170"/>
      <c r="P147" s="170"/>
      <c r="Q147" s="170"/>
    </row>
    <row r="148" spans="2:17" x14ac:dyDescent="0.2">
      <c r="B148" s="118"/>
      <c r="C148" s="118"/>
      <c r="D148" s="146"/>
      <c r="E148" s="118"/>
      <c r="F148" s="118"/>
      <c r="G148" s="146"/>
      <c r="H148" s="118"/>
      <c r="I148" s="170"/>
      <c r="J148" s="170"/>
      <c r="K148" s="170"/>
      <c r="L148" s="170"/>
      <c r="M148" s="170"/>
      <c r="N148" s="170"/>
      <c r="O148" s="170"/>
      <c r="P148" s="170"/>
      <c r="Q148" s="170"/>
    </row>
    <row r="149" spans="2:17" x14ac:dyDescent="0.2">
      <c r="B149" s="118"/>
      <c r="C149" s="118"/>
      <c r="D149" s="146"/>
      <c r="E149" s="118"/>
      <c r="F149" s="118"/>
      <c r="G149" s="146"/>
      <c r="H149" s="118"/>
      <c r="I149" s="170"/>
      <c r="J149" s="170"/>
      <c r="K149" s="170"/>
      <c r="L149" s="170"/>
      <c r="M149" s="170"/>
      <c r="N149" s="170"/>
      <c r="O149" s="170"/>
      <c r="P149" s="170"/>
      <c r="Q149" s="170"/>
    </row>
    <row r="150" spans="2:17" x14ac:dyDescent="0.2">
      <c r="B150" s="118"/>
      <c r="C150" s="118"/>
      <c r="D150" s="146"/>
      <c r="E150" s="118"/>
      <c r="F150" s="118"/>
      <c r="G150" s="146"/>
      <c r="H150" s="118"/>
      <c r="I150" s="170"/>
      <c r="J150" s="170"/>
      <c r="K150" s="170"/>
      <c r="L150" s="170"/>
      <c r="M150" s="170"/>
      <c r="N150" s="170"/>
      <c r="O150" s="170"/>
      <c r="P150" s="170"/>
      <c r="Q150" s="170"/>
    </row>
    <row r="151" spans="2:17" x14ac:dyDescent="0.2">
      <c r="B151" s="118"/>
      <c r="C151" s="118"/>
      <c r="D151" s="146"/>
      <c r="E151" s="118"/>
      <c r="F151" s="118"/>
      <c r="G151" s="146"/>
      <c r="H151" s="118"/>
      <c r="I151" s="170"/>
      <c r="J151" s="170"/>
      <c r="K151" s="170"/>
      <c r="L151" s="170"/>
      <c r="M151" s="170"/>
      <c r="N151" s="170"/>
      <c r="O151" s="170"/>
      <c r="P151" s="170"/>
      <c r="Q151" s="170"/>
    </row>
    <row r="152" spans="2:17" x14ac:dyDescent="0.2">
      <c r="B152" s="118"/>
      <c r="C152" s="118"/>
      <c r="D152" s="146"/>
      <c r="E152" s="118"/>
      <c r="F152" s="118"/>
      <c r="G152" s="146"/>
      <c r="H152" s="118"/>
      <c r="I152" s="170"/>
      <c r="J152" s="170"/>
      <c r="K152" s="170"/>
      <c r="L152" s="170"/>
      <c r="M152" s="170"/>
      <c r="N152" s="170"/>
      <c r="O152" s="170"/>
      <c r="P152" s="170"/>
      <c r="Q152" s="170"/>
    </row>
    <row r="153" spans="2:17" x14ac:dyDescent="0.2">
      <c r="B153" s="118"/>
      <c r="C153" s="118"/>
      <c r="D153" s="146"/>
      <c r="E153" s="118"/>
      <c r="F153" s="118"/>
      <c r="G153" s="146"/>
      <c r="H153" s="118"/>
      <c r="I153" s="170"/>
      <c r="J153" s="170"/>
      <c r="K153" s="170"/>
      <c r="L153" s="170"/>
      <c r="M153" s="170"/>
      <c r="N153" s="170"/>
      <c r="O153" s="170"/>
      <c r="P153" s="170"/>
      <c r="Q153" s="170"/>
    </row>
    <row r="154" spans="2:17" x14ac:dyDescent="0.2">
      <c r="B154" s="118"/>
      <c r="C154" s="118"/>
      <c r="D154" s="146"/>
      <c r="E154" s="118"/>
      <c r="F154" s="118"/>
      <c r="G154" s="146"/>
      <c r="H154" s="118"/>
      <c r="I154" s="170"/>
      <c r="J154" s="170"/>
      <c r="K154" s="170"/>
      <c r="L154" s="170"/>
      <c r="M154" s="170"/>
      <c r="N154" s="170"/>
      <c r="O154" s="170"/>
      <c r="P154" s="170"/>
      <c r="Q154" s="170"/>
    </row>
    <row r="155" spans="2:17" x14ac:dyDescent="0.2">
      <c r="B155" s="118"/>
      <c r="C155" s="118"/>
      <c r="D155" s="146"/>
      <c r="E155" s="118"/>
      <c r="F155" s="118"/>
      <c r="G155" s="146"/>
      <c r="H155" s="118"/>
      <c r="I155" s="170"/>
      <c r="J155" s="170"/>
      <c r="K155" s="170"/>
      <c r="L155" s="170"/>
      <c r="M155" s="170"/>
      <c r="N155" s="170"/>
      <c r="O155" s="170"/>
      <c r="P155" s="170"/>
      <c r="Q155" s="170"/>
    </row>
    <row r="156" spans="2:17" x14ac:dyDescent="0.2">
      <c r="B156" s="118"/>
      <c r="C156" s="118"/>
      <c r="D156" s="146"/>
      <c r="E156" s="118"/>
      <c r="F156" s="118"/>
      <c r="G156" s="146"/>
      <c r="H156" s="118"/>
      <c r="I156" s="170"/>
      <c r="J156" s="170"/>
      <c r="K156" s="170"/>
      <c r="L156" s="170"/>
      <c r="M156" s="170"/>
      <c r="N156" s="170"/>
      <c r="O156" s="170"/>
      <c r="P156" s="170"/>
      <c r="Q156" s="170"/>
    </row>
    <row r="157" spans="2:17" x14ac:dyDescent="0.2">
      <c r="B157" s="118"/>
      <c r="C157" s="118"/>
      <c r="D157" s="146"/>
      <c r="E157" s="118"/>
      <c r="F157" s="118"/>
      <c r="G157" s="146"/>
      <c r="H157" s="118"/>
      <c r="I157" s="170"/>
      <c r="J157" s="170"/>
      <c r="K157" s="170"/>
      <c r="L157" s="170"/>
      <c r="M157" s="170"/>
      <c r="N157" s="170"/>
      <c r="O157" s="170"/>
      <c r="P157" s="170"/>
      <c r="Q157" s="170"/>
    </row>
    <row r="158" spans="2:17" x14ac:dyDescent="0.2">
      <c r="B158" s="118"/>
      <c r="C158" s="118"/>
      <c r="D158" s="146"/>
      <c r="E158" s="118"/>
      <c r="F158" s="118"/>
      <c r="G158" s="146"/>
      <c r="H158" s="118"/>
      <c r="I158" s="170"/>
      <c r="J158" s="170"/>
      <c r="K158" s="170"/>
      <c r="L158" s="170"/>
      <c r="M158" s="170"/>
      <c r="N158" s="170"/>
      <c r="O158" s="170"/>
      <c r="P158" s="170"/>
      <c r="Q158" s="170"/>
    </row>
    <row r="159" spans="2:17" x14ac:dyDescent="0.2">
      <c r="B159" s="118"/>
      <c r="C159" s="118"/>
      <c r="D159" s="146"/>
      <c r="E159" s="118"/>
      <c r="F159" s="118"/>
      <c r="G159" s="146"/>
      <c r="H159" s="118"/>
      <c r="I159" s="170"/>
      <c r="J159" s="170"/>
      <c r="K159" s="170"/>
      <c r="L159" s="170"/>
      <c r="M159" s="170"/>
      <c r="N159" s="170"/>
      <c r="O159" s="170"/>
      <c r="P159" s="170"/>
      <c r="Q159" s="170"/>
    </row>
    <row r="160" spans="2:17" x14ac:dyDescent="0.2">
      <c r="B160" s="118"/>
      <c r="C160" s="118"/>
      <c r="D160" s="146"/>
      <c r="E160" s="118"/>
      <c r="F160" s="118"/>
      <c r="G160" s="146"/>
      <c r="H160" s="118"/>
      <c r="I160" s="170"/>
      <c r="J160" s="170"/>
      <c r="K160" s="170"/>
      <c r="L160" s="170"/>
      <c r="M160" s="170"/>
      <c r="N160" s="170"/>
      <c r="O160" s="170"/>
      <c r="P160" s="170"/>
      <c r="Q160" s="170"/>
    </row>
    <row r="161" spans="2:17" x14ac:dyDescent="0.2">
      <c r="B161" s="118"/>
      <c r="C161" s="118"/>
      <c r="D161" s="146"/>
      <c r="E161" s="118"/>
      <c r="F161" s="118"/>
      <c r="G161" s="146"/>
      <c r="H161" s="118"/>
      <c r="I161" s="170"/>
      <c r="J161" s="170"/>
      <c r="K161" s="170"/>
      <c r="L161" s="170"/>
      <c r="M161" s="170"/>
      <c r="N161" s="170"/>
      <c r="O161" s="170"/>
      <c r="P161" s="170"/>
      <c r="Q161" s="170"/>
    </row>
    <row r="162" spans="2:17" x14ac:dyDescent="0.2">
      <c r="B162" s="118"/>
      <c r="C162" s="118"/>
      <c r="D162" s="146"/>
      <c r="E162" s="118"/>
      <c r="F162" s="118"/>
      <c r="G162" s="146"/>
      <c r="H162" s="118"/>
      <c r="I162" s="170"/>
      <c r="J162" s="170"/>
      <c r="K162" s="170"/>
      <c r="L162" s="170"/>
      <c r="M162" s="170"/>
      <c r="N162" s="170"/>
      <c r="O162" s="170"/>
      <c r="P162" s="170"/>
      <c r="Q162" s="170"/>
    </row>
    <row r="163" spans="2:17" x14ac:dyDescent="0.2">
      <c r="B163" s="118"/>
      <c r="C163" s="118"/>
      <c r="D163" s="146"/>
      <c r="E163" s="118"/>
      <c r="F163" s="118"/>
      <c r="G163" s="146"/>
      <c r="H163" s="118"/>
      <c r="I163" s="170"/>
      <c r="J163" s="170"/>
      <c r="K163" s="170"/>
      <c r="L163" s="170"/>
      <c r="M163" s="170"/>
      <c r="N163" s="170"/>
      <c r="O163" s="170"/>
      <c r="P163" s="170"/>
      <c r="Q163" s="170"/>
    </row>
    <row r="164" spans="2:17" x14ac:dyDescent="0.2">
      <c r="B164" s="118"/>
      <c r="C164" s="118"/>
      <c r="D164" s="146"/>
      <c r="E164" s="118"/>
      <c r="F164" s="118"/>
      <c r="G164" s="146"/>
      <c r="H164" s="118"/>
      <c r="I164" s="170"/>
      <c r="J164" s="170"/>
      <c r="K164" s="170"/>
      <c r="L164" s="170"/>
      <c r="M164" s="170"/>
      <c r="N164" s="170"/>
      <c r="O164" s="170"/>
      <c r="P164" s="170"/>
      <c r="Q164" s="170"/>
    </row>
    <row r="165" spans="2:17" x14ac:dyDescent="0.2">
      <c r="B165" s="118"/>
      <c r="C165" s="118"/>
      <c r="D165" s="146"/>
      <c r="E165" s="118"/>
      <c r="F165" s="118"/>
      <c r="G165" s="146"/>
      <c r="H165" s="118"/>
      <c r="I165" s="170"/>
      <c r="J165" s="170"/>
      <c r="K165" s="170"/>
      <c r="L165" s="170"/>
      <c r="M165" s="170"/>
      <c r="N165" s="170"/>
      <c r="O165" s="170"/>
      <c r="P165" s="170"/>
      <c r="Q165" s="170"/>
    </row>
    <row r="166" spans="2:17" x14ac:dyDescent="0.2">
      <c r="B166" s="118"/>
      <c r="C166" s="118"/>
      <c r="D166" s="146"/>
      <c r="E166" s="118"/>
      <c r="F166" s="118"/>
      <c r="G166" s="146"/>
      <c r="H166" s="118"/>
      <c r="I166" s="170"/>
      <c r="J166" s="170"/>
      <c r="K166" s="170"/>
      <c r="L166" s="170"/>
      <c r="M166" s="170"/>
      <c r="N166" s="170"/>
      <c r="O166" s="170"/>
      <c r="P166" s="170"/>
      <c r="Q166" s="170"/>
    </row>
    <row r="167" spans="2:17" x14ac:dyDescent="0.2">
      <c r="B167" s="118"/>
      <c r="C167" s="118"/>
      <c r="D167" s="146"/>
      <c r="E167" s="118"/>
      <c r="F167" s="118"/>
      <c r="G167" s="146"/>
      <c r="H167" s="118"/>
      <c r="I167" s="170"/>
      <c r="J167" s="170"/>
      <c r="K167" s="170"/>
      <c r="L167" s="170"/>
      <c r="M167" s="170"/>
      <c r="N167" s="170"/>
      <c r="O167" s="170"/>
      <c r="P167" s="170"/>
      <c r="Q167" s="170"/>
    </row>
    <row r="168" spans="2:17" x14ac:dyDescent="0.2">
      <c r="B168" s="118"/>
      <c r="C168" s="118"/>
      <c r="D168" s="146"/>
      <c r="E168" s="118"/>
      <c r="F168" s="118"/>
      <c r="G168" s="146"/>
      <c r="H168" s="118"/>
      <c r="I168" s="170"/>
      <c r="J168" s="170"/>
      <c r="K168" s="170"/>
      <c r="L168" s="170"/>
      <c r="M168" s="170"/>
      <c r="N168" s="170"/>
      <c r="O168" s="170"/>
      <c r="P168" s="170"/>
      <c r="Q168" s="170"/>
    </row>
    <row r="169" spans="2:17" x14ac:dyDescent="0.2">
      <c r="B169" s="118"/>
      <c r="C169" s="118"/>
      <c r="D169" s="146"/>
      <c r="E169" s="118"/>
      <c r="F169" s="118"/>
      <c r="G169" s="146"/>
      <c r="H169" s="118"/>
      <c r="I169" s="170"/>
      <c r="J169" s="170"/>
      <c r="K169" s="170"/>
      <c r="L169" s="170"/>
      <c r="M169" s="170"/>
      <c r="N169" s="170"/>
      <c r="O169" s="170"/>
      <c r="P169" s="170"/>
      <c r="Q169" s="170"/>
    </row>
    <row r="170" spans="2:17" x14ac:dyDescent="0.2">
      <c r="B170" s="118"/>
      <c r="C170" s="118"/>
      <c r="D170" s="146"/>
      <c r="E170" s="118"/>
      <c r="F170" s="118"/>
      <c r="G170" s="146"/>
      <c r="H170" s="118"/>
      <c r="I170" s="170"/>
      <c r="J170" s="170"/>
      <c r="K170" s="170"/>
      <c r="L170" s="170"/>
      <c r="M170" s="170"/>
      <c r="N170" s="170"/>
      <c r="O170" s="170"/>
      <c r="P170" s="170"/>
      <c r="Q170" s="170"/>
    </row>
    <row r="171" spans="2:17" x14ac:dyDescent="0.2">
      <c r="B171" s="118"/>
      <c r="C171" s="118"/>
      <c r="D171" s="146"/>
      <c r="E171" s="118"/>
      <c r="F171" s="118"/>
      <c r="G171" s="146"/>
      <c r="H171" s="118"/>
      <c r="I171" s="170"/>
      <c r="J171" s="170"/>
      <c r="K171" s="170"/>
      <c r="L171" s="170"/>
      <c r="M171" s="170"/>
      <c r="N171" s="170"/>
      <c r="O171" s="170"/>
      <c r="P171" s="170"/>
      <c r="Q171" s="170"/>
    </row>
    <row r="172" spans="2:17" x14ac:dyDescent="0.2">
      <c r="B172" s="118"/>
      <c r="C172" s="118"/>
      <c r="D172" s="146"/>
      <c r="E172" s="118"/>
      <c r="F172" s="118"/>
      <c r="G172" s="146"/>
      <c r="H172" s="118"/>
      <c r="I172" s="170"/>
      <c r="J172" s="170"/>
      <c r="K172" s="170"/>
      <c r="L172" s="170"/>
      <c r="M172" s="170"/>
      <c r="N172" s="170"/>
      <c r="O172" s="170"/>
      <c r="P172" s="170"/>
      <c r="Q172" s="170"/>
    </row>
    <row r="173" spans="2:17" x14ac:dyDescent="0.2">
      <c r="B173" s="118"/>
      <c r="C173" s="118"/>
      <c r="D173" s="146"/>
      <c r="E173" s="118"/>
      <c r="F173" s="118"/>
      <c r="G173" s="146"/>
      <c r="H173" s="118"/>
      <c r="I173" s="170"/>
      <c r="J173" s="170"/>
      <c r="K173" s="170"/>
      <c r="L173" s="170"/>
      <c r="M173" s="170"/>
      <c r="N173" s="170"/>
      <c r="O173" s="170"/>
      <c r="P173" s="170"/>
      <c r="Q173" s="170"/>
    </row>
    <row r="174" spans="2:17" x14ac:dyDescent="0.2">
      <c r="B174" s="118"/>
      <c r="C174" s="118"/>
      <c r="D174" s="146"/>
      <c r="E174" s="118"/>
      <c r="F174" s="118"/>
      <c r="G174" s="146"/>
      <c r="H174" s="118"/>
      <c r="I174" s="170"/>
      <c r="J174" s="170"/>
      <c r="K174" s="170"/>
      <c r="L174" s="170"/>
      <c r="M174" s="170"/>
      <c r="N174" s="170"/>
      <c r="O174" s="170"/>
      <c r="P174" s="170"/>
      <c r="Q174" s="170"/>
    </row>
    <row r="175" spans="2:17" x14ac:dyDescent="0.2">
      <c r="B175" s="118"/>
      <c r="C175" s="118"/>
      <c r="D175" s="146"/>
      <c r="E175" s="118"/>
      <c r="F175" s="118"/>
      <c r="G175" s="146"/>
      <c r="H175" s="118"/>
      <c r="I175" s="170"/>
      <c r="J175" s="170"/>
      <c r="K175" s="170"/>
      <c r="L175" s="170"/>
      <c r="M175" s="170"/>
      <c r="N175" s="170"/>
      <c r="O175" s="170"/>
      <c r="P175" s="170"/>
      <c r="Q175" s="170"/>
    </row>
    <row r="176" spans="2:17" x14ac:dyDescent="0.2">
      <c r="B176" s="118"/>
      <c r="C176" s="118"/>
      <c r="D176" s="146"/>
      <c r="E176" s="118"/>
      <c r="F176" s="118"/>
      <c r="G176" s="146"/>
      <c r="H176" s="118"/>
      <c r="I176" s="170"/>
      <c r="J176" s="170"/>
      <c r="K176" s="170"/>
      <c r="L176" s="170"/>
      <c r="M176" s="170"/>
      <c r="N176" s="170"/>
      <c r="O176" s="170"/>
      <c r="P176" s="170"/>
      <c r="Q176" s="170"/>
    </row>
    <row r="177" spans="2:17" x14ac:dyDescent="0.2">
      <c r="B177" s="118"/>
      <c r="C177" s="118"/>
      <c r="D177" s="146"/>
      <c r="E177" s="118"/>
      <c r="F177" s="118"/>
      <c r="G177" s="146"/>
      <c r="H177" s="118"/>
      <c r="I177" s="170"/>
      <c r="J177" s="170"/>
      <c r="K177" s="170"/>
      <c r="L177" s="170"/>
      <c r="M177" s="170"/>
      <c r="N177" s="170"/>
      <c r="O177" s="170"/>
      <c r="P177" s="170"/>
      <c r="Q177" s="170"/>
    </row>
    <row r="178" spans="2:17" x14ac:dyDescent="0.2">
      <c r="B178" s="118"/>
      <c r="C178" s="118"/>
      <c r="D178" s="146"/>
      <c r="E178" s="118"/>
      <c r="F178" s="118"/>
      <c r="G178" s="146"/>
      <c r="H178" s="118"/>
      <c r="I178" s="170"/>
      <c r="J178" s="170"/>
      <c r="K178" s="170"/>
      <c r="L178" s="170"/>
      <c r="M178" s="170"/>
      <c r="N178" s="170"/>
      <c r="O178" s="170"/>
      <c r="P178" s="170"/>
      <c r="Q178" s="170"/>
    </row>
    <row r="179" spans="2:17" x14ac:dyDescent="0.2">
      <c r="B179" s="118"/>
      <c r="C179" s="118"/>
      <c r="D179" s="146"/>
      <c r="E179" s="118"/>
      <c r="F179" s="118"/>
      <c r="G179" s="146"/>
      <c r="H179" s="118"/>
      <c r="I179" s="170"/>
      <c r="J179" s="170"/>
      <c r="K179" s="170"/>
      <c r="L179" s="170"/>
      <c r="M179" s="170"/>
      <c r="N179" s="170"/>
      <c r="O179" s="170"/>
      <c r="P179" s="170"/>
      <c r="Q179" s="170"/>
    </row>
    <row r="180" spans="2:17" x14ac:dyDescent="0.2">
      <c r="B180" s="118"/>
      <c r="C180" s="118"/>
      <c r="D180" s="146"/>
      <c r="E180" s="118"/>
      <c r="F180" s="118"/>
      <c r="G180" s="146"/>
      <c r="H180" s="118"/>
      <c r="I180" s="170"/>
      <c r="J180" s="170"/>
      <c r="K180" s="170"/>
      <c r="L180" s="170"/>
      <c r="M180" s="170"/>
      <c r="N180" s="170"/>
      <c r="O180" s="170"/>
      <c r="P180" s="170"/>
      <c r="Q180" s="170"/>
    </row>
    <row r="181" spans="2:17" x14ac:dyDescent="0.2">
      <c r="B181" s="118"/>
      <c r="C181" s="118"/>
      <c r="D181" s="146"/>
      <c r="E181" s="118"/>
      <c r="F181" s="118"/>
      <c r="G181" s="146"/>
      <c r="H181" s="118"/>
      <c r="I181" s="170"/>
      <c r="J181" s="170"/>
      <c r="K181" s="170"/>
      <c r="L181" s="170"/>
      <c r="M181" s="170"/>
      <c r="N181" s="170"/>
      <c r="O181" s="170"/>
      <c r="P181" s="170"/>
      <c r="Q181" s="170"/>
    </row>
    <row r="182" spans="2:17" x14ac:dyDescent="0.2">
      <c r="B182" s="118"/>
      <c r="C182" s="118"/>
      <c r="D182" s="146"/>
      <c r="E182" s="118"/>
      <c r="F182" s="118"/>
      <c r="G182" s="146"/>
      <c r="H182" s="118"/>
      <c r="I182" s="170"/>
      <c r="J182" s="170"/>
      <c r="K182" s="170"/>
      <c r="L182" s="170"/>
      <c r="M182" s="170"/>
      <c r="N182" s="170"/>
      <c r="O182" s="170"/>
      <c r="P182" s="170"/>
      <c r="Q182" s="170"/>
    </row>
    <row r="183" spans="2:17" x14ac:dyDescent="0.2">
      <c r="B183" s="118"/>
      <c r="C183" s="118"/>
      <c r="D183" s="146"/>
      <c r="E183" s="118"/>
      <c r="F183" s="118"/>
      <c r="G183" s="146"/>
      <c r="H183" s="118"/>
      <c r="I183" s="170"/>
      <c r="J183" s="170"/>
      <c r="K183" s="170"/>
      <c r="L183" s="170"/>
      <c r="M183" s="170"/>
      <c r="N183" s="170"/>
      <c r="O183" s="170"/>
      <c r="P183" s="170"/>
      <c r="Q183" s="170"/>
    </row>
    <row r="184" spans="2:17" x14ac:dyDescent="0.2">
      <c r="B184" s="118"/>
      <c r="C184" s="118"/>
      <c r="D184" s="146"/>
      <c r="E184" s="118"/>
      <c r="F184" s="118"/>
      <c r="G184" s="146"/>
      <c r="H184" s="118"/>
      <c r="I184" s="170"/>
      <c r="J184" s="170"/>
      <c r="K184" s="170"/>
      <c r="L184" s="170"/>
      <c r="M184" s="170"/>
      <c r="N184" s="170"/>
      <c r="O184" s="170"/>
      <c r="P184" s="170"/>
      <c r="Q184" s="170"/>
    </row>
    <row r="185" spans="2:17" x14ac:dyDescent="0.2">
      <c r="B185" s="118"/>
      <c r="C185" s="118"/>
      <c r="D185" s="146"/>
      <c r="E185" s="118"/>
      <c r="F185" s="118"/>
      <c r="G185" s="146"/>
      <c r="H185" s="118"/>
      <c r="I185" s="170"/>
      <c r="J185" s="170"/>
      <c r="K185" s="170"/>
      <c r="L185" s="170"/>
      <c r="M185" s="170"/>
      <c r="N185" s="170"/>
      <c r="O185" s="170"/>
      <c r="P185" s="170"/>
      <c r="Q185" s="170"/>
    </row>
    <row r="186" spans="2:17" x14ac:dyDescent="0.2">
      <c r="B186" s="118"/>
      <c r="C186" s="118"/>
      <c r="D186" s="146"/>
      <c r="E186" s="118"/>
      <c r="F186" s="118"/>
      <c r="G186" s="146"/>
      <c r="H186" s="118"/>
      <c r="I186" s="170"/>
      <c r="J186" s="170"/>
      <c r="K186" s="170"/>
      <c r="L186" s="170"/>
      <c r="M186" s="170"/>
      <c r="N186" s="170"/>
      <c r="O186" s="170"/>
      <c r="P186" s="170"/>
      <c r="Q186" s="170"/>
    </row>
    <row r="187" spans="2:17" x14ac:dyDescent="0.2">
      <c r="B187" s="118"/>
      <c r="C187" s="118"/>
      <c r="D187" s="146"/>
      <c r="E187" s="118"/>
      <c r="F187" s="118"/>
      <c r="G187" s="146"/>
      <c r="H187" s="118"/>
      <c r="I187" s="170"/>
      <c r="J187" s="170"/>
      <c r="K187" s="170"/>
      <c r="L187" s="170"/>
      <c r="M187" s="170"/>
      <c r="N187" s="170"/>
      <c r="O187" s="170"/>
      <c r="P187" s="170"/>
      <c r="Q187" s="170"/>
    </row>
    <row r="188" spans="2:17" x14ac:dyDescent="0.2">
      <c r="B188" s="118"/>
      <c r="C188" s="118"/>
      <c r="D188" s="146"/>
      <c r="E188" s="118"/>
      <c r="F188" s="118"/>
      <c r="G188" s="146"/>
      <c r="H188" s="118"/>
      <c r="I188" s="170"/>
      <c r="J188" s="170"/>
      <c r="K188" s="170"/>
      <c r="L188" s="170"/>
      <c r="M188" s="170"/>
      <c r="N188" s="170"/>
      <c r="O188" s="170"/>
      <c r="P188" s="170"/>
      <c r="Q188" s="170"/>
    </row>
    <row r="189" spans="2:17" x14ac:dyDescent="0.2">
      <c r="B189" s="118"/>
      <c r="C189" s="118"/>
      <c r="D189" s="146"/>
      <c r="E189" s="118"/>
      <c r="F189" s="118"/>
      <c r="G189" s="146"/>
      <c r="H189" s="118"/>
      <c r="I189" s="170"/>
      <c r="J189" s="170"/>
      <c r="K189" s="170"/>
      <c r="L189" s="170"/>
      <c r="M189" s="170"/>
      <c r="N189" s="170"/>
      <c r="O189" s="170"/>
      <c r="P189" s="170"/>
      <c r="Q189" s="170"/>
    </row>
    <row r="190" spans="2:17" x14ac:dyDescent="0.2">
      <c r="B190" s="118"/>
      <c r="C190" s="118"/>
      <c r="D190" s="146"/>
      <c r="E190" s="118"/>
      <c r="F190" s="118"/>
      <c r="G190" s="146"/>
      <c r="H190" s="118"/>
      <c r="I190" s="170"/>
      <c r="J190" s="170"/>
      <c r="K190" s="170"/>
      <c r="L190" s="170"/>
      <c r="M190" s="170"/>
      <c r="N190" s="170"/>
      <c r="O190" s="170"/>
      <c r="P190" s="170"/>
      <c r="Q190" s="170"/>
    </row>
    <row r="191" spans="2:17" x14ac:dyDescent="0.2">
      <c r="B191" s="118"/>
      <c r="C191" s="118"/>
      <c r="D191" s="146"/>
      <c r="E191" s="118"/>
      <c r="F191" s="118"/>
      <c r="G191" s="146"/>
      <c r="H191" s="118"/>
      <c r="I191" s="170"/>
      <c r="J191" s="170"/>
      <c r="K191" s="170"/>
      <c r="L191" s="170"/>
      <c r="M191" s="170"/>
      <c r="N191" s="170"/>
      <c r="O191" s="170"/>
      <c r="P191" s="170"/>
      <c r="Q191" s="170"/>
    </row>
    <row r="192" spans="2:17" x14ac:dyDescent="0.2">
      <c r="B192" s="118"/>
      <c r="C192" s="118"/>
      <c r="D192" s="146"/>
      <c r="E192" s="118"/>
      <c r="F192" s="118"/>
      <c r="G192" s="146"/>
      <c r="H192" s="118"/>
      <c r="I192" s="170"/>
      <c r="J192" s="170"/>
      <c r="K192" s="170"/>
      <c r="L192" s="170"/>
      <c r="M192" s="170"/>
      <c r="N192" s="170"/>
      <c r="O192" s="170"/>
      <c r="P192" s="170"/>
      <c r="Q192" s="170"/>
    </row>
    <row r="193" spans="2:17" x14ac:dyDescent="0.2">
      <c r="B193" s="118"/>
      <c r="C193" s="118"/>
      <c r="D193" s="146"/>
      <c r="E193" s="118"/>
      <c r="F193" s="118"/>
      <c r="G193" s="146"/>
      <c r="H193" s="118"/>
      <c r="I193" s="170"/>
      <c r="J193" s="170"/>
      <c r="K193" s="170"/>
      <c r="L193" s="170"/>
      <c r="M193" s="170"/>
      <c r="N193" s="170"/>
      <c r="O193" s="170"/>
      <c r="P193" s="170"/>
      <c r="Q193" s="170"/>
    </row>
    <row r="194" spans="2:17" x14ac:dyDescent="0.2">
      <c r="B194" s="118"/>
      <c r="C194" s="118"/>
      <c r="D194" s="146"/>
      <c r="E194" s="118"/>
      <c r="F194" s="118"/>
      <c r="G194" s="146"/>
      <c r="H194" s="118"/>
      <c r="I194" s="170"/>
      <c r="J194" s="170"/>
      <c r="K194" s="170"/>
      <c r="L194" s="170"/>
      <c r="M194" s="170"/>
      <c r="N194" s="170"/>
      <c r="O194" s="170"/>
      <c r="P194" s="170"/>
      <c r="Q194" s="170"/>
    </row>
    <row r="195" spans="2:17" x14ac:dyDescent="0.2">
      <c r="B195" s="118"/>
      <c r="C195" s="118"/>
      <c r="D195" s="146"/>
      <c r="E195" s="118"/>
      <c r="F195" s="118"/>
      <c r="G195" s="146"/>
      <c r="H195" s="118"/>
      <c r="I195" s="170"/>
      <c r="J195" s="170"/>
      <c r="K195" s="170"/>
      <c r="L195" s="170"/>
      <c r="M195" s="170"/>
      <c r="N195" s="170"/>
      <c r="O195" s="170"/>
      <c r="P195" s="170"/>
      <c r="Q195" s="170"/>
    </row>
    <row r="196" spans="2:17" x14ac:dyDescent="0.2">
      <c r="B196" s="118"/>
      <c r="C196" s="118"/>
      <c r="D196" s="146"/>
      <c r="E196" s="118"/>
      <c r="F196" s="118"/>
      <c r="G196" s="146"/>
      <c r="H196" s="118"/>
      <c r="I196" s="170"/>
      <c r="J196" s="170"/>
      <c r="K196" s="170"/>
      <c r="L196" s="170"/>
      <c r="M196" s="170"/>
      <c r="N196" s="170"/>
      <c r="O196" s="170"/>
      <c r="P196" s="170"/>
      <c r="Q196" s="170"/>
    </row>
    <row r="197" spans="2:17" x14ac:dyDescent="0.2">
      <c r="B197" s="118"/>
      <c r="C197" s="118"/>
      <c r="D197" s="146"/>
      <c r="E197" s="118"/>
      <c r="F197" s="118"/>
      <c r="G197" s="146"/>
      <c r="H197" s="118"/>
      <c r="I197" s="170"/>
      <c r="J197" s="170"/>
      <c r="K197" s="170"/>
      <c r="L197" s="170"/>
      <c r="M197" s="170"/>
      <c r="N197" s="170"/>
      <c r="O197" s="170"/>
      <c r="P197" s="170"/>
      <c r="Q197" s="170"/>
    </row>
    <row r="198" spans="2:17" x14ac:dyDescent="0.2">
      <c r="B198" s="118"/>
      <c r="C198" s="118"/>
      <c r="D198" s="146"/>
      <c r="E198" s="118"/>
      <c r="F198" s="118"/>
      <c r="G198" s="146"/>
      <c r="H198" s="118"/>
      <c r="I198" s="170"/>
      <c r="J198" s="170"/>
      <c r="K198" s="170"/>
      <c r="L198" s="170"/>
      <c r="M198" s="170"/>
      <c r="N198" s="170"/>
      <c r="O198" s="170"/>
      <c r="P198" s="170"/>
      <c r="Q198" s="170"/>
    </row>
    <row r="199" spans="2:17" x14ac:dyDescent="0.2">
      <c r="B199" s="118"/>
      <c r="C199" s="118"/>
      <c r="D199" s="146"/>
      <c r="E199" s="118"/>
      <c r="F199" s="118"/>
      <c r="G199" s="146"/>
      <c r="H199" s="118"/>
      <c r="I199" s="170"/>
      <c r="J199" s="170"/>
      <c r="K199" s="170"/>
      <c r="L199" s="170"/>
      <c r="M199" s="170"/>
      <c r="N199" s="170"/>
      <c r="O199" s="170"/>
      <c r="P199" s="170"/>
      <c r="Q199" s="170"/>
    </row>
    <row r="200" spans="2:17" x14ac:dyDescent="0.2">
      <c r="B200" s="118"/>
      <c r="C200" s="118"/>
      <c r="D200" s="146"/>
      <c r="E200" s="118"/>
      <c r="F200" s="118"/>
      <c r="G200" s="146"/>
      <c r="H200" s="118"/>
      <c r="I200" s="170"/>
      <c r="J200" s="170"/>
      <c r="K200" s="170"/>
      <c r="L200" s="170"/>
      <c r="M200" s="170"/>
      <c r="N200" s="170"/>
      <c r="O200" s="170"/>
      <c r="P200" s="170"/>
      <c r="Q200" s="170"/>
    </row>
    <row r="201" spans="2:17" x14ac:dyDescent="0.2">
      <c r="B201" s="118"/>
      <c r="C201" s="118"/>
      <c r="D201" s="146"/>
      <c r="E201" s="118"/>
      <c r="F201" s="118"/>
      <c r="G201" s="146"/>
      <c r="H201" s="118"/>
      <c r="I201" s="170"/>
      <c r="J201" s="170"/>
      <c r="K201" s="170"/>
      <c r="L201" s="170"/>
      <c r="M201" s="170"/>
      <c r="N201" s="170"/>
      <c r="O201" s="170"/>
      <c r="P201" s="170"/>
      <c r="Q201" s="170"/>
    </row>
    <row r="202" spans="2:17" x14ac:dyDescent="0.2">
      <c r="B202" s="118"/>
      <c r="C202" s="118"/>
      <c r="D202" s="146"/>
      <c r="E202" s="118"/>
      <c r="F202" s="118"/>
      <c r="G202" s="146"/>
      <c r="H202" s="118"/>
      <c r="I202" s="170"/>
      <c r="J202" s="170"/>
      <c r="K202" s="170"/>
      <c r="L202" s="170"/>
      <c r="M202" s="170"/>
      <c r="N202" s="170"/>
      <c r="O202" s="170"/>
      <c r="P202" s="170"/>
      <c r="Q202" s="170"/>
    </row>
    <row r="203" spans="2:17" x14ac:dyDescent="0.2">
      <c r="B203" s="118"/>
      <c r="C203" s="118"/>
      <c r="D203" s="146"/>
      <c r="E203" s="118"/>
      <c r="F203" s="118"/>
      <c r="G203" s="146"/>
      <c r="H203" s="118"/>
      <c r="I203" s="170"/>
      <c r="J203" s="170"/>
      <c r="K203" s="170"/>
      <c r="L203" s="170"/>
      <c r="M203" s="170"/>
      <c r="N203" s="170"/>
      <c r="O203" s="170"/>
      <c r="P203" s="170"/>
      <c r="Q203" s="170"/>
    </row>
    <row r="204" spans="2:17" x14ac:dyDescent="0.2">
      <c r="B204" s="118"/>
      <c r="C204" s="118"/>
      <c r="D204" s="146"/>
      <c r="E204" s="118"/>
      <c r="F204" s="118"/>
      <c r="G204" s="146"/>
      <c r="H204" s="118"/>
      <c r="I204" s="170"/>
      <c r="J204" s="170"/>
      <c r="K204" s="170"/>
      <c r="L204" s="170"/>
      <c r="M204" s="170"/>
      <c r="N204" s="170"/>
      <c r="O204" s="170"/>
      <c r="P204" s="170"/>
      <c r="Q204" s="170"/>
    </row>
    <row r="205" spans="2:17" x14ac:dyDescent="0.2">
      <c r="B205" s="118"/>
      <c r="C205" s="118"/>
      <c r="D205" s="146"/>
      <c r="E205" s="118"/>
      <c r="F205" s="118"/>
      <c r="G205" s="146"/>
      <c r="H205" s="118"/>
      <c r="I205" s="170"/>
      <c r="J205" s="170"/>
      <c r="K205" s="170"/>
      <c r="L205" s="170"/>
      <c r="M205" s="170"/>
      <c r="N205" s="170"/>
      <c r="O205" s="170"/>
      <c r="P205" s="170"/>
      <c r="Q205" s="170"/>
    </row>
    <row r="206" spans="2:17" x14ac:dyDescent="0.2">
      <c r="B206" s="118"/>
      <c r="C206" s="118"/>
      <c r="D206" s="146"/>
      <c r="E206" s="118"/>
      <c r="F206" s="118"/>
      <c r="G206" s="146"/>
      <c r="H206" s="118"/>
      <c r="I206" s="170"/>
      <c r="J206" s="170"/>
      <c r="K206" s="170"/>
      <c r="L206" s="170"/>
      <c r="M206" s="170"/>
      <c r="N206" s="170"/>
      <c r="O206" s="170"/>
      <c r="P206" s="170"/>
      <c r="Q206" s="170"/>
    </row>
    <row r="207" spans="2:17" x14ac:dyDescent="0.2">
      <c r="B207" s="118"/>
      <c r="C207" s="118"/>
      <c r="D207" s="146"/>
      <c r="E207" s="118"/>
      <c r="F207" s="118"/>
      <c r="G207" s="146"/>
      <c r="H207" s="118"/>
      <c r="I207" s="170"/>
      <c r="J207" s="170"/>
      <c r="K207" s="170"/>
      <c r="L207" s="170"/>
      <c r="M207" s="170"/>
      <c r="N207" s="170"/>
      <c r="O207" s="170"/>
      <c r="P207" s="170"/>
      <c r="Q207" s="170"/>
    </row>
    <row r="208" spans="2:17" x14ac:dyDescent="0.2">
      <c r="B208" s="118"/>
      <c r="C208" s="118"/>
      <c r="D208" s="146"/>
      <c r="E208" s="118"/>
      <c r="F208" s="118"/>
      <c r="G208" s="146"/>
      <c r="H208" s="118"/>
      <c r="I208" s="170"/>
      <c r="J208" s="170"/>
      <c r="K208" s="170"/>
      <c r="L208" s="170"/>
      <c r="M208" s="170"/>
      <c r="N208" s="170"/>
      <c r="O208" s="170"/>
      <c r="P208" s="170"/>
      <c r="Q208" s="170"/>
    </row>
    <row r="209" spans="2:17" x14ac:dyDescent="0.2">
      <c r="B209" s="118"/>
      <c r="C209" s="118"/>
      <c r="D209" s="146"/>
      <c r="E209" s="118"/>
      <c r="F209" s="118"/>
      <c r="G209" s="146"/>
      <c r="H209" s="118"/>
      <c r="I209" s="170"/>
      <c r="J209" s="170"/>
      <c r="K209" s="170"/>
      <c r="L209" s="170"/>
      <c r="M209" s="170"/>
      <c r="N209" s="170"/>
      <c r="O209" s="170"/>
      <c r="P209" s="170"/>
      <c r="Q209" s="170"/>
    </row>
    <row r="210" spans="2:17" x14ac:dyDescent="0.2">
      <c r="B210" s="118"/>
      <c r="C210" s="118"/>
      <c r="D210" s="146"/>
      <c r="E210" s="118"/>
      <c r="F210" s="118"/>
      <c r="G210" s="146"/>
      <c r="H210" s="118"/>
      <c r="I210" s="170"/>
      <c r="J210" s="170"/>
      <c r="K210" s="170"/>
      <c r="L210" s="170"/>
      <c r="M210" s="170"/>
      <c r="N210" s="170"/>
      <c r="O210" s="170"/>
      <c r="P210" s="170"/>
      <c r="Q210" s="170"/>
    </row>
    <row r="211" spans="2:17" x14ac:dyDescent="0.2">
      <c r="B211" s="118"/>
      <c r="C211" s="118"/>
      <c r="D211" s="146"/>
      <c r="E211" s="118"/>
      <c r="F211" s="118"/>
      <c r="G211" s="146"/>
      <c r="H211" s="118"/>
      <c r="I211" s="170"/>
      <c r="J211" s="170"/>
      <c r="K211" s="170"/>
      <c r="L211" s="170"/>
      <c r="M211" s="170"/>
      <c r="N211" s="170"/>
      <c r="O211" s="170"/>
      <c r="P211" s="170"/>
      <c r="Q211" s="170"/>
    </row>
    <row r="212" spans="2:17" x14ac:dyDescent="0.2">
      <c r="B212" s="118"/>
      <c r="C212" s="118"/>
      <c r="D212" s="146"/>
      <c r="E212" s="118"/>
      <c r="F212" s="118"/>
      <c r="G212" s="146"/>
      <c r="H212" s="118"/>
      <c r="I212" s="170"/>
      <c r="J212" s="170"/>
      <c r="K212" s="170"/>
      <c r="L212" s="170"/>
      <c r="M212" s="170"/>
      <c r="N212" s="170"/>
      <c r="O212" s="170"/>
      <c r="P212" s="170"/>
      <c r="Q212" s="170"/>
    </row>
    <row r="213" spans="2:17" x14ac:dyDescent="0.2">
      <c r="B213" s="118"/>
      <c r="C213" s="118"/>
      <c r="D213" s="146"/>
      <c r="E213" s="118"/>
      <c r="F213" s="118"/>
      <c r="G213" s="146"/>
      <c r="H213" s="118"/>
      <c r="I213" s="170"/>
      <c r="J213" s="170"/>
      <c r="K213" s="170"/>
      <c r="L213" s="170"/>
      <c r="M213" s="170"/>
      <c r="N213" s="170"/>
      <c r="O213" s="170"/>
      <c r="P213" s="170"/>
      <c r="Q213" s="170"/>
    </row>
    <row r="214" spans="2:17" x14ac:dyDescent="0.2">
      <c r="B214" s="118"/>
      <c r="C214" s="118"/>
      <c r="D214" s="146"/>
      <c r="E214" s="118"/>
      <c r="F214" s="118"/>
      <c r="G214" s="146"/>
      <c r="H214" s="118"/>
      <c r="I214" s="170"/>
      <c r="J214" s="170"/>
      <c r="K214" s="170"/>
      <c r="L214" s="170"/>
      <c r="M214" s="170"/>
      <c r="N214" s="170"/>
      <c r="O214" s="170"/>
      <c r="P214" s="170"/>
      <c r="Q214" s="170"/>
    </row>
    <row r="215" spans="2:17" x14ac:dyDescent="0.2">
      <c r="B215" s="118"/>
      <c r="C215" s="118"/>
      <c r="D215" s="146"/>
      <c r="E215" s="118"/>
      <c r="F215" s="118"/>
      <c r="G215" s="146"/>
      <c r="H215" s="118"/>
      <c r="I215" s="170"/>
      <c r="J215" s="170"/>
      <c r="K215" s="170"/>
      <c r="L215" s="170"/>
      <c r="M215" s="170"/>
      <c r="N215" s="170"/>
      <c r="O215" s="170"/>
      <c r="P215" s="170"/>
      <c r="Q215" s="170"/>
    </row>
    <row r="216" spans="2:17" x14ac:dyDescent="0.2">
      <c r="B216" s="118"/>
      <c r="C216" s="118"/>
      <c r="D216" s="146"/>
      <c r="E216" s="118"/>
      <c r="F216" s="118"/>
      <c r="G216" s="146"/>
      <c r="H216" s="118"/>
      <c r="I216" s="170"/>
      <c r="J216" s="170"/>
      <c r="K216" s="170"/>
      <c r="L216" s="170"/>
      <c r="M216" s="170"/>
      <c r="N216" s="170"/>
      <c r="O216" s="170"/>
      <c r="P216" s="170"/>
      <c r="Q216" s="170"/>
    </row>
    <row r="217" spans="2:17" x14ac:dyDescent="0.2">
      <c r="B217" s="118"/>
      <c r="C217" s="118"/>
      <c r="D217" s="146"/>
      <c r="E217" s="118"/>
      <c r="F217" s="118"/>
      <c r="G217" s="146"/>
      <c r="H217" s="118"/>
      <c r="I217" s="170"/>
      <c r="J217" s="170"/>
      <c r="K217" s="170"/>
      <c r="L217" s="170"/>
      <c r="M217" s="170"/>
      <c r="N217" s="170"/>
      <c r="O217" s="170"/>
      <c r="P217" s="170"/>
      <c r="Q217" s="170"/>
    </row>
    <row r="218" spans="2:17" x14ac:dyDescent="0.2">
      <c r="B218" s="118"/>
      <c r="C218" s="118"/>
      <c r="D218" s="146"/>
      <c r="E218" s="118"/>
      <c r="F218" s="118"/>
      <c r="G218" s="146"/>
      <c r="H218" s="118"/>
      <c r="I218" s="170"/>
      <c r="J218" s="170"/>
      <c r="K218" s="170"/>
      <c r="L218" s="170"/>
      <c r="M218" s="170"/>
      <c r="N218" s="170"/>
      <c r="O218" s="170"/>
      <c r="P218" s="170"/>
      <c r="Q218" s="170"/>
    </row>
    <row r="219" spans="2:17" x14ac:dyDescent="0.2">
      <c r="B219" s="118"/>
      <c r="C219" s="118"/>
      <c r="D219" s="146"/>
      <c r="E219" s="118"/>
      <c r="F219" s="118"/>
      <c r="G219" s="146"/>
      <c r="H219" s="118"/>
      <c r="I219" s="170"/>
      <c r="J219" s="170"/>
      <c r="K219" s="170"/>
      <c r="L219" s="170"/>
      <c r="M219" s="170"/>
      <c r="N219" s="170"/>
      <c r="O219" s="170"/>
      <c r="P219" s="170"/>
      <c r="Q219" s="170"/>
    </row>
    <row r="220" spans="2:17" x14ac:dyDescent="0.2">
      <c r="B220" s="118"/>
      <c r="C220" s="118"/>
      <c r="D220" s="146"/>
      <c r="E220" s="118"/>
      <c r="F220" s="118"/>
      <c r="G220" s="146"/>
      <c r="H220" s="118"/>
      <c r="I220" s="170"/>
      <c r="J220" s="170"/>
      <c r="K220" s="170"/>
      <c r="L220" s="170"/>
      <c r="M220" s="170"/>
      <c r="N220" s="170"/>
      <c r="O220" s="170"/>
      <c r="P220" s="170"/>
      <c r="Q220" s="170"/>
    </row>
    <row r="221" spans="2:17" x14ac:dyDescent="0.2">
      <c r="B221" s="118"/>
      <c r="C221" s="118"/>
      <c r="D221" s="146"/>
      <c r="E221" s="118"/>
      <c r="F221" s="118"/>
      <c r="G221" s="146"/>
      <c r="H221" s="118"/>
      <c r="I221" s="170"/>
      <c r="J221" s="170"/>
      <c r="K221" s="170"/>
      <c r="L221" s="170"/>
      <c r="M221" s="170"/>
      <c r="N221" s="170"/>
      <c r="O221" s="170"/>
      <c r="P221" s="170"/>
      <c r="Q221" s="170"/>
    </row>
    <row r="222" spans="2:17" x14ac:dyDescent="0.2">
      <c r="B222" s="118"/>
      <c r="C222" s="118"/>
      <c r="D222" s="146"/>
      <c r="E222" s="118"/>
      <c r="F222" s="118"/>
      <c r="G222" s="146"/>
      <c r="H222" s="118"/>
      <c r="I222" s="170"/>
      <c r="J222" s="170"/>
      <c r="K222" s="170"/>
      <c r="L222" s="170"/>
      <c r="M222" s="170"/>
      <c r="N222" s="170"/>
      <c r="O222" s="170"/>
      <c r="P222" s="170"/>
      <c r="Q222" s="170"/>
    </row>
    <row r="223" spans="2:17" x14ac:dyDescent="0.2">
      <c r="B223" s="118"/>
      <c r="C223" s="118"/>
      <c r="D223" s="146"/>
      <c r="E223" s="118"/>
      <c r="F223" s="118"/>
      <c r="G223" s="146"/>
      <c r="H223" s="118"/>
      <c r="I223" s="170"/>
      <c r="J223" s="170"/>
      <c r="K223" s="170"/>
      <c r="L223" s="170"/>
      <c r="M223" s="170"/>
      <c r="N223" s="170"/>
      <c r="O223" s="170"/>
      <c r="P223" s="170"/>
      <c r="Q223" s="170"/>
    </row>
    <row r="224" spans="2:17" x14ac:dyDescent="0.2">
      <c r="B224" s="118"/>
      <c r="C224" s="118"/>
      <c r="D224" s="146"/>
      <c r="E224" s="118"/>
      <c r="F224" s="118"/>
      <c r="G224" s="146"/>
      <c r="H224" s="118"/>
      <c r="I224" s="170"/>
      <c r="J224" s="170"/>
      <c r="K224" s="170"/>
      <c r="L224" s="170"/>
      <c r="M224" s="170"/>
      <c r="N224" s="170"/>
      <c r="O224" s="170"/>
      <c r="P224" s="170"/>
      <c r="Q224" s="170"/>
    </row>
    <row r="225" spans="2:17" x14ac:dyDescent="0.2">
      <c r="B225" s="118"/>
      <c r="C225" s="118"/>
      <c r="D225" s="146"/>
      <c r="E225" s="118"/>
      <c r="F225" s="118"/>
      <c r="G225" s="146"/>
      <c r="H225" s="118"/>
      <c r="I225" s="170"/>
      <c r="J225" s="170"/>
      <c r="K225" s="170"/>
      <c r="L225" s="170"/>
      <c r="M225" s="170"/>
      <c r="N225" s="170"/>
      <c r="O225" s="170"/>
      <c r="P225" s="170"/>
      <c r="Q225" s="170"/>
    </row>
    <row r="226" spans="2:17" x14ac:dyDescent="0.2">
      <c r="B226" s="118"/>
      <c r="C226" s="118"/>
      <c r="D226" s="146"/>
      <c r="E226" s="118"/>
      <c r="F226" s="118"/>
      <c r="G226" s="146"/>
      <c r="H226" s="118"/>
      <c r="I226" s="170"/>
      <c r="J226" s="170"/>
      <c r="K226" s="170"/>
      <c r="L226" s="170"/>
      <c r="M226" s="170"/>
      <c r="N226" s="170"/>
      <c r="O226" s="170"/>
      <c r="P226" s="170"/>
      <c r="Q226" s="170"/>
    </row>
    <row r="227" spans="2:17" x14ac:dyDescent="0.2">
      <c r="B227" s="118"/>
      <c r="C227" s="118"/>
      <c r="D227" s="146"/>
      <c r="E227" s="118"/>
      <c r="F227" s="118"/>
      <c r="G227" s="146"/>
      <c r="H227" s="118"/>
      <c r="I227" s="170"/>
      <c r="J227" s="170"/>
      <c r="K227" s="170"/>
      <c r="L227" s="170"/>
      <c r="M227" s="170"/>
      <c r="N227" s="170"/>
      <c r="O227" s="170"/>
      <c r="P227" s="170"/>
      <c r="Q227" s="170"/>
    </row>
    <row r="228" spans="2:17" x14ac:dyDescent="0.2">
      <c r="B228" s="118"/>
      <c r="C228" s="118"/>
      <c r="D228" s="146"/>
      <c r="E228" s="118"/>
      <c r="F228" s="118"/>
      <c r="G228" s="146"/>
      <c r="H228" s="118"/>
      <c r="I228" s="170"/>
      <c r="J228" s="170"/>
      <c r="K228" s="170"/>
      <c r="L228" s="170"/>
      <c r="M228" s="170"/>
      <c r="N228" s="170"/>
      <c r="O228" s="170"/>
      <c r="P228" s="170"/>
      <c r="Q228" s="170"/>
    </row>
    <row r="229" spans="2:17" x14ac:dyDescent="0.2">
      <c r="B229" s="118"/>
      <c r="C229" s="118"/>
      <c r="D229" s="146"/>
      <c r="E229" s="118"/>
      <c r="F229" s="118"/>
      <c r="G229" s="146"/>
      <c r="H229" s="118"/>
      <c r="I229" s="170"/>
      <c r="J229" s="170"/>
      <c r="K229" s="170"/>
      <c r="L229" s="170"/>
      <c r="M229" s="170"/>
      <c r="N229" s="170"/>
      <c r="O229" s="170"/>
      <c r="P229" s="170"/>
      <c r="Q229" s="170"/>
    </row>
    <row r="230" spans="2:17" x14ac:dyDescent="0.2">
      <c r="B230" s="118"/>
      <c r="C230" s="118"/>
      <c r="D230" s="146"/>
      <c r="E230" s="118"/>
      <c r="F230" s="118"/>
      <c r="G230" s="146"/>
      <c r="H230" s="118"/>
      <c r="I230" s="170"/>
      <c r="J230" s="170"/>
      <c r="K230" s="170"/>
      <c r="L230" s="170"/>
      <c r="M230" s="170"/>
      <c r="N230" s="170"/>
      <c r="O230" s="170"/>
      <c r="P230" s="170"/>
      <c r="Q230" s="170"/>
    </row>
    <row r="231" spans="2:17" x14ac:dyDescent="0.2">
      <c r="B231" s="118"/>
      <c r="C231" s="118"/>
      <c r="D231" s="146"/>
      <c r="E231" s="118"/>
      <c r="F231" s="118"/>
      <c r="G231" s="146"/>
      <c r="H231" s="118"/>
      <c r="I231" s="170"/>
      <c r="J231" s="170"/>
      <c r="K231" s="170"/>
      <c r="L231" s="170"/>
      <c r="M231" s="170"/>
      <c r="N231" s="170"/>
      <c r="O231" s="170"/>
      <c r="P231" s="170"/>
      <c r="Q231" s="170"/>
    </row>
    <row r="232" spans="2:17" x14ac:dyDescent="0.2">
      <c r="B232" s="118"/>
      <c r="C232" s="118"/>
      <c r="D232" s="146"/>
      <c r="E232" s="118"/>
      <c r="F232" s="118"/>
      <c r="G232" s="146"/>
      <c r="H232" s="118"/>
      <c r="I232" s="170"/>
      <c r="J232" s="170"/>
      <c r="K232" s="170"/>
      <c r="L232" s="170"/>
      <c r="M232" s="170"/>
      <c r="N232" s="170"/>
      <c r="O232" s="170"/>
      <c r="P232" s="170"/>
      <c r="Q232" s="170"/>
    </row>
    <row r="233" spans="2:17" x14ac:dyDescent="0.2">
      <c r="B233" s="118"/>
      <c r="C233" s="118"/>
      <c r="D233" s="146"/>
      <c r="E233" s="118"/>
      <c r="F233" s="118"/>
      <c r="G233" s="146"/>
      <c r="H233" s="118"/>
      <c r="I233" s="170"/>
      <c r="J233" s="170"/>
      <c r="K233" s="170"/>
      <c r="L233" s="170"/>
      <c r="M233" s="170"/>
      <c r="N233" s="170"/>
      <c r="O233" s="170"/>
      <c r="P233" s="170"/>
      <c r="Q233" s="170"/>
    </row>
    <row r="234" spans="2:17" x14ac:dyDescent="0.2">
      <c r="B234" s="118"/>
      <c r="C234" s="118"/>
      <c r="D234" s="146"/>
      <c r="E234" s="118"/>
      <c r="F234" s="118"/>
      <c r="G234" s="146"/>
      <c r="H234" s="118"/>
      <c r="I234" s="170"/>
      <c r="J234" s="170"/>
      <c r="K234" s="170"/>
      <c r="L234" s="170"/>
      <c r="M234" s="170"/>
      <c r="N234" s="170"/>
      <c r="O234" s="170"/>
      <c r="P234" s="170"/>
      <c r="Q234" s="170"/>
    </row>
    <row r="235" spans="2:17" x14ac:dyDescent="0.2">
      <c r="B235" s="118"/>
      <c r="C235" s="118"/>
      <c r="D235" s="146"/>
      <c r="E235" s="118"/>
      <c r="F235" s="118"/>
      <c r="G235" s="146"/>
      <c r="H235" s="118"/>
      <c r="I235" s="170"/>
      <c r="J235" s="170"/>
      <c r="K235" s="170"/>
      <c r="L235" s="170"/>
      <c r="M235" s="170"/>
      <c r="N235" s="170"/>
      <c r="O235" s="170"/>
      <c r="P235" s="170"/>
      <c r="Q235" s="170"/>
    </row>
    <row r="236" spans="2:17" x14ac:dyDescent="0.2">
      <c r="B236" s="118"/>
      <c r="C236" s="118"/>
      <c r="D236" s="146"/>
      <c r="E236" s="118"/>
      <c r="F236" s="118"/>
      <c r="G236" s="146"/>
      <c r="H236" s="118"/>
      <c r="I236" s="170"/>
      <c r="J236" s="170"/>
      <c r="K236" s="170"/>
      <c r="L236" s="170"/>
      <c r="M236" s="170"/>
      <c r="N236" s="170"/>
      <c r="O236" s="170"/>
      <c r="P236" s="170"/>
      <c r="Q236" s="170"/>
    </row>
    <row r="237" spans="2:17" x14ac:dyDescent="0.2">
      <c r="B237" s="118"/>
      <c r="C237" s="118"/>
      <c r="D237" s="146"/>
      <c r="E237" s="118"/>
      <c r="F237" s="118"/>
      <c r="G237" s="146"/>
      <c r="H237" s="118"/>
      <c r="I237" s="170"/>
      <c r="J237" s="170"/>
      <c r="K237" s="170"/>
      <c r="L237" s="170"/>
      <c r="M237" s="170"/>
      <c r="N237" s="170"/>
      <c r="O237" s="170"/>
      <c r="P237" s="170"/>
      <c r="Q237" s="170"/>
    </row>
    <row r="238" spans="2:17" x14ac:dyDescent="0.2">
      <c r="B238" s="118"/>
      <c r="C238" s="118"/>
      <c r="D238" s="146"/>
      <c r="E238" s="118"/>
      <c r="F238" s="118"/>
      <c r="G238" s="146"/>
      <c r="H238" s="118"/>
      <c r="I238" s="170"/>
      <c r="J238" s="170"/>
      <c r="K238" s="170"/>
      <c r="L238" s="170"/>
      <c r="M238" s="170"/>
      <c r="N238" s="170"/>
      <c r="O238" s="170"/>
      <c r="P238" s="170"/>
      <c r="Q238" s="170"/>
    </row>
    <row r="239" spans="2:17" x14ac:dyDescent="0.2">
      <c r="B239" s="118"/>
      <c r="C239" s="118"/>
      <c r="D239" s="146"/>
      <c r="E239" s="118"/>
      <c r="F239" s="118"/>
      <c r="G239" s="146"/>
      <c r="H239" s="118"/>
      <c r="I239" s="170"/>
      <c r="J239" s="170"/>
      <c r="K239" s="170"/>
      <c r="L239" s="170"/>
      <c r="M239" s="170"/>
      <c r="N239" s="170"/>
      <c r="O239" s="170"/>
      <c r="P239" s="170"/>
      <c r="Q239" s="170"/>
    </row>
    <row r="240" spans="2:17" x14ac:dyDescent="0.2">
      <c r="B240" s="118"/>
      <c r="C240" s="118"/>
      <c r="D240" s="146"/>
      <c r="E240" s="118"/>
      <c r="F240" s="118"/>
      <c r="G240" s="146"/>
      <c r="H240" s="118"/>
      <c r="I240" s="170"/>
      <c r="J240" s="170"/>
      <c r="K240" s="170"/>
      <c r="L240" s="170"/>
      <c r="M240" s="170"/>
      <c r="N240" s="170"/>
      <c r="O240" s="170"/>
      <c r="P240" s="170"/>
      <c r="Q240" s="170"/>
    </row>
    <row r="241" spans="2:17" x14ac:dyDescent="0.2">
      <c r="B241" s="118"/>
      <c r="C241" s="118"/>
      <c r="D241" s="146"/>
      <c r="E241" s="118"/>
      <c r="F241" s="118"/>
      <c r="G241" s="146"/>
      <c r="H241" s="118"/>
      <c r="I241" s="170"/>
      <c r="J241" s="170"/>
      <c r="K241" s="170"/>
      <c r="L241" s="170"/>
      <c r="M241" s="170"/>
      <c r="N241" s="170"/>
      <c r="O241" s="170"/>
      <c r="P241" s="170"/>
      <c r="Q241" s="170"/>
    </row>
    <row r="242" spans="2:17" x14ac:dyDescent="0.2">
      <c r="B242" s="118"/>
      <c r="C242" s="118"/>
      <c r="D242" s="146"/>
      <c r="E242" s="118"/>
      <c r="F242" s="118"/>
      <c r="G242" s="146"/>
      <c r="H242" s="118"/>
      <c r="I242" s="170"/>
      <c r="J242" s="170"/>
      <c r="K242" s="170"/>
      <c r="L242" s="170"/>
      <c r="M242" s="170"/>
      <c r="N242" s="170"/>
      <c r="O242" s="170"/>
      <c r="P242" s="170"/>
      <c r="Q242" s="170"/>
    </row>
    <row r="243" spans="2:17" x14ac:dyDescent="0.2">
      <c r="B243" s="118"/>
      <c r="C243" s="118"/>
      <c r="D243" s="146"/>
      <c r="E243" s="118"/>
      <c r="F243" s="118"/>
      <c r="G243" s="146"/>
      <c r="H243" s="118"/>
      <c r="I243" s="170"/>
      <c r="J243" s="170"/>
      <c r="K243" s="170"/>
      <c r="L243" s="170"/>
      <c r="M243" s="170"/>
      <c r="N243" s="170"/>
      <c r="O243" s="170"/>
      <c r="P243" s="170"/>
      <c r="Q243" s="170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159" bestFit="1" customWidth="1"/>
    <col min="2" max="2" width="14.42578125" style="101" bestFit="1" customWidth="1"/>
    <col min="3" max="4" width="12.85546875" style="244" bestFit="1" customWidth="1"/>
    <col min="5" max="5" width="14.85546875" style="101" bestFit="1" customWidth="1"/>
    <col min="6" max="6" width="16" style="101" bestFit="1" customWidth="1"/>
    <col min="7" max="7" width="10.7109375" style="127" bestFit="1" customWidth="1"/>
    <col min="8" max="8" width="14.42578125" style="101" bestFit="1" customWidth="1"/>
    <col min="9" max="10" width="12.85546875" style="244" bestFit="1" customWidth="1"/>
    <col min="11" max="12" width="16" style="101" bestFit="1" customWidth="1"/>
    <col min="13" max="13" width="10.7109375" style="127" bestFit="1" customWidth="1"/>
    <col min="14" max="14" width="16.140625" style="101" bestFit="1" customWidth="1"/>
    <col min="15" max="16384" width="16.28515625" style="159"/>
  </cols>
  <sheetData>
    <row r="2" spans="1:19" s="211" customFormat="1" ht="18.75" x14ac:dyDescent="0.3">
      <c r="A2" s="5" t="s">
        <v>170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32"/>
      <c r="P2" s="232"/>
      <c r="Q2" s="232"/>
      <c r="R2" s="232"/>
      <c r="S2" s="232"/>
    </row>
    <row r="3" spans="1:19" x14ac:dyDescent="0.2">
      <c r="A3" s="104"/>
    </row>
    <row r="4" spans="1:19" s="248" customFormat="1" x14ac:dyDescent="0.2">
      <c r="B4" s="150"/>
      <c r="C4" s="52"/>
      <c r="D4" s="52"/>
      <c r="E4" s="150"/>
      <c r="F4" s="150"/>
      <c r="G4" s="224"/>
      <c r="H4" s="150"/>
      <c r="I4" s="52"/>
      <c r="J4" s="52"/>
      <c r="K4" s="150"/>
      <c r="L4" s="150"/>
      <c r="M4" s="224"/>
      <c r="N4" s="248" t="str">
        <f>VALVAL</f>
        <v>млрд. одиниць</v>
      </c>
    </row>
    <row r="5" spans="1:19" s="96" customFormat="1" x14ac:dyDescent="0.2">
      <c r="A5" s="113"/>
      <c r="B5" s="268">
        <v>42735</v>
      </c>
      <c r="C5" s="269"/>
      <c r="D5" s="269"/>
      <c r="E5" s="269"/>
      <c r="F5" s="269"/>
      <c r="G5" s="270"/>
      <c r="H5" s="268">
        <v>43100</v>
      </c>
      <c r="I5" s="269"/>
      <c r="J5" s="269"/>
      <c r="K5" s="269"/>
      <c r="L5" s="269"/>
      <c r="M5" s="270"/>
      <c r="N5" s="11"/>
    </row>
    <row r="6" spans="1:19" s="199" customFormat="1" x14ac:dyDescent="0.2">
      <c r="A6" s="206"/>
      <c r="B6" s="43" t="s">
        <v>65</v>
      </c>
      <c r="C6" s="138" t="s">
        <v>114</v>
      </c>
      <c r="D6" s="138" t="s">
        <v>45</v>
      </c>
      <c r="E6" s="43" t="s">
        <v>183</v>
      </c>
      <c r="F6" s="43" t="s">
        <v>9</v>
      </c>
      <c r="G6" s="70" t="s">
        <v>68</v>
      </c>
      <c r="H6" s="43" t="s">
        <v>65</v>
      </c>
      <c r="I6" s="138" t="s">
        <v>114</v>
      </c>
      <c r="J6" s="138" t="s">
        <v>45</v>
      </c>
      <c r="K6" s="43" t="s">
        <v>183</v>
      </c>
      <c r="L6" s="43" t="s">
        <v>9</v>
      </c>
      <c r="M6" s="70" t="s">
        <v>68</v>
      </c>
      <c r="N6" s="43" t="s">
        <v>154</v>
      </c>
    </row>
    <row r="7" spans="1:19" s="79" customFormat="1" ht="15" x14ac:dyDescent="0.2">
      <c r="A7" s="172" t="s">
        <v>182</v>
      </c>
      <c r="B7" s="166"/>
      <c r="C7" s="22"/>
      <c r="D7" s="22"/>
      <c r="E7" s="166">
        <f t="shared" ref="E7:G7" si="0">SUM(E8:E23)</f>
        <v>70.972708268409988</v>
      </c>
      <c r="F7" s="166">
        <f t="shared" si="0"/>
        <v>1929.8088323996401</v>
      </c>
      <c r="G7" s="192">
        <f t="shared" si="0"/>
        <v>0.99999899999999997</v>
      </c>
      <c r="H7" s="166"/>
      <c r="I7" s="22"/>
      <c r="J7" s="22"/>
      <c r="K7" s="166">
        <f t="shared" ref="K7:N7" si="1">SUM(K8:K23)</f>
        <v>76.305177725159993</v>
      </c>
      <c r="L7" s="166">
        <f t="shared" si="1"/>
        <v>2141.6744392656597</v>
      </c>
      <c r="M7" s="192">
        <f t="shared" si="1"/>
        <v>1.0000009999999999</v>
      </c>
      <c r="N7" s="166">
        <f t="shared" si="1"/>
        <v>9.999999999999701E-7</v>
      </c>
    </row>
    <row r="8" spans="1:19" s="32" customFormat="1" x14ac:dyDescent="0.2">
      <c r="A8" s="213" t="s">
        <v>37</v>
      </c>
      <c r="B8" s="194">
        <v>31.637750017769999</v>
      </c>
      <c r="C8" s="92">
        <v>1</v>
      </c>
      <c r="D8" s="92">
        <v>27.190857999999999</v>
      </c>
      <c r="E8" s="194">
        <v>31.637750017769999</v>
      </c>
      <c r="F8" s="194">
        <v>860.25756817268996</v>
      </c>
      <c r="G8" s="18">
        <v>0.44577299999999997</v>
      </c>
      <c r="H8" s="194">
        <v>32.592573977859999</v>
      </c>
      <c r="I8" s="92">
        <v>1</v>
      </c>
      <c r="J8" s="92">
        <v>28.067222999999998</v>
      </c>
      <c r="K8" s="194">
        <v>32.592573977859999</v>
      </c>
      <c r="L8" s="194">
        <v>914.78304198059004</v>
      </c>
      <c r="M8" s="18">
        <v>0.42713499999999999</v>
      </c>
      <c r="N8" s="194">
        <v>-1.8638999999999999E-2</v>
      </c>
    </row>
    <row r="9" spans="1:19" x14ac:dyDescent="0.2">
      <c r="A9" s="91" t="s">
        <v>149</v>
      </c>
      <c r="B9" s="148">
        <v>3.7637091713299999</v>
      </c>
      <c r="C9" s="51">
        <v>1.0452999999999999</v>
      </c>
      <c r="D9" s="51">
        <v>28.422604</v>
      </c>
      <c r="E9" s="148">
        <v>3.93420521514</v>
      </c>
      <c r="F9" s="148">
        <v>106.97441534788</v>
      </c>
      <c r="G9" s="222">
        <v>5.5433000000000003E-2</v>
      </c>
      <c r="H9" s="148">
        <v>4.9456537886199996</v>
      </c>
      <c r="I9" s="51">
        <v>1.1934</v>
      </c>
      <c r="J9" s="51">
        <v>33.495424</v>
      </c>
      <c r="K9" s="148">
        <v>5.9021432440000003</v>
      </c>
      <c r="L9" s="148">
        <v>165.65677060701</v>
      </c>
      <c r="M9" s="222">
        <v>7.7349000000000001E-2</v>
      </c>
      <c r="N9" s="148">
        <v>2.1916999999999999E-2</v>
      </c>
      <c r="O9" s="170"/>
      <c r="P9" s="170"/>
      <c r="Q9" s="170"/>
    </row>
    <row r="10" spans="1:19" x14ac:dyDescent="0.2">
      <c r="A10" s="91" t="s">
        <v>93</v>
      </c>
      <c r="B10" s="148">
        <v>0.4</v>
      </c>
      <c r="C10" s="51">
        <v>0.73851900000000004</v>
      </c>
      <c r="D10" s="51">
        <v>20.080969</v>
      </c>
      <c r="E10" s="148">
        <v>0.29540765501999999</v>
      </c>
      <c r="F10" s="148">
        <v>8.0323875999999998</v>
      </c>
      <c r="G10" s="222">
        <v>4.1619999999999999E-3</v>
      </c>
      <c r="H10" s="148">
        <v>0.4</v>
      </c>
      <c r="I10" s="51">
        <v>0.79300999999999999</v>
      </c>
      <c r="J10" s="51">
        <v>22.257574999999999</v>
      </c>
      <c r="K10" s="148">
        <v>0.31720380743999999</v>
      </c>
      <c r="L10" s="148">
        <v>8.9030299999999993</v>
      </c>
      <c r="M10" s="222">
        <v>4.1570000000000001E-3</v>
      </c>
      <c r="N10" s="148">
        <v>-5.0000000000000004E-6</v>
      </c>
      <c r="O10" s="170"/>
      <c r="P10" s="170"/>
      <c r="Q10" s="170"/>
    </row>
    <row r="11" spans="1:19" x14ac:dyDescent="0.2">
      <c r="A11" s="91" t="s">
        <v>63</v>
      </c>
      <c r="B11" s="148">
        <v>9.7263234070000006</v>
      </c>
      <c r="C11" s="51">
        <v>1.3443320000000001</v>
      </c>
      <c r="D11" s="51">
        <v>36.553533999999999</v>
      </c>
      <c r="E11" s="148">
        <v>13.07540546726</v>
      </c>
      <c r="F11" s="148">
        <v>355.53149335276998</v>
      </c>
      <c r="G11" s="222">
        <v>0.18423100000000001</v>
      </c>
      <c r="H11" s="148">
        <v>9.8315396570000004</v>
      </c>
      <c r="I11" s="51">
        <v>1.424134</v>
      </c>
      <c r="J11" s="51">
        <v>39.971493000000002</v>
      </c>
      <c r="K11" s="148">
        <v>14.00143215376</v>
      </c>
      <c r="L11" s="148">
        <v>392.981318579</v>
      </c>
      <c r="M11" s="222">
        <v>0.18349299999999999</v>
      </c>
      <c r="N11" s="148">
        <v>-7.3899999999999997E-4</v>
      </c>
      <c r="O11" s="170"/>
      <c r="P11" s="170"/>
      <c r="Q11" s="170"/>
    </row>
    <row r="12" spans="1:19" x14ac:dyDescent="0.2">
      <c r="A12" s="91" t="s">
        <v>162</v>
      </c>
      <c r="B12" s="148">
        <v>584.06144277595001</v>
      </c>
      <c r="C12" s="51">
        <v>3.6776999999999997E-2</v>
      </c>
      <c r="D12" s="51">
        <v>1</v>
      </c>
      <c r="E12" s="148">
        <v>21.480066674570001</v>
      </c>
      <c r="F12" s="148">
        <v>584.06144277595001</v>
      </c>
      <c r="G12" s="222">
        <v>0.30265199999999998</v>
      </c>
      <c r="H12" s="148">
        <v>643.62253731026999</v>
      </c>
      <c r="I12" s="51">
        <v>3.5629000000000001E-2</v>
      </c>
      <c r="J12" s="51">
        <v>1</v>
      </c>
      <c r="K12" s="148">
        <v>22.931464837509999</v>
      </c>
      <c r="L12" s="148">
        <v>643.62253731026999</v>
      </c>
      <c r="M12" s="222">
        <v>0.30052299999999998</v>
      </c>
      <c r="N12" s="148">
        <v>-2.1289999999999998E-3</v>
      </c>
      <c r="O12" s="170"/>
      <c r="P12" s="170"/>
      <c r="Q12" s="170"/>
    </row>
    <row r="13" spans="1:19" x14ac:dyDescent="0.2">
      <c r="A13" s="91" t="s">
        <v>131</v>
      </c>
      <c r="B13" s="148">
        <v>64.198346000000001</v>
      </c>
      <c r="C13" s="51">
        <v>8.5649999999999997E-3</v>
      </c>
      <c r="D13" s="51">
        <v>0.23289599999999999</v>
      </c>
      <c r="E13" s="148">
        <v>0.54987323865000004</v>
      </c>
      <c r="F13" s="148">
        <v>14.951525150349999</v>
      </c>
      <c r="G13" s="222">
        <v>7.7479999999999997E-3</v>
      </c>
      <c r="H13" s="148">
        <v>63.267029999999998</v>
      </c>
      <c r="I13" s="51">
        <v>8.8570000000000003E-3</v>
      </c>
      <c r="J13" s="51">
        <v>0.24859300000000001</v>
      </c>
      <c r="K13" s="148">
        <v>0.56035970458999995</v>
      </c>
      <c r="L13" s="148">
        <v>15.727740788789999</v>
      </c>
      <c r="M13" s="222">
        <v>7.3439999999999998E-3</v>
      </c>
      <c r="N13" s="148">
        <v>-4.0400000000000001E-4</v>
      </c>
      <c r="O13" s="170"/>
      <c r="P13" s="170"/>
      <c r="Q13" s="170"/>
    </row>
    <row r="14" spans="1:19" x14ac:dyDescent="0.2">
      <c r="B14" s="118"/>
      <c r="C14" s="19"/>
      <c r="D14" s="19"/>
      <c r="E14" s="118"/>
      <c r="F14" s="118"/>
      <c r="G14" s="146"/>
      <c r="H14" s="118"/>
      <c r="I14" s="19"/>
      <c r="J14" s="19"/>
      <c r="K14" s="118"/>
      <c r="L14" s="118"/>
      <c r="M14" s="146"/>
      <c r="N14" s="118"/>
      <c r="O14" s="170"/>
      <c r="P14" s="170"/>
      <c r="Q14" s="170"/>
    </row>
    <row r="15" spans="1:19" x14ac:dyDescent="0.2">
      <c r="B15" s="118"/>
      <c r="C15" s="19"/>
      <c r="D15" s="19"/>
      <c r="E15" s="118"/>
      <c r="F15" s="118"/>
      <c r="G15" s="146"/>
      <c r="H15" s="118"/>
      <c r="I15" s="19"/>
      <c r="J15" s="19"/>
      <c r="K15" s="118"/>
      <c r="L15" s="118"/>
      <c r="M15" s="146"/>
      <c r="N15" s="118"/>
      <c r="O15" s="170"/>
      <c r="P15" s="170"/>
      <c r="Q15" s="170"/>
    </row>
    <row r="16" spans="1:19" x14ac:dyDescent="0.2">
      <c r="B16" s="118"/>
      <c r="C16" s="19"/>
      <c r="D16" s="19"/>
      <c r="E16" s="118"/>
      <c r="F16" s="118"/>
      <c r="G16" s="146"/>
      <c r="H16" s="118"/>
      <c r="I16" s="19"/>
      <c r="J16" s="19"/>
      <c r="K16" s="118"/>
      <c r="L16" s="118"/>
      <c r="M16" s="146"/>
      <c r="N16" s="118"/>
      <c r="O16" s="170"/>
      <c r="P16" s="170"/>
      <c r="Q16" s="170"/>
    </row>
    <row r="17" spans="2:17" x14ac:dyDescent="0.2">
      <c r="B17" s="118"/>
      <c r="C17" s="19"/>
      <c r="D17" s="19"/>
      <c r="E17" s="118"/>
      <c r="F17" s="118"/>
      <c r="G17" s="146"/>
      <c r="H17" s="118"/>
      <c r="I17" s="19"/>
      <c r="J17" s="19"/>
      <c r="K17" s="118"/>
      <c r="L17" s="118"/>
      <c r="M17" s="146"/>
      <c r="N17" s="118"/>
      <c r="O17" s="170"/>
      <c r="P17" s="170"/>
      <c r="Q17" s="170"/>
    </row>
    <row r="18" spans="2:17" x14ac:dyDescent="0.2">
      <c r="B18" s="118"/>
      <c r="C18" s="19"/>
      <c r="D18" s="19"/>
      <c r="E18" s="118"/>
      <c r="F18" s="118"/>
      <c r="G18" s="146"/>
      <c r="H18" s="118"/>
      <c r="I18" s="19"/>
      <c r="J18" s="19"/>
      <c r="K18" s="118"/>
      <c r="L18" s="118"/>
      <c r="M18" s="146"/>
      <c r="N18" s="118"/>
      <c r="O18" s="170"/>
      <c r="P18" s="170"/>
      <c r="Q18" s="170"/>
    </row>
    <row r="19" spans="2:17" x14ac:dyDescent="0.2">
      <c r="B19" s="118"/>
      <c r="C19" s="19"/>
      <c r="D19" s="19"/>
      <c r="E19" s="118"/>
      <c r="F19" s="118"/>
      <c r="G19" s="146"/>
      <c r="H19" s="118"/>
      <c r="I19" s="19"/>
      <c r="J19" s="19"/>
      <c r="K19" s="118"/>
      <c r="L19" s="118"/>
      <c r="M19" s="146"/>
      <c r="N19" s="118"/>
      <c r="O19" s="170"/>
      <c r="P19" s="170"/>
      <c r="Q19" s="170"/>
    </row>
    <row r="20" spans="2:17" x14ac:dyDescent="0.2">
      <c r="B20" s="118"/>
      <c r="C20" s="19"/>
      <c r="D20" s="19"/>
      <c r="E20" s="118"/>
      <c r="F20" s="118"/>
      <c r="G20" s="146"/>
      <c r="H20" s="118"/>
      <c r="I20" s="19"/>
      <c r="J20" s="19"/>
      <c r="K20" s="118"/>
      <c r="L20" s="118"/>
      <c r="M20" s="146"/>
      <c r="N20" s="118"/>
      <c r="O20" s="170"/>
      <c r="P20" s="170"/>
      <c r="Q20" s="170"/>
    </row>
    <row r="21" spans="2:17" x14ac:dyDescent="0.2">
      <c r="B21" s="118"/>
      <c r="C21" s="19"/>
      <c r="D21" s="19"/>
      <c r="E21" s="118"/>
      <c r="F21" s="118"/>
      <c r="G21" s="146"/>
      <c r="H21" s="118"/>
      <c r="I21" s="19"/>
      <c r="J21" s="19"/>
      <c r="K21" s="118"/>
      <c r="L21" s="118"/>
      <c r="M21" s="146"/>
      <c r="N21" s="118"/>
      <c r="O21" s="170"/>
      <c r="P21" s="170"/>
      <c r="Q21" s="170"/>
    </row>
    <row r="22" spans="2:17" x14ac:dyDescent="0.2">
      <c r="B22" s="118"/>
      <c r="C22" s="19"/>
      <c r="D22" s="19"/>
      <c r="E22" s="118"/>
      <c r="F22" s="118"/>
      <c r="G22" s="146"/>
      <c r="H22" s="118"/>
      <c r="I22" s="19"/>
      <c r="J22" s="19"/>
      <c r="K22" s="118"/>
      <c r="L22" s="118"/>
      <c r="M22" s="146"/>
      <c r="N22" s="118"/>
      <c r="O22" s="170"/>
      <c r="P22" s="170"/>
      <c r="Q22" s="170"/>
    </row>
    <row r="23" spans="2:17" x14ac:dyDescent="0.2">
      <c r="B23" s="118"/>
      <c r="C23" s="19"/>
      <c r="D23" s="19"/>
      <c r="E23" s="118"/>
      <c r="F23" s="118"/>
      <c r="G23" s="146"/>
      <c r="H23" s="118"/>
      <c r="I23" s="19"/>
      <c r="J23" s="19"/>
      <c r="K23" s="118"/>
      <c r="L23" s="118"/>
      <c r="M23" s="146"/>
      <c r="N23" s="118"/>
      <c r="O23" s="170"/>
      <c r="P23" s="170"/>
      <c r="Q23" s="170"/>
    </row>
    <row r="24" spans="2:17" x14ac:dyDescent="0.2">
      <c r="B24" s="118"/>
      <c r="C24" s="19"/>
      <c r="D24" s="19"/>
      <c r="E24" s="118"/>
      <c r="F24" s="118"/>
      <c r="G24" s="146"/>
      <c r="H24" s="118"/>
      <c r="I24" s="19"/>
      <c r="J24" s="19"/>
      <c r="K24" s="118"/>
      <c r="L24" s="118"/>
      <c r="M24" s="146"/>
      <c r="N24" s="118"/>
      <c r="O24" s="170"/>
      <c r="P24" s="170"/>
      <c r="Q24" s="170"/>
    </row>
    <row r="25" spans="2:17" x14ac:dyDescent="0.2">
      <c r="B25" s="118"/>
      <c r="C25" s="19"/>
      <c r="D25" s="19"/>
      <c r="E25" s="118"/>
      <c r="F25" s="118"/>
      <c r="G25" s="146"/>
      <c r="H25" s="118"/>
      <c r="I25" s="19"/>
      <c r="J25" s="19"/>
      <c r="K25" s="118"/>
      <c r="L25" s="118"/>
      <c r="M25" s="146"/>
      <c r="N25" s="118"/>
      <c r="O25" s="170"/>
      <c r="P25" s="170"/>
      <c r="Q25" s="170"/>
    </row>
    <row r="26" spans="2:17" x14ac:dyDescent="0.2">
      <c r="B26" s="118"/>
      <c r="C26" s="19"/>
      <c r="D26" s="19"/>
      <c r="E26" s="118"/>
      <c r="F26" s="118"/>
      <c r="G26" s="146"/>
      <c r="H26" s="118"/>
      <c r="I26" s="19"/>
      <c r="J26" s="19"/>
      <c r="K26" s="118"/>
      <c r="L26" s="118"/>
      <c r="M26" s="146"/>
      <c r="N26" s="118"/>
      <c r="O26" s="170"/>
      <c r="P26" s="170"/>
      <c r="Q26" s="170"/>
    </row>
    <row r="27" spans="2:17" x14ac:dyDescent="0.2">
      <c r="B27" s="118"/>
      <c r="C27" s="19"/>
      <c r="D27" s="19"/>
      <c r="E27" s="118"/>
      <c r="F27" s="118"/>
      <c r="G27" s="146"/>
      <c r="H27" s="118"/>
      <c r="I27" s="19"/>
      <c r="J27" s="19"/>
      <c r="K27" s="118"/>
      <c r="L27" s="118"/>
      <c r="M27" s="146"/>
      <c r="N27" s="118"/>
      <c r="O27" s="170"/>
      <c r="P27" s="170"/>
      <c r="Q27" s="170"/>
    </row>
    <row r="28" spans="2:17" x14ac:dyDescent="0.2">
      <c r="B28" s="118"/>
      <c r="C28" s="19"/>
      <c r="D28" s="19"/>
      <c r="E28" s="118"/>
      <c r="F28" s="118"/>
      <c r="G28" s="146"/>
      <c r="H28" s="118"/>
      <c r="I28" s="19"/>
      <c r="J28" s="19"/>
      <c r="K28" s="118"/>
      <c r="L28" s="118"/>
      <c r="M28" s="146"/>
      <c r="N28" s="118"/>
      <c r="O28" s="170"/>
      <c r="P28" s="170"/>
      <c r="Q28" s="170"/>
    </row>
    <row r="29" spans="2:17" x14ac:dyDescent="0.2">
      <c r="B29" s="118"/>
      <c r="C29" s="19"/>
      <c r="D29" s="19"/>
      <c r="E29" s="118"/>
      <c r="F29" s="118"/>
      <c r="G29" s="146"/>
      <c r="H29" s="118"/>
      <c r="I29" s="19"/>
      <c r="J29" s="19"/>
      <c r="K29" s="118"/>
      <c r="L29" s="118"/>
      <c r="M29" s="146"/>
      <c r="N29" s="118"/>
      <c r="O29" s="170"/>
      <c r="P29" s="170"/>
      <c r="Q29" s="170"/>
    </row>
    <row r="30" spans="2:17" x14ac:dyDescent="0.2">
      <c r="B30" s="118"/>
      <c r="C30" s="19"/>
      <c r="D30" s="19"/>
      <c r="E30" s="118"/>
      <c r="F30" s="118"/>
      <c r="G30" s="146"/>
      <c r="H30" s="118"/>
      <c r="I30" s="19"/>
      <c r="J30" s="19"/>
      <c r="K30" s="118"/>
      <c r="L30" s="118"/>
      <c r="M30" s="146"/>
      <c r="N30" s="118"/>
      <c r="O30" s="170"/>
      <c r="P30" s="170"/>
      <c r="Q30" s="170"/>
    </row>
    <row r="31" spans="2:17" x14ac:dyDescent="0.2">
      <c r="B31" s="118"/>
      <c r="C31" s="19"/>
      <c r="D31" s="19"/>
      <c r="E31" s="118"/>
      <c r="F31" s="118"/>
      <c r="G31" s="146"/>
      <c r="H31" s="118"/>
      <c r="I31" s="19"/>
      <c r="J31" s="19"/>
      <c r="K31" s="118"/>
      <c r="L31" s="118"/>
      <c r="M31" s="146"/>
      <c r="N31" s="118"/>
      <c r="O31" s="170"/>
      <c r="P31" s="170"/>
      <c r="Q31" s="170"/>
    </row>
    <row r="32" spans="2:17" x14ac:dyDescent="0.2">
      <c r="B32" s="118"/>
      <c r="C32" s="19"/>
      <c r="D32" s="19"/>
      <c r="E32" s="118"/>
      <c r="F32" s="118"/>
      <c r="G32" s="146"/>
      <c r="H32" s="118"/>
      <c r="I32" s="19"/>
      <c r="J32" s="19"/>
      <c r="K32" s="118"/>
      <c r="L32" s="118"/>
      <c r="M32" s="146"/>
      <c r="N32" s="118"/>
      <c r="O32" s="170"/>
      <c r="P32" s="170"/>
      <c r="Q32" s="170"/>
    </row>
    <row r="33" spans="2:17" x14ac:dyDescent="0.2">
      <c r="B33" s="118"/>
      <c r="C33" s="19"/>
      <c r="D33" s="19"/>
      <c r="E33" s="118"/>
      <c r="F33" s="118"/>
      <c r="G33" s="146"/>
      <c r="H33" s="118"/>
      <c r="I33" s="19"/>
      <c r="J33" s="19"/>
      <c r="K33" s="118"/>
      <c r="L33" s="118"/>
      <c r="M33" s="146"/>
      <c r="N33" s="118"/>
      <c r="O33" s="170"/>
      <c r="P33" s="170"/>
      <c r="Q33" s="170"/>
    </row>
    <row r="34" spans="2:17" x14ac:dyDescent="0.2">
      <c r="B34" s="118"/>
      <c r="C34" s="19"/>
      <c r="D34" s="19"/>
      <c r="E34" s="118"/>
      <c r="F34" s="118"/>
      <c r="G34" s="146"/>
      <c r="H34" s="118"/>
      <c r="I34" s="19"/>
      <c r="J34" s="19"/>
      <c r="K34" s="118"/>
      <c r="L34" s="118"/>
      <c r="M34" s="146"/>
      <c r="N34" s="118"/>
      <c r="O34" s="170"/>
      <c r="P34" s="170"/>
      <c r="Q34" s="170"/>
    </row>
    <row r="35" spans="2:17" x14ac:dyDescent="0.2">
      <c r="B35" s="118"/>
      <c r="C35" s="19"/>
      <c r="D35" s="19"/>
      <c r="E35" s="118"/>
      <c r="F35" s="118"/>
      <c r="G35" s="146"/>
      <c r="H35" s="118"/>
      <c r="I35" s="19"/>
      <c r="J35" s="19"/>
      <c r="K35" s="118"/>
      <c r="L35" s="118"/>
      <c r="M35" s="146"/>
      <c r="N35" s="118"/>
      <c r="O35" s="170"/>
      <c r="P35" s="170"/>
      <c r="Q35" s="170"/>
    </row>
    <row r="36" spans="2:17" x14ac:dyDescent="0.2">
      <c r="B36" s="118"/>
      <c r="C36" s="19"/>
      <c r="D36" s="19"/>
      <c r="E36" s="118"/>
      <c r="F36" s="118"/>
      <c r="G36" s="146"/>
      <c r="H36" s="118"/>
      <c r="I36" s="19"/>
      <c r="J36" s="19"/>
      <c r="K36" s="118"/>
      <c r="L36" s="118"/>
      <c r="M36" s="146"/>
      <c r="N36" s="118"/>
      <c r="O36" s="170"/>
      <c r="P36" s="170"/>
      <c r="Q36" s="170"/>
    </row>
    <row r="37" spans="2:17" x14ac:dyDescent="0.2">
      <c r="B37" s="118"/>
      <c r="C37" s="19"/>
      <c r="D37" s="19"/>
      <c r="E37" s="118"/>
      <c r="F37" s="118"/>
      <c r="G37" s="146"/>
      <c r="H37" s="118"/>
      <c r="I37" s="19"/>
      <c r="J37" s="19"/>
      <c r="K37" s="118"/>
      <c r="L37" s="118"/>
      <c r="M37" s="146"/>
      <c r="N37" s="118"/>
      <c r="O37" s="170"/>
      <c r="P37" s="170"/>
      <c r="Q37" s="170"/>
    </row>
    <row r="38" spans="2:17" x14ac:dyDescent="0.2">
      <c r="B38" s="118"/>
      <c r="C38" s="19"/>
      <c r="D38" s="19"/>
      <c r="E38" s="118"/>
      <c r="F38" s="118"/>
      <c r="G38" s="146"/>
      <c r="H38" s="118"/>
      <c r="I38" s="19"/>
      <c r="J38" s="19"/>
      <c r="K38" s="118"/>
      <c r="L38" s="118"/>
      <c r="M38" s="146"/>
      <c r="N38" s="118"/>
      <c r="O38" s="170"/>
      <c r="P38" s="170"/>
      <c r="Q38" s="170"/>
    </row>
    <row r="39" spans="2:17" x14ac:dyDescent="0.2">
      <c r="B39" s="118"/>
      <c r="C39" s="19"/>
      <c r="D39" s="19"/>
      <c r="E39" s="118"/>
      <c r="F39" s="118"/>
      <c r="G39" s="146"/>
      <c r="H39" s="118"/>
      <c r="I39" s="19"/>
      <c r="J39" s="19"/>
      <c r="K39" s="118"/>
      <c r="L39" s="118"/>
      <c r="M39" s="146"/>
      <c r="N39" s="118"/>
      <c r="O39" s="170"/>
      <c r="P39" s="170"/>
      <c r="Q39" s="170"/>
    </row>
    <row r="40" spans="2:17" x14ac:dyDescent="0.2">
      <c r="B40" s="118"/>
      <c r="C40" s="19"/>
      <c r="D40" s="19"/>
      <c r="E40" s="118"/>
      <c r="F40" s="118"/>
      <c r="G40" s="146"/>
      <c r="H40" s="118"/>
      <c r="I40" s="19"/>
      <c r="J40" s="19"/>
      <c r="K40" s="118"/>
      <c r="L40" s="118"/>
      <c r="M40" s="146"/>
      <c r="N40" s="118"/>
      <c r="O40" s="170"/>
      <c r="P40" s="170"/>
      <c r="Q40" s="170"/>
    </row>
    <row r="41" spans="2:17" x14ac:dyDescent="0.2">
      <c r="B41" s="118"/>
      <c r="C41" s="19"/>
      <c r="D41" s="19"/>
      <c r="E41" s="118"/>
      <c r="F41" s="118"/>
      <c r="G41" s="146"/>
      <c r="H41" s="118"/>
      <c r="I41" s="19"/>
      <c r="J41" s="19"/>
      <c r="K41" s="118"/>
      <c r="L41" s="118"/>
      <c r="M41" s="146"/>
      <c r="N41" s="118"/>
      <c r="O41" s="170"/>
      <c r="P41" s="170"/>
      <c r="Q41" s="170"/>
    </row>
    <row r="42" spans="2:17" x14ac:dyDescent="0.2">
      <c r="B42" s="118"/>
      <c r="C42" s="19"/>
      <c r="D42" s="19"/>
      <c r="E42" s="118"/>
      <c r="F42" s="118"/>
      <c r="G42" s="146"/>
      <c r="H42" s="118"/>
      <c r="I42" s="19"/>
      <c r="J42" s="19"/>
      <c r="K42" s="118"/>
      <c r="L42" s="118"/>
      <c r="M42" s="146"/>
      <c r="N42" s="118"/>
      <c r="O42" s="170"/>
      <c r="P42" s="170"/>
      <c r="Q42" s="170"/>
    </row>
    <row r="43" spans="2:17" x14ac:dyDescent="0.2">
      <c r="B43" s="118"/>
      <c r="C43" s="19"/>
      <c r="D43" s="19"/>
      <c r="E43" s="118"/>
      <c r="F43" s="118"/>
      <c r="G43" s="146"/>
      <c r="H43" s="118"/>
      <c r="I43" s="19"/>
      <c r="J43" s="19"/>
      <c r="K43" s="118"/>
      <c r="L43" s="118"/>
      <c r="M43" s="146"/>
      <c r="N43" s="118"/>
      <c r="O43" s="170"/>
      <c r="P43" s="170"/>
      <c r="Q43" s="170"/>
    </row>
    <row r="44" spans="2:17" x14ac:dyDescent="0.2">
      <c r="B44" s="118"/>
      <c r="C44" s="19"/>
      <c r="D44" s="19"/>
      <c r="E44" s="118"/>
      <c r="F44" s="118"/>
      <c r="G44" s="146"/>
      <c r="H44" s="118"/>
      <c r="I44" s="19"/>
      <c r="J44" s="19"/>
      <c r="K44" s="118"/>
      <c r="L44" s="118"/>
      <c r="M44" s="146"/>
      <c r="N44" s="118"/>
      <c r="O44" s="170"/>
      <c r="P44" s="170"/>
      <c r="Q44" s="170"/>
    </row>
    <row r="45" spans="2:17" x14ac:dyDescent="0.2">
      <c r="B45" s="118"/>
      <c r="C45" s="19"/>
      <c r="D45" s="19"/>
      <c r="E45" s="118"/>
      <c r="F45" s="118"/>
      <c r="G45" s="146"/>
      <c r="H45" s="118"/>
      <c r="I45" s="19"/>
      <c r="J45" s="19"/>
      <c r="K45" s="118"/>
      <c r="L45" s="118"/>
      <c r="M45" s="146"/>
      <c r="N45" s="118"/>
      <c r="O45" s="170"/>
      <c r="P45" s="170"/>
      <c r="Q45" s="170"/>
    </row>
    <row r="46" spans="2:17" x14ac:dyDescent="0.2">
      <c r="B46" s="118"/>
      <c r="C46" s="19"/>
      <c r="D46" s="19"/>
      <c r="E46" s="118"/>
      <c r="F46" s="118"/>
      <c r="G46" s="146"/>
      <c r="H46" s="118"/>
      <c r="I46" s="19"/>
      <c r="J46" s="19"/>
      <c r="K46" s="118"/>
      <c r="L46" s="118"/>
      <c r="M46" s="146"/>
      <c r="N46" s="118"/>
      <c r="O46" s="170"/>
      <c r="P46" s="170"/>
      <c r="Q46" s="170"/>
    </row>
    <row r="47" spans="2:17" x14ac:dyDescent="0.2">
      <c r="B47" s="118"/>
      <c r="C47" s="19"/>
      <c r="D47" s="19"/>
      <c r="E47" s="118"/>
      <c r="F47" s="118"/>
      <c r="G47" s="146"/>
      <c r="H47" s="118"/>
      <c r="I47" s="19"/>
      <c r="J47" s="19"/>
      <c r="K47" s="118"/>
      <c r="L47" s="118"/>
      <c r="M47" s="146"/>
      <c r="N47" s="118"/>
      <c r="O47" s="170"/>
      <c r="P47" s="170"/>
      <c r="Q47" s="170"/>
    </row>
    <row r="48" spans="2:17" x14ac:dyDescent="0.2">
      <c r="B48" s="118"/>
      <c r="C48" s="19"/>
      <c r="D48" s="19"/>
      <c r="E48" s="118"/>
      <c r="F48" s="118"/>
      <c r="G48" s="146"/>
      <c r="H48" s="118"/>
      <c r="I48" s="19"/>
      <c r="J48" s="19"/>
      <c r="K48" s="118"/>
      <c r="L48" s="118"/>
      <c r="M48" s="146"/>
      <c r="N48" s="118"/>
      <c r="O48" s="170"/>
      <c r="P48" s="170"/>
      <c r="Q48" s="170"/>
    </row>
    <row r="49" spans="2:17" x14ac:dyDescent="0.2">
      <c r="B49" s="118"/>
      <c r="C49" s="19"/>
      <c r="D49" s="19"/>
      <c r="E49" s="118"/>
      <c r="F49" s="118"/>
      <c r="G49" s="146"/>
      <c r="H49" s="118"/>
      <c r="I49" s="19"/>
      <c r="J49" s="19"/>
      <c r="K49" s="118"/>
      <c r="L49" s="118"/>
      <c r="M49" s="146"/>
      <c r="N49" s="118"/>
      <c r="O49" s="170"/>
      <c r="P49" s="170"/>
      <c r="Q49" s="170"/>
    </row>
    <row r="50" spans="2:17" x14ac:dyDescent="0.2">
      <c r="B50" s="118"/>
      <c r="C50" s="19"/>
      <c r="D50" s="19"/>
      <c r="E50" s="118"/>
      <c r="F50" s="118"/>
      <c r="G50" s="146"/>
      <c r="H50" s="118"/>
      <c r="I50" s="19"/>
      <c r="J50" s="19"/>
      <c r="K50" s="118"/>
      <c r="L50" s="118"/>
      <c r="M50" s="146"/>
      <c r="N50" s="118"/>
      <c r="O50" s="170"/>
      <c r="P50" s="170"/>
      <c r="Q50" s="170"/>
    </row>
    <row r="51" spans="2:17" x14ac:dyDescent="0.2">
      <c r="B51" s="118"/>
      <c r="C51" s="19"/>
      <c r="D51" s="19"/>
      <c r="E51" s="118"/>
      <c r="F51" s="118"/>
      <c r="G51" s="146"/>
      <c r="H51" s="118"/>
      <c r="I51" s="19"/>
      <c r="J51" s="19"/>
      <c r="K51" s="118"/>
      <c r="L51" s="118"/>
      <c r="M51" s="146"/>
      <c r="N51" s="118"/>
      <c r="O51" s="170"/>
      <c r="P51" s="170"/>
      <c r="Q51" s="170"/>
    </row>
    <row r="52" spans="2:17" x14ac:dyDescent="0.2">
      <c r="B52" s="118"/>
      <c r="C52" s="19"/>
      <c r="D52" s="19"/>
      <c r="E52" s="118"/>
      <c r="F52" s="118"/>
      <c r="G52" s="146"/>
      <c r="H52" s="118"/>
      <c r="I52" s="19"/>
      <c r="J52" s="19"/>
      <c r="K52" s="118"/>
      <c r="L52" s="118"/>
      <c r="M52" s="146"/>
      <c r="N52" s="118"/>
      <c r="O52" s="170"/>
      <c r="P52" s="170"/>
      <c r="Q52" s="170"/>
    </row>
    <row r="53" spans="2:17" x14ac:dyDescent="0.2">
      <c r="B53" s="118"/>
      <c r="C53" s="19"/>
      <c r="D53" s="19"/>
      <c r="E53" s="118"/>
      <c r="F53" s="118"/>
      <c r="G53" s="146"/>
      <c r="H53" s="118"/>
      <c r="I53" s="19"/>
      <c r="J53" s="19"/>
      <c r="K53" s="118"/>
      <c r="L53" s="118"/>
      <c r="M53" s="146"/>
      <c r="N53" s="118"/>
      <c r="O53" s="170"/>
      <c r="P53" s="170"/>
      <c r="Q53" s="170"/>
    </row>
    <row r="54" spans="2:17" x14ac:dyDescent="0.2">
      <c r="B54" s="118"/>
      <c r="C54" s="19"/>
      <c r="D54" s="19"/>
      <c r="E54" s="118"/>
      <c r="F54" s="118"/>
      <c r="G54" s="146"/>
      <c r="H54" s="118"/>
      <c r="I54" s="19"/>
      <c r="J54" s="19"/>
      <c r="K54" s="118"/>
      <c r="L54" s="118"/>
      <c r="M54" s="146"/>
      <c r="N54" s="118"/>
      <c r="O54" s="170"/>
      <c r="P54" s="170"/>
      <c r="Q54" s="170"/>
    </row>
    <row r="55" spans="2:17" x14ac:dyDescent="0.2">
      <c r="B55" s="118"/>
      <c r="C55" s="19"/>
      <c r="D55" s="19"/>
      <c r="E55" s="118"/>
      <c r="F55" s="118"/>
      <c r="G55" s="146"/>
      <c r="H55" s="118"/>
      <c r="I55" s="19"/>
      <c r="J55" s="19"/>
      <c r="K55" s="118"/>
      <c r="L55" s="118"/>
      <c r="M55" s="146"/>
      <c r="N55" s="118"/>
      <c r="O55" s="170"/>
      <c r="P55" s="170"/>
      <c r="Q55" s="170"/>
    </row>
    <row r="56" spans="2:17" x14ac:dyDescent="0.2">
      <c r="B56" s="118"/>
      <c r="C56" s="19"/>
      <c r="D56" s="19"/>
      <c r="E56" s="118"/>
      <c r="F56" s="118"/>
      <c r="G56" s="146"/>
      <c r="H56" s="118"/>
      <c r="I56" s="19"/>
      <c r="J56" s="19"/>
      <c r="K56" s="118"/>
      <c r="L56" s="118"/>
      <c r="M56" s="146"/>
      <c r="N56" s="118"/>
      <c r="O56" s="170"/>
      <c r="P56" s="170"/>
      <c r="Q56" s="170"/>
    </row>
    <row r="57" spans="2:17" x14ac:dyDescent="0.2">
      <c r="B57" s="118"/>
      <c r="C57" s="19"/>
      <c r="D57" s="19"/>
      <c r="E57" s="118"/>
      <c r="F57" s="118"/>
      <c r="G57" s="146"/>
      <c r="H57" s="118"/>
      <c r="I57" s="19"/>
      <c r="J57" s="19"/>
      <c r="K57" s="118"/>
      <c r="L57" s="118"/>
      <c r="M57" s="146"/>
      <c r="N57" s="118"/>
      <c r="O57" s="170"/>
      <c r="P57" s="170"/>
      <c r="Q57" s="170"/>
    </row>
    <row r="58" spans="2:17" x14ac:dyDescent="0.2">
      <c r="B58" s="118"/>
      <c r="C58" s="19"/>
      <c r="D58" s="19"/>
      <c r="E58" s="118"/>
      <c r="F58" s="118"/>
      <c r="G58" s="146"/>
      <c r="H58" s="118"/>
      <c r="I58" s="19"/>
      <c r="J58" s="19"/>
      <c r="K58" s="118"/>
      <c r="L58" s="118"/>
      <c r="M58" s="146"/>
      <c r="N58" s="118"/>
      <c r="O58" s="170"/>
      <c r="P58" s="170"/>
      <c r="Q58" s="170"/>
    </row>
    <row r="59" spans="2:17" x14ac:dyDescent="0.2">
      <c r="B59" s="118"/>
      <c r="C59" s="19"/>
      <c r="D59" s="19"/>
      <c r="E59" s="118"/>
      <c r="F59" s="118"/>
      <c r="G59" s="146"/>
      <c r="H59" s="118"/>
      <c r="I59" s="19"/>
      <c r="J59" s="19"/>
      <c r="K59" s="118"/>
      <c r="L59" s="118"/>
      <c r="M59" s="146"/>
      <c r="N59" s="118"/>
      <c r="O59" s="170"/>
      <c r="P59" s="170"/>
      <c r="Q59" s="170"/>
    </row>
    <row r="60" spans="2:17" x14ac:dyDescent="0.2">
      <c r="B60" s="118"/>
      <c r="C60" s="19"/>
      <c r="D60" s="19"/>
      <c r="E60" s="118"/>
      <c r="F60" s="118"/>
      <c r="G60" s="146"/>
      <c r="H60" s="118"/>
      <c r="I60" s="19"/>
      <c r="J60" s="19"/>
      <c r="K60" s="118"/>
      <c r="L60" s="118"/>
      <c r="M60" s="146"/>
      <c r="N60" s="118"/>
      <c r="O60" s="170"/>
      <c r="P60" s="170"/>
      <c r="Q60" s="170"/>
    </row>
    <row r="61" spans="2:17" x14ac:dyDescent="0.2">
      <c r="B61" s="118"/>
      <c r="C61" s="19"/>
      <c r="D61" s="19"/>
      <c r="E61" s="118"/>
      <c r="F61" s="118"/>
      <c r="G61" s="146"/>
      <c r="H61" s="118"/>
      <c r="I61" s="19"/>
      <c r="J61" s="19"/>
      <c r="K61" s="118"/>
      <c r="L61" s="118"/>
      <c r="M61" s="146"/>
      <c r="N61" s="118"/>
      <c r="O61" s="170"/>
      <c r="P61" s="170"/>
      <c r="Q61" s="170"/>
    </row>
    <row r="62" spans="2:17" x14ac:dyDescent="0.2">
      <c r="B62" s="118"/>
      <c r="C62" s="19"/>
      <c r="D62" s="19"/>
      <c r="E62" s="118"/>
      <c r="F62" s="118"/>
      <c r="G62" s="146"/>
      <c r="H62" s="118"/>
      <c r="I62" s="19"/>
      <c r="J62" s="19"/>
      <c r="K62" s="118"/>
      <c r="L62" s="118"/>
      <c r="M62" s="146"/>
      <c r="N62" s="118"/>
      <c r="O62" s="170"/>
      <c r="P62" s="170"/>
      <c r="Q62" s="170"/>
    </row>
    <row r="63" spans="2:17" x14ac:dyDescent="0.2">
      <c r="B63" s="118"/>
      <c r="C63" s="19"/>
      <c r="D63" s="19"/>
      <c r="E63" s="118"/>
      <c r="F63" s="118"/>
      <c r="G63" s="146"/>
      <c r="H63" s="118"/>
      <c r="I63" s="19"/>
      <c r="J63" s="19"/>
      <c r="K63" s="118"/>
      <c r="L63" s="118"/>
      <c r="M63" s="146"/>
      <c r="N63" s="118"/>
      <c r="O63" s="170"/>
      <c r="P63" s="170"/>
      <c r="Q63" s="170"/>
    </row>
    <row r="64" spans="2:17" x14ac:dyDescent="0.2">
      <c r="B64" s="118"/>
      <c r="C64" s="19"/>
      <c r="D64" s="19"/>
      <c r="E64" s="118"/>
      <c r="F64" s="118"/>
      <c r="G64" s="146"/>
      <c r="H64" s="118"/>
      <c r="I64" s="19"/>
      <c r="J64" s="19"/>
      <c r="K64" s="118"/>
      <c r="L64" s="118"/>
      <c r="M64" s="146"/>
      <c r="N64" s="118"/>
      <c r="O64" s="170"/>
      <c r="P64" s="170"/>
      <c r="Q64" s="170"/>
    </row>
    <row r="65" spans="2:17" x14ac:dyDescent="0.2">
      <c r="B65" s="118"/>
      <c r="C65" s="19"/>
      <c r="D65" s="19"/>
      <c r="E65" s="118"/>
      <c r="F65" s="118"/>
      <c r="G65" s="146"/>
      <c r="H65" s="118"/>
      <c r="I65" s="19"/>
      <c r="J65" s="19"/>
      <c r="K65" s="118"/>
      <c r="L65" s="118"/>
      <c r="M65" s="146"/>
      <c r="N65" s="118"/>
      <c r="O65" s="170"/>
      <c r="P65" s="170"/>
      <c r="Q65" s="170"/>
    </row>
    <row r="66" spans="2:17" x14ac:dyDescent="0.2">
      <c r="B66" s="118"/>
      <c r="C66" s="19"/>
      <c r="D66" s="19"/>
      <c r="E66" s="118"/>
      <c r="F66" s="118"/>
      <c r="G66" s="146"/>
      <c r="H66" s="118"/>
      <c r="I66" s="19"/>
      <c r="J66" s="19"/>
      <c r="K66" s="118"/>
      <c r="L66" s="118"/>
      <c r="M66" s="146"/>
      <c r="N66" s="118"/>
      <c r="O66" s="170"/>
      <c r="P66" s="170"/>
      <c r="Q66" s="170"/>
    </row>
    <row r="67" spans="2:17" x14ac:dyDescent="0.2">
      <c r="B67" s="118"/>
      <c r="C67" s="19"/>
      <c r="D67" s="19"/>
      <c r="E67" s="118"/>
      <c r="F67" s="118"/>
      <c r="G67" s="146"/>
      <c r="H67" s="118"/>
      <c r="I67" s="19"/>
      <c r="J67" s="19"/>
      <c r="K67" s="118"/>
      <c r="L67" s="118"/>
      <c r="M67" s="146"/>
      <c r="N67" s="118"/>
      <c r="O67" s="170"/>
      <c r="P67" s="170"/>
      <c r="Q67" s="170"/>
    </row>
    <row r="68" spans="2:17" x14ac:dyDescent="0.2">
      <c r="B68" s="118"/>
      <c r="C68" s="19"/>
      <c r="D68" s="19"/>
      <c r="E68" s="118"/>
      <c r="F68" s="118"/>
      <c r="G68" s="146"/>
      <c r="H68" s="118"/>
      <c r="I68" s="19"/>
      <c r="J68" s="19"/>
      <c r="K68" s="118"/>
      <c r="L68" s="118"/>
      <c r="M68" s="146"/>
      <c r="N68" s="118"/>
      <c r="O68" s="170"/>
      <c r="P68" s="170"/>
      <c r="Q68" s="170"/>
    </row>
    <row r="69" spans="2:17" x14ac:dyDescent="0.2">
      <c r="B69" s="118"/>
      <c r="C69" s="19"/>
      <c r="D69" s="19"/>
      <c r="E69" s="118"/>
      <c r="F69" s="118"/>
      <c r="G69" s="146"/>
      <c r="H69" s="118"/>
      <c r="I69" s="19"/>
      <c r="J69" s="19"/>
      <c r="K69" s="118"/>
      <c r="L69" s="118"/>
      <c r="M69" s="146"/>
      <c r="N69" s="118"/>
      <c r="O69" s="170"/>
      <c r="P69" s="170"/>
      <c r="Q69" s="170"/>
    </row>
    <row r="70" spans="2:17" x14ac:dyDescent="0.2">
      <c r="B70" s="118"/>
      <c r="C70" s="19"/>
      <c r="D70" s="19"/>
      <c r="E70" s="118"/>
      <c r="F70" s="118"/>
      <c r="G70" s="146"/>
      <c r="H70" s="118"/>
      <c r="I70" s="19"/>
      <c r="J70" s="19"/>
      <c r="K70" s="118"/>
      <c r="L70" s="118"/>
      <c r="M70" s="146"/>
      <c r="N70" s="118"/>
      <c r="O70" s="170"/>
      <c r="P70" s="170"/>
      <c r="Q70" s="170"/>
    </row>
    <row r="71" spans="2:17" x14ac:dyDescent="0.2">
      <c r="B71" s="118"/>
      <c r="C71" s="19"/>
      <c r="D71" s="19"/>
      <c r="E71" s="118"/>
      <c r="F71" s="118"/>
      <c r="G71" s="146"/>
      <c r="H71" s="118"/>
      <c r="I71" s="19"/>
      <c r="J71" s="19"/>
      <c r="K71" s="118"/>
      <c r="L71" s="118"/>
      <c r="M71" s="146"/>
      <c r="N71" s="118"/>
      <c r="O71" s="170"/>
      <c r="P71" s="170"/>
      <c r="Q71" s="170"/>
    </row>
    <row r="72" spans="2:17" x14ac:dyDescent="0.2">
      <c r="B72" s="118"/>
      <c r="C72" s="19"/>
      <c r="D72" s="19"/>
      <c r="E72" s="118"/>
      <c r="F72" s="118"/>
      <c r="G72" s="146"/>
      <c r="H72" s="118"/>
      <c r="I72" s="19"/>
      <c r="J72" s="19"/>
      <c r="K72" s="118"/>
      <c r="L72" s="118"/>
      <c r="M72" s="146"/>
      <c r="N72" s="118"/>
      <c r="O72" s="170"/>
      <c r="P72" s="170"/>
      <c r="Q72" s="170"/>
    </row>
    <row r="73" spans="2:17" x14ac:dyDescent="0.2">
      <c r="B73" s="118"/>
      <c r="C73" s="19"/>
      <c r="D73" s="19"/>
      <c r="E73" s="118"/>
      <c r="F73" s="118"/>
      <c r="G73" s="146"/>
      <c r="H73" s="118"/>
      <c r="I73" s="19"/>
      <c r="J73" s="19"/>
      <c r="K73" s="118"/>
      <c r="L73" s="118"/>
      <c r="M73" s="146"/>
      <c r="N73" s="118"/>
      <c r="O73" s="170"/>
      <c r="P73" s="170"/>
      <c r="Q73" s="170"/>
    </row>
    <row r="74" spans="2:17" x14ac:dyDescent="0.2">
      <c r="B74" s="118"/>
      <c r="C74" s="19"/>
      <c r="D74" s="19"/>
      <c r="E74" s="118"/>
      <c r="F74" s="118"/>
      <c r="G74" s="146"/>
      <c r="H74" s="118"/>
      <c r="I74" s="19"/>
      <c r="J74" s="19"/>
      <c r="K74" s="118"/>
      <c r="L74" s="118"/>
      <c r="M74" s="146"/>
      <c r="N74" s="118"/>
      <c r="O74" s="170"/>
      <c r="P74" s="170"/>
      <c r="Q74" s="170"/>
    </row>
    <row r="75" spans="2:17" x14ac:dyDescent="0.2">
      <c r="B75" s="118"/>
      <c r="C75" s="19"/>
      <c r="D75" s="19"/>
      <c r="E75" s="118"/>
      <c r="F75" s="118"/>
      <c r="G75" s="146"/>
      <c r="H75" s="118"/>
      <c r="I75" s="19"/>
      <c r="J75" s="19"/>
      <c r="K75" s="118"/>
      <c r="L75" s="118"/>
      <c r="M75" s="146"/>
      <c r="N75" s="118"/>
      <c r="O75" s="170"/>
      <c r="P75" s="170"/>
      <c r="Q75" s="170"/>
    </row>
    <row r="76" spans="2:17" x14ac:dyDescent="0.2">
      <c r="B76" s="118"/>
      <c r="C76" s="19"/>
      <c r="D76" s="19"/>
      <c r="E76" s="118"/>
      <c r="F76" s="118"/>
      <c r="G76" s="146"/>
      <c r="H76" s="118"/>
      <c r="I76" s="19"/>
      <c r="J76" s="19"/>
      <c r="K76" s="118"/>
      <c r="L76" s="118"/>
      <c r="M76" s="146"/>
      <c r="N76" s="118"/>
      <c r="O76" s="170"/>
      <c r="P76" s="170"/>
      <c r="Q76" s="170"/>
    </row>
    <row r="77" spans="2:17" x14ac:dyDescent="0.2">
      <c r="B77" s="118"/>
      <c r="C77" s="19"/>
      <c r="D77" s="19"/>
      <c r="E77" s="118"/>
      <c r="F77" s="118"/>
      <c r="G77" s="146"/>
      <c r="H77" s="118"/>
      <c r="I77" s="19"/>
      <c r="J77" s="19"/>
      <c r="K77" s="118"/>
      <c r="L77" s="118"/>
      <c r="M77" s="146"/>
      <c r="N77" s="118"/>
      <c r="O77" s="170"/>
      <c r="P77" s="170"/>
      <c r="Q77" s="170"/>
    </row>
    <row r="78" spans="2:17" x14ac:dyDescent="0.2">
      <c r="B78" s="118"/>
      <c r="C78" s="19"/>
      <c r="D78" s="19"/>
      <c r="E78" s="118"/>
      <c r="F78" s="118"/>
      <c r="G78" s="146"/>
      <c r="H78" s="118"/>
      <c r="I78" s="19"/>
      <c r="J78" s="19"/>
      <c r="K78" s="118"/>
      <c r="L78" s="118"/>
      <c r="M78" s="146"/>
      <c r="N78" s="118"/>
      <c r="O78" s="170"/>
      <c r="P78" s="170"/>
      <c r="Q78" s="170"/>
    </row>
    <row r="79" spans="2:17" x14ac:dyDescent="0.2">
      <c r="B79" s="118"/>
      <c r="C79" s="19"/>
      <c r="D79" s="19"/>
      <c r="E79" s="118"/>
      <c r="F79" s="118"/>
      <c r="G79" s="146"/>
      <c r="H79" s="118"/>
      <c r="I79" s="19"/>
      <c r="J79" s="19"/>
      <c r="K79" s="118"/>
      <c r="L79" s="118"/>
      <c r="M79" s="146"/>
      <c r="N79" s="118"/>
      <c r="O79" s="170"/>
      <c r="P79" s="170"/>
      <c r="Q79" s="170"/>
    </row>
    <row r="80" spans="2:17" x14ac:dyDescent="0.2">
      <c r="B80" s="118"/>
      <c r="C80" s="19"/>
      <c r="D80" s="19"/>
      <c r="E80" s="118"/>
      <c r="F80" s="118"/>
      <c r="G80" s="146"/>
      <c r="H80" s="118"/>
      <c r="I80" s="19"/>
      <c r="J80" s="19"/>
      <c r="K80" s="118"/>
      <c r="L80" s="118"/>
      <c r="M80" s="146"/>
      <c r="N80" s="118"/>
      <c r="O80" s="170"/>
      <c r="P80" s="170"/>
      <c r="Q80" s="170"/>
    </row>
    <row r="81" spans="2:17" x14ac:dyDescent="0.2">
      <c r="B81" s="118"/>
      <c r="C81" s="19"/>
      <c r="D81" s="19"/>
      <c r="E81" s="118"/>
      <c r="F81" s="118"/>
      <c r="G81" s="146"/>
      <c r="H81" s="118"/>
      <c r="I81" s="19"/>
      <c r="J81" s="19"/>
      <c r="K81" s="118"/>
      <c r="L81" s="118"/>
      <c r="M81" s="146"/>
      <c r="N81" s="118"/>
      <c r="O81" s="170"/>
      <c r="P81" s="170"/>
      <c r="Q81" s="170"/>
    </row>
    <row r="82" spans="2:17" x14ac:dyDescent="0.2">
      <c r="B82" s="118"/>
      <c r="C82" s="19"/>
      <c r="D82" s="19"/>
      <c r="E82" s="118"/>
      <c r="F82" s="118"/>
      <c r="G82" s="146"/>
      <c r="H82" s="118"/>
      <c r="I82" s="19"/>
      <c r="J82" s="19"/>
      <c r="K82" s="118"/>
      <c r="L82" s="118"/>
      <c r="M82" s="146"/>
      <c r="N82" s="118"/>
      <c r="O82" s="170"/>
      <c r="P82" s="170"/>
      <c r="Q82" s="170"/>
    </row>
    <row r="83" spans="2:17" x14ac:dyDescent="0.2">
      <c r="B83" s="118"/>
      <c r="C83" s="19"/>
      <c r="D83" s="19"/>
      <c r="E83" s="118"/>
      <c r="F83" s="118"/>
      <c r="G83" s="146"/>
      <c r="H83" s="118"/>
      <c r="I83" s="19"/>
      <c r="J83" s="19"/>
      <c r="K83" s="118"/>
      <c r="L83" s="118"/>
      <c r="M83" s="146"/>
      <c r="N83" s="118"/>
      <c r="O83" s="170"/>
      <c r="P83" s="170"/>
      <c r="Q83" s="170"/>
    </row>
    <row r="84" spans="2:17" x14ac:dyDescent="0.2">
      <c r="B84" s="118"/>
      <c r="C84" s="19"/>
      <c r="D84" s="19"/>
      <c r="E84" s="118"/>
      <c r="F84" s="118"/>
      <c r="G84" s="146"/>
      <c r="H84" s="118"/>
      <c r="I84" s="19"/>
      <c r="J84" s="19"/>
      <c r="K84" s="118"/>
      <c r="L84" s="118"/>
      <c r="M84" s="146"/>
      <c r="N84" s="118"/>
      <c r="O84" s="170"/>
      <c r="P84" s="170"/>
      <c r="Q84" s="170"/>
    </row>
    <row r="85" spans="2:17" x14ac:dyDescent="0.2">
      <c r="B85" s="118"/>
      <c r="C85" s="19"/>
      <c r="D85" s="19"/>
      <c r="E85" s="118"/>
      <c r="F85" s="118"/>
      <c r="G85" s="146"/>
      <c r="H85" s="118"/>
      <c r="I85" s="19"/>
      <c r="J85" s="19"/>
      <c r="K85" s="118"/>
      <c r="L85" s="118"/>
      <c r="M85" s="146"/>
      <c r="N85" s="118"/>
      <c r="O85" s="170"/>
      <c r="P85" s="170"/>
      <c r="Q85" s="170"/>
    </row>
    <row r="86" spans="2:17" x14ac:dyDescent="0.2">
      <c r="B86" s="118"/>
      <c r="C86" s="19"/>
      <c r="D86" s="19"/>
      <c r="E86" s="118"/>
      <c r="F86" s="118"/>
      <c r="G86" s="146"/>
      <c r="H86" s="118"/>
      <c r="I86" s="19"/>
      <c r="J86" s="19"/>
      <c r="K86" s="118"/>
      <c r="L86" s="118"/>
      <c r="M86" s="146"/>
      <c r="N86" s="118"/>
      <c r="O86" s="170"/>
      <c r="P86" s="170"/>
      <c r="Q86" s="170"/>
    </row>
    <row r="87" spans="2:17" x14ac:dyDescent="0.2">
      <c r="B87" s="118"/>
      <c r="C87" s="19"/>
      <c r="D87" s="19"/>
      <c r="E87" s="118"/>
      <c r="F87" s="118"/>
      <c r="G87" s="146"/>
      <c r="H87" s="118"/>
      <c r="I87" s="19"/>
      <c r="J87" s="19"/>
      <c r="K87" s="118"/>
      <c r="L87" s="118"/>
      <c r="M87" s="146"/>
      <c r="N87" s="118"/>
      <c r="O87" s="170"/>
      <c r="P87" s="170"/>
      <c r="Q87" s="170"/>
    </row>
    <row r="88" spans="2:17" x14ac:dyDescent="0.2">
      <c r="B88" s="118"/>
      <c r="C88" s="19"/>
      <c r="D88" s="19"/>
      <c r="E88" s="118"/>
      <c r="F88" s="118"/>
      <c r="G88" s="146"/>
      <c r="H88" s="118"/>
      <c r="I88" s="19"/>
      <c r="J88" s="19"/>
      <c r="K88" s="118"/>
      <c r="L88" s="118"/>
      <c r="M88" s="146"/>
      <c r="N88" s="118"/>
      <c r="O88" s="170"/>
      <c r="P88" s="170"/>
      <c r="Q88" s="170"/>
    </row>
    <row r="89" spans="2:17" x14ac:dyDescent="0.2">
      <c r="B89" s="118"/>
      <c r="C89" s="19"/>
      <c r="D89" s="19"/>
      <c r="E89" s="118"/>
      <c r="F89" s="118"/>
      <c r="G89" s="146"/>
      <c r="H89" s="118"/>
      <c r="I89" s="19"/>
      <c r="J89" s="19"/>
      <c r="K89" s="118"/>
      <c r="L89" s="118"/>
      <c r="M89" s="146"/>
      <c r="N89" s="118"/>
      <c r="O89" s="170"/>
      <c r="P89" s="170"/>
      <c r="Q89" s="170"/>
    </row>
    <row r="90" spans="2:17" x14ac:dyDescent="0.2">
      <c r="B90" s="118"/>
      <c r="C90" s="19"/>
      <c r="D90" s="19"/>
      <c r="E90" s="118"/>
      <c r="F90" s="118"/>
      <c r="G90" s="146"/>
      <c r="H90" s="118"/>
      <c r="I90" s="19"/>
      <c r="J90" s="19"/>
      <c r="K90" s="118"/>
      <c r="L90" s="118"/>
      <c r="M90" s="146"/>
      <c r="N90" s="118"/>
      <c r="O90" s="170"/>
      <c r="P90" s="170"/>
      <c r="Q90" s="170"/>
    </row>
    <row r="91" spans="2:17" x14ac:dyDescent="0.2">
      <c r="B91" s="118"/>
      <c r="C91" s="19"/>
      <c r="D91" s="19"/>
      <c r="E91" s="118"/>
      <c r="F91" s="118"/>
      <c r="G91" s="146"/>
      <c r="H91" s="118"/>
      <c r="I91" s="19"/>
      <c r="J91" s="19"/>
      <c r="K91" s="118"/>
      <c r="L91" s="118"/>
      <c r="M91" s="146"/>
      <c r="N91" s="118"/>
      <c r="O91" s="170"/>
      <c r="P91" s="170"/>
      <c r="Q91" s="170"/>
    </row>
    <row r="92" spans="2:17" x14ac:dyDescent="0.2">
      <c r="B92" s="118"/>
      <c r="C92" s="19"/>
      <c r="D92" s="19"/>
      <c r="E92" s="118"/>
      <c r="F92" s="118"/>
      <c r="G92" s="146"/>
      <c r="H92" s="118"/>
      <c r="I92" s="19"/>
      <c r="J92" s="19"/>
      <c r="K92" s="118"/>
      <c r="L92" s="118"/>
      <c r="M92" s="146"/>
      <c r="N92" s="118"/>
      <c r="O92" s="170"/>
      <c r="P92" s="170"/>
      <c r="Q92" s="170"/>
    </row>
    <row r="93" spans="2:17" x14ac:dyDescent="0.2">
      <c r="B93" s="118"/>
      <c r="C93" s="19"/>
      <c r="D93" s="19"/>
      <c r="E93" s="118"/>
      <c r="F93" s="118"/>
      <c r="G93" s="146"/>
      <c r="H93" s="118"/>
      <c r="I93" s="19"/>
      <c r="J93" s="19"/>
      <c r="K93" s="118"/>
      <c r="L93" s="118"/>
      <c r="M93" s="146"/>
      <c r="N93" s="118"/>
      <c r="O93" s="170"/>
      <c r="P93" s="170"/>
      <c r="Q93" s="170"/>
    </row>
    <row r="94" spans="2:17" x14ac:dyDescent="0.2">
      <c r="B94" s="118"/>
      <c r="C94" s="19"/>
      <c r="D94" s="19"/>
      <c r="E94" s="118"/>
      <c r="F94" s="118"/>
      <c r="G94" s="146"/>
      <c r="H94" s="118"/>
      <c r="I94" s="19"/>
      <c r="J94" s="19"/>
      <c r="K94" s="118"/>
      <c r="L94" s="118"/>
      <c r="M94" s="146"/>
      <c r="N94" s="118"/>
      <c r="O94" s="170"/>
      <c r="P94" s="170"/>
      <c r="Q94" s="170"/>
    </row>
    <row r="95" spans="2:17" x14ac:dyDescent="0.2">
      <c r="B95" s="118"/>
      <c r="C95" s="19"/>
      <c r="D95" s="19"/>
      <c r="E95" s="118"/>
      <c r="F95" s="118"/>
      <c r="G95" s="146"/>
      <c r="H95" s="118"/>
      <c r="I95" s="19"/>
      <c r="J95" s="19"/>
      <c r="K95" s="118"/>
      <c r="L95" s="118"/>
      <c r="M95" s="146"/>
      <c r="N95" s="118"/>
      <c r="O95" s="170"/>
      <c r="P95" s="170"/>
      <c r="Q95" s="170"/>
    </row>
    <row r="96" spans="2:17" x14ac:dyDescent="0.2">
      <c r="B96" s="118"/>
      <c r="C96" s="19"/>
      <c r="D96" s="19"/>
      <c r="E96" s="118"/>
      <c r="F96" s="118"/>
      <c r="G96" s="146"/>
      <c r="H96" s="118"/>
      <c r="I96" s="19"/>
      <c r="J96" s="19"/>
      <c r="K96" s="118"/>
      <c r="L96" s="118"/>
      <c r="M96" s="146"/>
      <c r="N96" s="118"/>
      <c r="O96" s="170"/>
      <c r="P96" s="170"/>
      <c r="Q96" s="170"/>
    </row>
    <row r="97" spans="2:17" x14ac:dyDescent="0.2">
      <c r="B97" s="118"/>
      <c r="C97" s="19"/>
      <c r="D97" s="19"/>
      <c r="E97" s="118"/>
      <c r="F97" s="118"/>
      <c r="G97" s="146"/>
      <c r="H97" s="118"/>
      <c r="I97" s="19"/>
      <c r="J97" s="19"/>
      <c r="K97" s="118"/>
      <c r="L97" s="118"/>
      <c r="M97" s="146"/>
      <c r="N97" s="118"/>
      <c r="O97" s="170"/>
      <c r="P97" s="170"/>
      <c r="Q97" s="170"/>
    </row>
    <row r="98" spans="2:17" x14ac:dyDescent="0.2">
      <c r="B98" s="118"/>
      <c r="C98" s="19"/>
      <c r="D98" s="19"/>
      <c r="E98" s="118"/>
      <c r="F98" s="118"/>
      <c r="G98" s="146"/>
      <c r="H98" s="118"/>
      <c r="I98" s="19"/>
      <c r="J98" s="19"/>
      <c r="K98" s="118"/>
      <c r="L98" s="118"/>
      <c r="M98" s="146"/>
      <c r="N98" s="118"/>
      <c r="O98" s="170"/>
      <c r="P98" s="170"/>
      <c r="Q98" s="170"/>
    </row>
    <row r="99" spans="2:17" x14ac:dyDescent="0.2">
      <c r="B99" s="118"/>
      <c r="C99" s="19"/>
      <c r="D99" s="19"/>
      <c r="E99" s="118"/>
      <c r="F99" s="118"/>
      <c r="G99" s="146"/>
      <c r="H99" s="118"/>
      <c r="I99" s="19"/>
      <c r="J99" s="19"/>
      <c r="K99" s="118"/>
      <c r="L99" s="118"/>
      <c r="M99" s="146"/>
      <c r="N99" s="118"/>
      <c r="O99" s="170"/>
      <c r="P99" s="170"/>
      <c r="Q99" s="170"/>
    </row>
    <row r="100" spans="2:17" x14ac:dyDescent="0.2">
      <c r="B100" s="118"/>
      <c r="C100" s="19"/>
      <c r="D100" s="19"/>
      <c r="E100" s="118"/>
      <c r="F100" s="118"/>
      <c r="G100" s="146"/>
      <c r="H100" s="118"/>
      <c r="I100" s="19"/>
      <c r="J100" s="19"/>
      <c r="K100" s="118"/>
      <c r="L100" s="118"/>
      <c r="M100" s="146"/>
      <c r="N100" s="118"/>
      <c r="O100" s="170"/>
      <c r="P100" s="170"/>
      <c r="Q100" s="170"/>
    </row>
    <row r="101" spans="2:17" x14ac:dyDescent="0.2">
      <c r="B101" s="118"/>
      <c r="C101" s="19"/>
      <c r="D101" s="19"/>
      <c r="E101" s="118"/>
      <c r="F101" s="118"/>
      <c r="G101" s="146"/>
      <c r="H101" s="118"/>
      <c r="I101" s="19"/>
      <c r="J101" s="19"/>
      <c r="K101" s="118"/>
      <c r="L101" s="118"/>
      <c r="M101" s="146"/>
      <c r="N101" s="118"/>
      <c r="O101" s="170"/>
      <c r="P101" s="170"/>
      <c r="Q101" s="170"/>
    </row>
    <row r="102" spans="2:17" x14ac:dyDescent="0.2">
      <c r="B102" s="118"/>
      <c r="C102" s="19"/>
      <c r="D102" s="19"/>
      <c r="E102" s="118"/>
      <c r="F102" s="118"/>
      <c r="G102" s="146"/>
      <c r="H102" s="118"/>
      <c r="I102" s="19"/>
      <c r="J102" s="19"/>
      <c r="K102" s="118"/>
      <c r="L102" s="118"/>
      <c r="M102" s="146"/>
      <c r="N102" s="118"/>
      <c r="O102" s="170"/>
      <c r="P102" s="170"/>
      <c r="Q102" s="170"/>
    </row>
    <row r="103" spans="2:17" x14ac:dyDescent="0.2">
      <c r="B103" s="118"/>
      <c r="C103" s="19"/>
      <c r="D103" s="19"/>
      <c r="E103" s="118"/>
      <c r="F103" s="118"/>
      <c r="G103" s="146"/>
      <c r="H103" s="118"/>
      <c r="I103" s="19"/>
      <c r="J103" s="19"/>
      <c r="K103" s="118"/>
      <c r="L103" s="118"/>
      <c r="M103" s="146"/>
      <c r="N103" s="118"/>
      <c r="O103" s="170"/>
      <c r="P103" s="170"/>
      <c r="Q103" s="170"/>
    </row>
    <row r="104" spans="2:17" x14ac:dyDescent="0.2">
      <c r="B104" s="118"/>
      <c r="C104" s="19"/>
      <c r="D104" s="19"/>
      <c r="E104" s="118"/>
      <c r="F104" s="118"/>
      <c r="G104" s="146"/>
      <c r="H104" s="118"/>
      <c r="I104" s="19"/>
      <c r="J104" s="19"/>
      <c r="K104" s="118"/>
      <c r="L104" s="118"/>
      <c r="M104" s="146"/>
      <c r="N104" s="118"/>
      <c r="O104" s="170"/>
      <c r="P104" s="170"/>
      <c r="Q104" s="170"/>
    </row>
    <row r="105" spans="2:17" x14ac:dyDescent="0.2">
      <c r="B105" s="118"/>
      <c r="C105" s="19"/>
      <c r="D105" s="19"/>
      <c r="E105" s="118"/>
      <c r="F105" s="118"/>
      <c r="G105" s="146"/>
      <c r="H105" s="118"/>
      <c r="I105" s="19"/>
      <c r="J105" s="19"/>
      <c r="K105" s="118"/>
      <c r="L105" s="118"/>
      <c r="M105" s="146"/>
      <c r="N105" s="118"/>
      <c r="O105" s="170"/>
      <c r="P105" s="170"/>
      <c r="Q105" s="170"/>
    </row>
    <row r="106" spans="2:17" x14ac:dyDescent="0.2">
      <c r="B106" s="118"/>
      <c r="C106" s="19"/>
      <c r="D106" s="19"/>
      <c r="E106" s="118"/>
      <c r="F106" s="118"/>
      <c r="G106" s="146"/>
      <c r="H106" s="118"/>
      <c r="I106" s="19"/>
      <c r="J106" s="19"/>
      <c r="K106" s="118"/>
      <c r="L106" s="118"/>
      <c r="M106" s="146"/>
      <c r="N106" s="118"/>
      <c r="O106" s="170"/>
      <c r="P106" s="170"/>
      <c r="Q106" s="170"/>
    </row>
    <row r="107" spans="2:17" x14ac:dyDescent="0.2">
      <c r="B107" s="118"/>
      <c r="C107" s="19"/>
      <c r="D107" s="19"/>
      <c r="E107" s="118"/>
      <c r="F107" s="118"/>
      <c r="G107" s="146"/>
      <c r="H107" s="118"/>
      <c r="I107" s="19"/>
      <c r="J107" s="19"/>
      <c r="K107" s="118"/>
      <c r="L107" s="118"/>
      <c r="M107" s="146"/>
      <c r="N107" s="118"/>
      <c r="O107" s="170"/>
      <c r="P107" s="170"/>
      <c r="Q107" s="170"/>
    </row>
    <row r="108" spans="2:17" x14ac:dyDescent="0.2">
      <c r="B108" s="118"/>
      <c r="C108" s="19"/>
      <c r="D108" s="19"/>
      <c r="E108" s="118"/>
      <c r="F108" s="118"/>
      <c r="G108" s="146"/>
      <c r="H108" s="118"/>
      <c r="I108" s="19"/>
      <c r="J108" s="19"/>
      <c r="K108" s="118"/>
      <c r="L108" s="118"/>
      <c r="M108" s="146"/>
      <c r="N108" s="118"/>
      <c r="O108" s="170"/>
      <c r="P108" s="170"/>
      <c r="Q108" s="170"/>
    </row>
    <row r="109" spans="2:17" x14ac:dyDescent="0.2">
      <c r="B109" s="118"/>
      <c r="C109" s="19"/>
      <c r="D109" s="19"/>
      <c r="E109" s="118"/>
      <c r="F109" s="118"/>
      <c r="G109" s="146"/>
      <c r="H109" s="118"/>
      <c r="I109" s="19"/>
      <c r="J109" s="19"/>
      <c r="K109" s="118"/>
      <c r="L109" s="118"/>
      <c r="M109" s="146"/>
      <c r="N109" s="118"/>
      <c r="O109" s="170"/>
      <c r="P109" s="170"/>
      <c r="Q109" s="170"/>
    </row>
    <row r="110" spans="2:17" x14ac:dyDescent="0.2">
      <c r="B110" s="118"/>
      <c r="C110" s="19"/>
      <c r="D110" s="19"/>
      <c r="E110" s="118"/>
      <c r="F110" s="118"/>
      <c r="G110" s="146"/>
      <c r="H110" s="118"/>
      <c r="I110" s="19"/>
      <c r="J110" s="19"/>
      <c r="K110" s="118"/>
      <c r="L110" s="118"/>
      <c r="M110" s="146"/>
      <c r="N110" s="118"/>
      <c r="O110" s="170"/>
      <c r="P110" s="170"/>
      <c r="Q110" s="170"/>
    </row>
    <row r="111" spans="2:17" x14ac:dyDescent="0.2">
      <c r="B111" s="118"/>
      <c r="C111" s="19"/>
      <c r="D111" s="19"/>
      <c r="E111" s="118"/>
      <c r="F111" s="118"/>
      <c r="G111" s="146"/>
      <c r="H111" s="118"/>
      <c r="I111" s="19"/>
      <c r="J111" s="19"/>
      <c r="K111" s="118"/>
      <c r="L111" s="118"/>
      <c r="M111" s="146"/>
      <c r="N111" s="118"/>
      <c r="O111" s="170"/>
      <c r="P111" s="170"/>
      <c r="Q111" s="170"/>
    </row>
    <row r="112" spans="2:17" x14ac:dyDescent="0.2">
      <c r="B112" s="118"/>
      <c r="C112" s="19"/>
      <c r="D112" s="19"/>
      <c r="E112" s="118"/>
      <c r="F112" s="118"/>
      <c r="G112" s="146"/>
      <c r="H112" s="118"/>
      <c r="I112" s="19"/>
      <c r="J112" s="19"/>
      <c r="K112" s="118"/>
      <c r="L112" s="118"/>
      <c r="M112" s="146"/>
      <c r="N112" s="118"/>
      <c r="O112" s="170"/>
      <c r="P112" s="170"/>
      <c r="Q112" s="170"/>
    </row>
    <row r="113" spans="2:17" x14ac:dyDescent="0.2">
      <c r="B113" s="118"/>
      <c r="C113" s="19"/>
      <c r="D113" s="19"/>
      <c r="E113" s="118"/>
      <c r="F113" s="118"/>
      <c r="G113" s="146"/>
      <c r="H113" s="118"/>
      <c r="I113" s="19"/>
      <c r="J113" s="19"/>
      <c r="K113" s="118"/>
      <c r="L113" s="118"/>
      <c r="M113" s="146"/>
      <c r="N113" s="118"/>
      <c r="O113" s="170"/>
      <c r="P113" s="170"/>
      <c r="Q113" s="170"/>
    </row>
    <row r="114" spans="2:17" x14ac:dyDescent="0.2">
      <c r="B114" s="118"/>
      <c r="C114" s="19"/>
      <c r="D114" s="19"/>
      <c r="E114" s="118"/>
      <c r="F114" s="118"/>
      <c r="G114" s="146"/>
      <c r="H114" s="118"/>
      <c r="I114" s="19"/>
      <c r="J114" s="19"/>
      <c r="K114" s="118"/>
      <c r="L114" s="118"/>
      <c r="M114" s="146"/>
      <c r="N114" s="118"/>
      <c r="O114" s="170"/>
      <c r="P114" s="170"/>
      <c r="Q114" s="170"/>
    </row>
    <row r="115" spans="2:17" x14ac:dyDescent="0.2">
      <c r="B115" s="118"/>
      <c r="C115" s="19"/>
      <c r="D115" s="19"/>
      <c r="E115" s="118"/>
      <c r="F115" s="118"/>
      <c r="G115" s="146"/>
      <c r="H115" s="118"/>
      <c r="I115" s="19"/>
      <c r="J115" s="19"/>
      <c r="K115" s="118"/>
      <c r="L115" s="118"/>
      <c r="M115" s="146"/>
      <c r="N115" s="118"/>
      <c r="O115" s="170"/>
      <c r="P115" s="170"/>
      <c r="Q115" s="170"/>
    </row>
    <row r="116" spans="2:17" x14ac:dyDescent="0.2">
      <c r="B116" s="118"/>
      <c r="C116" s="19"/>
      <c r="D116" s="19"/>
      <c r="E116" s="118"/>
      <c r="F116" s="118"/>
      <c r="G116" s="146"/>
      <c r="H116" s="118"/>
      <c r="I116" s="19"/>
      <c r="J116" s="19"/>
      <c r="K116" s="118"/>
      <c r="L116" s="118"/>
      <c r="M116" s="146"/>
      <c r="N116" s="118"/>
      <c r="O116" s="170"/>
      <c r="P116" s="170"/>
      <c r="Q116" s="170"/>
    </row>
    <row r="117" spans="2:17" x14ac:dyDescent="0.2">
      <c r="B117" s="118"/>
      <c r="C117" s="19"/>
      <c r="D117" s="19"/>
      <c r="E117" s="118"/>
      <c r="F117" s="118"/>
      <c r="G117" s="146"/>
      <c r="H117" s="118"/>
      <c r="I117" s="19"/>
      <c r="J117" s="19"/>
      <c r="K117" s="118"/>
      <c r="L117" s="118"/>
      <c r="M117" s="146"/>
      <c r="N117" s="118"/>
      <c r="O117" s="170"/>
      <c r="P117" s="170"/>
      <c r="Q117" s="170"/>
    </row>
    <row r="118" spans="2:17" x14ac:dyDescent="0.2">
      <c r="B118" s="118"/>
      <c r="C118" s="19"/>
      <c r="D118" s="19"/>
      <c r="E118" s="118"/>
      <c r="F118" s="118"/>
      <c r="G118" s="146"/>
      <c r="H118" s="118"/>
      <c r="I118" s="19"/>
      <c r="J118" s="19"/>
      <c r="K118" s="118"/>
      <c r="L118" s="118"/>
      <c r="M118" s="146"/>
      <c r="N118" s="118"/>
      <c r="O118" s="170"/>
      <c r="P118" s="170"/>
      <c r="Q118" s="170"/>
    </row>
    <row r="119" spans="2:17" x14ac:dyDescent="0.2">
      <c r="B119" s="118"/>
      <c r="C119" s="19"/>
      <c r="D119" s="19"/>
      <c r="E119" s="118"/>
      <c r="F119" s="118"/>
      <c r="G119" s="146"/>
      <c r="H119" s="118"/>
      <c r="I119" s="19"/>
      <c r="J119" s="19"/>
      <c r="K119" s="118"/>
      <c r="L119" s="118"/>
      <c r="M119" s="146"/>
      <c r="N119" s="118"/>
      <c r="O119" s="170"/>
      <c r="P119" s="170"/>
      <c r="Q119" s="170"/>
    </row>
    <row r="120" spans="2:17" x14ac:dyDescent="0.2">
      <c r="B120" s="118"/>
      <c r="C120" s="19"/>
      <c r="D120" s="19"/>
      <c r="E120" s="118"/>
      <c r="F120" s="118"/>
      <c r="G120" s="146"/>
      <c r="H120" s="118"/>
      <c r="I120" s="19"/>
      <c r="J120" s="19"/>
      <c r="K120" s="118"/>
      <c r="L120" s="118"/>
      <c r="M120" s="146"/>
      <c r="N120" s="118"/>
      <c r="O120" s="170"/>
      <c r="P120" s="170"/>
      <c r="Q120" s="170"/>
    </row>
    <row r="121" spans="2:17" x14ac:dyDescent="0.2">
      <c r="B121" s="118"/>
      <c r="C121" s="19"/>
      <c r="D121" s="19"/>
      <c r="E121" s="118"/>
      <c r="F121" s="118"/>
      <c r="G121" s="146"/>
      <c r="H121" s="118"/>
      <c r="I121" s="19"/>
      <c r="J121" s="19"/>
      <c r="K121" s="118"/>
      <c r="L121" s="118"/>
      <c r="M121" s="146"/>
      <c r="N121" s="118"/>
      <c r="O121" s="170"/>
      <c r="P121" s="170"/>
      <c r="Q121" s="170"/>
    </row>
    <row r="122" spans="2:17" x14ac:dyDescent="0.2">
      <c r="B122" s="118"/>
      <c r="C122" s="19"/>
      <c r="D122" s="19"/>
      <c r="E122" s="118"/>
      <c r="F122" s="118"/>
      <c r="G122" s="146"/>
      <c r="H122" s="118"/>
      <c r="I122" s="19"/>
      <c r="J122" s="19"/>
      <c r="K122" s="118"/>
      <c r="L122" s="118"/>
      <c r="M122" s="146"/>
      <c r="N122" s="118"/>
      <c r="O122" s="170"/>
      <c r="P122" s="170"/>
      <c r="Q122" s="170"/>
    </row>
    <row r="123" spans="2:17" x14ac:dyDescent="0.2">
      <c r="B123" s="118"/>
      <c r="C123" s="19"/>
      <c r="D123" s="19"/>
      <c r="E123" s="118"/>
      <c r="F123" s="118"/>
      <c r="G123" s="146"/>
      <c r="H123" s="118"/>
      <c r="I123" s="19"/>
      <c r="J123" s="19"/>
      <c r="K123" s="118"/>
      <c r="L123" s="118"/>
      <c r="M123" s="146"/>
      <c r="N123" s="118"/>
      <c r="O123" s="170"/>
      <c r="P123" s="170"/>
      <c r="Q123" s="170"/>
    </row>
    <row r="124" spans="2:17" x14ac:dyDescent="0.2">
      <c r="B124" s="118"/>
      <c r="C124" s="19"/>
      <c r="D124" s="19"/>
      <c r="E124" s="118"/>
      <c r="F124" s="118"/>
      <c r="G124" s="146"/>
      <c r="H124" s="118"/>
      <c r="I124" s="19"/>
      <c r="J124" s="19"/>
      <c r="K124" s="118"/>
      <c r="L124" s="118"/>
      <c r="M124" s="146"/>
      <c r="N124" s="118"/>
      <c r="O124" s="170"/>
      <c r="P124" s="170"/>
      <c r="Q124" s="170"/>
    </row>
    <row r="125" spans="2:17" x14ac:dyDescent="0.2">
      <c r="B125" s="118"/>
      <c r="C125" s="19"/>
      <c r="D125" s="19"/>
      <c r="E125" s="118"/>
      <c r="F125" s="118"/>
      <c r="G125" s="146"/>
      <c r="H125" s="118"/>
      <c r="I125" s="19"/>
      <c r="J125" s="19"/>
      <c r="K125" s="118"/>
      <c r="L125" s="118"/>
      <c r="M125" s="146"/>
      <c r="N125" s="118"/>
      <c r="O125" s="170"/>
      <c r="P125" s="170"/>
      <c r="Q125" s="170"/>
    </row>
    <row r="126" spans="2:17" x14ac:dyDescent="0.2">
      <c r="B126" s="118"/>
      <c r="C126" s="19"/>
      <c r="D126" s="19"/>
      <c r="E126" s="118"/>
      <c r="F126" s="118"/>
      <c r="G126" s="146"/>
      <c r="H126" s="118"/>
      <c r="I126" s="19"/>
      <c r="J126" s="19"/>
      <c r="K126" s="118"/>
      <c r="L126" s="118"/>
      <c r="M126" s="146"/>
      <c r="N126" s="118"/>
      <c r="O126" s="170"/>
      <c r="P126" s="170"/>
      <c r="Q126" s="170"/>
    </row>
    <row r="127" spans="2:17" x14ac:dyDescent="0.2">
      <c r="B127" s="118"/>
      <c r="C127" s="19"/>
      <c r="D127" s="19"/>
      <c r="E127" s="118"/>
      <c r="F127" s="118"/>
      <c r="G127" s="146"/>
      <c r="H127" s="118"/>
      <c r="I127" s="19"/>
      <c r="J127" s="19"/>
      <c r="K127" s="118"/>
      <c r="L127" s="118"/>
      <c r="M127" s="146"/>
      <c r="N127" s="118"/>
      <c r="O127" s="170"/>
      <c r="P127" s="170"/>
      <c r="Q127" s="170"/>
    </row>
    <row r="128" spans="2:17" x14ac:dyDescent="0.2">
      <c r="B128" s="118"/>
      <c r="C128" s="19"/>
      <c r="D128" s="19"/>
      <c r="E128" s="118"/>
      <c r="F128" s="118"/>
      <c r="G128" s="146"/>
      <c r="H128" s="118"/>
      <c r="I128" s="19"/>
      <c r="J128" s="19"/>
      <c r="K128" s="118"/>
      <c r="L128" s="118"/>
      <c r="M128" s="146"/>
      <c r="N128" s="118"/>
      <c r="O128" s="170"/>
      <c r="P128" s="170"/>
      <c r="Q128" s="170"/>
    </row>
    <row r="129" spans="2:17" x14ac:dyDescent="0.2">
      <c r="B129" s="118"/>
      <c r="C129" s="19"/>
      <c r="D129" s="19"/>
      <c r="E129" s="118"/>
      <c r="F129" s="118"/>
      <c r="G129" s="146"/>
      <c r="H129" s="118"/>
      <c r="I129" s="19"/>
      <c r="J129" s="19"/>
      <c r="K129" s="118"/>
      <c r="L129" s="118"/>
      <c r="M129" s="146"/>
      <c r="N129" s="118"/>
      <c r="O129" s="170"/>
      <c r="P129" s="170"/>
      <c r="Q129" s="170"/>
    </row>
    <row r="130" spans="2:17" x14ac:dyDescent="0.2">
      <c r="B130" s="118"/>
      <c r="C130" s="19"/>
      <c r="D130" s="19"/>
      <c r="E130" s="118"/>
      <c r="F130" s="118"/>
      <c r="G130" s="146"/>
      <c r="H130" s="118"/>
      <c r="I130" s="19"/>
      <c r="J130" s="19"/>
      <c r="K130" s="118"/>
      <c r="L130" s="118"/>
      <c r="M130" s="146"/>
      <c r="N130" s="118"/>
      <c r="O130" s="170"/>
      <c r="P130" s="170"/>
      <c r="Q130" s="170"/>
    </row>
    <row r="131" spans="2:17" x14ac:dyDescent="0.2">
      <c r="B131" s="118"/>
      <c r="C131" s="19"/>
      <c r="D131" s="19"/>
      <c r="E131" s="118"/>
      <c r="F131" s="118"/>
      <c r="G131" s="146"/>
      <c r="H131" s="118"/>
      <c r="I131" s="19"/>
      <c r="J131" s="19"/>
      <c r="K131" s="118"/>
      <c r="L131" s="118"/>
      <c r="M131" s="146"/>
      <c r="N131" s="118"/>
      <c r="O131" s="170"/>
      <c r="P131" s="170"/>
      <c r="Q131" s="170"/>
    </row>
    <row r="132" spans="2:17" x14ac:dyDescent="0.2">
      <c r="B132" s="118"/>
      <c r="C132" s="19"/>
      <c r="D132" s="19"/>
      <c r="E132" s="118"/>
      <c r="F132" s="118"/>
      <c r="G132" s="146"/>
      <c r="H132" s="118"/>
      <c r="I132" s="19"/>
      <c r="J132" s="19"/>
      <c r="K132" s="118"/>
      <c r="L132" s="118"/>
      <c r="M132" s="146"/>
      <c r="N132" s="118"/>
      <c r="O132" s="170"/>
      <c r="P132" s="170"/>
      <c r="Q132" s="170"/>
    </row>
    <row r="133" spans="2:17" x14ac:dyDescent="0.2">
      <c r="B133" s="118"/>
      <c r="C133" s="19"/>
      <c r="D133" s="19"/>
      <c r="E133" s="118"/>
      <c r="F133" s="118"/>
      <c r="G133" s="146"/>
      <c r="H133" s="118"/>
      <c r="I133" s="19"/>
      <c r="J133" s="19"/>
      <c r="K133" s="118"/>
      <c r="L133" s="118"/>
      <c r="M133" s="146"/>
      <c r="N133" s="118"/>
      <c r="O133" s="170"/>
      <c r="P133" s="170"/>
      <c r="Q133" s="170"/>
    </row>
    <row r="134" spans="2:17" x14ac:dyDescent="0.2">
      <c r="B134" s="118"/>
      <c r="C134" s="19"/>
      <c r="D134" s="19"/>
      <c r="E134" s="118"/>
      <c r="F134" s="118"/>
      <c r="G134" s="146"/>
      <c r="H134" s="118"/>
      <c r="I134" s="19"/>
      <c r="J134" s="19"/>
      <c r="K134" s="118"/>
      <c r="L134" s="118"/>
      <c r="M134" s="146"/>
      <c r="N134" s="118"/>
      <c r="O134" s="170"/>
      <c r="P134" s="170"/>
      <c r="Q134" s="170"/>
    </row>
    <row r="135" spans="2:17" x14ac:dyDescent="0.2">
      <c r="B135" s="118"/>
      <c r="C135" s="19"/>
      <c r="D135" s="19"/>
      <c r="E135" s="118"/>
      <c r="F135" s="118"/>
      <c r="G135" s="146"/>
      <c r="H135" s="118"/>
      <c r="I135" s="19"/>
      <c r="J135" s="19"/>
      <c r="K135" s="118"/>
      <c r="L135" s="118"/>
      <c r="M135" s="146"/>
      <c r="N135" s="118"/>
      <c r="O135" s="170"/>
      <c r="P135" s="170"/>
      <c r="Q135" s="170"/>
    </row>
    <row r="136" spans="2:17" x14ac:dyDescent="0.2">
      <c r="B136" s="118"/>
      <c r="C136" s="19"/>
      <c r="D136" s="19"/>
      <c r="E136" s="118"/>
      <c r="F136" s="118"/>
      <c r="G136" s="146"/>
      <c r="H136" s="118"/>
      <c r="I136" s="19"/>
      <c r="J136" s="19"/>
      <c r="K136" s="118"/>
      <c r="L136" s="118"/>
      <c r="M136" s="146"/>
      <c r="N136" s="118"/>
      <c r="O136" s="170"/>
      <c r="P136" s="170"/>
      <c r="Q136" s="170"/>
    </row>
    <row r="137" spans="2:17" x14ac:dyDescent="0.2">
      <c r="B137" s="118"/>
      <c r="C137" s="19"/>
      <c r="D137" s="19"/>
      <c r="E137" s="118"/>
      <c r="F137" s="118"/>
      <c r="G137" s="146"/>
      <c r="H137" s="118"/>
      <c r="I137" s="19"/>
      <c r="J137" s="19"/>
      <c r="K137" s="118"/>
      <c r="L137" s="118"/>
      <c r="M137" s="146"/>
      <c r="N137" s="118"/>
      <c r="O137" s="170"/>
      <c r="P137" s="170"/>
      <c r="Q137" s="170"/>
    </row>
    <row r="138" spans="2:17" x14ac:dyDescent="0.2">
      <c r="B138" s="118"/>
      <c r="C138" s="19"/>
      <c r="D138" s="19"/>
      <c r="E138" s="118"/>
      <c r="F138" s="118"/>
      <c r="G138" s="146"/>
      <c r="H138" s="118"/>
      <c r="I138" s="19"/>
      <c r="J138" s="19"/>
      <c r="K138" s="118"/>
      <c r="L138" s="118"/>
      <c r="M138" s="146"/>
      <c r="N138" s="118"/>
      <c r="O138" s="170"/>
      <c r="P138" s="170"/>
      <c r="Q138" s="170"/>
    </row>
    <row r="139" spans="2:17" x14ac:dyDescent="0.2">
      <c r="B139" s="118"/>
      <c r="C139" s="19"/>
      <c r="D139" s="19"/>
      <c r="E139" s="118"/>
      <c r="F139" s="118"/>
      <c r="G139" s="146"/>
      <c r="H139" s="118"/>
      <c r="I139" s="19"/>
      <c r="J139" s="19"/>
      <c r="K139" s="118"/>
      <c r="L139" s="118"/>
      <c r="M139" s="146"/>
      <c r="N139" s="118"/>
      <c r="O139" s="170"/>
      <c r="P139" s="170"/>
      <c r="Q139" s="170"/>
    </row>
    <row r="140" spans="2:17" x14ac:dyDescent="0.2">
      <c r="B140" s="118"/>
      <c r="C140" s="19"/>
      <c r="D140" s="19"/>
      <c r="E140" s="118"/>
      <c r="F140" s="118"/>
      <c r="G140" s="146"/>
      <c r="H140" s="118"/>
      <c r="I140" s="19"/>
      <c r="J140" s="19"/>
      <c r="K140" s="118"/>
      <c r="L140" s="118"/>
      <c r="M140" s="146"/>
      <c r="N140" s="118"/>
      <c r="O140" s="170"/>
      <c r="P140" s="170"/>
      <c r="Q140" s="170"/>
    </row>
    <row r="141" spans="2:17" x14ac:dyDescent="0.2">
      <c r="B141" s="118"/>
      <c r="C141" s="19"/>
      <c r="D141" s="19"/>
      <c r="E141" s="118"/>
      <c r="F141" s="118"/>
      <c r="G141" s="146"/>
      <c r="H141" s="118"/>
      <c r="I141" s="19"/>
      <c r="J141" s="19"/>
      <c r="K141" s="118"/>
      <c r="L141" s="118"/>
      <c r="M141" s="146"/>
      <c r="N141" s="118"/>
      <c r="O141" s="170"/>
      <c r="P141" s="170"/>
      <c r="Q141" s="170"/>
    </row>
    <row r="142" spans="2:17" x14ac:dyDescent="0.2">
      <c r="B142" s="118"/>
      <c r="C142" s="19"/>
      <c r="D142" s="19"/>
      <c r="E142" s="118"/>
      <c r="F142" s="118"/>
      <c r="G142" s="146"/>
      <c r="H142" s="118"/>
      <c r="I142" s="19"/>
      <c r="J142" s="19"/>
      <c r="K142" s="118"/>
      <c r="L142" s="118"/>
      <c r="M142" s="146"/>
      <c r="N142" s="118"/>
      <c r="O142" s="170"/>
      <c r="P142" s="170"/>
      <c r="Q142" s="170"/>
    </row>
    <row r="143" spans="2:17" x14ac:dyDescent="0.2">
      <c r="B143" s="118"/>
      <c r="C143" s="19"/>
      <c r="D143" s="19"/>
      <c r="E143" s="118"/>
      <c r="F143" s="118"/>
      <c r="G143" s="146"/>
      <c r="H143" s="118"/>
      <c r="I143" s="19"/>
      <c r="J143" s="19"/>
      <c r="K143" s="118"/>
      <c r="L143" s="118"/>
      <c r="M143" s="146"/>
      <c r="N143" s="118"/>
      <c r="O143" s="170"/>
      <c r="P143" s="170"/>
      <c r="Q143" s="170"/>
    </row>
    <row r="144" spans="2:17" x14ac:dyDescent="0.2">
      <c r="B144" s="118"/>
      <c r="C144" s="19"/>
      <c r="D144" s="19"/>
      <c r="E144" s="118"/>
      <c r="F144" s="118"/>
      <c r="G144" s="146"/>
      <c r="H144" s="118"/>
      <c r="I144" s="19"/>
      <c r="J144" s="19"/>
      <c r="K144" s="118"/>
      <c r="L144" s="118"/>
      <c r="M144" s="146"/>
      <c r="N144" s="118"/>
      <c r="O144" s="170"/>
      <c r="P144" s="170"/>
      <c r="Q144" s="170"/>
    </row>
    <row r="145" spans="2:17" x14ac:dyDescent="0.2">
      <c r="B145" s="118"/>
      <c r="C145" s="19"/>
      <c r="D145" s="19"/>
      <c r="E145" s="118"/>
      <c r="F145" s="118"/>
      <c r="G145" s="146"/>
      <c r="H145" s="118"/>
      <c r="I145" s="19"/>
      <c r="J145" s="19"/>
      <c r="K145" s="118"/>
      <c r="L145" s="118"/>
      <c r="M145" s="146"/>
      <c r="N145" s="118"/>
      <c r="O145" s="170"/>
      <c r="P145" s="170"/>
      <c r="Q145" s="170"/>
    </row>
    <row r="146" spans="2:17" x14ac:dyDescent="0.2">
      <c r="B146" s="118"/>
      <c r="C146" s="19"/>
      <c r="D146" s="19"/>
      <c r="E146" s="118"/>
      <c r="F146" s="118"/>
      <c r="G146" s="146"/>
      <c r="H146" s="118"/>
      <c r="I146" s="19"/>
      <c r="J146" s="19"/>
      <c r="K146" s="118"/>
      <c r="L146" s="118"/>
      <c r="M146" s="146"/>
      <c r="N146" s="118"/>
      <c r="O146" s="170"/>
      <c r="P146" s="170"/>
      <c r="Q146" s="170"/>
    </row>
    <row r="147" spans="2:17" x14ac:dyDescent="0.2">
      <c r="B147" s="118"/>
      <c r="C147" s="19"/>
      <c r="D147" s="19"/>
      <c r="E147" s="118"/>
      <c r="F147" s="118"/>
      <c r="G147" s="146"/>
      <c r="H147" s="118"/>
      <c r="I147" s="19"/>
      <c r="J147" s="19"/>
      <c r="K147" s="118"/>
      <c r="L147" s="118"/>
      <c r="M147" s="146"/>
      <c r="N147" s="118"/>
      <c r="O147" s="170"/>
      <c r="P147" s="170"/>
      <c r="Q147" s="170"/>
    </row>
    <row r="148" spans="2:17" x14ac:dyDescent="0.2">
      <c r="B148" s="118"/>
      <c r="C148" s="19"/>
      <c r="D148" s="19"/>
      <c r="E148" s="118"/>
      <c r="F148" s="118"/>
      <c r="G148" s="146"/>
      <c r="H148" s="118"/>
      <c r="I148" s="19"/>
      <c r="J148" s="19"/>
      <c r="K148" s="118"/>
      <c r="L148" s="118"/>
      <c r="M148" s="146"/>
      <c r="N148" s="118"/>
      <c r="O148" s="170"/>
      <c r="P148" s="170"/>
      <c r="Q148" s="170"/>
    </row>
    <row r="149" spans="2:17" x14ac:dyDescent="0.2">
      <c r="B149" s="118"/>
      <c r="C149" s="19"/>
      <c r="D149" s="19"/>
      <c r="E149" s="118"/>
      <c r="F149" s="118"/>
      <c r="G149" s="146"/>
      <c r="H149" s="118"/>
      <c r="I149" s="19"/>
      <c r="J149" s="19"/>
      <c r="K149" s="118"/>
      <c r="L149" s="118"/>
      <c r="M149" s="146"/>
      <c r="N149" s="118"/>
      <c r="O149" s="170"/>
      <c r="P149" s="170"/>
      <c r="Q149" s="170"/>
    </row>
    <row r="150" spans="2:17" x14ac:dyDescent="0.2">
      <c r="B150" s="118"/>
      <c r="C150" s="19"/>
      <c r="D150" s="19"/>
      <c r="E150" s="118"/>
      <c r="F150" s="118"/>
      <c r="G150" s="146"/>
      <c r="H150" s="118"/>
      <c r="I150" s="19"/>
      <c r="J150" s="19"/>
      <c r="K150" s="118"/>
      <c r="L150" s="118"/>
      <c r="M150" s="146"/>
      <c r="N150" s="118"/>
      <c r="O150" s="170"/>
      <c r="P150" s="170"/>
      <c r="Q150" s="170"/>
    </row>
    <row r="151" spans="2:17" x14ac:dyDescent="0.2">
      <c r="B151" s="118"/>
      <c r="C151" s="19"/>
      <c r="D151" s="19"/>
      <c r="E151" s="118"/>
      <c r="F151" s="118"/>
      <c r="G151" s="146"/>
      <c r="H151" s="118"/>
      <c r="I151" s="19"/>
      <c r="J151" s="19"/>
      <c r="K151" s="118"/>
      <c r="L151" s="118"/>
      <c r="M151" s="146"/>
      <c r="N151" s="118"/>
      <c r="O151" s="170"/>
      <c r="P151" s="170"/>
      <c r="Q151" s="170"/>
    </row>
    <row r="152" spans="2:17" x14ac:dyDescent="0.2">
      <c r="B152" s="118"/>
      <c r="C152" s="19"/>
      <c r="D152" s="19"/>
      <c r="E152" s="118"/>
      <c r="F152" s="118"/>
      <c r="G152" s="146"/>
      <c r="H152" s="118"/>
      <c r="I152" s="19"/>
      <c r="J152" s="19"/>
      <c r="K152" s="118"/>
      <c r="L152" s="118"/>
      <c r="M152" s="146"/>
      <c r="N152" s="118"/>
      <c r="O152" s="170"/>
      <c r="P152" s="170"/>
      <c r="Q152" s="170"/>
    </row>
    <row r="153" spans="2:17" x14ac:dyDescent="0.2">
      <c r="B153" s="118"/>
      <c r="C153" s="19"/>
      <c r="D153" s="19"/>
      <c r="E153" s="118"/>
      <c r="F153" s="118"/>
      <c r="G153" s="146"/>
      <c r="H153" s="118"/>
      <c r="I153" s="19"/>
      <c r="J153" s="19"/>
      <c r="K153" s="118"/>
      <c r="L153" s="118"/>
      <c r="M153" s="146"/>
      <c r="N153" s="118"/>
      <c r="O153" s="170"/>
      <c r="P153" s="170"/>
      <c r="Q153" s="170"/>
    </row>
    <row r="154" spans="2:17" x14ac:dyDescent="0.2">
      <c r="B154" s="118"/>
      <c r="C154" s="19"/>
      <c r="D154" s="19"/>
      <c r="E154" s="118"/>
      <c r="F154" s="118"/>
      <c r="G154" s="146"/>
      <c r="H154" s="118"/>
      <c r="I154" s="19"/>
      <c r="J154" s="19"/>
      <c r="K154" s="118"/>
      <c r="L154" s="118"/>
      <c r="M154" s="146"/>
      <c r="N154" s="118"/>
      <c r="O154" s="170"/>
      <c r="P154" s="170"/>
      <c r="Q154" s="170"/>
    </row>
    <row r="155" spans="2:17" x14ac:dyDescent="0.2">
      <c r="B155" s="118"/>
      <c r="C155" s="19"/>
      <c r="D155" s="19"/>
      <c r="E155" s="118"/>
      <c r="F155" s="118"/>
      <c r="G155" s="146"/>
      <c r="H155" s="118"/>
      <c r="I155" s="19"/>
      <c r="J155" s="19"/>
      <c r="K155" s="118"/>
      <c r="L155" s="118"/>
      <c r="M155" s="146"/>
      <c r="N155" s="118"/>
      <c r="O155" s="170"/>
      <c r="P155" s="170"/>
      <c r="Q155" s="170"/>
    </row>
    <row r="156" spans="2:17" x14ac:dyDescent="0.2">
      <c r="B156" s="118"/>
      <c r="C156" s="19"/>
      <c r="D156" s="19"/>
      <c r="E156" s="118"/>
      <c r="F156" s="118"/>
      <c r="G156" s="146"/>
      <c r="H156" s="118"/>
      <c r="I156" s="19"/>
      <c r="J156" s="19"/>
      <c r="K156" s="118"/>
      <c r="L156" s="118"/>
      <c r="M156" s="146"/>
      <c r="N156" s="118"/>
      <c r="O156" s="170"/>
      <c r="P156" s="170"/>
      <c r="Q156" s="170"/>
    </row>
    <row r="157" spans="2:17" x14ac:dyDescent="0.2">
      <c r="B157" s="118"/>
      <c r="C157" s="19"/>
      <c r="D157" s="19"/>
      <c r="E157" s="118"/>
      <c r="F157" s="118"/>
      <c r="G157" s="146"/>
      <c r="H157" s="118"/>
      <c r="I157" s="19"/>
      <c r="J157" s="19"/>
      <c r="K157" s="118"/>
      <c r="L157" s="118"/>
      <c r="M157" s="146"/>
      <c r="N157" s="118"/>
      <c r="O157" s="170"/>
      <c r="P157" s="170"/>
      <c r="Q157" s="170"/>
    </row>
    <row r="158" spans="2:17" x14ac:dyDescent="0.2">
      <c r="B158" s="118"/>
      <c r="C158" s="19"/>
      <c r="D158" s="19"/>
      <c r="E158" s="118"/>
      <c r="F158" s="118"/>
      <c r="G158" s="146"/>
      <c r="H158" s="118"/>
      <c r="I158" s="19"/>
      <c r="J158" s="19"/>
      <c r="K158" s="118"/>
      <c r="L158" s="118"/>
      <c r="M158" s="146"/>
      <c r="N158" s="118"/>
      <c r="O158" s="170"/>
      <c r="P158" s="170"/>
      <c r="Q158" s="170"/>
    </row>
    <row r="159" spans="2:17" x14ac:dyDescent="0.2">
      <c r="B159" s="118"/>
      <c r="C159" s="19"/>
      <c r="D159" s="19"/>
      <c r="E159" s="118"/>
      <c r="F159" s="118"/>
      <c r="G159" s="146"/>
      <c r="H159" s="118"/>
      <c r="I159" s="19"/>
      <c r="J159" s="19"/>
      <c r="K159" s="118"/>
      <c r="L159" s="118"/>
      <c r="M159" s="146"/>
      <c r="N159" s="118"/>
      <c r="O159" s="170"/>
      <c r="P159" s="170"/>
      <c r="Q159" s="170"/>
    </row>
    <row r="160" spans="2:17" x14ac:dyDescent="0.2">
      <c r="B160" s="118"/>
      <c r="C160" s="19"/>
      <c r="D160" s="19"/>
      <c r="E160" s="118"/>
      <c r="F160" s="118"/>
      <c r="G160" s="146"/>
      <c r="H160" s="118"/>
      <c r="I160" s="19"/>
      <c r="J160" s="19"/>
      <c r="K160" s="118"/>
      <c r="L160" s="118"/>
      <c r="M160" s="146"/>
      <c r="N160" s="118"/>
      <c r="O160" s="170"/>
      <c r="P160" s="170"/>
      <c r="Q160" s="170"/>
    </row>
    <row r="161" spans="2:17" x14ac:dyDescent="0.2">
      <c r="B161" s="118"/>
      <c r="C161" s="19"/>
      <c r="D161" s="19"/>
      <c r="E161" s="118"/>
      <c r="F161" s="118"/>
      <c r="G161" s="146"/>
      <c r="H161" s="118"/>
      <c r="I161" s="19"/>
      <c r="J161" s="19"/>
      <c r="K161" s="118"/>
      <c r="L161" s="118"/>
      <c r="M161" s="146"/>
      <c r="N161" s="118"/>
      <c r="O161" s="170"/>
      <c r="P161" s="170"/>
      <c r="Q161" s="170"/>
    </row>
    <row r="162" spans="2:17" x14ac:dyDescent="0.2">
      <c r="B162" s="118"/>
      <c r="C162" s="19"/>
      <c r="D162" s="19"/>
      <c r="E162" s="118"/>
      <c r="F162" s="118"/>
      <c r="G162" s="146"/>
      <c r="H162" s="118"/>
      <c r="I162" s="19"/>
      <c r="J162" s="19"/>
      <c r="K162" s="118"/>
      <c r="L162" s="118"/>
      <c r="M162" s="146"/>
      <c r="N162" s="118"/>
      <c r="O162" s="170"/>
      <c r="P162" s="170"/>
      <c r="Q162" s="170"/>
    </row>
    <row r="163" spans="2:17" x14ac:dyDescent="0.2">
      <c r="B163" s="118"/>
      <c r="C163" s="19"/>
      <c r="D163" s="19"/>
      <c r="E163" s="118"/>
      <c r="F163" s="118"/>
      <c r="G163" s="146"/>
      <c r="H163" s="118"/>
      <c r="I163" s="19"/>
      <c r="J163" s="19"/>
      <c r="K163" s="118"/>
      <c r="L163" s="118"/>
      <c r="M163" s="146"/>
      <c r="N163" s="118"/>
      <c r="O163" s="170"/>
      <c r="P163" s="170"/>
      <c r="Q163" s="170"/>
    </row>
    <row r="164" spans="2:17" x14ac:dyDescent="0.2">
      <c r="B164" s="118"/>
      <c r="C164" s="19"/>
      <c r="D164" s="19"/>
      <c r="E164" s="118"/>
      <c r="F164" s="118"/>
      <c r="G164" s="146"/>
      <c r="H164" s="118"/>
      <c r="I164" s="19"/>
      <c r="J164" s="19"/>
      <c r="K164" s="118"/>
      <c r="L164" s="118"/>
      <c r="M164" s="146"/>
      <c r="N164" s="118"/>
      <c r="O164" s="170"/>
      <c r="P164" s="170"/>
      <c r="Q164" s="170"/>
    </row>
    <row r="165" spans="2:17" x14ac:dyDescent="0.2">
      <c r="B165" s="118"/>
      <c r="C165" s="19"/>
      <c r="D165" s="19"/>
      <c r="E165" s="118"/>
      <c r="F165" s="118"/>
      <c r="G165" s="146"/>
      <c r="H165" s="118"/>
      <c r="I165" s="19"/>
      <c r="J165" s="19"/>
      <c r="K165" s="118"/>
      <c r="L165" s="118"/>
      <c r="M165" s="146"/>
      <c r="N165" s="118"/>
      <c r="O165" s="170"/>
      <c r="P165" s="170"/>
      <c r="Q165" s="170"/>
    </row>
    <row r="166" spans="2:17" x14ac:dyDescent="0.2">
      <c r="B166" s="118"/>
      <c r="C166" s="19"/>
      <c r="D166" s="19"/>
      <c r="E166" s="118"/>
      <c r="F166" s="118"/>
      <c r="G166" s="146"/>
      <c r="H166" s="118"/>
      <c r="I166" s="19"/>
      <c r="J166" s="19"/>
      <c r="K166" s="118"/>
      <c r="L166" s="118"/>
      <c r="M166" s="146"/>
      <c r="N166" s="118"/>
      <c r="O166" s="170"/>
      <c r="P166" s="170"/>
      <c r="Q166" s="170"/>
    </row>
    <row r="167" spans="2:17" x14ac:dyDescent="0.2">
      <c r="B167" s="118"/>
      <c r="C167" s="19"/>
      <c r="D167" s="19"/>
      <c r="E167" s="118"/>
      <c r="F167" s="118"/>
      <c r="G167" s="146"/>
      <c r="H167" s="118"/>
      <c r="I167" s="19"/>
      <c r="J167" s="19"/>
      <c r="K167" s="118"/>
      <c r="L167" s="118"/>
      <c r="M167" s="146"/>
      <c r="N167" s="118"/>
      <c r="O167" s="170"/>
      <c r="P167" s="170"/>
      <c r="Q167" s="170"/>
    </row>
    <row r="168" spans="2:17" x14ac:dyDescent="0.2">
      <c r="B168" s="118"/>
      <c r="C168" s="19"/>
      <c r="D168" s="19"/>
      <c r="E168" s="118"/>
      <c r="F168" s="118"/>
      <c r="G168" s="146"/>
      <c r="H168" s="118"/>
      <c r="I168" s="19"/>
      <c r="J168" s="19"/>
      <c r="K168" s="118"/>
      <c r="L168" s="118"/>
      <c r="M168" s="146"/>
      <c r="N168" s="118"/>
      <c r="O168" s="170"/>
      <c r="P168" s="170"/>
      <c r="Q168" s="170"/>
    </row>
    <row r="169" spans="2:17" x14ac:dyDescent="0.2">
      <c r="B169" s="118"/>
      <c r="C169" s="19"/>
      <c r="D169" s="19"/>
      <c r="E169" s="118"/>
      <c r="F169" s="118"/>
      <c r="G169" s="146"/>
      <c r="H169" s="118"/>
      <c r="I169" s="19"/>
      <c r="J169" s="19"/>
      <c r="K169" s="118"/>
      <c r="L169" s="118"/>
      <c r="M169" s="146"/>
      <c r="N169" s="118"/>
      <c r="O169" s="170"/>
      <c r="P169" s="170"/>
      <c r="Q169" s="170"/>
    </row>
    <row r="170" spans="2:17" x14ac:dyDescent="0.2">
      <c r="B170" s="118"/>
      <c r="C170" s="19"/>
      <c r="D170" s="19"/>
      <c r="E170" s="118"/>
      <c r="F170" s="118"/>
      <c r="G170" s="146"/>
      <c r="H170" s="118"/>
      <c r="I170" s="19"/>
      <c r="J170" s="19"/>
      <c r="K170" s="118"/>
      <c r="L170" s="118"/>
      <c r="M170" s="146"/>
      <c r="N170" s="118"/>
      <c r="O170" s="170"/>
      <c r="P170" s="170"/>
      <c r="Q170" s="170"/>
    </row>
    <row r="171" spans="2:17" x14ac:dyDescent="0.2">
      <c r="B171" s="118"/>
      <c r="C171" s="19"/>
      <c r="D171" s="19"/>
      <c r="E171" s="118"/>
      <c r="F171" s="118"/>
      <c r="G171" s="146"/>
      <c r="H171" s="118"/>
      <c r="I171" s="19"/>
      <c r="J171" s="19"/>
      <c r="K171" s="118"/>
      <c r="L171" s="118"/>
      <c r="M171" s="146"/>
      <c r="N171" s="118"/>
      <c r="O171" s="170"/>
      <c r="P171" s="170"/>
      <c r="Q171" s="170"/>
    </row>
    <row r="172" spans="2:17" x14ac:dyDescent="0.2">
      <c r="B172" s="118"/>
      <c r="C172" s="19"/>
      <c r="D172" s="19"/>
      <c r="E172" s="118"/>
      <c r="F172" s="118"/>
      <c r="G172" s="146"/>
      <c r="H172" s="118"/>
      <c r="I172" s="19"/>
      <c r="J172" s="19"/>
      <c r="K172" s="118"/>
      <c r="L172" s="118"/>
      <c r="M172" s="146"/>
      <c r="N172" s="118"/>
      <c r="O172" s="170"/>
      <c r="P172" s="170"/>
      <c r="Q172" s="170"/>
    </row>
    <row r="173" spans="2:17" x14ac:dyDescent="0.2">
      <c r="B173" s="118"/>
      <c r="C173" s="19"/>
      <c r="D173" s="19"/>
      <c r="E173" s="118"/>
      <c r="F173" s="118"/>
      <c r="G173" s="146"/>
      <c r="H173" s="118"/>
      <c r="I173" s="19"/>
      <c r="J173" s="19"/>
      <c r="K173" s="118"/>
      <c r="L173" s="118"/>
      <c r="M173" s="146"/>
      <c r="N173" s="118"/>
      <c r="O173" s="170"/>
      <c r="P173" s="170"/>
      <c r="Q173" s="170"/>
    </row>
    <row r="174" spans="2:17" x14ac:dyDescent="0.2">
      <c r="B174" s="118"/>
      <c r="C174" s="19"/>
      <c r="D174" s="19"/>
      <c r="E174" s="118"/>
      <c r="F174" s="118"/>
      <c r="G174" s="146"/>
      <c r="H174" s="118"/>
      <c r="I174" s="19"/>
      <c r="J174" s="19"/>
      <c r="K174" s="118"/>
      <c r="L174" s="118"/>
      <c r="M174" s="146"/>
      <c r="N174" s="118"/>
      <c r="O174" s="170"/>
      <c r="P174" s="170"/>
      <c r="Q174" s="170"/>
    </row>
    <row r="175" spans="2:17" x14ac:dyDescent="0.2">
      <c r="B175" s="118"/>
      <c r="C175" s="19"/>
      <c r="D175" s="19"/>
      <c r="E175" s="118"/>
      <c r="F175" s="118"/>
      <c r="G175" s="146"/>
      <c r="H175" s="118"/>
      <c r="I175" s="19"/>
      <c r="J175" s="19"/>
      <c r="K175" s="118"/>
      <c r="L175" s="118"/>
      <c r="M175" s="146"/>
      <c r="N175" s="118"/>
      <c r="O175" s="170"/>
      <c r="P175" s="170"/>
      <c r="Q175" s="170"/>
    </row>
    <row r="176" spans="2:17" x14ac:dyDescent="0.2">
      <c r="B176" s="118"/>
      <c r="C176" s="19"/>
      <c r="D176" s="19"/>
      <c r="E176" s="118"/>
      <c r="F176" s="118"/>
      <c r="G176" s="146"/>
      <c r="H176" s="118"/>
      <c r="I176" s="19"/>
      <c r="J176" s="19"/>
      <c r="K176" s="118"/>
      <c r="L176" s="118"/>
      <c r="M176" s="146"/>
      <c r="N176" s="118"/>
      <c r="O176" s="170"/>
      <c r="P176" s="170"/>
      <c r="Q176" s="170"/>
    </row>
    <row r="177" spans="2:17" x14ac:dyDescent="0.2">
      <c r="B177" s="118"/>
      <c r="C177" s="19"/>
      <c r="D177" s="19"/>
      <c r="E177" s="118"/>
      <c r="F177" s="118"/>
      <c r="G177" s="146"/>
      <c r="H177" s="118"/>
      <c r="I177" s="19"/>
      <c r="J177" s="19"/>
      <c r="K177" s="118"/>
      <c r="L177" s="118"/>
      <c r="M177" s="146"/>
      <c r="N177" s="118"/>
      <c r="O177" s="170"/>
      <c r="P177" s="170"/>
      <c r="Q177" s="170"/>
    </row>
    <row r="178" spans="2:17" x14ac:dyDescent="0.2">
      <c r="B178" s="118"/>
      <c r="C178" s="19"/>
      <c r="D178" s="19"/>
      <c r="E178" s="118"/>
      <c r="F178" s="118"/>
      <c r="G178" s="146"/>
      <c r="H178" s="118"/>
      <c r="I178" s="19"/>
      <c r="J178" s="19"/>
      <c r="K178" s="118"/>
      <c r="L178" s="118"/>
      <c r="M178" s="146"/>
      <c r="N178" s="118"/>
      <c r="O178" s="170"/>
      <c r="P178" s="170"/>
      <c r="Q178" s="170"/>
    </row>
    <row r="179" spans="2:17" x14ac:dyDescent="0.2">
      <c r="B179" s="118"/>
      <c r="C179" s="19"/>
      <c r="D179" s="19"/>
      <c r="E179" s="118"/>
      <c r="F179" s="118"/>
      <c r="G179" s="146"/>
      <c r="H179" s="118"/>
      <c r="I179" s="19"/>
      <c r="J179" s="19"/>
      <c r="K179" s="118"/>
      <c r="L179" s="118"/>
      <c r="M179" s="146"/>
      <c r="N179" s="118"/>
      <c r="O179" s="170"/>
      <c r="P179" s="170"/>
      <c r="Q179" s="170"/>
    </row>
    <row r="180" spans="2:17" x14ac:dyDescent="0.2">
      <c r="B180" s="118"/>
      <c r="C180" s="19"/>
      <c r="D180" s="19"/>
      <c r="E180" s="118"/>
      <c r="F180" s="118"/>
      <c r="G180" s="146"/>
      <c r="H180" s="118"/>
      <c r="I180" s="19"/>
      <c r="J180" s="19"/>
      <c r="K180" s="118"/>
      <c r="L180" s="118"/>
      <c r="M180" s="146"/>
      <c r="N180" s="118"/>
      <c r="O180" s="170"/>
      <c r="P180" s="170"/>
      <c r="Q180" s="170"/>
    </row>
    <row r="181" spans="2:17" x14ac:dyDescent="0.2">
      <c r="B181" s="118"/>
      <c r="C181" s="19"/>
      <c r="D181" s="19"/>
      <c r="E181" s="118"/>
      <c r="F181" s="118"/>
      <c r="G181" s="146"/>
      <c r="H181" s="118"/>
      <c r="I181" s="19"/>
      <c r="J181" s="19"/>
      <c r="K181" s="118"/>
      <c r="L181" s="118"/>
      <c r="M181" s="146"/>
      <c r="N181" s="118"/>
      <c r="O181" s="170"/>
      <c r="P181" s="170"/>
      <c r="Q181" s="170"/>
    </row>
    <row r="182" spans="2:17" x14ac:dyDescent="0.2">
      <c r="B182" s="118"/>
      <c r="C182" s="19"/>
      <c r="D182" s="19"/>
      <c r="E182" s="118"/>
      <c r="F182" s="118"/>
      <c r="G182" s="146"/>
      <c r="H182" s="118"/>
      <c r="I182" s="19"/>
      <c r="J182" s="19"/>
      <c r="K182" s="118"/>
      <c r="L182" s="118"/>
      <c r="M182" s="146"/>
      <c r="N182" s="118"/>
      <c r="O182" s="170"/>
      <c r="P182" s="170"/>
      <c r="Q182" s="170"/>
    </row>
    <row r="183" spans="2:17" x14ac:dyDescent="0.2">
      <c r="B183" s="118"/>
      <c r="C183" s="19"/>
      <c r="D183" s="19"/>
      <c r="E183" s="118"/>
      <c r="F183" s="118"/>
      <c r="G183" s="146"/>
      <c r="H183" s="118"/>
      <c r="I183" s="19"/>
      <c r="J183" s="19"/>
      <c r="K183" s="118"/>
      <c r="L183" s="118"/>
      <c r="M183" s="146"/>
      <c r="N183" s="118"/>
      <c r="O183" s="170"/>
      <c r="P183" s="170"/>
      <c r="Q183" s="170"/>
    </row>
    <row r="184" spans="2:17" x14ac:dyDescent="0.2">
      <c r="B184" s="118"/>
      <c r="C184" s="19"/>
      <c r="D184" s="19"/>
      <c r="E184" s="118"/>
      <c r="F184" s="118"/>
      <c r="G184" s="146"/>
      <c r="H184" s="118"/>
      <c r="I184" s="19"/>
      <c r="J184" s="19"/>
      <c r="K184" s="118"/>
      <c r="L184" s="118"/>
      <c r="M184" s="146"/>
      <c r="N184" s="118"/>
      <c r="O184" s="170"/>
      <c r="P184" s="170"/>
      <c r="Q184" s="170"/>
    </row>
    <row r="185" spans="2:17" x14ac:dyDescent="0.2">
      <c r="B185" s="118"/>
      <c r="C185" s="19"/>
      <c r="D185" s="19"/>
      <c r="E185" s="118"/>
      <c r="F185" s="118"/>
      <c r="G185" s="146"/>
      <c r="H185" s="118"/>
      <c r="I185" s="19"/>
      <c r="J185" s="19"/>
      <c r="K185" s="118"/>
      <c r="L185" s="118"/>
      <c r="M185" s="146"/>
      <c r="N185" s="118"/>
      <c r="O185" s="170"/>
      <c r="P185" s="170"/>
      <c r="Q185" s="170"/>
    </row>
    <row r="186" spans="2:17" x14ac:dyDescent="0.2">
      <c r="B186" s="118"/>
      <c r="C186" s="19"/>
      <c r="D186" s="19"/>
      <c r="E186" s="118"/>
      <c r="F186" s="118"/>
      <c r="G186" s="146"/>
      <c r="H186" s="118"/>
      <c r="I186" s="19"/>
      <c r="J186" s="19"/>
      <c r="K186" s="118"/>
      <c r="L186" s="118"/>
      <c r="M186" s="146"/>
      <c r="N186" s="118"/>
      <c r="O186" s="170"/>
      <c r="P186" s="170"/>
      <c r="Q186" s="170"/>
    </row>
    <row r="187" spans="2:17" x14ac:dyDescent="0.2">
      <c r="B187" s="118"/>
      <c r="C187" s="19"/>
      <c r="D187" s="19"/>
      <c r="E187" s="118"/>
      <c r="F187" s="118"/>
      <c r="G187" s="146"/>
      <c r="H187" s="118"/>
      <c r="I187" s="19"/>
      <c r="J187" s="19"/>
      <c r="K187" s="118"/>
      <c r="L187" s="118"/>
      <c r="M187" s="146"/>
      <c r="N187" s="118"/>
      <c r="O187" s="170"/>
      <c r="P187" s="170"/>
      <c r="Q187" s="170"/>
    </row>
    <row r="188" spans="2:17" x14ac:dyDescent="0.2">
      <c r="B188" s="118"/>
      <c r="C188" s="19"/>
      <c r="D188" s="19"/>
      <c r="E188" s="118"/>
      <c r="F188" s="118"/>
      <c r="G188" s="146"/>
      <c r="H188" s="118"/>
      <c r="I188" s="19"/>
      <c r="J188" s="19"/>
      <c r="K188" s="118"/>
      <c r="L188" s="118"/>
      <c r="M188" s="146"/>
      <c r="N188" s="118"/>
      <c r="O188" s="170"/>
      <c r="P188" s="170"/>
      <c r="Q188" s="170"/>
    </row>
    <row r="189" spans="2:17" x14ac:dyDescent="0.2">
      <c r="B189" s="118"/>
      <c r="C189" s="19"/>
      <c r="D189" s="19"/>
      <c r="E189" s="118"/>
      <c r="F189" s="118"/>
      <c r="G189" s="146"/>
      <c r="H189" s="118"/>
      <c r="I189" s="19"/>
      <c r="J189" s="19"/>
      <c r="K189" s="118"/>
      <c r="L189" s="118"/>
      <c r="M189" s="146"/>
      <c r="N189" s="118"/>
      <c r="O189" s="170"/>
      <c r="P189" s="170"/>
      <c r="Q189" s="170"/>
    </row>
    <row r="190" spans="2:17" x14ac:dyDescent="0.2">
      <c r="B190" s="118"/>
      <c r="C190" s="19"/>
      <c r="D190" s="19"/>
      <c r="E190" s="118"/>
      <c r="F190" s="118"/>
      <c r="G190" s="146"/>
      <c r="H190" s="118"/>
      <c r="I190" s="19"/>
      <c r="J190" s="19"/>
      <c r="K190" s="118"/>
      <c r="L190" s="118"/>
      <c r="M190" s="146"/>
      <c r="N190" s="118"/>
      <c r="O190" s="170"/>
      <c r="P190" s="170"/>
      <c r="Q190" s="170"/>
    </row>
    <row r="191" spans="2:17" x14ac:dyDescent="0.2">
      <c r="B191" s="118"/>
      <c r="C191" s="19"/>
      <c r="D191" s="19"/>
      <c r="E191" s="118"/>
      <c r="F191" s="118"/>
      <c r="G191" s="146"/>
      <c r="H191" s="118"/>
      <c r="I191" s="19"/>
      <c r="J191" s="19"/>
      <c r="K191" s="118"/>
      <c r="L191" s="118"/>
      <c r="M191" s="146"/>
      <c r="N191" s="118"/>
      <c r="O191" s="170"/>
      <c r="P191" s="170"/>
      <c r="Q191" s="170"/>
    </row>
    <row r="192" spans="2:17" x14ac:dyDescent="0.2">
      <c r="B192" s="118"/>
      <c r="C192" s="19"/>
      <c r="D192" s="19"/>
      <c r="E192" s="118"/>
      <c r="F192" s="118"/>
      <c r="G192" s="146"/>
      <c r="H192" s="118"/>
      <c r="I192" s="19"/>
      <c r="J192" s="19"/>
      <c r="K192" s="118"/>
      <c r="L192" s="118"/>
      <c r="M192" s="146"/>
      <c r="N192" s="118"/>
      <c r="O192" s="170"/>
      <c r="P192" s="170"/>
      <c r="Q192" s="170"/>
    </row>
    <row r="193" spans="2:17" x14ac:dyDescent="0.2">
      <c r="B193" s="118"/>
      <c r="C193" s="19"/>
      <c r="D193" s="19"/>
      <c r="E193" s="118"/>
      <c r="F193" s="118"/>
      <c r="G193" s="146"/>
      <c r="H193" s="118"/>
      <c r="I193" s="19"/>
      <c r="J193" s="19"/>
      <c r="K193" s="118"/>
      <c r="L193" s="118"/>
      <c r="M193" s="146"/>
      <c r="N193" s="118"/>
      <c r="O193" s="170"/>
      <c r="P193" s="170"/>
      <c r="Q193" s="170"/>
    </row>
    <row r="194" spans="2:17" x14ac:dyDescent="0.2">
      <c r="B194" s="118"/>
      <c r="C194" s="19"/>
      <c r="D194" s="19"/>
      <c r="E194" s="118"/>
      <c r="F194" s="118"/>
      <c r="G194" s="146"/>
      <c r="H194" s="118"/>
      <c r="I194" s="19"/>
      <c r="J194" s="19"/>
      <c r="K194" s="118"/>
      <c r="L194" s="118"/>
      <c r="M194" s="146"/>
      <c r="N194" s="118"/>
      <c r="O194" s="170"/>
      <c r="P194" s="170"/>
      <c r="Q194" s="170"/>
    </row>
    <row r="195" spans="2:17" x14ac:dyDescent="0.2">
      <c r="B195" s="118"/>
      <c r="C195" s="19"/>
      <c r="D195" s="19"/>
      <c r="E195" s="118"/>
      <c r="F195" s="118"/>
      <c r="G195" s="146"/>
      <c r="H195" s="118"/>
      <c r="I195" s="19"/>
      <c r="J195" s="19"/>
      <c r="K195" s="118"/>
      <c r="L195" s="118"/>
      <c r="M195" s="146"/>
      <c r="N195" s="118"/>
      <c r="O195" s="170"/>
      <c r="P195" s="170"/>
      <c r="Q195" s="170"/>
    </row>
    <row r="196" spans="2:17" x14ac:dyDescent="0.2">
      <c r="B196" s="118"/>
      <c r="C196" s="19"/>
      <c r="D196" s="19"/>
      <c r="E196" s="118"/>
      <c r="F196" s="118"/>
      <c r="G196" s="146"/>
      <c r="H196" s="118"/>
      <c r="I196" s="19"/>
      <c r="J196" s="19"/>
      <c r="K196" s="118"/>
      <c r="L196" s="118"/>
      <c r="M196" s="146"/>
      <c r="N196" s="118"/>
      <c r="O196" s="170"/>
      <c r="P196" s="170"/>
      <c r="Q196" s="170"/>
    </row>
    <row r="197" spans="2:17" x14ac:dyDescent="0.2">
      <c r="B197" s="118"/>
      <c r="C197" s="19"/>
      <c r="D197" s="19"/>
      <c r="E197" s="118"/>
      <c r="F197" s="118"/>
      <c r="G197" s="146"/>
      <c r="H197" s="118"/>
      <c r="I197" s="19"/>
      <c r="J197" s="19"/>
      <c r="K197" s="118"/>
      <c r="L197" s="118"/>
      <c r="M197" s="146"/>
      <c r="N197" s="118"/>
      <c r="O197" s="170"/>
      <c r="P197" s="170"/>
      <c r="Q197" s="170"/>
    </row>
    <row r="198" spans="2:17" x14ac:dyDescent="0.2">
      <c r="B198" s="118"/>
      <c r="C198" s="19"/>
      <c r="D198" s="19"/>
      <c r="E198" s="118"/>
      <c r="F198" s="118"/>
      <c r="G198" s="146"/>
      <c r="H198" s="118"/>
      <c r="I198" s="19"/>
      <c r="J198" s="19"/>
      <c r="K198" s="118"/>
      <c r="L198" s="118"/>
      <c r="M198" s="146"/>
      <c r="N198" s="118"/>
      <c r="O198" s="170"/>
      <c r="P198" s="170"/>
      <c r="Q198" s="170"/>
    </row>
    <row r="199" spans="2:17" x14ac:dyDescent="0.2">
      <c r="B199" s="118"/>
      <c r="C199" s="19"/>
      <c r="D199" s="19"/>
      <c r="E199" s="118"/>
      <c r="F199" s="118"/>
      <c r="G199" s="146"/>
      <c r="H199" s="118"/>
      <c r="I199" s="19"/>
      <c r="J199" s="19"/>
      <c r="K199" s="118"/>
      <c r="L199" s="118"/>
      <c r="M199" s="146"/>
      <c r="N199" s="118"/>
      <c r="O199" s="170"/>
      <c r="P199" s="170"/>
      <c r="Q199" s="170"/>
    </row>
    <row r="200" spans="2:17" x14ac:dyDescent="0.2">
      <c r="B200" s="118"/>
      <c r="C200" s="19"/>
      <c r="D200" s="19"/>
      <c r="E200" s="118"/>
      <c r="F200" s="118"/>
      <c r="G200" s="146"/>
      <c r="H200" s="118"/>
      <c r="I200" s="19"/>
      <c r="J200" s="19"/>
      <c r="K200" s="118"/>
      <c r="L200" s="118"/>
      <c r="M200" s="146"/>
      <c r="N200" s="118"/>
      <c r="O200" s="170"/>
      <c r="P200" s="170"/>
      <c r="Q200" s="170"/>
    </row>
    <row r="201" spans="2:17" x14ac:dyDescent="0.2">
      <c r="B201" s="118"/>
      <c r="C201" s="19"/>
      <c r="D201" s="19"/>
      <c r="E201" s="118"/>
      <c r="F201" s="118"/>
      <c r="G201" s="146"/>
      <c r="H201" s="118"/>
      <c r="I201" s="19"/>
      <c r="J201" s="19"/>
      <c r="K201" s="118"/>
      <c r="L201" s="118"/>
      <c r="M201" s="146"/>
      <c r="N201" s="118"/>
      <c r="O201" s="170"/>
      <c r="P201" s="170"/>
      <c r="Q201" s="170"/>
    </row>
    <row r="202" spans="2:17" x14ac:dyDescent="0.2">
      <c r="B202" s="118"/>
      <c r="C202" s="19"/>
      <c r="D202" s="19"/>
      <c r="E202" s="118"/>
      <c r="F202" s="118"/>
      <c r="G202" s="146"/>
      <c r="H202" s="118"/>
      <c r="I202" s="19"/>
      <c r="J202" s="19"/>
      <c r="K202" s="118"/>
      <c r="L202" s="118"/>
      <c r="M202" s="146"/>
      <c r="N202" s="118"/>
      <c r="O202" s="170"/>
      <c r="P202" s="170"/>
      <c r="Q202" s="170"/>
    </row>
    <row r="203" spans="2:17" x14ac:dyDescent="0.2">
      <c r="B203" s="118"/>
      <c r="C203" s="19"/>
      <c r="D203" s="19"/>
      <c r="E203" s="118"/>
      <c r="F203" s="118"/>
      <c r="G203" s="146"/>
      <c r="H203" s="118"/>
      <c r="I203" s="19"/>
      <c r="J203" s="19"/>
      <c r="K203" s="118"/>
      <c r="L203" s="118"/>
      <c r="M203" s="146"/>
      <c r="N203" s="118"/>
      <c r="O203" s="170"/>
      <c r="P203" s="170"/>
      <c r="Q203" s="170"/>
    </row>
    <row r="204" spans="2:17" x14ac:dyDescent="0.2">
      <c r="B204" s="118"/>
      <c r="C204" s="19"/>
      <c r="D204" s="19"/>
      <c r="E204" s="118"/>
      <c r="F204" s="118"/>
      <c r="G204" s="146"/>
      <c r="H204" s="118"/>
      <c r="I204" s="19"/>
      <c r="J204" s="19"/>
      <c r="K204" s="118"/>
      <c r="L204" s="118"/>
      <c r="M204" s="146"/>
      <c r="N204" s="118"/>
      <c r="O204" s="170"/>
      <c r="P204" s="170"/>
      <c r="Q204" s="170"/>
    </row>
    <row r="205" spans="2:17" x14ac:dyDescent="0.2">
      <c r="B205" s="118"/>
      <c r="C205" s="19"/>
      <c r="D205" s="19"/>
      <c r="E205" s="118"/>
      <c r="F205" s="118"/>
      <c r="G205" s="146"/>
      <c r="H205" s="118"/>
      <c r="I205" s="19"/>
      <c r="J205" s="19"/>
      <c r="K205" s="118"/>
      <c r="L205" s="118"/>
      <c r="M205" s="146"/>
      <c r="N205" s="118"/>
      <c r="O205" s="170"/>
      <c r="P205" s="170"/>
      <c r="Q205" s="170"/>
    </row>
    <row r="206" spans="2:17" x14ac:dyDescent="0.2">
      <c r="B206" s="118"/>
      <c r="C206" s="19"/>
      <c r="D206" s="19"/>
      <c r="E206" s="118"/>
      <c r="F206" s="118"/>
      <c r="G206" s="146"/>
      <c r="H206" s="118"/>
      <c r="I206" s="19"/>
      <c r="J206" s="19"/>
      <c r="K206" s="118"/>
      <c r="L206" s="118"/>
      <c r="M206" s="146"/>
      <c r="N206" s="118"/>
      <c r="O206" s="170"/>
      <c r="P206" s="170"/>
      <c r="Q206" s="170"/>
    </row>
    <row r="207" spans="2:17" x14ac:dyDescent="0.2">
      <c r="B207" s="118"/>
      <c r="C207" s="19"/>
      <c r="D207" s="19"/>
      <c r="E207" s="118"/>
      <c r="F207" s="118"/>
      <c r="G207" s="146"/>
      <c r="H207" s="118"/>
      <c r="I207" s="19"/>
      <c r="J207" s="19"/>
      <c r="K207" s="118"/>
      <c r="L207" s="118"/>
      <c r="M207" s="146"/>
      <c r="N207" s="118"/>
      <c r="O207" s="170"/>
      <c r="P207" s="170"/>
      <c r="Q207" s="170"/>
    </row>
    <row r="208" spans="2:17" x14ac:dyDescent="0.2">
      <c r="B208" s="118"/>
      <c r="C208" s="19"/>
      <c r="D208" s="19"/>
      <c r="E208" s="118"/>
      <c r="F208" s="118"/>
      <c r="G208" s="146"/>
      <c r="H208" s="118"/>
      <c r="I208" s="19"/>
      <c r="J208" s="19"/>
      <c r="K208" s="118"/>
      <c r="L208" s="118"/>
      <c r="M208" s="146"/>
      <c r="N208" s="118"/>
      <c r="O208" s="170"/>
      <c r="P208" s="170"/>
      <c r="Q208" s="170"/>
    </row>
    <row r="209" spans="2:17" x14ac:dyDescent="0.2">
      <c r="B209" s="118"/>
      <c r="C209" s="19"/>
      <c r="D209" s="19"/>
      <c r="E209" s="118"/>
      <c r="F209" s="118"/>
      <c r="G209" s="146"/>
      <c r="H209" s="118"/>
      <c r="I209" s="19"/>
      <c r="J209" s="19"/>
      <c r="K209" s="118"/>
      <c r="L209" s="118"/>
      <c r="M209" s="146"/>
      <c r="N209" s="118"/>
      <c r="O209" s="170"/>
      <c r="P209" s="170"/>
      <c r="Q209" s="170"/>
    </row>
    <row r="210" spans="2:17" x14ac:dyDescent="0.2">
      <c r="B210" s="118"/>
      <c r="C210" s="19"/>
      <c r="D210" s="19"/>
      <c r="E210" s="118"/>
      <c r="F210" s="118"/>
      <c r="G210" s="146"/>
      <c r="H210" s="118"/>
      <c r="I210" s="19"/>
      <c r="J210" s="19"/>
      <c r="K210" s="118"/>
      <c r="L210" s="118"/>
      <c r="M210" s="146"/>
      <c r="N210" s="118"/>
      <c r="O210" s="170"/>
      <c r="P210" s="170"/>
      <c r="Q210" s="170"/>
    </row>
    <row r="211" spans="2:17" x14ac:dyDescent="0.2">
      <c r="B211" s="118"/>
      <c r="C211" s="19"/>
      <c r="D211" s="19"/>
      <c r="E211" s="118"/>
      <c r="F211" s="118"/>
      <c r="G211" s="146"/>
      <c r="H211" s="118"/>
      <c r="I211" s="19"/>
      <c r="J211" s="19"/>
      <c r="K211" s="118"/>
      <c r="L211" s="118"/>
      <c r="M211" s="146"/>
      <c r="N211" s="118"/>
      <c r="O211" s="170"/>
      <c r="P211" s="170"/>
      <c r="Q211" s="170"/>
    </row>
    <row r="212" spans="2:17" x14ac:dyDescent="0.2">
      <c r="B212" s="118"/>
      <c r="C212" s="19"/>
      <c r="D212" s="19"/>
      <c r="E212" s="118"/>
      <c r="F212" s="118"/>
      <c r="G212" s="146"/>
      <c r="H212" s="118"/>
      <c r="I212" s="19"/>
      <c r="J212" s="19"/>
      <c r="K212" s="118"/>
      <c r="L212" s="118"/>
      <c r="M212" s="146"/>
      <c r="N212" s="118"/>
      <c r="O212" s="170"/>
      <c r="P212" s="170"/>
      <c r="Q212" s="170"/>
    </row>
    <row r="213" spans="2:17" x14ac:dyDescent="0.2">
      <c r="B213" s="118"/>
      <c r="C213" s="19"/>
      <c r="D213" s="19"/>
      <c r="E213" s="118"/>
      <c r="F213" s="118"/>
      <c r="G213" s="146"/>
      <c r="H213" s="118"/>
      <c r="I213" s="19"/>
      <c r="J213" s="19"/>
      <c r="K213" s="118"/>
      <c r="L213" s="118"/>
      <c r="M213" s="146"/>
      <c r="N213" s="118"/>
      <c r="O213" s="170"/>
      <c r="P213" s="170"/>
      <c r="Q213" s="170"/>
    </row>
    <row r="214" spans="2:17" x14ac:dyDescent="0.2">
      <c r="B214" s="118"/>
      <c r="C214" s="19"/>
      <c r="D214" s="19"/>
      <c r="E214" s="118"/>
      <c r="F214" s="118"/>
      <c r="G214" s="146"/>
      <c r="H214" s="118"/>
      <c r="I214" s="19"/>
      <c r="J214" s="19"/>
      <c r="K214" s="118"/>
      <c r="L214" s="118"/>
      <c r="M214" s="146"/>
      <c r="N214" s="118"/>
      <c r="O214" s="170"/>
      <c r="P214" s="170"/>
      <c r="Q214" s="170"/>
    </row>
    <row r="215" spans="2:17" x14ac:dyDescent="0.2">
      <c r="B215" s="118"/>
      <c r="C215" s="19"/>
      <c r="D215" s="19"/>
      <c r="E215" s="118"/>
      <c r="F215" s="118"/>
      <c r="G215" s="146"/>
      <c r="H215" s="118"/>
      <c r="I215" s="19"/>
      <c r="J215" s="19"/>
      <c r="K215" s="118"/>
      <c r="L215" s="118"/>
      <c r="M215" s="146"/>
      <c r="N215" s="118"/>
      <c r="O215" s="170"/>
      <c r="P215" s="170"/>
      <c r="Q215" s="170"/>
    </row>
    <row r="216" spans="2:17" x14ac:dyDescent="0.2">
      <c r="B216" s="118"/>
      <c r="C216" s="19"/>
      <c r="D216" s="19"/>
      <c r="E216" s="118"/>
      <c r="F216" s="118"/>
      <c r="G216" s="146"/>
      <c r="H216" s="118"/>
      <c r="I216" s="19"/>
      <c r="J216" s="19"/>
      <c r="K216" s="118"/>
      <c r="L216" s="118"/>
      <c r="M216" s="146"/>
      <c r="N216" s="118"/>
      <c r="O216" s="170"/>
      <c r="P216" s="170"/>
      <c r="Q216" s="170"/>
    </row>
    <row r="217" spans="2:17" x14ac:dyDescent="0.2">
      <c r="B217" s="118"/>
      <c r="C217" s="19"/>
      <c r="D217" s="19"/>
      <c r="E217" s="118"/>
      <c r="F217" s="118"/>
      <c r="G217" s="146"/>
      <c r="H217" s="118"/>
      <c r="I217" s="19"/>
      <c r="J217" s="19"/>
      <c r="K217" s="118"/>
      <c r="L217" s="118"/>
      <c r="M217" s="146"/>
      <c r="N217" s="118"/>
      <c r="O217" s="170"/>
      <c r="P217" s="170"/>
      <c r="Q217" s="170"/>
    </row>
    <row r="218" spans="2:17" x14ac:dyDescent="0.2">
      <c r="B218" s="118"/>
      <c r="C218" s="19"/>
      <c r="D218" s="19"/>
      <c r="E218" s="118"/>
      <c r="F218" s="118"/>
      <c r="G218" s="146"/>
      <c r="H218" s="118"/>
      <c r="I218" s="19"/>
      <c r="J218" s="19"/>
      <c r="K218" s="118"/>
      <c r="L218" s="118"/>
      <c r="M218" s="146"/>
      <c r="N218" s="118"/>
      <c r="O218" s="170"/>
      <c r="P218" s="170"/>
      <c r="Q218" s="170"/>
    </row>
    <row r="219" spans="2:17" x14ac:dyDescent="0.2">
      <c r="B219" s="118"/>
      <c r="C219" s="19"/>
      <c r="D219" s="19"/>
      <c r="E219" s="118"/>
      <c r="F219" s="118"/>
      <c r="G219" s="146"/>
      <c r="H219" s="118"/>
      <c r="I219" s="19"/>
      <c r="J219" s="19"/>
      <c r="K219" s="118"/>
      <c r="L219" s="118"/>
      <c r="M219" s="146"/>
      <c r="N219" s="118"/>
      <c r="O219" s="170"/>
      <c r="P219" s="170"/>
      <c r="Q219" s="170"/>
    </row>
    <row r="220" spans="2:17" x14ac:dyDescent="0.2">
      <c r="B220" s="118"/>
      <c r="C220" s="19"/>
      <c r="D220" s="19"/>
      <c r="E220" s="118"/>
      <c r="F220" s="118"/>
      <c r="G220" s="146"/>
      <c r="H220" s="118"/>
      <c r="I220" s="19"/>
      <c r="J220" s="19"/>
      <c r="K220" s="118"/>
      <c r="L220" s="118"/>
      <c r="M220" s="146"/>
      <c r="N220" s="118"/>
      <c r="O220" s="170"/>
      <c r="P220" s="170"/>
      <c r="Q220" s="170"/>
    </row>
    <row r="221" spans="2:17" x14ac:dyDescent="0.2">
      <c r="B221" s="118"/>
      <c r="C221" s="19"/>
      <c r="D221" s="19"/>
      <c r="E221" s="118"/>
      <c r="F221" s="118"/>
      <c r="G221" s="146"/>
      <c r="H221" s="118"/>
      <c r="I221" s="19"/>
      <c r="J221" s="19"/>
      <c r="K221" s="118"/>
      <c r="L221" s="118"/>
      <c r="M221" s="146"/>
      <c r="N221" s="118"/>
      <c r="O221" s="170"/>
      <c r="P221" s="170"/>
      <c r="Q221" s="170"/>
    </row>
    <row r="222" spans="2:17" x14ac:dyDescent="0.2">
      <c r="B222" s="118"/>
      <c r="C222" s="19"/>
      <c r="D222" s="19"/>
      <c r="E222" s="118"/>
      <c r="F222" s="118"/>
      <c r="G222" s="146"/>
      <c r="H222" s="118"/>
      <c r="I222" s="19"/>
      <c r="J222" s="19"/>
      <c r="K222" s="118"/>
      <c r="L222" s="118"/>
      <c r="M222" s="146"/>
      <c r="N222" s="118"/>
      <c r="O222" s="170"/>
      <c r="P222" s="170"/>
      <c r="Q222" s="170"/>
    </row>
    <row r="223" spans="2:17" x14ac:dyDescent="0.2">
      <c r="B223" s="118"/>
      <c r="C223" s="19"/>
      <c r="D223" s="19"/>
      <c r="E223" s="118"/>
      <c r="F223" s="118"/>
      <c r="G223" s="146"/>
      <c r="H223" s="118"/>
      <c r="I223" s="19"/>
      <c r="J223" s="19"/>
      <c r="K223" s="118"/>
      <c r="L223" s="118"/>
      <c r="M223" s="146"/>
      <c r="N223" s="118"/>
      <c r="O223" s="170"/>
      <c r="P223" s="170"/>
      <c r="Q223" s="170"/>
    </row>
    <row r="224" spans="2:17" x14ac:dyDescent="0.2">
      <c r="B224" s="118"/>
      <c r="C224" s="19"/>
      <c r="D224" s="19"/>
      <c r="E224" s="118"/>
      <c r="F224" s="118"/>
      <c r="G224" s="146"/>
      <c r="H224" s="118"/>
      <c r="I224" s="19"/>
      <c r="J224" s="19"/>
      <c r="K224" s="118"/>
      <c r="L224" s="118"/>
      <c r="M224" s="146"/>
      <c r="N224" s="118"/>
      <c r="O224" s="170"/>
      <c r="P224" s="170"/>
      <c r="Q224" s="170"/>
    </row>
    <row r="225" spans="2:17" x14ac:dyDescent="0.2">
      <c r="B225" s="118"/>
      <c r="C225" s="19"/>
      <c r="D225" s="19"/>
      <c r="E225" s="118"/>
      <c r="F225" s="118"/>
      <c r="G225" s="146"/>
      <c r="H225" s="118"/>
      <c r="I225" s="19"/>
      <c r="J225" s="19"/>
      <c r="K225" s="118"/>
      <c r="L225" s="118"/>
      <c r="M225" s="146"/>
      <c r="N225" s="118"/>
      <c r="O225" s="170"/>
      <c r="P225" s="170"/>
      <c r="Q225" s="170"/>
    </row>
    <row r="226" spans="2:17" x14ac:dyDescent="0.2">
      <c r="B226" s="118"/>
      <c r="C226" s="19"/>
      <c r="D226" s="19"/>
      <c r="E226" s="118"/>
      <c r="F226" s="118"/>
      <c r="G226" s="146"/>
      <c r="H226" s="118"/>
      <c r="I226" s="19"/>
      <c r="J226" s="19"/>
      <c r="K226" s="118"/>
      <c r="L226" s="118"/>
      <c r="M226" s="146"/>
      <c r="N226" s="118"/>
      <c r="O226" s="170"/>
      <c r="P226" s="170"/>
      <c r="Q226" s="170"/>
    </row>
    <row r="227" spans="2:17" x14ac:dyDescent="0.2">
      <c r="B227" s="118"/>
      <c r="C227" s="19"/>
      <c r="D227" s="19"/>
      <c r="E227" s="118"/>
      <c r="F227" s="118"/>
      <c r="G227" s="146"/>
      <c r="H227" s="118"/>
      <c r="I227" s="19"/>
      <c r="J227" s="19"/>
      <c r="K227" s="118"/>
      <c r="L227" s="118"/>
      <c r="M227" s="146"/>
      <c r="N227" s="118"/>
      <c r="O227" s="170"/>
      <c r="P227" s="170"/>
      <c r="Q227" s="170"/>
    </row>
    <row r="228" spans="2:17" x14ac:dyDescent="0.2">
      <c r="B228" s="118"/>
      <c r="C228" s="19"/>
      <c r="D228" s="19"/>
      <c r="E228" s="118"/>
      <c r="F228" s="118"/>
      <c r="G228" s="146"/>
      <c r="H228" s="118"/>
      <c r="I228" s="19"/>
      <c r="J228" s="19"/>
      <c r="K228" s="118"/>
      <c r="L228" s="118"/>
      <c r="M228" s="146"/>
      <c r="N228" s="118"/>
      <c r="O228" s="170"/>
      <c r="P228" s="170"/>
      <c r="Q228" s="170"/>
    </row>
    <row r="229" spans="2:17" x14ac:dyDescent="0.2">
      <c r="B229" s="118"/>
      <c r="C229" s="19"/>
      <c r="D229" s="19"/>
      <c r="E229" s="118"/>
      <c r="F229" s="118"/>
      <c r="G229" s="146"/>
      <c r="H229" s="118"/>
      <c r="I229" s="19"/>
      <c r="J229" s="19"/>
      <c r="K229" s="118"/>
      <c r="L229" s="118"/>
      <c r="M229" s="146"/>
      <c r="N229" s="118"/>
      <c r="O229" s="170"/>
      <c r="P229" s="170"/>
      <c r="Q229" s="170"/>
    </row>
    <row r="230" spans="2:17" x14ac:dyDescent="0.2">
      <c r="B230" s="118"/>
      <c r="C230" s="19"/>
      <c r="D230" s="19"/>
      <c r="E230" s="118"/>
      <c r="F230" s="118"/>
      <c r="G230" s="146"/>
      <c r="H230" s="118"/>
      <c r="I230" s="19"/>
      <c r="J230" s="19"/>
      <c r="K230" s="118"/>
      <c r="L230" s="118"/>
      <c r="M230" s="146"/>
      <c r="N230" s="118"/>
      <c r="O230" s="170"/>
      <c r="P230" s="170"/>
      <c r="Q230" s="170"/>
    </row>
    <row r="231" spans="2:17" x14ac:dyDescent="0.2">
      <c r="B231" s="118"/>
      <c r="C231" s="19"/>
      <c r="D231" s="19"/>
      <c r="E231" s="118"/>
      <c r="F231" s="118"/>
      <c r="G231" s="146"/>
      <c r="H231" s="118"/>
      <c r="I231" s="19"/>
      <c r="J231" s="19"/>
      <c r="K231" s="118"/>
      <c r="L231" s="118"/>
      <c r="M231" s="146"/>
      <c r="N231" s="118"/>
      <c r="O231" s="170"/>
      <c r="P231" s="170"/>
      <c r="Q231" s="170"/>
    </row>
    <row r="232" spans="2:17" x14ac:dyDescent="0.2">
      <c r="B232" s="118"/>
      <c r="C232" s="19"/>
      <c r="D232" s="19"/>
      <c r="E232" s="118"/>
      <c r="F232" s="118"/>
      <c r="G232" s="146"/>
      <c r="H232" s="118"/>
      <c r="I232" s="19"/>
      <c r="J232" s="19"/>
      <c r="K232" s="118"/>
      <c r="L232" s="118"/>
      <c r="M232" s="146"/>
      <c r="N232" s="118"/>
      <c r="O232" s="170"/>
      <c r="P232" s="170"/>
      <c r="Q232" s="170"/>
    </row>
    <row r="233" spans="2:17" x14ac:dyDescent="0.2">
      <c r="B233" s="118"/>
      <c r="C233" s="19"/>
      <c r="D233" s="19"/>
      <c r="E233" s="118"/>
      <c r="F233" s="118"/>
      <c r="G233" s="146"/>
      <c r="H233" s="118"/>
      <c r="I233" s="19"/>
      <c r="J233" s="19"/>
      <c r="K233" s="118"/>
      <c r="L233" s="118"/>
      <c r="M233" s="146"/>
      <c r="N233" s="118"/>
      <c r="O233" s="170"/>
      <c r="P233" s="170"/>
      <c r="Q233" s="170"/>
    </row>
    <row r="234" spans="2:17" x14ac:dyDescent="0.2">
      <c r="B234" s="118"/>
      <c r="C234" s="19"/>
      <c r="D234" s="19"/>
      <c r="E234" s="118"/>
      <c r="F234" s="118"/>
      <c r="G234" s="146"/>
      <c r="H234" s="118"/>
      <c r="I234" s="19"/>
      <c r="J234" s="19"/>
      <c r="K234" s="118"/>
      <c r="L234" s="118"/>
      <c r="M234" s="146"/>
      <c r="N234" s="118"/>
      <c r="O234" s="170"/>
      <c r="P234" s="170"/>
      <c r="Q234" s="170"/>
    </row>
    <row r="235" spans="2:17" x14ac:dyDescent="0.2">
      <c r="B235" s="118"/>
      <c r="C235" s="19"/>
      <c r="D235" s="19"/>
      <c r="E235" s="118"/>
      <c r="F235" s="118"/>
      <c r="G235" s="146"/>
      <c r="H235" s="118"/>
      <c r="I235" s="19"/>
      <c r="J235" s="19"/>
      <c r="K235" s="118"/>
      <c r="L235" s="118"/>
      <c r="M235" s="146"/>
      <c r="N235" s="118"/>
      <c r="O235" s="170"/>
      <c r="P235" s="170"/>
      <c r="Q235" s="170"/>
    </row>
    <row r="236" spans="2:17" x14ac:dyDescent="0.2">
      <c r="B236" s="118"/>
      <c r="C236" s="19"/>
      <c r="D236" s="19"/>
      <c r="E236" s="118"/>
      <c r="F236" s="118"/>
      <c r="G236" s="146"/>
      <c r="H236" s="118"/>
      <c r="I236" s="19"/>
      <c r="J236" s="19"/>
      <c r="K236" s="118"/>
      <c r="L236" s="118"/>
      <c r="M236" s="146"/>
      <c r="N236" s="118"/>
      <c r="O236" s="170"/>
      <c r="P236" s="170"/>
      <c r="Q236" s="170"/>
    </row>
    <row r="237" spans="2:17" x14ac:dyDescent="0.2">
      <c r="B237" s="118"/>
      <c r="C237" s="19"/>
      <c r="D237" s="19"/>
      <c r="E237" s="118"/>
      <c r="F237" s="118"/>
      <c r="G237" s="146"/>
      <c r="H237" s="118"/>
      <c r="I237" s="19"/>
      <c r="J237" s="19"/>
      <c r="K237" s="118"/>
      <c r="L237" s="118"/>
      <c r="M237" s="146"/>
      <c r="N237" s="118"/>
      <c r="O237" s="170"/>
      <c r="P237" s="170"/>
      <c r="Q237" s="170"/>
    </row>
    <row r="238" spans="2:17" x14ac:dyDescent="0.2">
      <c r="B238" s="118"/>
      <c r="C238" s="19"/>
      <c r="D238" s="19"/>
      <c r="E238" s="118"/>
      <c r="F238" s="118"/>
      <c r="G238" s="146"/>
      <c r="H238" s="118"/>
      <c r="I238" s="19"/>
      <c r="J238" s="19"/>
      <c r="K238" s="118"/>
      <c r="L238" s="118"/>
      <c r="M238" s="146"/>
      <c r="N238" s="118"/>
      <c r="O238" s="170"/>
      <c r="P238" s="170"/>
      <c r="Q238" s="170"/>
    </row>
    <row r="239" spans="2:17" x14ac:dyDescent="0.2">
      <c r="B239" s="118"/>
      <c r="C239" s="19"/>
      <c r="D239" s="19"/>
      <c r="E239" s="118"/>
      <c r="F239" s="118"/>
      <c r="G239" s="146"/>
      <c r="H239" s="118"/>
      <c r="I239" s="19"/>
      <c r="J239" s="19"/>
      <c r="K239" s="118"/>
      <c r="L239" s="118"/>
      <c r="M239" s="146"/>
      <c r="N239" s="118"/>
      <c r="O239" s="170"/>
      <c r="P239" s="170"/>
      <c r="Q239" s="170"/>
    </row>
    <row r="240" spans="2:17" x14ac:dyDescent="0.2">
      <c r="B240" s="118"/>
      <c r="C240" s="19"/>
      <c r="D240" s="19"/>
      <c r="E240" s="118"/>
      <c r="F240" s="118"/>
      <c r="G240" s="146"/>
      <c r="H240" s="118"/>
      <c r="I240" s="19"/>
      <c r="J240" s="19"/>
      <c r="K240" s="118"/>
      <c r="L240" s="118"/>
      <c r="M240" s="146"/>
      <c r="N240" s="118"/>
      <c r="O240" s="170"/>
      <c r="P240" s="170"/>
      <c r="Q240" s="170"/>
    </row>
    <row r="241" spans="2:17" x14ac:dyDescent="0.2">
      <c r="B241" s="118"/>
      <c r="C241" s="19"/>
      <c r="D241" s="19"/>
      <c r="E241" s="118"/>
      <c r="F241" s="118"/>
      <c r="G241" s="146"/>
      <c r="H241" s="118"/>
      <c r="I241" s="19"/>
      <c r="J241" s="19"/>
      <c r="K241" s="118"/>
      <c r="L241" s="118"/>
      <c r="M241" s="146"/>
      <c r="N241" s="118"/>
      <c r="O241" s="170"/>
      <c r="P241" s="170"/>
      <c r="Q241" s="170"/>
    </row>
    <row r="242" spans="2:17" x14ac:dyDescent="0.2">
      <c r="B242" s="118"/>
      <c r="C242" s="19"/>
      <c r="D242" s="19"/>
      <c r="E242" s="118"/>
      <c r="F242" s="118"/>
      <c r="G242" s="146"/>
      <c r="H242" s="118"/>
      <c r="I242" s="19"/>
      <c r="J242" s="19"/>
      <c r="K242" s="118"/>
      <c r="L242" s="118"/>
      <c r="M242" s="146"/>
      <c r="N242" s="118"/>
      <c r="O242" s="170"/>
      <c r="P242" s="170"/>
      <c r="Q242" s="170"/>
    </row>
    <row r="243" spans="2:17" x14ac:dyDescent="0.2">
      <c r="B243" s="118"/>
      <c r="C243" s="19"/>
      <c r="D243" s="19"/>
      <c r="E243" s="118"/>
      <c r="F243" s="118"/>
      <c r="G243" s="146"/>
      <c r="H243" s="118"/>
      <c r="I243" s="19"/>
      <c r="J243" s="19"/>
      <c r="K243" s="118"/>
      <c r="L243" s="118"/>
      <c r="M243" s="146"/>
      <c r="N243" s="118"/>
      <c r="O243" s="170"/>
      <c r="P243" s="170"/>
      <c r="Q243" s="170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159" bestFit="1" customWidth="1"/>
    <col min="2" max="2" width="12.7109375" style="101" bestFit="1" customWidth="1"/>
    <col min="3" max="4" width="12.42578125" style="244" bestFit="1" customWidth="1"/>
    <col min="5" max="5" width="13.42578125" style="101" bestFit="1" customWidth="1"/>
    <col min="6" max="6" width="14.42578125" style="101" bestFit="1" customWidth="1"/>
    <col min="7" max="7" width="10.7109375" style="127" bestFit="1" customWidth="1"/>
    <col min="8" max="8" width="12.7109375" style="101" bestFit="1" customWidth="1"/>
    <col min="9" max="10" width="12.42578125" style="244" bestFit="1" customWidth="1"/>
    <col min="11" max="12" width="14.42578125" style="101" bestFit="1" customWidth="1"/>
    <col min="13" max="13" width="10.7109375" style="127" bestFit="1" customWidth="1"/>
    <col min="14" max="14" width="16.140625" style="101" bestFit="1" customWidth="1"/>
    <col min="15" max="16384" width="9.140625" style="159"/>
  </cols>
  <sheetData>
    <row r="2" spans="1:19" ht="18.75" x14ac:dyDescent="0.3">
      <c r="A2" s="5" t="s">
        <v>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70"/>
      <c r="P2" s="170"/>
      <c r="Q2" s="170"/>
      <c r="R2" s="170"/>
      <c r="S2" s="170"/>
    </row>
    <row r="3" spans="1:19" x14ac:dyDescent="0.2">
      <c r="A3" s="104"/>
    </row>
    <row r="4" spans="1:19" s="248" customFormat="1" x14ac:dyDescent="0.2">
      <c r="B4" s="150"/>
      <c r="C4" s="52"/>
      <c r="D4" s="52"/>
      <c r="E4" s="150"/>
      <c r="F4" s="150"/>
      <c r="G4" s="224"/>
      <c r="H4" s="150"/>
      <c r="I4" s="52"/>
      <c r="J4" s="52"/>
      <c r="K4" s="150"/>
      <c r="L4" s="150"/>
      <c r="M4" s="224"/>
      <c r="N4" s="248" t="str">
        <f>VALVAL</f>
        <v>млрд. одиниць</v>
      </c>
    </row>
    <row r="5" spans="1:19" s="96" customFormat="1" x14ac:dyDescent="0.2">
      <c r="A5" s="113"/>
      <c r="B5" s="271">
        <v>42735</v>
      </c>
      <c r="C5" s="272"/>
      <c r="D5" s="272"/>
      <c r="E5" s="272"/>
      <c r="F5" s="272"/>
      <c r="G5" s="273"/>
      <c r="H5" s="271">
        <v>43100</v>
      </c>
      <c r="I5" s="272"/>
      <c r="J5" s="272"/>
      <c r="K5" s="272"/>
      <c r="L5" s="272"/>
      <c r="M5" s="273"/>
      <c r="N5" s="11"/>
    </row>
    <row r="6" spans="1:19" s="199" customFormat="1" x14ac:dyDescent="0.2">
      <c r="A6" s="206"/>
      <c r="B6" s="43" t="s">
        <v>65</v>
      </c>
      <c r="C6" s="138" t="s">
        <v>114</v>
      </c>
      <c r="D6" s="138" t="s">
        <v>45</v>
      </c>
      <c r="E6" s="43" t="s">
        <v>183</v>
      </c>
      <c r="F6" s="43" t="s">
        <v>9</v>
      </c>
      <c r="G6" s="70" t="s">
        <v>68</v>
      </c>
      <c r="H6" s="43" t="s">
        <v>65</v>
      </c>
      <c r="I6" s="138" t="s">
        <v>114</v>
      </c>
      <c r="J6" s="138" t="s">
        <v>45</v>
      </c>
      <c r="K6" s="43" t="s">
        <v>183</v>
      </c>
      <c r="L6" s="43" t="s">
        <v>9</v>
      </c>
      <c r="M6" s="70" t="s">
        <v>68</v>
      </c>
      <c r="N6" s="43" t="s">
        <v>154</v>
      </c>
    </row>
    <row r="7" spans="1:19" s="79" customFormat="1" ht="15" x14ac:dyDescent="0.2">
      <c r="A7" s="172" t="s">
        <v>182</v>
      </c>
      <c r="B7" s="166"/>
      <c r="C7" s="22"/>
      <c r="D7" s="22"/>
      <c r="E7" s="166">
        <f t="shared" ref="E7:G7" si="0">SUM(E8:E24)</f>
        <v>70.972708268409988</v>
      </c>
      <c r="F7" s="166">
        <f t="shared" si="0"/>
        <v>1929.8088323996401</v>
      </c>
      <c r="G7" s="192">
        <f t="shared" si="0"/>
        <v>0.99999899999999997</v>
      </c>
      <c r="H7" s="166"/>
      <c r="I7" s="22"/>
      <c r="J7" s="22"/>
      <c r="K7" s="166">
        <f t="shared" ref="K7:N7" si="1">SUM(K8:K24)</f>
        <v>76.305177725159993</v>
      </c>
      <c r="L7" s="166">
        <f t="shared" si="1"/>
        <v>2141.6744392656597</v>
      </c>
      <c r="M7" s="192">
        <f t="shared" si="1"/>
        <v>1.0000009999999999</v>
      </c>
      <c r="N7" s="166">
        <f t="shared" si="1"/>
        <v>9.999999999999701E-7</v>
      </c>
    </row>
    <row r="8" spans="1:19" s="32" customFormat="1" x14ac:dyDescent="0.2">
      <c r="A8" s="213" t="s">
        <v>37</v>
      </c>
      <c r="B8" s="194">
        <v>31.637750017769999</v>
      </c>
      <c r="C8" s="92">
        <v>1</v>
      </c>
      <c r="D8" s="92">
        <v>27.190857999999999</v>
      </c>
      <c r="E8" s="194">
        <v>31.637750017769999</v>
      </c>
      <c r="F8" s="194">
        <v>860.25756817268996</v>
      </c>
      <c r="G8" s="18">
        <v>0.44577299999999997</v>
      </c>
      <c r="H8" s="194">
        <v>32.592573977859999</v>
      </c>
      <c r="I8" s="92">
        <v>1</v>
      </c>
      <c r="J8" s="92">
        <v>28.067222999999998</v>
      </c>
      <c r="K8" s="194">
        <v>32.592573977859999</v>
      </c>
      <c r="L8" s="194">
        <v>914.78304198059004</v>
      </c>
      <c r="M8" s="18">
        <v>0.42713499999999999</v>
      </c>
      <c r="N8" s="194">
        <v>-1.8638999999999999E-2</v>
      </c>
    </row>
    <row r="9" spans="1:19" x14ac:dyDescent="0.2">
      <c r="A9" s="91" t="s">
        <v>149</v>
      </c>
      <c r="B9" s="148">
        <v>3.7637091713299999</v>
      </c>
      <c r="C9" s="51">
        <v>1.0452999999999999</v>
      </c>
      <c r="D9" s="51">
        <v>28.422604</v>
      </c>
      <c r="E9" s="148">
        <v>3.93420521514</v>
      </c>
      <c r="F9" s="148">
        <v>106.97441534788</v>
      </c>
      <c r="G9" s="222">
        <v>5.5433000000000003E-2</v>
      </c>
      <c r="H9" s="148">
        <v>4.9456537886199996</v>
      </c>
      <c r="I9" s="51">
        <v>1.1934</v>
      </c>
      <c r="J9" s="51">
        <v>33.495424</v>
      </c>
      <c r="K9" s="148">
        <v>5.9021432440000003</v>
      </c>
      <c r="L9" s="148">
        <v>165.65677060701</v>
      </c>
      <c r="M9" s="222">
        <v>7.7349000000000001E-2</v>
      </c>
      <c r="N9" s="148">
        <v>2.1916999999999999E-2</v>
      </c>
      <c r="O9" s="170"/>
      <c r="P9" s="170"/>
      <c r="Q9" s="170"/>
    </row>
    <row r="10" spans="1:19" x14ac:dyDescent="0.2">
      <c r="A10" s="91" t="s">
        <v>93</v>
      </c>
      <c r="B10" s="148">
        <v>0.4</v>
      </c>
      <c r="C10" s="51">
        <v>0.73851900000000004</v>
      </c>
      <c r="D10" s="51">
        <v>20.080969</v>
      </c>
      <c r="E10" s="148">
        <v>0.29540765501999999</v>
      </c>
      <c r="F10" s="148">
        <v>8.0323875999999998</v>
      </c>
      <c r="G10" s="222">
        <v>4.1619999999999999E-3</v>
      </c>
      <c r="H10" s="148">
        <v>0.4</v>
      </c>
      <c r="I10" s="51">
        <v>0.79300999999999999</v>
      </c>
      <c r="J10" s="51">
        <v>22.257574999999999</v>
      </c>
      <c r="K10" s="148">
        <v>0.31720380743999999</v>
      </c>
      <c r="L10" s="148">
        <v>8.9030299999999993</v>
      </c>
      <c r="M10" s="222">
        <v>4.1570000000000001E-3</v>
      </c>
      <c r="N10" s="148">
        <v>-5.0000000000000004E-6</v>
      </c>
      <c r="O10" s="170"/>
      <c r="P10" s="170"/>
      <c r="Q10" s="170"/>
    </row>
    <row r="11" spans="1:19" x14ac:dyDescent="0.2">
      <c r="A11" s="91" t="s">
        <v>63</v>
      </c>
      <c r="B11" s="148">
        <v>9.7263234070000006</v>
      </c>
      <c r="C11" s="51">
        <v>1.3443320000000001</v>
      </c>
      <c r="D11" s="51">
        <v>36.553533999999999</v>
      </c>
      <c r="E11" s="148">
        <v>13.07540546726</v>
      </c>
      <c r="F11" s="148">
        <v>355.53149335276998</v>
      </c>
      <c r="G11" s="222">
        <v>0.18423100000000001</v>
      </c>
      <c r="H11" s="148">
        <v>9.8315396570000004</v>
      </c>
      <c r="I11" s="51">
        <v>1.424134</v>
      </c>
      <c r="J11" s="51">
        <v>39.971493000000002</v>
      </c>
      <c r="K11" s="148">
        <v>14.00143215376</v>
      </c>
      <c r="L11" s="148">
        <v>392.981318579</v>
      </c>
      <c r="M11" s="222">
        <v>0.18349299999999999</v>
      </c>
      <c r="N11" s="148">
        <v>-7.3899999999999997E-4</v>
      </c>
      <c r="O11" s="170"/>
      <c r="P11" s="170"/>
      <c r="Q11" s="170"/>
    </row>
    <row r="12" spans="1:19" x14ac:dyDescent="0.2">
      <c r="A12" s="91" t="s">
        <v>162</v>
      </c>
      <c r="B12" s="148">
        <v>584.06144277595001</v>
      </c>
      <c r="C12" s="51">
        <v>3.6776999999999997E-2</v>
      </c>
      <c r="D12" s="51">
        <v>1</v>
      </c>
      <c r="E12" s="148">
        <v>21.480066674570001</v>
      </c>
      <c r="F12" s="148">
        <v>584.06144277595001</v>
      </c>
      <c r="G12" s="222">
        <v>0.30265199999999998</v>
      </c>
      <c r="H12" s="148">
        <v>643.62253731026999</v>
      </c>
      <c r="I12" s="51">
        <v>3.5629000000000001E-2</v>
      </c>
      <c r="J12" s="51">
        <v>1</v>
      </c>
      <c r="K12" s="148">
        <v>22.931464837509999</v>
      </c>
      <c r="L12" s="148">
        <v>643.62253731026999</v>
      </c>
      <c r="M12" s="222">
        <v>0.30052299999999998</v>
      </c>
      <c r="N12" s="148">
        <v>-2.1289999999999998E-3</v>
      </c>
      <c r="O12" s="170"/>
      <c r="P12" s="170"/>
      <c r="Q12" s="170"/>
    </row>
    <row r="13" spans="1:19" x14ac:dyDescent="0.2">
      <c r="A13" s="91" t="s">
        <v>131</v>
      </c>
      <c r="B13" s="148">
        <v>64.198346000000001</v>
      </c>
      <c r="C13" s="51">
        <v>8.5649999999999997E-3</v>
      </c>
      <c r="D13" s="51">
        <v>0.23289599999999999</v>
      </c>
      <c r="E13" s="148">
        <v>0.54987323865000004</v>
      </c>
      <c r="F13" s="148">
        <v>14.951525150349999</v>
      </c>
      <c r="G13" s="222">
        <v>7.7479999999999997E-3</v>
      </c>
      <c r="H13" s="148">
        <v>63.267029999999998</v>
      </c>
      <c r="I13" s="51">
        <v>8.8570000000000003E-3</v>
      </c>
      <c r="J13" s="51">
        <v>0.24859300000000001</v>
      </c>
      <c r="K13" s="148">
        <v>0.56035970458999995</v>
      </c>
      <c r="L13" s="148">
        <v>15.727740788789999</v>
      </c>
      <c r="M13" s="222">
        <v>7.3439999999999998E-3</v>
      </c>
      <c r="N13" s="148">
        <v>-4.0400000000000001E-4</v>
      </c>
      <c r="O13" s="170"/>
      <c r="P13" s="170"/>
      <c r="Q13" s="170"/>
    </row>
    <row r="14" spans="1:19" x14ac:dyDescent="0.2">
      <c r="B14" s="118"/>
      <c r="C14" s="19"/>
      <c r="D14" s="19"/>
      <c r="E14" s="118"/>
      <c r="F14" s="118"/>
      <c r="G14" s="146"/>
      <c r="H14" s="118"/>
      <c r="I14" s="19"/>
      <c r="J14" s="19"/>
      <c r="K14" s="118"/>
      <c r="L14" s="118"/>
      <c r="M14" s="146"/>
      <c r="N14" s="118"/>
      <c r="O14" s="170"/>
      <c r="P14" s="170"/>
      <c r="Q14" s="170"/>
    </row>
    <row r="15" spans="1:19" x14ac:dyDescent="0.2">
      <c r="B15" s="118"/>
      <c r="C15" s="19"/>
      <c r="D15" s="19"/>
      <c r="E15" s="118"/>
      <c r="F15" s="118"/>
      <c r="G15" s="146"/>
      <c r="H15" s="118"/>
      <c r="I15" s="19"/>
      <c r="J15" s="19"/>
      <c r="K15" s="118"/>
      <c r="L15" s="118"/>
      <c r="M15" s="146"/>
      <c r="N15" s="118"/>
      <c r="O15" s="170"/>
      <c r="P15" s="170"/>
      <c r="Q15" s="170"/>
    </row>
    <row r="16" spans="1:19" x14ac:dyDescent="0.2">
      <c r="B16" s="118"/>
      <c r="C16" s="19"/>
      <c r="D16" s="19"/>
      <c r="E16" s="118"/>
      <c r="F16" s="118"/>
      <c r="G16" s="146"/>
      <c r="H16" s="118"/>
      <c r="I16" s="19"/>
      <c r="J16" s="19"/>
      <c r="K16" s="118"/>
      <c r="L16" s="118"/>
      <c r="M16" s="146"/>
      <c r="N16" s="118"/>
      <c r="O16" s="170"/>
      <c r="P16" s="170"/>
      <c r="Q16" s="170"/>
    </row>
    <row r="17" spans="1:19" x14ac:dyDescent="0.2">
      <c r="B17" s="118"/>
      <c r="C17" s="19"/>
      <c r="D17" s="19"/>
      <c r="E17" s="118"/>
      <c r="F17" s="118"/>
      <c r="G17" s="146"/>
      <c r="H17" s="118"/>
      <c r="I17" s="19"/>
      <c r="J17" s="19"/>
      <c r="K17" s="118"/>
      <c r="L17" s="118"/>
      <c r="M17" s="146"/>
      <c r="N17" s="118"/>
      <c r="O17" s="170"/>
      <c r="P17" s="170"/>
      <c r="Q17" s="170"/>
    </row>
    <row r="18" spans="1:19" x14ac:dyDescent="0.2">
      <c r="B18" s="118"/>
      <c r="C18" s="19"/>
      <c r="D18" s="19"/>
      <c r="E18" s="118"/>
      <c r="F18" s="118"/>
      <c r="G18" s="146"/>
      <c r="H18" s="118"/>
      <c r="I18" s="19"/>
      <c r="J18" s="19"/>
      <c r="K18" s="118"/>
      <c r="L18" s="118"/>
      <c r="M18" s="146"/>
      <c r="N18" s="118"/>
      <c r="O18" s="170"/>
      <c r="P18" s="170"/>
      <c r="Q18" s="170"/>
    </row>
    <row r="19" spans="1:19" x14ac:dyDescent="0.2">
      <c r="B19" s="118"/>
      <c r="C19" s="19"/>
      <c r="D19" s="19"/>
      <c r="E19" s="118"/>
      <c r="F19" s="118"/>
      <c r="G19" s="146"/>
      <c r="H19" s="118"/>
      <c r="I19" s="19"/>
      <c r="J19" s="19"/>
      <c r="K19" s="118"/>
      <c r="L19" s="118"/>
      <c r="M19" s="146"/>
      <c r="N19" s="118"/>
      <c r="O19" s="170"/>
      <c r="P19" s="170"/>
      <c r="Q19" s="170"/>
    </row>
    <row r="20" spans="1:19" x14ac:dyDescent="0.2">
      <c r="B20" s="118"/>
      <c r="C20" s="19"/>
      <c r="D20" s="19"/>
      <c r="E20" s="118"/>
      <c r="F20" s="118"/>
      <c r="G20" s="146"/>
      <c r="H20" s="118"/>
      <c r="I20" s="19"/>
      <c r="J20" s="19"/>
      <c r="K20" s="118"/>
      <c r="L20" s="118"/>
      <c r="M20" s="146"/>
      <c r="N20" s="118"/>
      <c r="O20" s="170"/>
      <c r="P20" s="170"/>
      <c r="Q20" s="170"/>
    </row>
    <row r="21" spans="1:19" x14ac:dyDescent="0.2">
      <c r="B21" s="118"/>
      <c r="C21" s="19"/>
      <c r="D21" s="19"/>
      <c r="E21" s="118"/>
      <c r="F21" s="118"/>
      <c r="G21" s="146"/>
      <c r="H21" s="118"/>
      <c r="I21" s="19"/>
      <c r="J21" s="19"/>
      <c r="K21" s="118"/>
      <c r="L21" s="118"/>
      <c r="M21" s="146"/>
      <c r="N21" s="118"/>
      <c r="O21" s="170"/>
      <c r="P21" s="170"/>
      <c r="Q21" s="170"/>
    </row>
    <row r="22" spans="1:19" x14ac:dyDescent="0.2">
      <c r="B22" s="118"/>
      <c r="C22" s="19"/>
      <c r="D22" s="19"/>
      <c r="E22" s="118"/>
      <c r="F22" s="118"/>
      <c r="G22" s="146"/>
      <c r="H22" s="118"/>
      <c r="I22" s="19"/>
      <c r="J22" s="19"/>
      <c r="K22" s="118"/>
      <c r="L22" s="118"/>
      <c r="M22" s="146"/>
      <c r="N22" s="118"/>
      <c r="O22" s="170"/>
      <c r="P22" s="170"/>
      <c r="Q22" s="170"/>
    </row>
    <row r="23" spans="1:19" x14ac:dyDescent="0.2">
      <c r="B23" s="118"/>
      <c r="C23" s="19"/>
      <c r="D23" s="19"/>
      <c r="E23" s="118"/>
      <c r="F23" s="118"/>
      <c r="G23" s="146"/>
      <c r="H23" s="118"/>
      <c r="I23" s="19"/>
      <c r="J23" s="19"/>
      <c r="K23" s="118"/>
      <c r="L23" s="118"/>
      <c r="M23" s="146"/>
      <c r="N23" s="248" t="str">
        <f>VALVAL</f>
        <v>млрд. одиниць</v>
      </c>
      <c r="O23" s="170"/>
      <c r="P23" s="170"/>
      <c r="Q23" s="170"/>
    </row>
    <row r="24" spans="1:19" x14ac:dyDescent="0.2">
      <c r="A24" s="113"/>
      <c r="B24" s="268">
        <v>42735</v>
      </c>
      <c r="C24" s="269"/>
      <c r="D24" s="269"/>
      <c r="E24" s="269"/>
      <c r="F24" s="269"/>
      <c r="G24" s="270"/>
      <c r="H24" s="268">
        <v>43100</v>
      </c>
      <c r="I24" s="269"/>
      <c r="J24" s="269"/>
      <c r="K24" s="269"/>
      <c r="L24" s="269"/>
      <c r="M24" s="270"/>
      <c r="N24" s="11"/>
      <c r="O24" s="96"/>
      <c r="P24" s="96"/>
      <c r="Q24" s="96"/>
      <c r="R24" s="96"/>
      <c r="S24" s="96"/>
    </row>
    <row r="25" spans="1:19" s="7" customFormat="1" x14ac:dyDescent="0.2">
      <c r="A25" s="88"/>
      <c r="B25" s="115" t="s">
        <v>65</v>
      </c>
      <c r="C25" s="12" t="s">
        <v>114</v>
      </c>
      <c r="D25" s="12" t="s">
        <v>45</v>
      </c>
      <c r="E25" s="115" t="s">
        <v>183</v>
      </c>
      <c r="F25" s="115" t="s">
        <v>9</v>
      </c>
      <c r="G25" s="142" t="s">
        <v>68</v>
      </c>
      <c r="H25" s="115" t="s">
        <v>65</v>
      </c>
      <c r="I25" s="12" t="s">
        <v>114</v>
      </c>
      <c r="J25" s="12" t="s">
        <v>45</v>
      </c>
      <c r="K25" s="115" t="s">
        <v>183</v>
      </c>
      <c r="L25" s="115" t="s">
        <v>9</v>
      </c>
      <c r="M25" s="142" t="s">
        <v>68</v>
      </c>
      <c r="N25" s="115" t="s">
        <v>154</v>
      </c>
      <c r="O25" s="35"/>
      <c r="P25" s="35"/>
      <c r="Q25" s="35"/>
    </row>
    <row r="26" spans="1:19" s="135" customFormat="1" ht="15" x14ac:dyDescent="0.25">
      <c r="A26" s="99" t="s">
        <v>182</v>
      </c>
      <c r="B26" s="47">
        <f t="shared" ref="B26:M26" si="2">B$27+B$34</f>
        <v>693.78757137205002</v>
      </c>
      <c r="C26" s="185">
        <f t="shared" si="2"/>
        <v>7.5999020000000002</v>
      </c>
      <c r="D26" s="185">
        <f t="shared" si="2"/>
        <v>206.64785699999999</v>
      </c>
      <c r="E26" s="47">
        <f t="shared" si="2"/>
        <v>70.972708268410003</v>
      </c>
      <c r="F26" s="47">
        <f t="shared" si="2"/>
        <v>1929.8088323996403</v>
      </c>
      <c r="G26" s="74">
        <f t="shared" si="2"/>
        <v>1</v>
      </c>
      <c r="H26" s="47">
        <f t="shared" si="2"/>
        <v>754.65933473375003</v>
      </c>
      <c r="I26" s="185">
        <f t="shared" si="2"/>
        <v>8.108193</v>
      </c>
      <c r="J26" s="185">
        <f t="shared" si="2"/>
        <v>227.57444800000002</v>
      </c>
      <c r="K26" s="47">
        <f t="shared" si="2"/>
        <v>76.305177725160007</v>
      </c>
      <c r="L26" s="47">
        <f t="shared" si="2"/>
        <v>2141.6744392656601</v>
      </c>
      <c r="M26" s="74">
        <f t="shared" si="2"/>
        <v>1.0000009999999999</v>
      </c>
      <c r="N26" s="47">
        <v>0</v>
      </c>
      <c r="O26" s="156"/>
      <c r="P26" s="156"/>
      <c r="Q26" s="156"/>
    </row>
    <row r="27" spans="1:19" s="105" customFormat="1" ht="15" x14ac:dyDescent="0.25">
      <c r="A27" s="250" t="s">
        <v>75</v>
      </c>
      <c r="B27" s="36">
        <f t="shared" ref="B27:M27" si="3">SUM(B$28:B$33)</f>
        <v>666.74962729589004</v>
      </c>
      <c r="C27" s="131">
        <f t="shared" si="3"/>
        <v>4.1734930000000006</v>
      </c>
      <c r="D27" s="131">
        <f t="shared" si="3"/>
        <v>113.48086099999999</v>
      </c>
      <c r="E27" s="36">
        <f t="shared" si="3"/>
        <v>60.712805938390005</v>
      </c>
      <c r="F27" s="36">
        <f t="shared" si="3"/>
        <v>1650.8332850501201</v>
      </c>
      <c r="G27" s="61">
        <f t="shared" si="3"/>
        <v>0.85543899999999995</v>
      </c>
      <c r="H27" s="36">
        <f t="shared" si="3"/>
        <v>733.16674764451</v>
      </c>
      <c r="I27" s="131">
        <f t="shared" si="3"/>
        <v>4.4550299999999998</v>
      </c>
      <c r="J27" s="131">
        <f t="shared" si="3"/>
        <v>125.04030800000001</v>
      </c>
      <c r="K27" s="36">
        <f t="shared" si="3"/>
        <v>65.332785676650005</v>
      </c>
      <c r="L27" s="36">
        <f t="shared" si="3"/>
        <v>1833.7098647964799</v>
      </c>
      <c r="M27" s="61">
        <f t="shared" si="3"/>
        <v>0.85620399999999997</v>
      </c>
      <c r="N27" s="36">
        <v>7.6499999999999995E-4</v>
      </c>
      <c r="O27" s="122"/>
      <c r="P27" s="122"/>
      <c r="Q27" s="122"/>
    </row>
    <row r="28" spans="1:19" s="134" customFormat="1" outlineLevel="1" x14ac:dyDescent="0.2">
      <c r="A28" s="58" t="s">
        <v>37</v>
      </c>
      <c r="B28" s="114">
        <v>28.4531203859</v>
      </c>
      <c r="C28" s="216">
        <v>1</v>
      </c>
      <c r="D28" s="216">
        <v>27.190857999999999</v>
      </c>
      <c r="E28" s="114">
        <v>28.4531203859</v>
      </c>
      <c r="F28" s="114">
        <v>773.66475606993004</v>
      </c>
      <c r="G28" s="141">
        <v>0.40090199999999998</v>
      </c>
      <c r="H28" s="114">
        <v>30.053743072220001</v>
      </c>
      <c r="I28" s="216">
        <v>1</v>
      </c>
      <c r="J28" s="216">
        <v>28.067222999999998</v>
      </c>
      <c r="K28" s="114">
        <v>30.053743072220001</v>
      </c>
      <c r="L28" s="114">
        <v>843.52510879270994</v>
      </c>
      <c r="M28" s="141">
        <v>0.39386199999999999</v>
      </c>
      <c r="N28" s="114">
        <v>-7.0400000000000003E-3</v>
      </c>
      <c r="O28" s="155"/>
      <c r="P28" s="155"/>
      <c r="Q28" s="155"/>
    </row>
    <row r="29" spans="1:19" outlineLevel="1" x14ac:dyDescent="0.2">
      <c r="A29" s="60" t="s">
        <v>149</v>
      </c>
      <c r="B29" s="148">
        <v>3.6383033823700002</v>
      </c>
      <c r="C29" s="51">
        <v>1.0452999999999999</v>
      </c>
      <c r="D29" s="51">
        <v>28.422604</v>
      </c>
      <c r="E29" s="148">
        <v>3.8031185433200001</v>
      </c>
      <c r="F29" s="148">
        <v>103.41005626896001</v>
      </c>
      <c r="G29" s="222">
        <v>5.3586000000000002E-2</v>
      </c>
      <c r="H29" s="148">
        <v>4.4238517671500004</v>
      </c>
      <c r="I29" s="51">
        <v>1.1934</v>
      </c>
      <c r="J29" s="51">
        <v>33.495424</v>
      </c>
      <c r="K29" s="148">
        <v>5.2794247102399998</v>
      </c>
      <c r="L29" s="148">
        <v>148.17879065381999</v>
      </c>
      <c r="M29" s="222">
        <v>6.9188E-2</v>
      </c>
      <c r="N29" s="148">
        <v>1.5603000000000001E-2</v>
      </c>
      <c r="O29" s="170"/>
      <c r="P29" s="170"/>
      <c r="Q29" s="170"/>
    </row>
    <row r="30" spans="1:19" outlineLevel="1" x14ac:dyDescent="0.2">
      <c r="A30" s="60" t="s">
        <v>93</v>
      </c>
      <c r="B30" s="148">
        <v>0.4</v>
      </c>
      <c r="C30" s="51">
        <v>0.73851900000000004</v>
      </c>
      <c r="D30" s="51">
        <v>20.080969</v>
      </c>
      <c r="E30" s="148">
        <v>0.29540765501999999</v>
      </c>
      <c r="F30" s="148">
        <v>8.0323875999999998</v>
      </c>
      <c r="G30" s="222">
        <v>4.1619999999999999E-3</v>
      </c>
      <c r="H30" s="148">
        <v>0.4</v>
      </c>
      <c r="I30" s="51">
        <v>0.79300999999999999</v>
      </c>
      <c r="J30" s="51">
        <v>22.257574999999999</v>
      </c>
      <c r="K30" s="148">
        <v>0.31720380743999999</v>
      </c>
      <c r="L30" s="148">
        <v>8.9030299999999993</v>
      </c>
      <c r="M30" s="222">
        <v>4.1570000000000001E-3</v>
      </c>
      <c r="N30" s="148">
        <v>-5.0000000000000004E-6</v>
      </c>
      <c r="O30" s="170"/>
      <c r="P30" s="170"/>
      <c r="Q30" s="170"/>
    </row>
    <row r="31" spans="1:19" outlineLevel="1" x14ac:dyDescent="0.2">
      <c r="A31" s="60" t="s">
        <v>63</v>
      </c>
      <c r="B31" s="148">
        <v>5.0828899999999999</v>
      </c>
      <c r="C31" s="51">
        <v>1.3443320000000001</v>
      </c>
      <c r="D31" s="51">
        <v>36.553533999999999</v>
      </c>
      <c r="E31" s="148">
        <v>6.8330904612600003</v>
      </c>
      <c r="F31" s="148">
        <v>185.79759243326001</v>
      </c>
      <c r="G31" s="222">
        <v>9.6278000000000002E-2</v>
      </c>
      <c r="H31" s="148">
        <v>4.6791400000000003</v>
      </c>
      <c r="I31" s="51">
        <v>1.424134</v>
      </c>
      <c r="J31" s="51">
        <v>39.971493000000002</v>
      </c>
      <c r="K31" s="148">
        <v>6.6637234384099999</v>
      </c>
      <c r="L31" s="148">
        <v>187.03221175601999</v>
      </c>
      <c r="M31" s="222">
        <v>8.7330000000000005E-2</v>
      </c>
      <c r="N31" s="148">
        <v>-8.9479999999999994E-3</v>
      </c>
      <c r="O31" s="170"/>
      <c r="P31" s="170"/>
      <c r="Q31" s="170"/>
    </row>
    <row r="32" spans="1:19" outlineLevel="1" x14ac:dyDescent="0.2">
      <c r="A32" s="60" t="s">
        <v>162</v>
      </c>
      <c r="B32" s="148">
        <v>564.97696752761999</v>
      </c>
      <c r="C32" s="51">
        <v>3.6776999999999997E-2</v>
      </c>
      <c r="D32" s="51">
        <v>1</v>
      </c>
      <c r="E32" s="148">
        <v>20.778195654240001</v>
      </c>
      <c r="F32" s="148">
        <v>564.97696752761999</v>
      </c>
      <c r="G32" s="222">
        <v>0.292763</v>
      </c>
      <c r="H32" s="148">
        <v>630.34298280513997</v>
      </c>
      <c r="I32" s="51">
        <v>3.5629000000000001E-2</v>
      </c>
      <c r="J32" s="51">
        <v>1</v>
      </c>
      <c r="K32" s="148">
        <v>22.458330943749999</v>
      </c>
      <c r="L32" s="148">
        <v>630.34298280513997</v>
      </c>
      <c r="M32" s="222">
        <v>0.294323</v>
      </c>
      <c r="N32" s="148">
        <v>1.5590000000000001E-3</v>
      </c>
      <c r="O32" s="170"/>
      <c r="P32" s="170"/>
      <c r="Q32" s="170"/>
    </row>
    <row r="33" spans="1:17" outlineLevel="1" x14ac:dyDescent="0.2">
      <c r="A33" s="60" t="s">
        <v>131</v>
      </c>
      <c r="B33" s="148">
        <v>64.198346000000001</v>
      </c>
      <c r="C33" s="51">
        <v>8.5649999999999997E-3</v>
      </c>
      <c r="D33" s="51">
        <v>0.23289599999999999</v>
      </c>
      <c r="E33" s="148">
        <v>0.54987323865000004</v>
      </c>
      <c r="F33" s="148">
        <v>14.951525150349999</v>
      </c>
      <c r="G33" s="222">
        <v>7.7479999999999997E-3</v>
      </c>
      <c r="H33" s="148">
        <v>63.267029999999998</v>
      </c>
      <c r="I33" s="51">
        <v>8.8570000000000003E-3</v>
      </c>
      <c r="J33" s="51">
        <v>0.24859300000000001</v>
      </c>
      <c r="K33" s="148">
        <v>0.56035970458999995</v>
      </c>
      <c r="L33" s="148">
        <v>15.727740788789999</v>
      </c>
      <c r="M33" s="222">
        <v>7.3439999999999998E-3</v>
      </c>
      <c r="N33" s="148">
        <v>-4.0400000000000001E-4</v>
      </c>
      <c r="O33" s="170"/>
      <c r="P33" s="170"/>
      <c r="Q33" s="170"/>
    </row>
    <row r="34" spans="1:17" ht="15" x14ac:dyDescent="0.25">
      <c r="A34" s="165" t="s">
        <v>117</v>
      </c>
      <c r="B34" s="26">
        <f t="shared" ref="B34:M34" si="4">SUM(B$35:B$38)</f>
        <v>27.037944076160002</v>
      </c>
      <c r="C34" s="125">
        <f t="shared" si="4"/>
        <v>3.426409</v>
      </c>
      <c r="D34" s="125">
        <f t="shared" si="4"/>
        <v>93.166995999999997</v>
      </c>
      <c r="E34" s="26">
        <f t="shared" si="4"/>
        <v>10.259902330019999</v>
      </c>
      <c r="F34" s="26">
        <f t="shared" si="4"/>
        <v>278.97554734952007</v>
      </c>
      <c r="G34" s="54">
        <f t="shared" si="4"/>
        <v>0.14456100000000002</v>
      </c>
      <c r="H34" s="26">
        <f t="shared" si="4"/>
        <v>21.492587089239997</v>
      </c>
      <c r="I34" s="125">
        <f t="shared" si="4"/>
        <v>3.6531630000000002</v>
      </c>
      <c r="J34" s="125">
        <f t="shared" si="4"/>
        <v>102.53414000000001</v>
      </c>
      <c r="K34" s="26">
        <f t="shared" si="4"/>
        <v>10.972392048509999</v>
      </c>
      <c r="L34" s="26">
        <f t="shared" si="4"/>
        <v>307.96457446918004</v>
      </c>
      <c r="M34" s="54">
        <f t="shared" si="4"/>
        <v>0.14379700000000001</v>
      </c>
      <c r="N34" s="26">
        <v>-7.6499999999999995E-4</v>
      </c>
      <c r="O34" s="170"/>
      <c r="P34" s="170"/>
      <c r="Q34" s="170"/>
    </row>
    <row r="35" spans="1:17" outlineLevel="1" x14ac:dyDescent="0.2">
      <c r="A35" s="60" t="s">
        <v>37</v>
      </c>
      <c r="B35" s="148">
        <v>3.18462963187</v>
      </c>
      <c r="C35" s="51">
        <v>1</v>
      </c>
      <c r="D35" s="51">
        <v>27.190857999999999</v>
      </c>
      <c r="E35" s="148">
        <v>3.18462963187</v>
      </c>
      <c r="F35" s="148">
        <v>86.592812102760007</v>
      </c>
      <c r="G35" s="222">
        <v>4.4871000000000001E-2</v>
      </c>
      <c r="H35" s="148">
        <v>2.5388309056399998</v>
      </c>
      <c r="I35" s="51">
        <v>1</v>
      </c>
      <c r="J35" s="51">
        <v>28.067222999999998</v>
      </c>
      <c r="K35" s="148">
        <v>2.5388309056399998</v>
      </c>
      <c r="L35" s="148">
        <v>71.257933187879999</v>
      </c>
      <c r="M35" s="222">
        <v>3.3272000000000003E-2</v>
      </c>
      <c r="N35" s="148">
        <v>-1.1599E-2</v>
      </c>
      <c r="O35" s="170"/>
      <c r="P35" s="170"/>
      <c r="Q35" s="170"/>
    </row>
    <row r="36" spans="1:17" outlineLevel="1" x14ac:dyDescent="0.2">
      <c r="A36" s="60" t="s">
        <v>149</v>
      </c>
      <c r="B36" s="148">
        <v>0.12540578895999999</v>
      </c>
      <c r="C36" s="51">
        <v>1.0452999999999999</v>
      </c>
      <c r="D36" s="51">
        <v>28.422604</v>
      </c>
      <c r="E36" s="148">
        <v>0.13108667182</v>
      </c>
      <c r="F36" s="148">
        <v>3.5643590789199999</v>
      </c>
      <c r="G36" s="222">
        <v>1.8469999999999999E-3</v>
      </c>
      <c r="H36" s="148">
        <v>0.52180202146999999</v>
      </c>
      <c r="I36" s="51">
        <v>1.1934</v>
      </c>
      <c r="J36" s="51">
        <v>33.495424</v>
      </c>
      <c r="K36" s="148">
        <v>0.62271853375999997</v>
      </c>
      <c r="L36" s="148">
        <v>17.477979953190001</v>
      </c>
      <c r="M36" s="222">
        <v>8.1609999999999999E-3</v>
      </c>
      <c r="N36" s="148">
        <v>6.3140000000000002E-3</v>
      </c>
      <c r="O36" s="170"/>
      <c r="P36" s="170"/>
      <c r="Q36" s="170"/>
    </row>
    <row r="37" spans="1:17" outlineLevel="1" x14ac:dyDescent="0.2">
      <c r="A37" s="60" t="s">
        <v>63</v>
      </c>
      <c r="B37" s="148">
        <v>4.6434334069999998</v>
      </c>
      <c r="C37" s="51">
        <v>1.3443320000000001</v>
      </c>
      <c r="D37" s="51">
        <v>36.553533999999999</v>
      </c>
      <c r="E37" s="148">
        <v>6.2423150060000001</v>
      </c>
      <c r="F37" s="148">
        <v>169.73390091951001</v>
      </c>
      <c r="G37" s="222">
        <v>8.7954000000000004E-2</v>
      </c>
      <c r="H37" s="148">
        <v>5.1523996570000001</v>
      </c>
      <c r="I37" s="51">
        <v>1.424134</v>
      </c>
      <c r="J37" s="51">
        <v>39.971493000000002</v>
      </c>
      <c r="K37" s="148">
        <v>7.3377087153499998</v>
      </c>
      <c r="L37" s="148">
        <v>205.94910682298001</v>
      </c>
      <c r="M37" s="222">
        <v>9.6162999999999998E-2</v>
      </c>
      <c r="N37" s="148">
        <v>8.2089999999999993E-3</v>
      </c>
      <c r="O37" s="170"/>
      <c r="P37" s="170"/>
      <c r="Q37" s="170"/>
    </row>
    <row r="38" spans="1:17" outlineLevel="1" x14ac:dyDescent="0.2">
      <c r="A38" s="60" t="s">
        <v>162</v>
      </c>
      <c r="B38" s="148">
        <v>19.084475248330001</v>
      </c>
      <c r="C38" s="51">
        <v>3.6776999999999997E-2</v>
      </c>
      <c r="D38" s="51">
        <v>1</v>
      </c>
      <c r="E38" s="148">
        <v>0.70187102033000004</v>
      </c>
      <c r="F38" s="148">
        <v>19.084475248330001</v>
      </c>
      <c r="G38" s="222">
        <v>9.8890000000000002E-3</v>
      </c>
      <c r="H38" s="148">
        <v>13.279554505129999</v>
      </c>
      <c r="I38" s="51">
        <v>3.5629000000000001E-2</v>
      </c>
      <c r="J38" s="51">
        <v>1</v>
      </c>
      <c r="K38" s="148">
        <v>0.47313389375999998</v>
      </c>
      <c r="L38" s="148">
        <v>13.279554505129999</v>
      </c>
      <c r="M38" s="222">
        <v>6.2009999999999999E-3</v>
      </c>
      <c r="N38" s="148">
        <v>-3.689E-3</v>
      </c>
      <c r="O38" s="170"/>
      <c r="P38" s="170"/>
      <c r="Q38" s="170"/>
    </row>
    <row r="39" spans="1:17" x14ac:dyDescent="0.2">
      <c r="B39" s="118"/>
      <c r="C39" s="19"/>
      <c r="D39" s="19"/>
      <c r="E39" s="118"/>
      <c r="F39" s="118"/>
      <c r="G39" s="146"/>
      <c r="H39" s="118"/>
      <c r="I39" s="19"/>
      <c r="J39" s="19"/>
      <c r="K39" s="118"/>
      <c r="L39" s="118"/>
      <c r="M39" s="146"/>
      <c r="N39" s="118"/>
      <c r="O39" s="170"/>
      <c r="P39" s="170"/>
      <c r="Q39" s="170"/>
    </row>
    <row r="40" spans="1:17" x14ac:dyDescent="0.2">
      <c r="B40" s="118"/>
      <c r="C40" s="19"/>
      <c r="D40" s="19"/>
      <c r="E40" s="118"/>
      <c r="F40" s="118"/>
      <c r="G40" s="146"/>
      <c r="H40" s="118"/>
      <c r="I40" s="19"/>
      <c r="J40" s="19"/>
      <c r="K40" s="118"/>
      <c r="L40" s="118"/>
      <c r="M40" s="146"/>
      <c r="N40" s="118"/>
      <c r="O40" s="170"/>
      <c r="P40" s="170"/>
      <c r="Q40" s="170"/>
    </row>
    <row r="41" spans="1:17" x14ac:dyDescent="0.2">
      <c r="B41" s="118"/>
      <c r="C41" s="19"/>
      <c r="D41" s="19"/>
      <c r="E41" s="118"/>
      <c r="F41" s="118"/>
      <c r="G41" s="146"/>
      <c r="H41" s="118"/>
      <c r="I41" s="19"/>
      <c r="J41" s="19"/>
      <c r="K41" s="118"/>
      <c r="L41" s="118"/>
      <c r="M41" s="146"/>
      <c r="N41" s="118"/>
      <c r="O41" s="170"/>
      <c r="P41" s="170"/>
      <c r="Q41" s="170"/>
    </row>
    <row r="42" spans="1:17" x14ac:dyDescent="0.2">
      <c r="B42" s="118"/>
      <c r="C42" s="19"/>
      <c r="D42" s="19"/>
      <c r="E42" s="118"/>
      <c r="F42" s="118"/>
      <c r="G42" s="146"/>
      <c r="H42" s="118"/>
      <c r="I42" s="19"/>
      <c r="J42" s="19"/>
      <c r="K42" s="118"/>
      <c r="L42" s="118"/>
      <c r="M42" s="146"/>
      <c r="N42" s="118"/>
      <c r="O42" s="170"/>
      <c r="P42" s="170"/>
      <c r="Q42" s="170"/>
    </row>
    <row r="43" spans="1:17" x14ac:dyDescent="0.2">
      <c r="B43" s="118"/>
      <c r="C43" s="19"/>
      <c r="D43" s="19"/>
      <c r="E43" s="118"/>
      <c r="F43" s="118"/>
      <c r="G43" s="146"/>
      <c r="H43" s="118"/>
      <c r="I43" s="19"/>
      <c r="J43" s="19"/>
      <c r="K43" s="118"/>
      <c r="L43" s="118"/>
      <c r="M43" s="146"/>
      <c r="N43" s="118"/>
      <c r="O43" s="170"/>
      <c r="P43" s="170"/>
      <c r="Q43" s="170"/>
    </row>
    <row r="44" spans="1:17" x14ac:dyDescent="0.2">
      <c r="B44" s="118"/>
      <c r="C44" s="19"/>
      <c r="D44" s="19"/>
      <c r="E44" s="118"/>
      <c r="F44" s="118"/>
      <c r="G44" s="146"/>
      <c r="H44" s="118"/>
      <c r="I44" s="19"/>
      <c r="J44" s="19"/>
      <c r="K44" s="118"/>
      <c r="L44" s="118"/>
      <c r="M44" s="146"/>
      <c r="N44" s="118"/>
      <c r="O44" s="170"/>
      <c r="P44" s="170"/>
      <c r="Q44" s="170"/>
    </row>
    <row r="45" spans="1:17" x14ac:dyDescent="0.2">
      <c r="B45" s="118"/>
      <c r="C45" s="19"/>
      <c r="D45" s="19"/>
      <c r="E45" s="118"/>
      <c r="F45" s="118"/>
      <c r="G45" s="146"/>
      <c r="H45" s="118"/>
      <c r="I45" s="19"/>
      <c r="J45" s="19"/>
      <c r="K45" s="118"/>
      <c r="L45" s="118"/>
      <c r="M45" s="146"/>
      <c r="N45" s="118"/>
      <c r="O45" s="170"/>
      <c r="P45" s="170"/>
      <c r="Q45" s="170"/>
    </row>
    <row r="46" spans="1:17" x14ac:dyDescent="0.2">
      <c r="B46" s="118"/>
      <c r="C46" s="19"/>
      <c r="D46" s="19"/>
      <c r="E46" s="118"/>
      <c r="F46" s="118"/>
      <c r="G46" s="146"/>
      <c r="H46" s="118"/>
      <c r="I46" s="19"/>
      <c r="J46" s="19"/>
      <c r="K46" s="118"/>
      <c r="L46" s="118"/>
      <c r="M46" s="146"/>
      <c r="N46" s="118"/>
      <c r="O46" s="170"/>
      <c r="P46" s="170"/>
      <c r="Q46" s="170"/>
    </row>
    <row r="47" spans="1:17" x14ac:dyDescent="0.2">
      <c r="B47" s="118"/>
      <c r="C47" s="19"/>
      <c r="D47" s="19"/>
      <c r="E47" s="118"/>
      <c r="F47" s="118"/>
      <c r="G47" s="146"/>
      <c r="H47" s="118"/>
      <c r="I47" s="19"/>
      <c r="J47" s="19"/>
      <c r="K47" s="118"/>
      <c r="L47" s="118"/>
      <c r="M47" s="146"/>
      <c r="N47" s="118"/>
      <c r="O47" s="170"/>
      <c r="P47" s="170"/>
      <c r="Q47" s="170"/>
    </row>
    <row r="48" spans="1:17" x14ac:dyDescent="0.2">
      <c r="B48" s="118"/>
      <c r="C48" s="19"/>
      <c r="D48" s="19"/>
      <c r="E48" s="118"/>
      <c r="F48" s="118"/>
      <c r="G48" s="146"/>
      <c r="H48" s="118"/>
      <c r="I48" s="19"/>
      <c r="J48" s="19"/>
      <c r="K48" s="118"/>
      <c r="L48" s="118"/>
      <c r="M48" s="146"/>
      <c r="N48" s="118"/>
      <c r="O48" s="170"/>
      <c r="P48" s="170"/>
      <c r="Q48" s="170"/>
    </row>
    <row r="49" spans="2:17" x14ac:dyDescent="0.2">
      <c r="B49" s="118"/>
      <c r="C49" s="19"/>
      <c r="D49" s="19"/>
      <c r="E49" s="118"/>
      <c r="F49" s="118"/>
      <c r="G49" s="146"/>
      <c r="H49" s="118"/>
      <c r="I49" s="19"/>
      <c r="J49" s="19"/>
      <c r="K49" s="118"/>
      <c r="L49" s="118"/>
      <c r="M49" s="146"/>
      <c r="N49" s="118"/>
      <c r="O49" s="170"/>
      <c r="P49" s="170"/>
      <c r="Q49" s="170"/>
    </row>
    <row r="50" spans="2:17" x14ac:dyDescent="0.2">
      <c r="B50" s="118"/>
      <c r="C50" s="19"/>
      <c r="D50" s="19"/>
      <c r="E50" s="118"/>
      <c r="F50" s="118"/>
      <c r="G50" s="146"/>
      <c r="H50" s="118"/>
      <c r="I50" s="19"/>
      <c r="J50" s="19"/>
      <c r="K50" s="118"/>
      <c r="L50" s="118"/>
      <c r="M50" s="146"/>
      <c r="N50" s="118"/>
      <c r="O50" s="170"/>
      <c r="P50" s="170"/>
      <c r="Q50" s="170"/>
    </row>
    <row r="51" spans="2:17" x14ac:dyDescent="0.2">
      <c r="B51" s="118"/>
      <c r="C51" s="19"/>
      <c r="D51" s="19"/>
      <c r="E51" s="118"/>
      <c r="F51" s="118"/>
      <c r="G51" s="146"/>
      <c r="H51" s="118"/>
      <c r="I51" s="19"/>
      <c r="J51" s="19"/>
      <c r="K51" s="118"/>
      <c r="L51" s="118"/>
      <c r="M51" s="146"/>
      <c r="N51" s="118"/>
      <c r="O51" s="170"/>
      <c r="P51" s="170"/>
      <c r="Q51" s="170"/>
    </row>
    <row r="52" spans="2:17" x14ac:dyDescent="0.2">
      <c r="B52" s="118"/>
      <c r="C52" s="19"/>
      <c r="D52" s="19"/>
      <c r="E52" s="118"/>
      <c r="F52" s="118"/>
      <c r="G52" s="146"/>
      <c r="H52" s="118"/>
      <c r="I52" s="19"/>
      <c r="J52" s="19"/>
      <c r="K52" s="118"/>
      <c r="L52" s="118"/>
      <c r="M52" s="146"/>
      <c r="N52" s="118"/>
      <c r="O52" s="170"/>
      <c r="P52" s="170"/>
      <c r="Q52" s="170"/>
    </row>
    <row r="53" spans="2:17" x14ac:dyDescent="0.2">
      <c r="B53" s="118"/>
      <c r="C53" s="19"/>
      <c r="D53" s="19"/>
      <c r="E53" s="118"/>
      <c r="F53" s="118"/>
      <c r="G53" s="146"/>
      <c r="H53" s="118"/>
      <c r="I53" s="19"/>
      <c r="J53" s="19"/>
      <c r="K53" s="118"/>
      <c r="L53" s="118"/>
      <c r="M53" s="146"/>
      <c r="N53" s="118"/>
      <c r="O53" s="170"/>
      <c r="P53" s="170"/>
      <c r="Q53" s="170"/>
    </row>
    <row r="54" spans="2:17" x14ac:dyDescent="0.2">
      <c r="B54" s="118"/>
      <c r="C54" s="19"/>
      <c r="D54" s="19"/>
      <c r="E54" s="118"/>
      <c r="F54" s="118"/>
      <c r="G54" s="146"/>
      <c r="H54" s="118"/>
      <c r="I54" s="19"/>
      <c r="J54" s="19"/>
      <c r="K54" s="118"/>
      <c r="L54" s="118"/>
      <c r="M54" s="146"/>
      <c r="N54" s="118"/>
      <c r="O54" s="170"/>
      <c r="P54" s="170"/>
      <c r="Q54" s="170"/>
    </row>
    <row r="55" spans="2:17" x14ac:dyDescent="0.2">
      <c r="B55" s="118"/>
      <c r="C55" s="19"/>
      <c r="D55" s="19"/>
      <c r="E55" s="118"/>
      <c r="F55" s="118"/>
      <c r="G55" s="146"/>
      <c r="H55" s="118"/>
      <c r="I55" s="19"/>
      <c r="J55" s="19"/>
      <c r="K55" s="118"/>
      <c r="L55" s="118"/>
      <c r="M55" s="146"/>
      <c r="N55" s="118"/>
      <c r="O55" s="170"/>
      <c r="P55" s="170"/>
      <c r="Q55" s="170"/>
    </row>
    <row r="56" spans="2:17" x14ac:dyDescent="0.2">
      <c r="B56" s="118"/>
      <c r="C56" s="19"/>
      <c r="D56" s="19"/>
      <c r="E56" s="118"/>
      <c r="F56" s="118"/>
      <c r="G56" s="146"/>
      <c r="H56" s="118"/>
      <c r="I56" s="19"/>
      <c r="J56" s="19"/>
      <c r="K56" s="118"/>
      <c r="L56" s="118"/>
      <c r="M56" s="146"/>
      <c r="N56" s="118"/>
      <c r="O56" s="170"/>
      <c r="P56" s="170"/>
      <c r="Q56" s="170"/>
    </row>
    <row r="57" spans="2:17" x14ac:dyDescent="0.2">
      <c r="B57" s="118"/>
      <c r="C57" s="19"/>
      <c r="D57" s="19"/>
      <c r="E57" s="118"/>
      <c r="F57" s="118"/>
      <c r="G57" s="146"/>
      <c r="H57" s="118"/>
      <c r="I57" s="19"/>
      <c r="J57" s="19"/>
      <c r="K57" s="118"/>
      <c r="L57" s="118"/>
      <c r="M57" s="146"/>
      <c r="N57" s="118"/>
      <c r="O57" s="170"/>
      <c r="P57" s="170"/>
      <c r="Q57" s="170"/>
    </row>
    <row r="58" spans="2:17" x14ac:dyDescent="0.2">
      <c r="B58" s="118"/>
      <c r="C58" s="19"/>
      <c r="D58" s="19"/>
      <c r="E58" s="118"/>
      <c r="F58" s="118"/>
      <c r="G58" s="146"/>
      <c r="H58" s="118"/>
      <c r="I58" s="19"/>
      <c r="J58" s="19"/>
      <c r="K58" s="118"/>
      <c r="L58" s="118"/>
      <c r="M58" s="146"/>
      <c r="N58" s="118"/>
      <c r="O58" s="170"/>
      <c r="P58" s="170"/>
      <c r="Q58" s="170"/>
    </row>
    <row r="59" spans="2:17" x14ac:dyDescent="0.2">
      <c r="B59" s="118"/>
      <c r="C59" s="19"/>
      <c r="D59" s="19"/>
      <c r="E59" s="118"/>
      <c r="F59" s="118"/>
      <c r="G59" s="146"/>
      <c r="H59" s="118"/>
      <c r="I59" s="19"/>
      <c r="J59" s="19"/>
      <c r="K59" s="118"/>
      <c r="L59" s="118"/>
      <c r="M59" s="146"/>
      <c r="N59" s="118"/>
      <c r="O59" s="170"/>
      <c r="P59" s="170"/>
      <c r="Q59" s="170"/>
    </row>
    <row r="60" spans="2:17" x14ac:dyDescent="0.2">
      <c r="B60" s="118"/>
      <c r="C60" s="19"/>
      <c r="D60" s="19"/>
      <c r="E60" s="118"/>
      <c r="F60" s="118"/>
      <c r="G60" s="146"/>
      <c r="H60" s="118"/>
      <c r="I60" s="19"/>
      <c r="J60" s="19"/>
      <c r="K60" s="118"/>
      <c r="L60" s="118"/>
      <c r="M60" s="146"/>
      <c r="N60" s="118"/>
      <c r="O60" s="170"/>
      <c r="P60" s="170"/>
      <c r="Q60" s="170"/>
    </row>
    <row r="61" spans="2:17" x14ac:dyDescent="0.2">
      <c r="B61" s="118"/>
      <c r="C61" s="19"/>
      <c r="D61" s="19"/>
      <c r="E61" s="118"/>
      <c r="F61" s="118"/>
      <c r="G61" s="146"/>
      <c r="H61" s="118"/>
      <c r="I61" s="19"/>
      <c r="J61" s="19"/>
      <c r="K61" s="118"/>
      <c r="L61" s="118"/>
      <c r="M61" s="146"/>
      <c r="N61" s="118"/>
      <c r="O61" s="170"/>
      <c r="P61" s="170"/>
      <c r="Q61" s="170"/>
    </row>
    <row r="62" spans="2:17" x14ac:dyDescent="0.2">
      <c r="B62" s="118"/>
      <c r="C62" s="19"/>
      <c r="D62" s="19"/>
      <c r="E62" s="118"/>
      <c r="F62" s="118"/>
      <c r="G62" s="146"/>
      <c r="H62" s="118"/>
      <c r="I62" s="19"/>
      <c r="J62" s="19"/>
      <c r="K62" s="118"/>
      <c r="L62" s="118"/>
      <c r="M62" s="146"/>
      <c r="N62" s="118"/>
      <c r="O62" s="170"/>
      <c r="P62" s="170"/>
      <c r="Q62" s="170"/>
    </row>
    <row r="63" spans="2:17" x14ac:dyDescent="0.2">
      <c r="B63" s="118"/>
      <c r="C63" s="19"/>
      <c r="D63" s="19"/>
      <c r="E63" s="118"/>
      <c r="F63" s="118"/>
      <c r="G63" s="146"/>
      <c r="H63" s="118"/>
      <c r="I63" s="19"/>
      <c r="J63" s="19"/>
      <c r="K63" s="118"/>
      <c r="L63" s="118"/>
      <c r="M63" s="146"/>
      <c r="N63" s="118"/>
      <c r="O63" s="170"/>
      <c r="P63" s="170"/>
      <c r="Q63" s="170"/>
    </row>
    <row r="64" spans="2:17" x14ac:dyDescent="0.2">
      <c r="B64" s="118"/>
      <c r="C64" s="19"/>
      <c r="D64" s="19"/>
      <c r="E64" s="118"/>
      <c r="F64" s="118"/>
      <c r="G64" s="146"/>
      <c r="H64" s="118"/>
      <c r="I64" s="19"/>
      <c r="J64" s="19"/>
      <c r="K64" s="118"/>
      <c r="L64" s="118"/>
      <c r="M64" s="146"/>
      <c r="N64" s="118"/>
      <c r="O64" s="170"/>
      <c r="P64" s="170"/>
      <c r="Q64" s="170"/>
    </row>
    <row r="65" spans="2:17" x14ac:dyDescent="0.2">
      <c r="B65" s="118"/>
      <c r="C65" s="19"/>
      <c r="D65" s="19"/>
      <c r="E65" s="118"/>
      <c r="F65" s="118"/>
      <c r="G65" s="146"/>
      <c r="H65" s="118"/>
      <c r="I65" s="19"/>
      <c r="J65" s="19"/>
      <c r="K65" s="118"/>
      <c r="L65" s="118"/>
      <c r="M65" s="146"/>
      <c r="N65" s="118"/>
      <c r="O65" s="170"/>
      <c r="P65" s="170"/>
      <c r="Q65" s="170"/>
    </row>
    <row r="66" spans="2:17" x14ac:dyDescent="0.2">
      <c r="B66" s="118"/>
      <c r="C66" s="19"/>
      <c r="D66" s="19"/>
      <c r="E66" s="118"/>
      <c r="F66" s="118"/>
      <c r="G66" s="146"/>
      <c r="H66" s="118"/>
      <c r="I66" s="19"/>
      <c r="J66" s="19"/>
      <c r="K66" s="118"/>
      <c r="L66" s="118"/>
      <c r="M66" s="146"/>
      <c r="N66" s="118"/>
      <c r="O66" s="170"/>
      <c r="P66" s="170"/>
      <c r="Q66" s="170"/>
    </row>
    <row r="67" spans="2:17" x14ac:dyDescent="0.2">
      <c r="B67" s="118"/>
      <c r="C67" s="19"/>
      <c r="D67" s="19"/>
      <c r="E67" s="118"/>
      <c r="F67" s="118"/>
      <c r="G67" s="146"/>
      <c r="H67" s="118"/>
      <c r="I67" s="19"/>
      <c r="J67" s="19"/>
      <c r="K67" s="118"/>
      <c r="L67" s="118"/>
      <c r="M67" s="146"/>
      <c r="N67" s="118"/>
      <c r="O67" s="170"/>
      <c r="P67" s="170"/>
      <c r="Q67" s="170"/>
    </row>
    <row r="68" spans="2:17" x14ac:dyDescent="0.2">
      <c r="B68" s="118"/>
      <c r="C68" s="19"/>
      <c r="D68" s="19"/>
      <c r="E68" s="118"/>
      <c r="F68" s="118"/>
      <c r="G68" s="146"/>
      <c r="H68" s="118"/>
      <c r="I68" s="19"/>
      <c r="J68" s="19"/>
      <c r="K68" s="118"/>
      <c r="L68" s="118"/>
      <c r="M68" s="146"/>
      <c r="N68" s="118"/>
      <c r="O68" s="170"/>
      <c r="P68" s="170"/>
      <c r="Q68" s="170"/>
    </row>
    <row r="69" spans="2:17" x14ac:dyDescent="0.2">
      <c r="B69" s="118"/>
      <c r="C69" s="19"/>
      <c r="D69" s="19"/>
      <c r="E69" s="118"/>
      <c r="F69" s="118"/>
      <c r="G69" s="146"/>
      <c r="H69" s="118"/>
      <c r="I69" s="19"/>
      <c r="J69" s="19"/>
      <c r="K69" s="118"/>
      <c r="L69" s="118"/>
      <c r="M69" s="146"/>
      <c r="N69" s="118"/>
      <c r="O69" s="170"/>
      <c r="P69" s="170"/>
      <c r="Q69" s="170"/>
    </row>
    <row r="70" spans="2:17" x14ac:dyDescent="0.2">
      <c r="B70" s="118"/>
      <c r="C70" s="19"/>
      <c r="D70" s="19"/>
      <c r="E70" s="118"/>
      <c r="F70" s="118"/>
      <c r="G70" s="146"/>
      <c r="H70" s="118"/>
      <c r="I70" s="19"/>
      <c r="J70" s="19"/>
      <c r="K70" s="118"/>
      <c r="L70" s="118"/>
      <c r="M70" s="146"/>
      <c r="N70" s="118"/>
      <c r="O70" s="170"/>
      <c r="P70" s="170"/>
      <c r="Q70" s="170"/>
    </row>
    <row r="71" spans="2:17" x14ac:dyDescent="0.2">
      <c r="B71" s="118"/>
      <c r="C71" s="19"/>
      <c r="D71" s="19"/>
      <c r="E71" s="118"/>
      <c r="F71" s="118"/>
      <c r="G71" s="146"/>
      <c r="H71" s="118"/>
      <c r="I71" s="19"/>
      <c r="J71" s="19"/>
      <c r="K71" s="118"/>
      <c r="L71" s="118"/>
      <c r="M71" s="146"/>
      <c r="N71" s="118"/>
      <c r="O71" s="170"/>
      <c r="P71" s="170"/>
      <c r="Q71" s="170"/>
    </row>
    <row r="72" spans="2:17" x14ac:dyDescent="0.2">
      <c r="B72" s="118"/>
      <c r="C72" s="19"/>
      <c r="D72" s="19"/>
      <c r="E72" s="118"/>
      <c r="F72" s="118"/>
      <c r="G72" s="146"/>
      <c r="H72" s="118"/>
      <c r="I72" s="19"/>
      <c r="J72" s="19"/>
      <c r="K72" s="118"/>
      <c r="L72" s="118"/>
      <c r="M72" s="146"/>
      <c r="N72" s="118"/>
      <c r="O72" s="170"/>
      <c r="P72" s="170"/>
      <c r="Q72" s="170"/>
    </row>
    <row r="73" spans="2:17" x14ac:dyDescent="0.2">
      <c r="B73" s="118"/>
      <c r="C73" s="19"/>
      <c r="D73" s="19"/>
      <c r="E73" s="118"/>
      <c r="F73" s="118"/>
      <c r="G73" s="146"/>
      <c r="H73" s="118"/>
      <c r="I73" s="19"/>
      <c r="J73" s="19"/>
      <c r="K73" s="118"/>
      <c r="L73" s="118"/>
      <c r="M73" s="146"/>
      <c r="N73" s="118"/>
      <c r="O73" s="170"/>
      <c r="P73" s="170"/>
      <c r="Q73" s="170"/>
    </row>
    <row r="74" spans="2:17" x14ac:dyDescent="0.2">
      <c r="B74" s="118"/>
      <c r="C74" s="19"/>
      <c r="D74" s="19"/>
      <c r="E74" s="118"/>
      <c r="F74" s="118"/>
      <c r="G74" s="146"/>
      <c r="H74" s="118"/>
      <c r="I74" s="19"/>
      <c r="J74" s="19"/>
      <c r="K74" s="118"/>
      <c r="L74" s="118"/>
      <c r="M74" s="146"/>
      <c r="N74" s="118"/>
      <c r="O74" s="170"/>
      <c r="P74" s="170"/>
      <c r="Q74" s="170"/>
    </row>
    <row r="75" spans="2:17" x14ac:dyDescent="0.2">
      <c r="B75" s="118"/>
      <c r="C75" s="19"/>
      <c r="D75" s="19"/>
      <c r="E75" s="118"/>
      <c r="F75" s="118"/>
      <c r="G75" s="146"/>
      <c r="H75" s="118"/>
      <c r="I75" s="19"/>
      <c r="J75" s="19"/>
      <c r="K75" s="118"/>
      <c r="L75" s="118"/>
      <c r="M75" s="146"/>
      <c r="N75" s="118"/>
      <c r="O75" s="170"/>
      <c r="P75" s="170"/>
      <c r="Q75" s="170"/>
    </row>
    <row r="76" spans="2:17" x14ac:dyDescent="0.2">
      <c r="B76" s="118"/>
      <c r="C76" s="19"/>
      <c r="D76" s="19"/>
      <c r="E76" s="118"/>
      <c r="F76" s="118"/>
      <c r="G76" s="146"/>
      <c r="H76" s="118"/>
      <c r="I76" s="19"/>
      <c r="J76" s="19"/>
      <c r="K76" s="118"/>
      <c r="L76" s="118"/>
      <c r="M76" s="146"/>
      <c r="N76" s="118"/>
      <c r="O76" s="170"/>
      <c r="P76" s="170"/>
      <c r="Q76" s="170"/>
    </row>
    <row r="77" spans="2:17" x14ac:dyDescent="0.2">
      <c r="B77" s="118"/>
      <c r="C77" s="19"/>
      <c r="D77" s="19"/>
      <c r="E77" s="118"/>
      <c r="F77" s="118"/>
      <c r="G77" s="146"/>
      <c r="H77" s="118"/>
      <c r="I77" s="19"/>
      <c r="J77" s="19"/>
      <c r="K77" s="118"/>
      <c r="L77" s="118"/>
      <c r="M77" s="146"/>
      <c r="N77" s="118"/>
      <c r="O77" s="170"/>
      <c r="P77" s="170"/>
      <c r="Q77" s="170"/>
    </row>
    <row r="78" spans="2:17" x14ac:dyDescent="0.2">
      <c r="B78" s="118"/>
      <c r="C78" s="19"/>
      <c r="D78" s="19"/>
      <c r="E78" s="118"/>
      <c r="F78" s="118"/>
      <c r="G78" s="146"/>
      <c r="H78" s="118"/>
      <c r="I78" s="19"/>
      <c r="J78" s="19"/>
      <c r="K78" s="118"/>
      <c r="L78" s="118"/>
      <c r="M78" s="146"/>
      <c r="N78" s="118"/>
      <c r="O78" s="170"/>
      <c r="P78" s="170"/>
      <c r="Q78" s="170"/>
    </row>
    <row r="79" spans="2:17" x14ac:dyDescent="0.2">
      <c r="B79" s="118"/>
      <c r="C79" s="19"/>
      <c r="D79" s="19"/>
      <c r="E79" s="118"/>
      <c r="F79" s="118"/>
      <c r="G79" s="146"/>
      <c r="H79" s="118"/>
      <c r="I79" s="19"/>
      <c r="J79" s="19"/>
      <c r="K79" s="118"/>
      <c r="L79" s="118"/>
      <c r="M79" s="146"/>
      <c r="N79" s="118"/>
      <c r="O79" s="170"/>
      <c r="P79" s="170"/>
      <c r="Q79" s="170"/>
    </row>
    <row r="80" spans="2:17" x14ac:dyDescent="0.2">
      <c r="B80" s="118"/>
      <c r="C80" s="19"/>
      <c r="D80" s="19"/>
      <c r="E80" s="118"/>
      <c r="F80" s="118"/>
      <c r="G80" s="146"/>
      <c r="H80" s="118"/>
      <c r="I80" s="19"/>
      <c r="J80" s="19"/>
      <c r="K80" s="118"/>
      <c r="L80" s="118"/>
      <c r="M80" s="146"/>
      <c r="N80" s="118"/>
      <c r="O80" s="170"/>
      <c r="P80" s="170"/>
      <c r="Q80" s="170"/>
    </row>
    <row r="81" spans="2:17" x14ac:dyDescent="0.2">
      <c r="B81" s="118"/>
      <c r="C81" s="19"/>
      <c r="D81" s="19"/>
      <c r="E81" s="118"/>
      <c r="F81" s="118"/>
      <c r="G81" s="146"/>
      <c r="H81" s="118"/>
      <c r="I81" s="19"/>
      <c r="J81" s="19"/>
      <c r="K81" s="118"/>
      <c r="L81" s="118"/>
      <c r="M81" s="146"/>
      <c r="N81" s="118"/>
      <c r="O81" s="170"/>
      <c r="P81" s="170"/>
      <c r="Q81" s="170"/>
    </row>
    <row r="82" spans="2:17" x14ac:dyDescent="0.2">
      <c r="B82" s="118"/>
      <c r="C82" s="19"/>
      <c r="D82" s="19"/>
      <c r="E82" s="118"/>
      <c r="F82" s="118"/>
      <c r="G82" s="146"/>
      <c r="H82" s="118"/>
      <c r="I82" s="19"/>
      <c r="J82" s="19"/>
      <c r="K82" s="118"/>
      <c r="L82" s="118"/>
      <c r="M82" s="146"/>
      <c r="N82" s="118"/>
      <c r="O82" s="170"/>
      <c r="P82" s="170"/>
      <c r="Q82" s="170"/>
    </row>
    <row r="83" spans="2:17" x14ac:dyDescent="0.2">
      <c r="B83" s="118"/>
      <c r="C83" s="19"/>
      <c r="D83" s="19"/>
      <c r="E83" s="118"/>
      <c r="F83" s="118"/>
      <c r="G83" s="146"/>
      <c r="H83" s="118"/>
      <c r="I83" s="19"/>
      <c r="J83" s="19"/>
      <c r="K83" s="118"/>
      <c r="L83" s="118"/>
      <c r="M83" s="146"/>
      <c r="N83" s="118"/>
      <c r="O83" s="170"/>
      <c r="P83" s="170"/>
      <c r="Q83" s="170"/>
    </row>
    <row r="84" spans="2:17" x14ac:dyDescent="0.2">
      <c r="B84" s="118"/>
      <c r="C84" s="19"/>
      <c r="D84" s="19"/>
      <c r="E84" s="118"/>
      <c r="F84" s="118"/>
      <c r="G84" s="146"/>
      <c r="H84" s="118"/>
      <c r="I84" s="19"/>
      <c r="J84" s="19"/>
      <c r="K84" s="118"/>
      <c r="L84" s="118"/>
      <c r="M84" s="146"/>
      <c r="N84" s="118"/>
      <c r="O84" s="170"/>
      <c r="P84" s="170"/>
      <c r="Q84" s="170"/>
    </row>
    <row r="85" spans="2:17" x14ac:dyDescent="0.2">
      <c r="B85" s="118"/>
      <c r="C85" s="19"/>
      <c r="D85" s="19"/>
      <c r="E85" s="118"/>
      <c r="F85" s="118"/>
      <c r="G85" s="146"/>
      <c r="H85" s="118"/>
      <c r="I85" s="19"/>
      <c r="J85" s="19"/>
      <c r="K85" s="118"/>
      <c r="L85" s="118"/>
      <c r="M85" s="146"/>
      <c r="N85" s="118"/>
      <c r="O85" s="170"/>
      <c r="P85" s="170"/>
      <c r="Q85" s="170"/>
    </row>
    <row r="86" spans="2:17" x14ac:dyDescent="0.2">
      <c r="B86" s="118"/>
      <c r="C86" s="19"/>
      <c r="D86" s="19"/>
      <c r="E86" s="118"/>
      <c r="F86" s="118"/>
      <c r="G86" s="146"/>
      <c r="H86" s="118"/>
      <c r="I86" s="19"/>
      <c r="J86" s="19"/>
      <c r="K86" s="118"/>
      <c r="L86" s="118"/>
      <c r="M86" s="146"/>
      <c r="N86" s="118"/>
      <c r="O86" s="170"/>
      <c r="P86" s="170"/>
      <c r="Q86" s="170"/>
    </row>
    <row r="87" spans="2:17" x14ac:dyDescent="0.2">
      <c r="B87" s="118"/>
      <c r="C87" s="19"/>
      <c r="D87" s="19"/>
      <c r="E87" s="118"/>
      <c r="F87" s="118"/>
      <c r="G87" s="146"/>
      <c r="H87" s="118"/>
      <c r="I87" s="19"/>
      <c r="J87" s="19"/>
      <c r="K87" s="118"/>
      <c r="L87" s="118"/>
      <c r="M87" s="146"/>
      <c r="N87" s="118"/>
      <c r="O87" s="170"/>
      <c r="P87" s="170"/>
      <c r="Q87" s="170"/>
    </row>
    <row r="88" spans="2:17" x14ac:dyDescent="0.2">
      <c r="B88" s="118"/>
      <c r="C88" s="19"/>
      <c r="D88" s="19"/>
      <c r="E88" s="118"/>
      <c r="F88" s="118"/>
      <c r="G88" s="146"/>
      <c r="H88" s="118"/>
      <c r="I88" s="19"/>
      <c r="J88" s="19"/>
      <c r="K88" s="118"/>
      <c r="L88" s="118"/>
      <c r="M88" s="146"/>
      <c r="N88" s="118"/>
      <c r="O88" s="170"/>
      <c r="P88" s="170"/>
      <c r="Q88" s="170"/>
    </row>
    <row r="89" spans="2:17" x14ac:dyDescent="0.2">
      <c r="B89" s="118"/>
      <c r="C89" s="19"/>
      <c r="D89" s="19"/>
      <c r="E89" s="118"/>
      <c r="F89" s="118"/>
      <c r="G89" s="146"/>
      <c r="H89" s="118"/>
      <c r="I89" s="19"/>
      <c r="J89" s="19"/>
      <c r="K89" s="118"/>
      <c r="L89" s="118"/>
      <c r="M89" s="146"/>
      <c r="N89" s="118"/>
      <c r="O89" s="170"/>
      <c r="P89" s="170"/>
      <c r="Q89" s="170"/>
    </row>
    <row r="90" spans="2:17" x14ac:dyDescent="0.2">
      <c r="B90" s="118"/>
      <c r="C90" s="19"/>
      <c r="D90" s="19"/>
      <c r="E90" s="118"/>
      <c r="F90" s="118"/>
      <c r="G90" s="146"/>
      <c r="H90" s="118"/>
      <c r="I90" s="19"/>
      <c r="J90" s="19"/>
      <c r="K90" s="118"/>
      <c r="L90" s="118"/>
      <c r="M90" s="146"/>
      <c r="N90" s="118"/>
      <c r="O90" s="170"/>
      <c r="P90" s="170"/>
      <c r="Q90" s="170"/>
    </row>
    <row r="91" spans="2:17" x14ac:dyDescent="0.2">
      <c r="B91" s="118"/>
      <c r="C91" s="19"/>
      <c r="D91" s="19"/>
      <c r="E91" s="118"/>
      <c r="F91" s="118"/>
      <c r="G91" s="146"/>
      <c r="H91" s="118"/>
      <c r="I91" s="19"/>
      <c r="J91" s="19"/>
      <c r="K91" s="118"/>
      <c r="L91" s="118"/>
      <c r="M91" s="146"/>
      <c r="N91" s="118"/>
      <c r="O91" s="170"/>
      <c r="P91" s="170"/>
      <c r="Q91" s="170"/>
    </row>
    <row r="92" spans="2:17" x14ac:dyDescent="0.2">
      <c r="B92" s="118"/>
      <c r="C92" s="19"/>
      <c r="D92" s="19"/>
      <c r="E92" s="118"/>
      <c r="F92" s="118"/>
      <c r="G92" s="146"/>
      <c r="H92" s="118"/>
      <c r="I92" s="19"/>
      <c r="J92" s="19"/>
      <c r="K92" s="118"/>
      <c r="L92" s="118"/>
      <c r="M92" s="146"/>
      <c r="N92" s="118"/>
      <c r="O92" s="170"/>
      <c r="P92" s="170"/>
      <c r="Q92" s="170"/>
    </row>
    <row r="93" spans="2:17" x14ac:dyDescent="0.2">
      <c r="B93" s="118"/>
      <c r="C93" s="19"/>
      <c r="D93" s="19"/>
      <c r="E93" s="118"/>
      <c r="F93" s="118"/>
      <c r="G93" s="146"/>
      <c r="H93" s="118"/>
      <c r="I93" s="19"/>
      <c r="J93" s="19"/>
      <c r="K93" s="118"/>
      <c r="L93" s="118"/>
      <c r="M93" s="146"/>
      <c r="N93" s="118"/>
      <c r="O93" s="170"/>
      <c r="P93" s="170"/>
      <c r="Q93" s="170"/>
    </row>
    <row r="94" spans="2:17" x14ac:dyDescent="0.2">
      <c r="B94" s="118"/>
      <c r="C94" s="19"/>
      <c r="D94" s="19"/>
      <c r="E94" s="118"/>
      <c r="F94" s="118"/>
      <c r="G94" s="146"/>
      <c r="H94" s="118"/>
      <c r="I94" s="19"/>
      <c r="J94" s="19"/>
      <c r="K94" s="118"/>
      <c r="L94" s="118"/>
      <c r="M94" s="146"/>
      <c r="N94" s="118"/>
      <c r="O94" s="170"/>
      <c r="P94" s="170"/>
      <c r="Q94" s="170"/>
    </row>
    <row r="95" spans="2:17" x14ac:dyDescent="0.2">
      <c r="B95" s="118"/>
      <c r="C95" s="19"/>
      <c r="D95" s="19"/>
      <c r="E95" s="118"/>
      <c r="F95" s="118"/>
      <c r="G95" s="146"/>
      <c r="H95" s="118"/>
      <c r="I95" s="19"/>
      <c r="J95" s="19"/>
      <c r="K95" s="118"/>
      <c r="L95" s="118"/>
      <c r="M95" s="146"/>
      <c r="N95" s="118"/>
      <c r="O95" s="170"/>
      <c r="P95" s="170"/>
      <c r="Q95" s="170"/>
    </row>
    <row r="96" spans="2:17" x14ac:dyDescent="0.2">
      <c r="B96" s="118"/>
      <c r="C96" s="19"/>
      <c r="D96" s="19"/>
      <c r="E96" s="118"/>
      <c r="F96" s="118"/>
      <c r="G96" s="146"/>
      <c r="H96" s="118"/>
      <c r="I96" s="19"/>
      <c r="J96" s="19"/>
      <c r="K96" s="118"/>
      <c r="L96" s="118"/>
      <c r="M96" s="146"/>
      <c r="N96" s="118"/>
      <c r="O96" s="170"/>
      <c r="P96" s="170"/>
      <c r="Q96" s="170"/>
    </row>
    <row r="97" spans="2:17" x14ac:dyDescent="0.2">
      <c r="B97" s="118"/>
      <c r="C97" s="19"/>
      <c r="D97" s="19"/>
      <c r="E97" s="118"/>
      <c r="F97" s="118"/>
      <c r="G97" s="146"/>
      <c r="H97" s="118"/>
      <c r="I97" s="19"/>
      <c r="J97" s="19"/>
      <c r="K97" s="118"/>
      <c r="L97" s="118"/>
      <c r="M97" s="146"/>
      <c r="N97" s="118"/>
      <c r="O97" s="170"/>
      <c r="P97" s="170"/>
      <c r="Q97" s="170"/>
    </row>
    <row r="98" spans="2:17" x14ac:dyDescent="0.2">
      <c r="B98" s="118"/>
      <c r="C98" s="19"/>
      <c r="D98" s="19"/>
      <c r="E98" s="118"/>
      <c r="F98" s="118"/>
      <c r="G98" s="146"/>
      <c r="H98" s="118"/>
      <c r="I98" s="19"/>
      <c r="J98" s="19"/>
      <c r="K98" s="118"/>
      <c r="L98" s="118"/>
      <c r="M98" s="146"/>
      <c r="N98" s="118"/>
      <c r="O98" s="170"/>
      <c r="P98" s="170"/>
      <c r="Q98" s="170"/>
    </row>
    <row r="99" spans="2:17" x14ac:dyDescent="0.2">
      <c r="B99" s="118"/>
      <c r="C99" s="19"/>
      <c r="D99" s="19"/>
      <c r="E99" s="118"/>
      <c r="F99" s="118"/>
      <c r="G99" s="146"/>
      <c r="H99" s="118"/>
      <c r="I99" s="19"/>
      <c r="J99" s="19"/>
      <c r="K99" s="118"/>
      <c r="L99" s="118"/>
      <c r="M99" s="146"/>
      <c r="N99" s="118"/>
      <c r="O99" s="170"/>
      <c r="P99" s="170"/>
      <c r="Q99" s="170"/>
    </row>
    <row r="100" spans="2:17" x14ac:dyDescent="0.2">
      <c r="B100" s="118"/>
      <c r="C100" s="19"/>
      <c r="D100" s="19"/>
      <c r="E100" s="118"/>
      <c r="F100" s="118"/>
      <c r="G100" s="146"/>
      <c r="H100" s="118"/>
      <c r="I100" s="19"/>
      <c r="J100" s="19"/>
      <c r="K100" s="118"/>
      <c r="L100" s="118"/>
      <c r="M100" s="146"/>
      <c r="N100" s="118"/>
      <c r="O100" s="170"/>
      <c r="P100" s="170"/>
      <c r="Q100" s="170"/>
    </row>
    <row r="101" spans="2:17" x14ac:dyDescent="0.2">
      <c r="B101" s="118"/>
      <c r="C101" s="19"/>
      <c r="D101" s="19"/>
      <c r="E101" s="118"/>
      <c r="F101" s="118"/>
      <c r="G101" s="146"/>
      <c r="H101" s="118"/>
      <c r="I101" s="19"/>
      <c r="J101" s="19"/>
      <c r="K101" s="118"/>
      <c r="L101" s="118"/>
      <c r="M101" s="146"/>
      <c r="N101" s="118"/>
      <c r="O101" s="170"/>
      <c r="P101" s="170"/>
      <c r="Q101" s="170"/>
    </row>
    <row r="102" spans="2:17" x14ac:dyDescent="0.2">
      <c r="B102" s="118"/>
      <c r="C102" s="19"/>
      <c r="D102" s="19"/>
      <c r="E102" s="118"/>
      <c r="F102" s="118"/>
      <c r="G102" s="146"/>
      <c r="H102" s="118"/>
      <c r="I102" s="19"/>
      <c r="J102" s="19"/>
      <c r="K102" s="118"/>
      <c r="L102" s="118"/>
      <c r="M102" s="146"/>
      <c r="N102" s="118"/>
      <c r="O102" s="170"/>
      <c r="P102" s="170"/>
      <c r="Q102" s="170"/>
    </row>
    <row r="103" spans="2:17" x14ac:dyDescent="0.2">
      <c r="B103" s="118"/>
      <c r="C103" s="19"/>
      <c r="D103" s="19"/>
      <c r="E103" s="118"/>
      <c r="F103" s="118"/>
      <c r="G103" s="146"/>
      <c r="H103" s="118"/>
      <c r="I103" s="19"/>
      <c r="J103" s="19"/>
      <c r="K103" s="118"/>
      <c r="L103" s="118"/>
      <c r="M103" s="146"/>
      <c r="N103" s="118"/>
      <c r="O103" s="170"/>
      <c r="P103" s="170"/>
      <c r="Q103" s="170"/>
    </row>
    <row r="104" spans="2:17" x14ac:dyDescent="0.2">
      <c r="B104" s="118"/>
      <c r="C104" s="19"/>
      <c r="D104" s="19"/>
      <c r="E104" s="118"/>
      <c r="F104" s="118"/>
      <c r="G104" s="146"/>
      <c r="H104" s="118"/>
      <c r="I104" s="19"/>
      <c r="J104" s="19"/>
      <c r="K104" s="118"/>
      <c r="L104" s="118"/>
      <c r="M104" s="146"/>
      <c r="N104" s="118"/>
      <c r="O104" s="170"/>
      <c r="P104" s="170"/>
      <c r="Q104" s="170"/>
    </row>
    <row r="105" spans="2:17" x14ac:dyDescent="0.2">
      <c r="B105" s="118"/>
      <c r="C105" s="19"/>
      <c r="D105" s="19"/>
      <c r="E105" s="118"/>
      <c r="F105" s="118"/>
      <c r="G105" s="146"/>
      <c r="H105" s="118"/>
      <c r="I105" s="19"/>
      <c r="J105" s="19"/>
      <c r="K105" s="118"/>
      <c r="L105" s="118"/>
      <c r="M105" s="146"/>
      <c r="N105" s="118"/>
      <c r="O105" s="170"/>
      <c r="P105" s="170"/>
      <c r="Q105" s="170"/>
    </row>
    <row r="106" spans="2:17" x14ac:dyDescent="0.2">
      <c r="B106" s="118"/>
      <c r="C106" s="19"/>
      <c r="D106" s="19"/>
      <c r="E106" s="118"/>
      <c r="F106" s="118"/>
      <c r="G106" s="146"/>
      <c r="H106" s="118"/>
      <c r="I106" s="19"/>
      <c r="J106" s="19"/>
      <c r="K106" s="118"/>
      <c r="L106" s="118"/>
      <c r="M106" s="146"/>
      <c r="N106" s="118"/>
      <c r="O106" s="170"/>
      <c r="P106" s="170"/>
      <c r="Q106" s="170"/>
    </row>
    <row r="107" spans="2:17" x14ac:dyDescent="0.2">
      <c r="B107" s="118"/>
      <c r="C107" s="19"/>
      <c r="D107" s="19"/>
      <c r="E107" s="118"/>
      <c r="F107" s="118"/>
      <c r="G107" s="146"/>
      <c r="H107" s="118"/>
      <c r="I107" s="19"/>
      <c r="J107" s="19"/>
      <c r="K107" s="118"/>
      <c r="L107" s="118"/>
      <c r="M107" s="146"/>
      <c r="N107" s="118"/>
      <c r="O107" s="170"/>
      <c r="P107" s="170"/>
      <c r="Q107" s="170"/>
    </row>
    <row r="108" spans="2:17" x14ac:dyDescent="0.2">
      <c r="B108" s="118"/>
      <c r="C108" s="19"/>
      <c r="D108" s="19"/>
      <c r="E108" s="118"/>
      <c r="F108" s="118"/>
      <c r="G108" s="146"/>
      <c r="H108" s="118"/>
      <c r="I108" s="19"/>
      <c r="J108" s="19"/>
      <c r="K108" s="118"/>
      <c r="L108" s="118"/>
      <c r="M108" s="146"/>
      <c r="N108" s="118"/>
      <c r="O108" s="170"/>
      <c r="P108" s="170"/>
      <c r="Q108" s="170"/>
    </row>
    <row r="109" spans="2:17" x14ac:dyDescent="0.2">
      <c r="B109" s="118"/>
      <c r="C109" s="19"/>
      <c r="D109" s="19"/>
      <c r="E109" s="118"/>
      <c r="F109" s="118"/>
      <c r="G109" s="146"/>
      <c r="H109" s="118"/>
      <c r="I109" s="19"/>
      <c r="J109" s="19"/>
      <c r="K109" s="118"/>
      <c r="L109" s="118"/>
      <c r="M109" s="146"/>
      <c r="N109" s="118"/>
      <c r="O109" s="170"/>
      <c r="P109" s="170"/>
      <c r="Q109" s="170"/>
    </row>
    <row r="110" spans="2:17" x14ac:dyDescent="0.2">
      <c r="B110" s="118"/>
      <c r="C110" s="19"/>
      <c r="D110" s="19"/>
      <c r="E110" s="118"/>
      <c r="F110" s="118"/>
      <c r="G110" s="146"/>
      <c r="H110" s="118"/>
      <c r="I110" s="19"/>
      <c r="J110" s="19"/>
      <c r="K110" s="118"/>
      <c r="L110" s="118"/>
      <c r="M110" s="146"/>
      <c r="N110" s="118"/>
      <c r="O110" s="170"/>
      <c r="P110" s="170"/>
      <c r="Q110" s="170"/>
    </row>
    <row r="111" spans="2:17" x14ac:dyDescent="0.2">
      <c r="B111" s="118"/>
      <c r="C111" s="19"/>
      <c r="D111" s="19"/>
      <c r="E111" s="118"/>
      <c r="F111" s="118"/>
      <c r="G111" s="146"/>
      <c r="H111" s="118"/>
      <c r="I111" s="19"/>
      <c r="J111" s="19"/>
      <c r="K111" s="118"/>
      <c r="L111" s="118"/>
      <c r="M111" s="146"/>
      <c r="N111" s="118"/>
      <c r="O111" s="170"/>
      <c r="P111" s="170"/>
      <c r="Q111" s="170"/>
    </row>
    <row r="112" spans="2:17" x14ac:dyDescent="0.2">
      <c r="B112" s="118"/>
      <c r="C112" s="19"/>
      <c r="D112" s="19"/>
      <c r="E112" s="118"/>
      <c r="F112" s="118"/>
      <c r="G112" s="146"/>
      <c r="H112" s="118"/>
      <c r="I112" s="19"/>
      <c r="J112" s="19"/>
      <c r="K112" s="118"/>
      <c r="L112" s="118"/>
      <c r="M112" s="146"/>
      <c r="N112" s="118"/>
      <c r="O112" s="170"/>
      <c r="P112" s="170"/>
      <c r="Q112" s="170"/>
    </row>
    <row r="113" spans="2:17" x14ac:dyDescent="0.2">
      <c r="B113" s="118"/>
      <c r="C113" s="19"/>
      <c r="D113" s="19"/>
      <c r="E113" s="118"/>
      <c r="F113" s="118"/>
      <c r="G113" s="146"/>
      <c r="H113" s="118"/>
      <c r="I113" s="19"/>
      <c r="J113" s="19"/>
      <c r="K113" s="118"/>
      <c r="L113" s="118"/>
      <c r="M113" s="146"/>
      <c r="N113" s="118"/>
      <c r="O113" s="170"/>
      <c r="P113" s="170"/>
      <c r="Q113" s="170"/>
    </row>
    <row r="114" spans="2:17" x14ac:dyDescent="0.2">
      <c r="B114" s="118"/>
      <c r="C114" s="19"/>
      <c r="D114" s="19"/>
      <c r="E114" s="118"/>
      <c r="F114" s="118"/>
      <c r="G114" s="146"/>
      <c r="H114" s="118"/>
      <c r="I114" s="19"/>
      <c r="J114" s="19"/>
      <c r="K114" s="118"/>
      <c r="L114" s="118"/>
      <c r="M114" s="146"/>
      <c r="N114" s="118"/>
      <c r="O114" s="170"/>
      <c r="P114" s="170"/>
      <c r="Q114" s="170"/>
    </row>
    <row r="115" spans="2:17" x14ac:dyDescent="0.2">
      <c r="B115" s="118"/>
      <c r="C115" s="19"/>
      <c r="D115" s="19"/>
      <c r="E115" s="118"/>
      <c r="F115" s="118"/>
      <c r="G115" s="146"/>
      <c r="H115" s="118"/>
      <c r="I115" s="19"/>
      <c r="J115" s="19"/>
      <c r="K115" s="118"/>
      <c r="L115" s="118"/>
      <c r="M115" s="146"/>
      <c r="N115" s="118"/>
      <c r="O115" s="170"/>
      <c r="P115" s="170"/>
      <c r="Q115" s="170"/>
    </row>
    <row r="116" spans="2:17" x14ac:dyDescent="0.2">
      <c r="B116" s="118"/>
      <c r="C116" s="19"/>
      <c r="D116" s="19"/>
      <c r="E116" s="118"/>
      <c r="F116" s="118"/>
      <c r="G116" s="146"/>
      <c r="H116" s="118"/>
      <c r="I116" s="19"/>
      <c r="J116" s="19"/>
      <c r="K116" s="118"/>
      <c r="L116" s="118"/>
      <c r="M116" s="146"/>
      <c r="N116" s="118"/>
      <c r="O116" s="170"/>
      <c r="P116" s="170"/>
      <c r="Q116" s="170"/>
    </row>
    <row r="117" spans="2:17" x14ac:dyDescent="0.2">
      <c r="B117" s="118"/>
      <c r="C117" s="19"/>
      <c r="D117" s="19"/>
      <c r="E117" s="118"/>
      <c r="F117" s="118"/>
      <c r="G117" s="146"/>
      <c r="H117" s="118"/>
      <c r="I117" s="19"/>
      <c r="J117" s="19"/>
      <c r="K117" s="118"/>
      <c r="L117" s="118"/>
      <c r="M117" s="146"/>
      <c r="N117" s="118"/>
      <c r="O117" s="170"/>
      <c r="P117" s="170"/>
      <c r="Q117" s="170"/>
    </row>
    <row r="118" spans="2:17" x14ac:dyDescent="0.2">
      <c r="B118" s="118"/>
      <c r="C118" s="19"/>
      <c r="D118" s="19"/>
      <c r="E118" s="118"/>
      <c r="F118" s="118"/>
      <c r="G118" s="146"/>
      <c r="H118" s="118"/>
      <c r="I118" s="19"/>
      <c r="J118" s="19"/>
      <c r="K118" s="118"/>
      <c r="L118" s="118"/>
      <c r="M118" s="146"/>
      <c r="N118" s="118"/>
      <c r="O118" s="170"/>
      <c r="P118" s="170"/>
      <c r="Q118" s="170"/>
    </row>
    <row r="119" spans="2:17" x14ac:dyDescent="0.2">
      <c r="B119" s="118"/>
      <c r="C119" s="19"/>
      <c r="D119" s="19"/>
      <c r="E119" s="118"/>
      <c r="F119" s="118"/>
      <c r="G119" s="146"/>
      <c r="H119" s="118"/>
      <c r="I119" s="19"/>
      <c r="J119" s="19"/>
      <c r="K119" s="118"/>
      <c r="L119" s="118"/>
      <c r="M119" s="146"/>
      <c r="N119" s="118"/>
      <c r="O119" s="170"/>
      <c r="P119" s="170"/>
      <c r="Q119" s="170"/>
    </row>
    <row r="120" spans="2:17" x14ac:dyDescent="0.2">
      <c r="B120" s="118"/>
      <c r="C120" s="19"/>
      <c r="D120" s="19"/>
      <c r="E120" s="118"/>
      <c r="F120" s="118"/>
      <c r="G120" s="146"/>
      <c r="H120" s="118"/>
      <c r="I120" s="19"/>
      <c r="J120" s="19"/>
      <c r="K120" s="118"/>
      <c r="L120" s="118"/>
      <c r="M120" s="146"/>
      <c r="N120" s="118"/>
      <c r="O120" s="170"/>
      <c r="P120" s="170"/>
      <c r="Q120" s="170"/>
    </row>
    <row r="121" spans="2:17" x14ac:dyDescent="0.2">
      <c r="B121" s="118"/>
      <c r="C121" s="19"/>
      <c r="D121" s="19"/>
      <c r="E121" s="118"/>
      <c r="F121" s="118"/>
      <c r="G121" s="146"/>
      <c r="H121" s="118"/>
      <c r="I121" s="19"/>
      <c r="J121" s="19"/>
      <c r="K121" s="118"/>
      <c r="L121" s="118"/>
      <c r="M121" s="146"/>
      <c r="N121" s="118"/>
      <c r="O121" s="170"/>
      <c r="P121" s="170"/>
      <c r="Q121" s="170"/>
    </row>
    <row r="122" spans="2:17" x14ac:dyDescent="0.2">
      <c r="B122" s="118"/>
      <c r="C122" s="19"/>
      <c r="D122" s="19"/>
      <c r="E122" s="118"/>
      <c r="F122" s="118"/>
      <c r="G122" s="146"/>
      <c r="H122" s="118"/>
      <c r="I122" s="19"/>
      <c r="J122" s="19"/>
      <c r="K122" s="118"/>
      <c r="L122" s="118"/>
      <c r="M122" s="146"/>
      <c r="N122" s="118"/>
      <c r="O122" s="170"/>
      <c r="P122" s="170"/>
      <c r="Q122" s="170"/>
    </row>
    <row r="123" spans="2:17" x14ac:dyDescent="0.2">
      <c r="B123" s="118"/>
      <c r="C123" s="19"/>
      <c r="D123" s="19"/>
      <c r="E123" s="118"/>
      <c r="F123" s="118"/>
      <c r="G123" s="146"/>
      <c r="H123" s="118"/>
      <c r="I123" s="19"/>
      <c r="J123" s="19"/>
      <c r="K123" s="118"/>
      <c r="L123" s="118"/>
      <c r="M123" s="146"/>
      <c r="N123" s="118"/>
      <c r="O123" s="170"/>
      <c r="P123" s="170"/>
      <c r="Q123" s="170"/>
    </row>
    <row r="124" spans="2:17" x14ac:dyDescent="0.2">
      <c r="B124" s="118"/>
      <c r="C124" s="19"/>
      <c r="D124" s="19"/>
      <c r="E124" s="118"/>
      <c r="F124" s="118"/>
      <c r="G124" s="146"/>
      <c r="H124" s="118"/>
      <c r="I124" s="19"/>
      <c r="J124" s="19"/>
      <c r="K124" s="118"/>
      <c r="L124" s="118"/>
      <c r="M124" s="146"/>
      <c r="N124" s="118"/>
      <c r="O124" s="170"/>
      <c r="P124" s="170"/>
      <c r="Q124" s="170"/>
    </row>
    <row r="125" spans="2:17" x14ac:dyDescent="0.2">
      <c r="B125" s="118"/>
      <c r="C125" s="19"/>
      <c r="D125" s="19"/>
      <c r="E125" s="118"/>
      <c r="F125" s="118"/>
      <c r="G125" s="146"/>
      <c r="H125" s="118"/>
      <c r="I125" s="19"/>
      <c r="J125" s="19"/>
      <c r="K125" s="118"/>
      <c r="L125" s="118"/>
      <c r="M125" s="146"/>
      <c r="N125" s="118"/>
      <c r="O125" s="170"/>
      <c r="P125" s="170"/>
      <c r="Q125" s="170"/>
    </row>
    <row r="126" spans="2:17" x14ac:dyDescent="0.2">
      <c r="B126" s="118"/>
      <c r="C126" s="19"/>
      <c r="D126" s="19"/>
      <c r="E126" s="118"/>
      <c r="F126" s="118"/>
      <c r="G126" s="146"/>
      <c r="H126" s="118"/>
      <c r="I126" s="19"/>
      <c r="J126" s="19"/>
      <c r="K126" s="118"/>
      <c r="L126" s="118"/>
      <c r="M126" s="146"/>
      <c r="N126" s="118"/>
      <c r="O126" s="170"/>
      <c r="P126" s="170"/>
      <c r="Q126" s="170"/>
    </row>
    <row r="127" spans="2:17" x14ac:dyDescent="0.2">
      <c r="B127" s="118"/>
      <c r="C127" s="19"/>
      <c r="D127" s="19"/>
      <c r="E127" s="118"/>
      <c r="F127" s="118"/>
      <c r="G127" s="146"/>
      <c r="H127" s="118"/>
      <c r="I127" s="19"/>
      <c r="J127" s="19"/>
      <c r="K127" s="118"/>
      <c r="L127" s="118"/>
      <c r="M127" s="146"/>
      <c r="N127" s="118"/>
      <c r="O127" s="170"/>
      <c r="P127" s="170"/>
      <c r="Q127" s="170"/>
    </row>
    <row r="128" spans="2:17" x14ac:dyDescent="0.2">
      <c r="B128" s="118"/>
      <c r="C128" s="19"/>
      <c r="D128" s="19"/>
      <c r="E128" s="118"/>
      <c r="F128" s="118"/>
      <c r="G128" s="146"/>
      <c r="H128" s="118"/>
      <c r="I128" s="19"/>
      <c r="J128" s="19"/>
      <c r="K128" s="118"/>
      <c r="L128" s="118"/>
      <c r="M128" s="146"/>
      <c r="N128" s="118"/>
      <c r="O128" s="170"/>
      <c r="P128" s="170"/>
      <c r="Q128" s="170"/>
    </row>
    <row r="129" spans="2:17" x14ac:dyDescent="0.2">
      <c r="B129" s="118"/>
      <c r="C129" s="19"/>
      <c r="D129" s="19"/>
      <c r="E129" s="118"/>
      <c r="F129" s="118"/>
      <c r="G129" s="146"/>
      <c r="H129" s="118"/>
      <c r="I129" s="19"/>
      <c r="J129" s="19"/>
      <c r="K129" s="118"/>
      <c r="L129" s="118"/>
      <c r="M129" s="146"/>
      <c r="N129" s="118"/>
      <c r="O129" s="170"/>
      <c r="P129" s="170"/>
      <c r="Q129" s="170"/>
    </row>
    <row r="130" spans="2:17" x14ac:dyDescent="0.2">
      <c r="B130" s="118"/>
      <c r="C130" s="19"/>
      <c r="D130" s="19"/>
      <c r="E130" s="118"/>
      <c r="F130" s="118"/>
      <c r="G130" s="146"/>
      <c r="H130" s="118"/>
      <c r="I130" s="19"/>
      <c r="J130" s="19"/>
      <c r="K130" s="118"/>
      <c r="L130" s="118"/>
      <c r="M130" s="146"/>
      <c r="N130" s="118"/>
      <c r="O130" s="170"/>
      <c r="P130" s="170"/>
      <c r="Q130" s="170"/>
    </row>
    <row r="131" spans="2:17" x14ac:dyDescent="0.2">
      <c r="B131" s="118"/>
      <c r="C131" s="19"/>
      <c r="D131" s="19"/>
      <c r="E131" s="118"/>
      <c r="F131" s="118"/>
      <c r="G131" s="146"/>
      <c r="H131" s="118"/>
      <c r="I131" s="19"/>
      <c r="J131" s="19"/>
      <c r="K131" s="118"/>
      <c r="L131" s="118"/>
      <c r="M131" s="146"/>
      <c r="N131" s="118"/>
      <c r="O131" s="170"/>
      <c r="P131" s="170"/>
      <c r="Q131" s="170"/>
    </row>
    <row r="132" spans="2:17" x14ac:dyDescent="0.2">
      <c r="B132" s="118"/>
      <c r="C132" s="19"/>
      <c r="D132" s="19"/>
      <c r="E132" s="118"/>
      <c r="F132" s="118"/>
      <c r="G132" s="146"/>
      <c r="H132" s="118"/>
      <c r="I132" s="19"/>
      <c r="J132" s="19"/>
      <c r="K132" s="118"/>
      <c r="L132" s="118"/>
      <c r="M132" s="146"/>
      <c r="N132" s="118"/>
      <c r="O132" s="170"/>
      <c r="P132" s="170"/>
      <c r="Q132" s="170"/>
    </row>
    <row r="133" spans="2:17" x14ac:dyDescent="0.2">
      <c r="B133" s="118"/>
      <c r="C133" s="19"/>
      <c r="D133" s="19"/>
      <c r="E133" s="118"/>
      <c r="F133" s="118"/>
      <c r="G133" s="146"/>
      <c r="H133" s="118"/>
      <c r="I133" s="19"/>
      <c r="J133" s="19"/>
      <c r="K133" s="118"/>
      <c r="L133" s="118"/>
      <c r="M133" s="146"/>
      <c r="N133" s="118"/>
      <c r="O133" s="170"/>
      <c r="P133" s="170"/>
      <c r="Q133" s="170"/>
    </row>
    <row r="134" spans="2:17" x14ac:dyDescent="0.2">
      <c r="B134" s="118"/>
      <c r="C134" s="19"/>
      <c r="D134" s="19"/>
      <c r="E134" s="118"/>
      <c r="F134" s="118"/>
      <c r="G134" s="146"/>
      <c r="H134" s="118"/>
      <c r="I134" s="19"/>
      <c r="J134" s="19"/>
      <c r="K134" s="118"/>
      <c r="L134" s="118"/>
      <c r="M134" s="146"/>
      <c r="N134" s="118"/>
      <c r="O134" s="170"/>
      <c r="P134" s="170"/>
      <c r="Q134" s="170"/>
    </row>
    <row r="135" spans="2:17" x14ac:dyDescent="0.2">
      <c r="B135" s="118"/>
      <c r="C135" s="19"/>
      <c r="D135" s="19"/>
      <c r="E135" s="118"/>
      <c r="F135" s="118"/>
      <c r="G135" s="146"/>
      <c r="H135" s="118"/>
      <c r="I135" s="19"/>
      <c r="J135" s="19"/>
      <c r="K135" s="118"/>
      <c r="L135" s="118"/>
      <c r="M135" s="146"/>
      <c r="N135" s="118"/>
      <c r="O135" s="170"/>
      <c r="P135" s="170"/>
      <c r="Q135" s="170"/>
    </row>
    <row r="136" spans="2:17" x14ac:dyDescent="0.2">
      <c r="B136" s="118"/>
      <c r="C136" s="19"/>
      <c r="D136" s="19"/>
      <c r="E136" s="118"/>
      <c r="F136" s="118"/>
      <c r="G136" s="146"/>
      <c r="H136" s="118"/>
      <c r="I136" s="19"/>
      <c r="J136" s="19"/>
      <c r="K136" s="118"/>
      <c r="L136" s="118"/>
      <c r="M136" s="146"/>
      <c r="N136" s="118"/>
      <c r="O136" s="170"/>
      <c r="P136" s="170"/>
      <c r="Q136" s="170"/>
    </row>
    <row r="137" spans="2:17" x14ac:dyDescent="0.2">
      <c r="B137" s="118"/>
      <c r="C137" s="19"/>
      <c r="D137" s="19"/>
      <c r="E137" s="118"/>
      <c r="F137" s="118"/>
      <c r="G137" s="146"/>
      <c r="H137" s="118"/>
      <c r="I137" s="19"/>
      <c r="J137" s="19"/>
      <c r="K137" s="118"/>
      <c r="L137" s="118"/>
      <c r="M137" s="146"/>
      <c r="N137" s="118"/>
      <c r="O137" s="170"/>
      <c r="P137" s="170"/>
      <c r="Q137" s="170"/>
    </row>
    <row r="138" spans="2:17" x14ac:dyDescent="0.2">
      <c r="B138" s="118"/>
      <c r="C138" s="19"/>
      <c r="D138" s="19"/>
      <c r="E138" s="118"/>
      <c r="F138" s="118"/>
      <c r="G138" s="146"/>
      <c r="H138" s="118"/>
      <c r="I138" s="19"/>
      <c r="J138" s="19"/>
      <c r="K138" s="118"/>
      <c r="L138" s="118"/>
      <c r="M138" s="146"/>
      <c r="N138" s="118"/>
      <c r="O138" s="170"/>
      <c r="P138" s="170"/>
      <c r="Q138" s="170"/>
    </row>
    <row r="139" spans="2:17" x14ac:dyDescent="0.2">
      <c r="B139" s="118"/>
      <c r="C139" s="19"/>
      <c r="D139" s="19"/>
      <c r="E139" s="118"/>
      <c r="F139" s="118"/>
      <c r="G139" s="146"/>
      <c r="H139" s="118"/>
      <c r="I139" s="19"/>
      <c r="J139" s="19"/>
      <c r="K139" s="118"/>
      <c r="L139" s="118"/>
      <c r="M139" s="146"/>
      <c r="N139" s="118"/>
      <c r="O139" s="170"/>
      <c r="P139" s="170"/>
      <c r="Q139" s="170"/>
    </row>
    <row r="140" spans="2:17" x14ac:dyDescent="0.2">
      <c r="B140" s="118"/>
      <c r="C140" s="19"/>
      <c r="D140" s="19"/>
      <c r="E140" s="118"/>
      <c r="F140" s="118"/>
      <c r="G140" s="146"/>
      <c r="H140" s="118"/>
      <c r="I140" s="19"/>
      <c r="J140" s="19"/>
      <c r="K140" s="118"/>
      <c r="L140" s="118"/>
      <c r="M140" s="146"/>
      <c r="N140" s="118"/>
      <c r="O140" s="170"/>
      <c r="P140" s="170"/>
      <c r="Q140" s="170"/>
    </row>
    <row r="141" spans="2:17" x14ac:dyDescent="0.2">
      <c r="B141" s="118"/>
      <c r="C141" s="19"/>
      <c r="D141" s="19"/>
      <c r="E141" s="118"/>
      <c r="F141" s="118"/>
      <c r="G141" s="146"/>
      <c r="H141" s="118"/>
      <c r="I141" s="19"/>
      <c r="J141" s="19"/>
      <c r="K141" s="118"/>
      <c r="L141" s="118"/>
      <c r="M141" s="146"/>
      <c r="N141" s="118"/>
      <c r="O141" s="170"/>
      <c r="P141" s="170"/>
      <c r="Q141" s="170"/>
    </row>
    <row r="142" spans="2:17" x14ac:dyDescent="0.2">
      <c r="B142" s="118"/>
      <c r="C142" s="19"/>
      <c r="D142" s="19"/>
      <c r="E142" s="118"/>
      <c r="F142" s="118"/>
      <c r="G142" s="146"/>
      <c r="H142" s="118"/>
      <c r="I142" s="19"/>
      <c r="J142" s="19"/>
      <c r="K142" s="118"/>
      <c r="L142" s="118"/>
      <c r="M142" s="146"/>
      <c r="N142" s="118"/>
      <c r="O142" s="170"/>
      <c r="P142" s="170"/>
      <c r="Q142" s="170"/>
    </row>
    <row r="143" spans="2:17" x14ac:dyDescent="0.2">
      <c r="B143" s="118"/>
      <c r="C143" s="19"/>
      <c r="D143" s="19"/>
      <c r="E143" s="118"/>
      <c r="F143" s="118"/>
      <c r="G143" s="146"/>
      <c r="H143" s="118"/>
      <c r="I143" s="19"/>
      <c r="J143" s="19"/>
      <c r="K143" s="118"/>
      <c r="L143" s="118"/>
      <c r="M143" s="146"/>
      <c r="N143" s="118"/>
      <c r="O143" s="170"/>
      <c r="P143" s="170"/>
      <c r="Q143" s="170"/>
    </row>
    <row r="144" spans="2:17" x14ac:dyDescent="0.2">
      <c r="B144" s="118"/>
      <c r="C144" s="19"/>
      <c r="D144" s="19"/>
      <c r="E144" s="118"/>
      <c r="F144" s="118"/>
      <c r="G144" s="146"/>
      <c r="H144" s="118"/>
      <c r="I144" s="19"/>
      <c r="J144" s="19"/>
      <c r="K144" s="118"/>
      <c r="L144" s="118"/>
      <c r="M144" s="146"/>
      <c r="N144" s="118"/>
      <c r="O144" s="170"/>
      <c r="P144" s="170"/>
      <c r="Q144" s="170"/>
    </row>
    <row r="145" spans="2:17" x14ac:dyDescent="0.2">
      <c r="B145" s="118"/>
      <c r="C145" s="19"/>
      <c r="D145" s="19"/>
      <c r="E145" s="118"/>
      <c r="F145" s="118"/>
      <c r="G145" s="146"/>
      <c r="H145" s="118"/>
      <c r="I145" s="19"/>
      <c r="J145" s="19"/>
      <c r="K145" s="118"/>
      <c r="L145" s="118"/>
      <c r="M145" s="146"/>
      <c r="N145" s="118"/>
      <c r="O145" s="170"/>
      <c r="P145" s="170"/>
      <c r="Q145" s="170"/>
    </row>
    <row r="146" spans="2:17" x14ac:dyDescent="0.2">
      <c r="B146" s="118"/>
      <c r="C146" s="19"/>
      <c r="D146" s="19"/>
      <c r="E146" s="118"/>
      <c r="F146" s="118"/>
      <c r="G146" s="146"/>
      <c r="H146" s="118"/>
      <c r="I146" s="19"/>
      <c r="J146" s="19"/>
      <c r="K146" s="118"/>
      <c r="L146" s="118"/>
      <c r="M146" s="146"/>
      <c r="N146" s="118"/>
      <c r="O146" s="170"/>
      <c r="P146" s="170"/>
      <c r="Q146" s="170"/>
    </row>
    <row r="147" spans="2:17" x14ac:dyDescent="0.2">
      <c r="B147" s="118"/>
      <c r="C147" s="19"/>
      <c r="D147" s="19"/>
      <c r="E147" s="118"/>
      <c r="F147" s="118"/>
      <c r="G147" s="146"/>
      <c r="H147" s="118"/>
      <c r="I147" s="19"/>
      <c r="J147" s="19"/>
      <c r="K147" s="118"/>
      <c r="L147" s="118"/>
      <c r="M147" s="146"/>
      <c r="N147" s="118"/>
      <c r="O147" s="170"/>
      <c r="P147" s="170"/>
      <c r="Q147" s="170"/>
    </row>
    <row r="148" spans="2:17" x14ac:dyDescent="0.2">
      <c r="B148" s="118"/>
      <c r="C148" s="19"/>
      <c r="D148" s="19"/>
      <c r="E148" s="118"/>
      <c r="F148" s="118"/>
      <c r="G148" s="146"/>
      <c r="H148" s="118"/>
      <c r="I148" s="19"/>
      <c r="J148" s="19"/>
      <c r="K148" s="118"/>
      <c r="L148" s="118"/>
      <c r="M148" s="146"/>
      <c r="N148" s="118"/>
      <c r="O148" s="170"/>
      <c r="P148" s="170"/>
      <c r="Q148" s="170"/>
    </row>
    <row r="149" spans="2:17" x14ac:dyDescent="0.2">
      <c r="B149" s="118"/>
      <c r="C149" s="19"/>
      <c r="D149" s="19"/>
      <c r="E149" s="118"/>
      <c r="F149" s="118"/>
      <c r="G149" s="146"/>
      <c r="H149" s="118"/>
      <c r="I149" s="19"/>
      <c r="J149" s="19"/>
      <c r="K149" s="118"/>
      <c r="L149" s="118"/>
      <c r="M149" s="146"/>
      <c r="N149" s="118"/>
      <c r="O149" s="170"/>
      <c r="P149" s="170"/>
      <c r="Q149" s="170"/>
    </row>
    <row r="150" spans="2:17" x14ac:dyDescent="0.2">
      <c r="B150" s="118"/>
      <c r="C150" s="19"/>
      <c r="D150" s="19"/>
      <c r="E150" s="118"/>
      <c r="F150" s="118"/>
      <c r="G150" s="146"/>
      <c r="H150" s="118"/>
      <c r="I150" s="19"/>
      <c r="J150" s="19"/>
      <c r="K150" s="118"/>
      <c r="L150" s="118"/>
      <c r="M150" s="146"/>
      <c r="N150" s="118"/>
      <c r="O150" s="170"/>
      <c r="P150" s="170"/>
      <c r="Q150" s="170"/>
    </row>
    <row r="151" spans="2:17" x14ac:dyDescent="0.2">
      <c r="B151" s="118"/>
      <c r="C151" s="19"/>
      <c r="D151" s="19"/>
      <c r="E151" s="118"/>
      <c r="F151" s="118"/>
      <c r="G151" s="146"/>
      <c r="H151" s="118"/>
      <c r="I151" s="19"/>
      <c r="J151" s="19"/>
      <c r="K151" s="118"/>
      <c r="L151" s="118"/>
      <c r="M151" s="146"/>
      <c r="N151" s="118"/>
      <c r="O151" s="170"/>
      <c r="P151" s="170"/>
      <c r="Q151" s="170"/>
    </row>
    <row r="152" spans="2:17" x14ac:dyDescent="0.2">
      <c r="B152" s="118"/>
      <c r="C152" s="19"/>
      <c r="D152" s="19"/>
      <c r="E152" s="118"/>
      <c r="F152" s="118"/>
      <c r="G152" s="146"/>
      <c r="H152" s="118"/>
      <c r="I152" s="19"/>
      <c r="J152" s="19"/>
      <c r="K152" s="118"/>
      <c r="L152" s="118"/>
      <c r="M152" s="146"/>
      <c r="N152" s="118"/>
      <c r="O152" s="170"/>
      <c r="P152" s="170"/>
      <c r="Q152" s="170"/>
    </row>
    <row r="153" spans="2:17" x14ac:dyDescent="0.2">
      <c r="B153" s="118"/>
      <c r="C153" s="19"/>
      <c r="D153" s="19"/>
      <c r="E153" s="118"/>
      <c r="F153" s="118"/>
      <c r="G153" s="146"/>
      <c r="H153" s="118"/>
      <c r="I153" s="19"/>
      <c r="J153" s="19"/>
      <c r="K153" s="118"/>
      <c r="L153" s="118"/>
      <c r="M153" s="146"/>
      <c r="N153" s="118"/>
      <c r="O153" s="170"/>
      <c r="P153" s="170"/>
      <c r="Q153" s="170"/>
    </row>
    <row r="154" spans="2:17" x14ac:dyDescent="0.2">
      <c r="B154" s="118"/>
      <c r="C154" s="19"/>
      <c r="D154" s="19"/>
      <c r="E154" s="118"/>
      <c r="F154" s="118"/>
      <c r="G154" s="146"/>
      <c r="H154" s="118"/>
      <c r="I154" s="19"/>
      <c r="J154" s="19"/>
      <c r="K154" s="118"/>
      <c r="L154" s="118"/>
      <c r="M154" s="146"/>
      <c r="N154" s="118"/>
      <c r="O154" s="170"/>
      <c r="P154" s="170"/>
      <c r="Q154" s="170"/>
    </row>
    <row r="155" spans="2:17" x14ac:dyDescent="0.2">
      <c r="B155" s="118"/>
      <c r="C155" s="19"/>
      <c r="D155" s="19"/>
      <c r="E155" s="118"/>
      <c r="F155" s="118"/>
      <c r="G155" s="146"/>
      <c r="H155" s="118"/>
      <c r="I155" s="19"/>
      <c r="J155" s="19"/>
      <c r="K155" s="118"/>
      <c r="L155" s="118"/>
      <c r="M155" s="146"/>
      <c r="N155" s="118"/>
      <c r="O155" s="170"/>
      <c r="P155" s="170"/>
      <c r="Q155" s="170"/>
    </row>
    <row r="156" spans="2:17" x14ac:dyDescent="0.2">
      <c r="B156" s="118"/>
      <c r="C156" s="19"/>
      <c r="D156" s="19"/>
      <c r="E156" s="118"/>
      <c r="F156" s="118"/>
      <c r="G156" s="146"/>
      <c r="H156" s="118"/>
      <c r="I156" s="19"/>
      <c r="J156" s="19"/>
      <c r="K156" s="118"/>
      <c r="L156" s="118"/>
      <c r="M156" s="146"/>
      <c r="N156" s="118"/>
      <c r="O156" s="170"/>
      <c r="P156" s="170"/>
      <c r="Q156" s="170"/>
    </row>
    <row r="157" spans="2:17" x14ac:dyDescent="0.2">
      <c r="B157" s="118"/>
      <c r="C157" s="19"/>
      <c r="D157" s="19"/>
      <c r="E157" s="118"/>
      <c r="F157" s="118"/>
      <c r="G157" s="146"/>
      <c r="H157" s="118"/>
      <c r="I157" s="19"/>
      <c r="J157" s="19"/>
      <c r="K157" s="118"/>
      <c r="L157" s="118"/>
      <c r="M157" s="146"/>
      <c r="N157" s="118"/>
      <c r="O157" s="170"/>
      <c r="P157" s="170"/>
      <c r="Q157" s="170"/>
    </row>
    <row r="158" spans="2:17" x14ac:dyDescent="0.2">
      <c r="B158" s="118"/>
      <c r="C158" s="19"/>
      <c r="D158" s="19"/>
      <c r="E158" s="118"/>
      <c r="F158" s="118"/>
      <c r="G158" s="146"/>
      <c r="H158" s="118"/>
      <c r="I158" s="19"/>
      <c r="J158" s="19"/>
      <c r="K158" s="118"/>
      <c r="L158" s="118"/>
      <c r="M158" s="146"/>
      <c r="N158" s="118"/>
      <c r="O158" s="170"/>
      <c r="P158" s="170"/>
      <c r="Q158" s="170"/>
    </row>
    <row r="159" spans="2:17" x14ac:dyDescent="0.2">
      <c r="B159" s="118"/>
      <c r="C159" s="19"/>
      <c r="D159" s="19"/>
      <c r="E159" s="118"/>
      <c r="F159" s="118"/>
      <c r="G159" s="146"/>
      <c r="H159" s="118"/>
      <c r="I159" s="19"/>
      <c r="J159" s="19"/>
      <c r="K159" s="118"/>
      <c r="L159" s="118"/>
      <c r="M159" s="146"/>
      <c r="N159" s="118"/>
      <c r="O159" s="170"/>
      <c r="P159" s="170"/>
      <c r="Q159" s="170"/>
    </row>
    <row r="160" spans="2:17" x14ac:dyDescent="0.2">
      <c r="B160" s="118"/>
      <c r="C160" s="19"/>
      <c r="D160" s="19"/>
      <c r="E160" s="118"/>
      <c r="F160" s="118"/>
      <c r="G160" s="146"/>
      <c r="H160" s="118"/>
      <c r="I160" s="19"/>
      <c r="J160" s="19"/>
      <c r="K160" s="118"/>
      <c r="L160" s="118"/>
      <c r="M160" s="146"/>
      <c r="N160" s="118"/>
      <c r="O160" s="170"/>
      <c r="P160" s="170"/>
      <c r="Q160" s="170"/>
    </row>
    <row r="161" spans="2:17" x14ac:dyDescent="0.2">
      <c r="B161" s="118"/>
      <c r="C161" s="19"/>
      <c r="D161" s="19"/>
      <c r="E161" s="118"/>
      <c r="F161" s="118"/>
      <c r="G161" s="146"/>
      <c r="H161" s="118"/>
      <c r="I161" s="19"/>
      <c r="J161" s="19"/>
      <c r="K161" s="118"/>
      <c r="L161" s="118"/>
      <c r="M161" s="146"/>
      <c r="N161" s="118"/>
      <c r="O161" s="170"/>
      <c r="P161" s="170"/>
      <c r="Q161" s="170"/>
    </row>
    <row r="162" spans="2:17" x14ac:dyDescent="0.2">
      <c r="B162" s="118"/>
      <c r="C162" s="19"/>
      <c r="D162" s="19"/>
      <c r="E162" s="118"/>
      <c r="F162" s="118"/>
      <c r="G162" s="146"/>
      <c r="H162" s="118"/>
      <c r="I162" s="19"/>
      <c r="J162" s="19"/>
      <c r="K162" s="118"/>
      <c r="L162" s="118"/>
      <c r="M162" s="146"/>
      <c r="N162" s="118"/>
      <c r="O162" s="170"/>
      <c r="P162" s="170"/>
      <c r="Q162" s="170"/>
    </row>
    <row r="163" spans="2:17" x14ac:dyDescent="0.2">
      <c r="B163" s="118"/>
      <c r="C163" s="19"/>
      <c r="D163" s="19"/>
      <c r="E163" s="118"/>
      <c r="F163" s="118"/>
      <c r="G163" s="146"/>
      <c r="H163" s="118"/>
      <c r="I163" s="19"/>
      <c r="J163" s="19"/>
      <c r="K163" s="118"/>
      <c r="L163" s="118"/>
      <c r="M163" s="146"/>
      <c r="N163" s="118"/>
      <c r="O163" s="170"/>
      <c r="P163" s="170"/>
      <c r="Q163" s="170"/>
    </row>
    <row r="164" spans="2:17" x14ac:dyDescent="0.2">
      <c r="B164" s="118"/>
      <c r="C164" s="19"/>
      <c r="D164" s="19"/>
      <c r="E164" s="118"/>
      <c r="F164" s="118"/>
      <c r="G164" s="146"/>
      <c r="H164" s="118"/>
      <c r="I164" s="19"/>
      <c r="J164" s="19"/>
      <c r="K164" s="118"/>
      <c r="L164" s="118"/>
      <c r="M164" s="146"/>
      <c r="N164" s="118"/>
      <c r="O164" s="170"/>
      <c r="P164" s="170"/>
      <c r="Q164" s="170"/>
    </row>
    <row r="165" spans="2:17" x14ac:dyDescent="0.2">
      <c r="B165" s="118"/>
      <c r="C165" s="19"/>
      <c r="D165" s="19"/>
      <c r="E165" s="118"/>
      <c r="F165" s="118"/>
      <c r="G165" s="146"/>
      <c r="H165" s="118"/>
      <c r="I165" s="19"/>
      <c r="J165" s="19"/>
      <c r="K165" s="118"/>
      <c r="L165" s="118"/>
      <c r="M165" s="146"/>
      <c r="N165" s="118"/>
      <c r="O165" s="170"/>
      <c r="P165" s="170"/>
      <c r="Q165" s="170"/>
    </row>
    <row r="166" spans="2:17" x14ac:dyDescent="0.2">
      <c r="B166" s="118"/>
      <c r="C166" s="19"/>
      <c r="D166" s="19"/>
      <c r="E166" s="118"/>
      <c r="F166" s="118"/>
      <c r="G166" s="146"/>
      <c r="H166" s="118"/>
      <c r="I166" s="19"/>
      <c r="J166" s="19"/>
      <c r="K166" s="118"/>
      <c r="L166" s="118"/>
      <c r="M166" s="146"/>
      <c r="N166" s="118"/>
      <c r="O166" s="170"/>
      <c r="P166" s="170"/>
      <c r="Q166" s="170"/>
    </row>
    <row r="167" spans="2:17" x14ac:dyDescent="0.2">
      <c r="B167" s="118"/>
      <c r="C167" s="19"/>
      <c r="D167" s="19"/>
      <c r="E167" s="118"/>
      <c r="F167" s="118"/>
      <c r="G167" s="146"/>
      <c r="H167" s="118"/>
      <c r="I167" s="19"/>
      <c r="J167" s="19"/>
      <c r="K167" s="118"/>
      <c r="L167" s="118"/>
      <c r="M167" s="146"/>
      <c r="N167" s="118"/>
      <c r="O167" s="170"/>
      <c r="P167" s="170"/>
      <c r="Q167" s="170"/>
    </row>
    <row r="168" spans="2:17" x14ac:dyDescent="0.2">
      <c r="B168" s="118"/>
      <c r="C168" s="19"/>
      <c r="D168" s="19"/>
      <c r="E168" s="118"/>
      <c r="F168" s="118"/>
      <c r="G168" s="146"/>
      <c r="H168" s="118"/>
      <c r="I168" s="19"/>
      <c r="J168" s="19"/>
      <c r="K168" s="118"/>
      <c r="L168" s="118"/>
      <c r="M168" s="146"/>
      <c r="N168" s="118"/>
      <c r="O168" s="170"/>
      <c r="P168" s="170"/>
      <c r="Q168" s="170"/>
    </row>
    <row r="169" spans="2:17" x14ac:dyDescent="0.2">
      <c r="B169" s="118"/>
      <c r="C169" s="19"/>
      <c r="D169" s="19"/>
      <c r="E169" s="118"/>
      <c r="F169" s="118"/>
      <c r="G169" s="146"/>
      <c r="H169" s="118"/>
      <c r="I169" s="19"/>
      <c r="J169" s="19"/>
      <c r="K169" s="118"/>
      <c r="L169" s="118"/>
      <c r="M169" s="146"/>
      <c r="N169" s="118"/>
      <c r="O169" s="170"/>
      <c r="P169" s="170"/>
      <c r="Q169" s="170"/>
    </row>
    <row r="170" spans="2:17" x14ac:dyDescent="0.2">
      <c r="B170" s="118"/>
      <c r="C170" s="19"/>
      <c r="D170" s="19"/>
      <c r="E170" s="118"/>
      <c r="F170" s="118"/>
      <c r="G170" s="146"/>
      <c r="H170" s="118"/>
      <c r="I170" s="19"/>
      <c r="J170" s="19"/>
      <c r="K170" s="118"/>
      <c r="L170" s="118"/>
      <c r="M170" s="146"/>
      <c r="N170" s="118"/>
      <c r="O170" s="170"/>
      <c r="P170" s="170"/>
      <c r="Q170" s="170"/>
    </row>
    <row r="171" spans="2:17" x14ac:dyDescent="0.2">
      <c r="B171" s="118"/>
      <c r="C171" s="19"/>
      <c r="D171" s="19"/>
      <c r="E171" s="118"/>
      <c r="F171" s="118"/>
      <c r="G171" s="146"/>
      <c r="H171" s="118"/>
      <c r="I171" s="19"/>
      <c r="J171" s="19"/>
      <c r="K171" s="118"/>
      <c r="L171" s="118"/>
      <c r="M171" s="146"/>
      <c r="N171" s="118"/>
      <c r="O171" s="170"/>
      <c r="P171" s="170"/>
      <c r="Q171" s="170"/>
    </row>
    <row r="172" spans="2:17" x14ac:dyDescent="0.2">
      <c r="B172" s="118"/>
      <c r="C172" s="19"/>
      <c r="D172" s="19"/>
      <c r="E172" s="118"/>
      <c r="F172" s="118"/>
      <c r="G172" s="146"/>
      <c r="H172" s="118"/>
      <c r="I172" s="19"/>
      <c r="J172" s="19"/>
      <c r="K172" s="118"/>
      <c r="L172" s="118"/>
      <c r="M172" s="146"/>
      <c r="N172" s="118"/>
      <c r="O172" s="170"/>
      <c r="P172" s="170"/>
      <c r="Q172" s="170"/>
    </row>
    <row r="173" spans="2:17" x14ac:dyDescent="0.2">
      <c r="B173" s="118"/>
      <c r="C173" s="19"/>
      <c r="D173" s="19"/>
      <c r="E173" s="118"/>
      <c r="F173" s="118"/>
      <c r="G173" s="146"/>
      <c r="H173" s="118"/>
      <c r="I173" s="19"/>
      <c r="J173" s="19"/>
      <c r="K173" s="118"/>
      <c r="L173" s="118"/>
      <c r="M173" s="146"/>
      <c r="N173" s="118"/>
      <c r="O173" s="170"/>
      <c r="P173" s="170"/>
      <c r="Q173" s="170"/>
    </row>
    <row r="174" spans="2:17" x14ac:dyDescent="0.2">
      <c r="B174" s="118"/>
      <c r="C174" s="19"/>
      <c r="D174" s="19"/>
      <c r="E174" s="118"/>
      <c r="F174" s="118"/>
      <c r="G174" s="146"/>
      <c r="H174" s="118"/>
      <c r="I174" s="19"/>
      <c r="J174" s="19"/>
      <c r="K174" s="118"/>
      <c r="L174" s="118"/>
      <c r="M174" s="146"/>
      <c r="N174" s="118"/>
      <c r="O174" s="170"/>
      <c r="P174" s="170"/>
      <c r="Q174" s="170"/>
    </row>
    <row r="175" spans="2:17" x14ac:dyDescent="0.2">
      <c r="B175" s="118"/>
      <c r="C175" s="19"/>
      <c r="D175" s="19"/>
      <c r="E175" s="118"/>
      <c r="F175" s="118"/>
      <c r="G175" s="146"/>
      <c r="H175" s="118"/>
      <c r="I175" s="19"/>
      <c r="J175" s="19"/>
      <c r="K175" s="118"/>
      <c r="L175" s="118"/>
      <c r="M175" s="146"/>
      <c r="N175" s="118"/>
      <c r="O175" s="170"/>
      <c r="P175" s="170"/>
      <c r="Q175" s="170"/>
    </row>
    <row r="176" spans="2:17" x14ac:dyDescent="0.2">
      <c r="B176" s="118"/>
      <c r="C176" s="19"/>
      <c r="D176" s="19"/>
      <c r="E176" s="118"/>
      <c r="F176" s="118"/>
      <c r="G176" s="146"/>
      <c r="H176" s="118"/>
      <c r="I176" s="19"/>
      <c r="J176" s="19"/>
      <c r="K176" s="118"/>
      <c r="L176" s="118"/>
      <c r="M176" s="146"/>
      <c r="N176" s="118"/>
      <c r="O176" s="170"/>
      <c r="P176" s="170"/>
      <c r="Q176" s="170"/>
    </row>
    <row r="177" spans="2:17" x14ac:dyDescent="0.2">
      <c r="B177" s="118"/>
      <c r="C177" s="19"/>
      <c r="D177" s="19"/>
      <c r="E177" s="118"/>
      <c r="F177" s="118"/>
      <c r="G177" s="146"/>
      <c r="H177" s="118"/>
      <c r="I177" s="19"/>
      <c r="J177" s="19"/>
      <c r="K177" s="118"/>
      <c r="L177" s="118"/>
      <c r="M177" s="146"/>
      <c r="N177" s="118"/>
      <c r="O177" s="170"/>
      <c r="P177" s="170"/>
      <c r="Q177" s="170"/>
    </row>
    <row r="178" spans="2:17" x14ac:dyDescent="0.2">
      <c r="B178" s="118"/>
      <c r="C178" s="19"/>
      <c r="D178" s="19"/>
      <c r="E178" s="118"/>
      <c r="F178" s="118"/>
      <c r="G178" s="146"/>
      <c r="H178" s="118"/>
      <c r="I178" s="19"/>
      <c r="J178" s="19"/>
      <c r="K178" s="118"/>
      <c r="L178" s="118"/>
      <c r="M178" s="146"/>
      <c r="N178" s="118"/>
      <c r="O178" s="170"/>
      <c r="P178" s="170"/>
      <c r="Q178" s="170"/>
    </row>
    <row r="179" spans="2:17" x14ac:dyDescent="0.2">
      <c r="B179" s="118"/>
      <c r="C179" s="19"/>
      <c r="D179" s="19"/>
      <c r="E179" s="118"/>
      <c r="F179" s="118"/>
      <c r="G179" s="146"/>
      <c r="H179" s="118"/>
      <c r="I179" s="19"/>
      <c r="J179" s="19"/>
      <c r="K179" s="118"/>
      <c r="L179" s="118"/>
      <c r="M179" s="146"/>
      <c r="N179" s="118"/>
      <c r="O179" s="170"/>
      <c r="P179" s="170"/>
      <c r="Q179" s="170"/>
    </row>
    <row r="180" spans="2:17" x14ac:dyDescent="0.2">
      <c r="B180" s="118"/>
      <c r="C180" s="19"/>
      <c r="D180" s="19"/>
      <c r="E180" s="118"/>
      <c r="F180" s="118"/>
      <c r="G180" s="146"/>
      <c r="H180" s="118"/>
      <c r="I180" s="19"/>
      <c r="J180" s="19"/>
      <c r="K180" s="118"/>
      <c r="L180" s="118"/>
      <c r="M180" s="146"/>
      <c r="N180" s="118"/>
      <c r="O180" s="170"/>
      <c r="P180" s="170"/>
      <c r="Q180" s="170"/>
    </row>
    <row r="181" spans="2:17" x14ac:dyDescent="0.2">
      <c r="B181" s="118"/>
      <c r="C181" s="19"/>
      <c r="D181" s="19"/>
      <c r="E181" s="118"/>
      <c r="F181" s="118"/>
      <c r="G181" s="146"/>
      <c r="H181" s="118"/>
      <c r="I181" s="19"/>
      <c r="J181" s="19"/>
      <c r="K181" s="118"/>
      <c r="L181" s="118"/>
      <c r="M181" s="146"/>
      <c r="N181" s="118"/>
      <c r="O181" s="170"/>
      <c r="P181" s="170"/>
      <c r="Q181" s="170"/>
    </row>
    <row r="182" spans="2:17" x14ac:dyDescent="0.2">
      <c r="B182" s="118"/>
      <c r="C182" s="19"/>
      <c r="D182" s="19"/>
      <c r="E182" s="118"/>
      <c r="F182" s="118"/>
      <c r="G182" s="146"/>
      <c r="H182" s="118"/>
      <c r="I182" s="19"/>
      <c r="J182" s="19"/>
      <c r="K182" s="118"/>
      <c r="L182" s="118"/>
      <c r="M182" s="146"/>
      <c r="N182" s="118"/>
      <c r="O182" s="170"/>
      <c r="P182" s="170"/>
      <c r="Q182" s="170"/>
    </row>
    <row r="183" spans="2:17" x14ac:dyDescent="0.2">
      <c r="B183" s="118"/>
      <c r="C183" s="19"/>
      <c r="D183" s="19"/>
      <c r="E183" s="118"/>
      <c r="F183" s="118"/>
      <c r="G183" s="146"/>
      <c r="H183" s="118"/>
      <c r="I183" s="19"/>
      <c r="J183" s="19"/>
      <c r="K183" s="118"/>
      <c r="L183" s="118"/>
      <c r="M183" s="146"/>
      <c r="N183" s="118"/>
      <c r="O183" s="170"/>
      <c r="P183" s="170"/>
      <c r="Q183" s="170"/>
    </row>
    <row r="184" spans="2:17" x14ac:dyDescent="0.2">
      <c r="B184" s="118"/>
      <c r="C184" s="19"/>
      <c r="D184" s="19"/>
      <c r="E184" s="118"/>
      <c r="F184" s="118"/>
      <c r="G184" s="146"/>
      <c r="H184" s="118"/>
      <c r="I184" s="19"/>
      <c r="J184" s="19"/>
      <c r="K184" s="118"/>
      <c r="L184" s="118"/>
      <c r="M184" s="146"/>
      <c r="N184" s="118"/>
      <c r="O184" s="170"/>
      <c r="P184" s="170"/>
      <c r="Q184" s="170"/>
    </row>
    <row r="185" spans="2:17" x14ac:dyDescent="0.2">
      <c r="B185" s="118"/>
      <c r="C185" s="19"/>
      <c r="D185" s="19"/>
      <c r="E185" s="118"/>
      <c r="F185" s="118"/>
      <c r="G185" s="146"/>
      <c r="H185" s="118"/>
      <c r="I185" s="19"/>
      <c r="J185" s="19"/>
      <c r="K185" s="118"/>
      <c r="L185" s="118"/>
      <c r="M185" s="146"/>
      <c r="N185" s="118"/>
      <c r="O185" s="170"/>
      <c r="P185" s="170"/>
      <c r="Q185" s="170"/>
    </row>
    <row r="186" spans="2:17" x14ac:dyDescent="0.2">
      <c r="B186" s="118"/>
      <c r="C186" s="19"/>
      <c r="D186" s="19"/>
      <c r="E186" s="118"/>
      <c r="F186" s="118"/>
      <c r="G186" s="146"/>
      <c r="H186" s="118"/>
      <c r="I186" s="19"/>
      <c r="J186" s="19"/>
      <c r="K186" s="118"/>
      <c r="L186" s="118"/>
      <c r="M186" s="146"/>
      <c r="N186" s="118"/>
      <c r="O186" s="170"/>
      <c r="P186" s="170"/>
      <c r="Q186" s="170"/>
    </row>
    <row r="187" spans="2:17" x14ac:dyDescent="0.2">
      <c r="B187" s="118"/>
      <c r="C187" s="19"/>
      <c r="D187" s="19"/>
      <c r="E187" s="118"/>
      <c r="F187" s="118"/>
      <c r="G187" s="146"/>
      <c r="H187" s="118"/>
      <c r="I187" s="19"/>
      <c r="J187" s="19"/>
      <c r="K187" s="118"/>
      <c r="L187" s="118"/>
      <c r="M187" s="146"/>
      <c r="N187" s="118"/>
      <c r="O187" s="170"/>
      <c r="P187" s="170"/>
      <c r="Q187" s="170"/>
    </row>
    <row r="188" spans="2:17" x14ac:dyDescent="0.2">
      <c r="B188" s="118"/>
      <c r="C188" s="19"/>
      <c r="D188" s="19"/>
      <c r="E188" s="118"/>
      <c r="F188" s="118"/>
      <c r="G188" s="146"/>
      <c r="H188" s="118"/>
      <c r="I188" s="19"/>
      <c r="J188" s="19"/>
      <c r="K188" s="118"/>
      <c r="L188" s="118"/>
      <c r="M188" s="146"/>
      <c r="N188" s="118"/>
      <c r="O188" s="170"/>
      <c r="P188" s="170"/>
      <c r="Q188" s="170"/>
    </row>
    <row r="189" spans="2:17" x14ac:dyDescent="0.2">
      <c r="B189" s="118"/>
      <c r="C189" s="19"/>
      <c r="D189" s="19"/>
      <c r="E189" s="118"/>
      <c r="F189" s="118"/>
      <c r="G189" s="146"/>
      <c r="H189" s="118"/>
      <c r="I189" s="19"/>
      <c r="J189" s="19"/>
      <c r="K189" s="118"/>
      <c r="L189" s="118"/>
      <c r="M189" s="146"/>
      <c r="N189" s="118"/>
      <c r="O189" s="170"/>
      <c r="P189" s="170"/>
      <c r="Q189" s="170"/>
    </row>
    <row r="190" spans="2:17" x14ac:dyDescent="0.2">
      <c r="B190" s="118"/>
      <c r="C190" s="19"/>
      <c r="D190" s="19"/>
      <c r="E190" s="118"/>
      <c r="F190" s="118"/>
      <c r="G190" s="146"/>
      <c r="H190" s="118"/>
      <c r="I190" s="19"/>
      <c r="J190" s="19"/>
      <c r="K190" s="118"/>
      <c r="L190" s="118"/>
      <c r="M190" s="146"/>
      <c r="N190" s="118"/>
      <c r="O190" s="170"/>
      <c r="P190" s="170"/>
      <c r="Q190" s="170"/>
    </row>
    <row r="191" spans="2:17" x14ac:dyDescent="0.2">
      <c r="B191" s="118"/>
      <c r="C191" s="19"/>
      <c r="D191" s="19"/>
      <c r="E191" s="118"/>
      <c r="F191" s="118"/>
      <c r="G191" s="146"/>
      <c r="H191" s="118"/>
      <c r="I191" s="19"/>
      <c r="J191" s="19"/>
      <c r="K191" s="118"/>
      <c r="L191" s="118"/>
      <c r="M191" s="146"/>
      <c r="N191" s="118"/>
      <c r="O191" s="170"/>
      <c r="P191" s="170"/>
      <c r="Q191" s="170"/>
    </row>
    <row r="192" spans="2:17" x14ac:dyDescent="0.2">
      <c r="B192" s="118"/>
      <c r="C192" s="19"/>
      <c r="D192" s="19"/>
      <c r="E192" s="118"/>
      <c r="F192" s="118"/>
      <c r="G192" s="146"/>
      <c r="H192" s="118"/>
      <c r="I192" s="19"/>
      <c r="J192" s="19"/>
      <c r="K192" s="118"/>
      <c r="L192" s="118"/>
      <c r="M192" s="146"/>
      <c r="N192" s="118"/>
      <c r="O192" s="170"/>
      <c r="P192" s="170"/>
      <c r="Q192" s="170"/>
    </row>
    <row r="193" spans="2:17" x14ac:dyDescent="0.2">
      <c r="B193" s="118"/>
      <c r="C193" s="19"/>
      <c r="D193" s="19"/>
      <c r="E193" s="118"/>
      <c r="F193" s="118"/>
      <c r="G193" s="146"/>
      <c r="H193" s="118"/>
      <c r="I193" s="19"/>
      <c r="J193" s="19"/>
      <c r="K193" s="118"/>
      <c r="L193" s="118"/>
      <c r="M193" s="146"/>
      <c r="N193" s="118"/>
      <c r="O193" s="170"/>
      <c r="P193" s="170"/>
      <c r="Q193" s="170"/>
    </row>
    <row r="194" spans="2:17" x14ac:dyDescent="0.2">
      <c r="B194" s="118"/>
      <c r="C194" s="19"/>
      <c r="D194" s="19"/>
      <c r="E194" s="118"/>
      <c r="F194" s="118"/>
      <c r="G194" s="146"/>
      <c r="H194" s="118"/>
      <c r="I194" s="19"/>
      <c r="J194" s="19"/>
      <c r="K194" s="118"/>
      <c r="L194" s="118"/>
      <c r="M194" s="146"/>
      <c r="N194" s="118"/>
      <c r="O194" s="170"/>
      <c r="P194" s="170"/>
      <c r="Q194" s="170"/>
    </row>
    <row r="195" spans="2:17" x14ac:dyDescent="0.2">
      <c r="B195" s="118"/>
      <c r="C195" s="19"/>
      <c r="D195" s="19"/>
      <c r="E195" s="118"/>
      <c r="F195" s="118"/>
      <c r="G195" s="146"/>
      <c r="H195" s="118"/>
      <c r="I195" s="19"/>
      <c r="J195" s="19"/>
      <c r="K195" s="118"/>
      <c r="L195" s="118"/>
      <c r="M195" s="146"/>
      <c r="N195" s="118"/>
      <c r="O195" s="170"/>
      <c r="P195" s="170"/>
      <c r="Q195" s="170"/>
    </row>
    <row r="196" spans="2:17" x14ac:dyDescent="0.2">
      <c r="B196" s="118"/>
      <c r="C196" s="19"/>
      <c r="D196" s="19"/>
      <c r="E196" s="118"/>
      <c r="F196" s="118"/>
      <c r="G196" s="146"/>
      <c r="H196" s="118"/>
      <c r="I196" s="19"/>
      <c r="J196" s="19"/>
      <c r="K196" s="118"/>
      <c r="L196" s="118"/>
      <c r="M196" s="146"/>
      <c r="N196" s="118"/>
      <c r="O196" s="170"/>
      <c r="P196" s="170"/>
      <c r="Q196" s="170"/>
    </row>
    <row r="197" spans="2:17" x14ac:dyDescent="0.2">
      <c r="B197" s="118"/>
      <c r="C197" s="19"/>
      <c r="D197" s="19"/>
      <c r="E197" s="118"/>
      <c r="F197" s="118"/>
      <c r="G197" s="146"/>
      <c r="H197" s="118"/>
      <c r="I197" s="19"/>
      <c r="J197" s="19"/>
      <c r="K197" s="118"/>
      <c r="L197" s="118"/>
      <c r="M197" s="146"/>
      <c r="N197" s="118"/>
      <c r="O197" s="170"/>
      <c r="P197" s="170"/>
      <c r="Q197" s="170"/>
    </row>
    <row r="198" spans="2:17" x14ac:dyDescent="0.2">
      <c r="B198" s="118"/>
      <c r="C198" s="19"/>
      <c r="D198" s="19"/>
      <c r="E198" s="118"/>
      <c r="F198" s="118"/>
      <c r="G198" s="146"/>
      <c r="H198" s="118"/>
      <c r="I198" s="19"/>
      <c r="J198" s="19"/>
      <c r="K198" s="118"/>
      <c r="L198" s="118"/>
      <c r="M198" s="146"/>
      <c r="N198" s="118"/>
      <c r="O198" s="170"/>
      <c r="P198" s="170"/>
      <c r="Q198" s="170"/>
    </row>
    <row r="199" spans="2:17" x14ac:dyDescent="0.2">
      <c r="B199" s="118"/>
      <c r="C199" s="19"/>
      <c r="D199" s="19"/>
      <c r="E199" s="118"/>
      <c r="F199" s="118"/>
      <c r="G199" s="146"/>
      <c r="H199" s="118"/>
      <c r="I199" s="19"/>
      <c r="J199" s="19"/>
      <c r="K199" s="118"/>
      <c r="L199" s="118"/>
      <c r="M199" s="146"/>
      <c r="N199" s="118"/>
      <c r="O199" s="170"/>
      <c r="P199" s="170"/>
      <c r="Q199" s="170"/>
    </row>
    <row r="200" spans="2:17" x14ac:dyDescent="0.2">
      <c r="B200" s="118"/>
      <c r="C200" s="19"/>
      <c r="D200" s="19"/>
      <c r="E200" s="118"/>
      <c r="F200" s="118"/>
      <c r="G200" s="146"/>
      <c r="H200" s="118"/>
      <c r="I200" s="19"/>
      <c r="J200" s="19"/>
      <c r="K200" s="118"/>
      <c r="L200" s="118"/>
      <c r="M200" s="146"/>
      <c r="N200" s="118"/>
      <c r="O200" s="170"/>
      <c r="P200" s="170"/>
      <c r="Q200" s="170"/>
    </row>
    <row r="201" spans="2:17" x14ac:dyDescent="0.2">
      <c r="B201" s="118"/>
      <c r="C201" s="19"/>
      <c r="D201" s="19"/>
      <c r="E201" s="118"/>
      <c r="F201" s="118"/>
      <c r="G201" s="146"/>
      <c r="H201" s="118"/>
      <c r="I201" s="19"/>
      <c r="J201" s="19"/>
      <c r="K201" s="118"/>
      <c r="L201" s="118"/>
      <c r="M201" s="146"/>
      <c r="N201" s="118"/>
      <c r="O201" s="170"/>
      <c r="P201" s="170"/>
      <c r="Q201" s="170"/>
    </row>
    <row r="202" spans="2:17" x14ac:dyDescent="0.2">
      <c r="B202" s="118"/>
      <c r="C202" s="19"/>
      <c r="D202" s="19"/>
      <c r="E202" s="118"/>
      <c r="F202" s="118"/>
      <c r="G202" s="146"/>
      <c r="H202" s="118"/>
      <c r="I202" s="19"/>
      <c r="J202" s="19"/>
      <c r="K202" s="118"/>
      <c r="L202" s="118"/>
      <c r="M202" s="146"/>
      <c r="N202" s="118"/>
      <c r="O202" s="170"/>
      <c r="P202" s="170"/>
      <c r="Q202" s="170"/>
    </row>
    <row r="203" spans="2:17" x14ac:dyDescent="0.2">
      <c r="B203" s="118"/>
      <c r="C203" s="19"/>
      <c r="D203" s="19"/>
      <c r="E203" s="118"/>
      <c r="F203" s="118"/>
      <c r="G203" s="146"/>
      <c r="H203" s="118"/>
      <c r="I203" s="19"/>
      <c r="J203" s="19"/>
      <c r="K203" s="118"/>
      <c r="L203" s="118"/>
      <c r="M203" s="146"/>
      <c r="N203" s="118"/>
      <c r="O203" s="170"/>
      <c r="P203" s="170"/>
      <c r="Q203" s="170"/>
    </row>
    <row r="204" spans="2:17" x14ac:dyDescent="0.2">
      <c r="B204" s="118"/>
      <c r="C204" s="19"/>
      <c r="D204" s="19"/>
      <c r="E204" s="118"/>
      <c r="F204" s="118"/>
      <c r="G204" s="146"/>
      <c r="H204" s="118"/>
      <c r="I204" s="19"/>
      <c r="J204" s="19"/>
      <c r="K204" s="118"/>
      <c r="L204" s="118"/>
      <c r="M204" s="146"/>
      <c r="N204" s="118"/>
      <c r="O204" s="170"/>
      <c r="P204" s="170"/>
      <c r="Q204" s="170"/>
    </row>
    <row r="205" spans="2:17" x14ac:dyDescent="0.2">
      <c r="B205" s="118"/>
      <c r="C205" s="19"/>
      <c r="D205" s="19"/>
      <c r="E205" s="118"/>
      <c r="F205" s="118"/>
      <c r="G205" s="146"/>
      <c r="H205" s="118"/>
      <c r="I205" s="19"/>
      <c r="J205" s="19"/>
      <c r="K205" s="118"/>
      <c r="L205" s="118"/>
      <c r="M205" s="146"/>
      <c r="N205" s="118"/>
      <c r="O205" s="170"/>
      <c r="P205" s="170"/>
      <c r="Q205" s="170"/>
    </row>
    <row r="206" spans="2:17" x14ac:dyDescent="0.2">
      <c r="B206" s="118"/>
      <c r="C206" s="19"/>
      <c r="D206" s="19"/>
      <c r="E206" s="118"/>
      <c r="F206" s="118"/>
      <c r="G206" s="146"/>
      <c r="H206" s="118"/>
      <c r="I206" s="19"/>
      <c r="J206" s="19"/>
      <c r="K206" s="118"/>
      <c r="L206" s="118"/>
      <c r="M206" s="146"/>
      <c r="N206" s="118"/>
      <c r="O206" s="170"/>
      <c r="P206" s="170"/>
      <c r="Q206" s="170"/>
    </row>
    <row r="207" spans="2:17" x14ac:dyDescent="0.2">
      <c r="B207" s="118"/>
      <c r="C207" s="19"/>
      <c r="D207" s="19"/>
      <c r="E207" s="118"/>
      <c r="F207" s="118"/>
      <c r="G207" s="146"/>
      <c r="H207" s="118"/>
      <c r="I207" s="19"/>
      <c r="J207" s="19"/>
      <c r="K207" s="118"/>
      <c r="L207" s="118"/>
      <c r="M207" s="146"/>
      <c r="N207" s="118"/>
      <c r="O207" s="170"/>
      <c r="P207" s="170"/>
      <c r="Q207" s="170"/>
    </row>
    <row r="208" spans="2:17" x14ac:dyDescent="0.2">
      <c r="B208" s="118"/>
      <c r="C208" s="19"/>
      <c r="D208" s="19"/>
      <c r="E208" s="118"/>
      <c r="F208" s="118"/>
      <c r="G208" s="146"/>
      <c r="H208" s="118"/>
      <c r="I208" s="19"/>
      <c r="J208" s="19"/>
      <c r="K208" s="118"/>
      <c r="L208" s="118"/>
      <c r="M208" s="146"/>
      <c r="N208" s="118"/>
      <c r="O208" s="170"/>
      <c r="P208" s="170"/>
      <c r="Q208" s="170"/>
    </row>
    <row r="209" spans="2:17" x14ac:dyDescent="0.2">
      <c r="B209" s="118"/>
      <c r="C209" s="19"/>
      <c r="D209" s="19"/>
      <c r="E209" s="118"/>
      <c r="F209" s="118"/>
      <c r="G209" s="146"/>
      <c r="H209" s="118"/>
      <c r="I209" s="19"/>
      <c r="J209" s="19"/>
      <c r="K209" s="118"/>
      <c r="L209" s="118"/>
      <c r="M209" s="146"/>
      <c r="N209" s="118"/>
      <c r="O209" s="170"/>
      <c r="P209" s="170"/>
      <c r="Q209" s="170"/>
    </row>
    <row r="210" spans="2:17" x14ac:dyDescent="0.2">
      <c r="B210" s="118"/>
      <c r="C210" s="19"/>
      <c r="D210" s="19"/>
      <c r="E210" s="118"/>
      <c r="F210" s="118"/>
      <c r="G210" s="146"/>
      <c r="H210" s="118"/>
      <c r="I210" s="19"/>
      <c r="J210" s="19"/>
      <c r="K210" s="118"/>
      <c r="L210" s="118"/>
      <c r="M210" s="146"/>
      <c r="N210" s="118"/>
      <c r="O210" s="170"/>
      <c r="P210" s="170"/>
      <c r="Q210" s="170"/>
    </row>
    <row r="211" spans="2:17" x14ac:dyDescent="0.2">
      <c r="B211" s="118"/>
      <c r="C211" s="19"/>
      <c r="D211" s="19"/>
      <c r="E211" s="118"/>
      <c r="F211" s="118"/>
      <c r="G211" s="146"/>
      <c r="H211" s="118"/>
      <c r="I211" s="19"/>
      <c r="J211" s="19"/>
      <c r="K211" s="118"/>
      <c r="L211" s="118"/>
      <c r="M211" s="146"/>
      <c r="N211" s="118"/>
      <c r="O211" s="170"/>
      <c r="P211" s="170"/>
      <c r="Q211" s="170"/>
    </row>
    <row r="212" spans="2:17" x14ac:dyDescent="0.2">
      <c r="B212" s="118"/>
      <c r="C212" s="19"/>
      <c r="D212" s="19"/>
      <c r="E212" s="118"/>
      <c r="F212" s="118"/>
      <c r="G212" s="146"/>
      <c r="H212" s="118"/>
      <c r="I212" s="19"/>
      <c r="J212" s="19"/>
      <c r="K212" s="118"/>
      <c r="L212" s="118"/>
      <c r="M212" s="146"/>
      <c r="N212" s="118"/>
      <c r="O212" s="170"/>
      <c r="P212" s="170"/>
      <c r="Q212" s="170"/>
    </row>
    <row r="213" spans="2:17" x14ac:dyDescent="0.2">
      <c r="B213" s="118"/>
      <c r="C213" s="19"/>
      <c r="D213" s="19"/>
      <c r="E213" s="118"/>
      <c r="F213" s="118"/>
      <c r="G213" s="146"/>
      <c r="H213" s="118"/>
      <c r="I213" s="19"/>
      <c r="J213" s="19"/>
      <c r="K213" s="118"/>
      <c r="L213" s="118"/>
      <c r="M213" s="146"/>
      <c r="N213" s="118"/>
      <c r="O213" s="170"/>
      <c r="P213" s="170"/>
      <c r="Q213" s="170"/>
    </row>
    <row r="214" spans="2:17" x14ac:dyDescent="0.2">
      <c r="B214" s="118"/>
      <c r="C214" s="19"/>
      <c r="D214" s="19"/>
      <c r="E214" s="118"/>
      <c r="F214" s="118"/>
      <c r="G214" s="146"/>
      <c r="H214" s="118"/>
      <c r="I214" s="19"/>
      <c r="J214" s="19"/>
      <c r="K214" s="118"/>
      <c r="L214" s="118"/>
      <c r="M214" s="146"/>
      <c r="N214" s="118"/>
      <c r="O214" s="170"/>
      <c r="P214" s="170"/>
      <c r="Q214" s="170"/>
    </row>
    <row r="215" spans="2:17" x14ac:dyDescent="0.2">
      <c r="B215" s="118"/>
      <c r="C215" s="19"/>
      <c r="D215" s="19"/>
      <c r="E215" s="118"/>
      <c r="F215" s="118"/>
      <c r="G215" s="146"/>
      <c r="H215" s="118"/>
      <c r="I215" s="19"/>
      <c r="J215" s="19"/>
      <c r="K215" s="118"/>
      <c r="L215" s="118"/>
      <c r="M215" s="146"/>
      <c r="N215" s="118"/>
      <c r="O215" s="170"/>
      <c r="P215" s="170"/>
      <c r="Q215" s="170"/>
    </row>
    <row r="216" spans="2:17" x14ac:dyDescent="0.2">
      <c r="B216" s="118"/>
      <c r="C216" s="19"/>
      <c r="D216" s="19"/>
      <c r="E216" s="118"/>
      <c r="F216" s="118"/>
      <c r="G216" s="146"/>
      <c r="H216" s="118"/>
      <c r="I216" s="19"/>
      <c r="J216" s="19"/>
      <c r="K216" s="118"/>
      <c r="L216" s="118"/>
      <c r="M216" s="146"/>
      <c r="N216" s="118"/>
      <c r="O216" s="170"/>
      <c r="P216" s="170"/>
      <c r="Q216" s="170"/>
    </row>
    <row r="217" spans="2:17" x14ac:dyDescent="0.2">
      <c r="B217" s="118"/>
      <c r="C217" s="19"/>
      <c r="D217" s="19"/>
      <c r="E217" s="118"/>
      <c r="F217" s="118"/>
      <c r="G217" s="146"/>
      <c r="H217" s="118"/>
      <c r="I217" s="19"/>
      <c r="J217" s="19"/>
      <c r="K217" s="118"/>
      <c r="L217" s="118"/>
      <c r="M217" s="146"/>
      <c r="N217" s="118"/>
      <c r="O217" s="170"/>
      <c r="P217" s="170"/>
      <c r="Q217" s="170"/>
    </row>
    <row r="218" spans="2:17" x14ac:dyDescent="0.2">
      <c r="B218" s="118"/>
      <c r="C218" s="19"/>
      <c r="D218" s="19"/>
      <c r="E218" s="118"/>
      <c r="F218" s="118"/>
      <c r="G218" s="146"/>
      <c r="H218" s="118"/>
      <c r="I218" s="19"/>
      <c r="J218" s="19"/>
      <c r="K218" s="118"/>
      <c r="L218" s="118"/>
      <c r="M218" s="146"/>
      <c r="N218" s="118"/>
      <c r="O218" s="170"/>
      <c r="P218" s="170"/>
      <c r="Q218" s="170"/>
    </row>
    <row r="219" spans="2:17" x14ac:dyDescent="0.2">
      <c r="B219" s="118"/>
      <c r="C219" s="19"/>
      <c r="D219" s="19"/>
      <c r="E219" s="118"/>
      <c r="F219" s="118"/>
      <c r="G219" s="146"/>
      <c r="H219" s="118"/>
      <c r="I219" s="19"/>
      <c r="J219" s="19"/>
      <c r="K219" s="118"/>
      <c r="L219" s="118"/>
      <c r="M219" s="146"/>
      <c r="N219" s="118"/>
      <c r="O219" s="170"/>
      <c r="P219" s="170"/>
      <c r="Q219" s="170"/>
    </row>
    <row r="220" spans="2:17" x14ac:dyDescent="0.2">
      <c r="B220" s="118"/>
      <c r="C220" s="19"/>
      <c r="D220" s="19"/>
      <c r="E220" s="118"/>
      <c r="F220" s="118"/>
      <c r="G220" s="146"/>
      <c r="H220" s="118"/>
      <c r="I220" s="19"/>
      <c r="J220" s="19"/>
      <c r="K220" s="118"/>
      <c r="L220" s="118"/>
      <c r="M220" s="146"/>
      <c r="N220" s="118"/>
      <c r="O220" s="170"/>
      <c r="P220" s="170"/>
      <c r="Q220" s="170"/>
    </row>
    <row r="221" spans="2:17" x14ac:dyDescent="0.2">
      <c r="B221" s="118"/>
      <c r="C221" s="19"/>
      <c r="D221" s="19"/>
      <c r="E221" s="118"/>
      <c r="F221" s="118"/>
      <c r="G221" s="146"/>
      <c r="H221" s="118"/>
      <c r="I221" s="19"/>
      <c r="J221" s="19"/>
      <c r="K221" s="118"/>
      <c r="L221" s="118"/>
      <c r="M221" s="146"/>
      <c r="N221" s="118"/>
      <c r="O221" s="170"/>
      <c r="P221" s="170"/>
      <c r="Q221" s="170"/>
    </row>
    <row r="222" spans="2:17" x14ac:dyDescent="0.2">
      <c r="B222" s="118"/>
      <c r="C222" s="19"/>
      <c r="D222" s="19"/>
      <c r="E222" s="118"/>
      <c r="F222" s="118"/>
      <c r="G222" s="146"/>
      <c r="H222" s="118"/>
      <c r="I222" s="19"/>
      <c r="J222" s="19"/>
      <c r="K222" s="118"/>
      <c r="L222" s="118"/>
      <c r="M222" s="146"/>
      <c r="N222" s="118"/>
      <c r="O222" s="170"/>
      <c r="P222" s="170"/>
      <c r="Q222" s="170"/>
    </row>
    <row r="223" spans="2:17" x14ac:dyDescent="0.2">
      <c r="B223" s="118"/>
      <c r="C223" s="19"/>
      <c r="D223" s="19"/>
      <c r="E223" s="118"/>
      <c r="F223" s="118"/>
      <c r="G223" s="146"/>
      <c r="H223" s="118"/>
      <c r="I223" s="19"/>
      <c r="J223" s="19"/>
      <c r="K223" s="118"/>
      <c r="L223" s="118"/>
      <c r="M223" s="146"/>
      <c r="N223" s="118"/>
      <c r="O223" s="170"/>
      <c r="P223" s="170"/>
      <c r="Q223" s="170"/>
    </row>
    <row r="224" spans="2:17" x14ac:dyDescent="0.2">
      <c r="B224" s="118"/>
      <c r="C224" s="19"/>
      <c r="D224" s="19"/>
      <c r="E224" s="118"/>
      <c r="F224" s="118"/>
      <c r="G224" s="146"/>
      <c r="H224" s="118"/>
      <c r="I224" s="19"/>
      <c r="J224" s="19"/>
      <c r="K224" s="118"/>
      <c r="L224" s="118"/>
      <c r="M224" s="146"/>
      <c r="N224" s="118"/>
      <c r="O224" s="170"/>
      <c r="P224" s="170"/>
      <c r="Q224" s="170"/>
    </row>
    <row r="225" spans="2:17" x14ac:dyDescent="0.2">
      <c r="B225" s="118"/>
      <c r="C225" s="19"/>
      <c r="D225" s="19"/>
      <c r="E225" s="118"/>
      <c r="F225" s="118"/>
      <c r="G225" s="146"/>
      <c r="H225" s="118"/>
      <c r="I225" s="19"/>
      <c r="J225" s="19"/>
      <c r="K225" s="118"/>
      <c r="L225" s="118"/>
      <c r="M225" s="146"/>
      <c r="N225" s="118"/>
      <c r="O225" s="170"/>
      <c r="P225" s="170"/>
      <c r="Q225" s="170"/>
    </row>
    <row r="226" spans="2:17" x14ac:dyDescent="0.2">
      <c r="B226" s="118"/>
      <c r="C226" s="19"/>
      <c r="D226" s="19"/>
      <c r="E226" s="118"/>
      <c r="F226" s="118"/>
      <c r="G226" s="146"/>
      <c r="H226" s="118"/>
      <c r="I226" s="19"/>
      <c r="J226" s="19"/>
      <c r="K226" s="118"/>
      <c r="L226" s="118"/>
      <c r="M226" s="146"/>
      <c r="N226" s="118"/>
      <c r="O226" s="170"/>
      <c r="P226" s="170"/>
      <c r="Q226" s="170"/>
    </row>
    <row r="227" spans="2:17" x14ac:dyDescent="0.2">
      <c r="B227" s="118"/>
      <c r="C227" s="19"/>
      <c r="D227" s="19"/>
      <c r="E227" s="118"/>
      <c r="F227" s="118"/>
      <c r="G227" s="146"/>
      <c r="H227" s="118"/>
      <c r="I227" s="19"/>
      <c r="J227" s="19"/>
      <c r="K227" s="118"/>
      <c r="L227" s="118"/>
      <c r="M227" s="146"/>
      <c r="N227" s="118"/>
      <c r="O227" s="170"/>
      <c r="P227" s="170"/>
      <c r="Q227" s="170"/>
    </row>
    <row r="228" spans="2:17" x14ac:dyDescent="0.2">
      <c r="B228" s="118"/>
      <c r="C228" s="19"/>
      <c r="D228" s="19"/>
      <c r="E228" s="118"/>
      <c r="F228" s="118"/>
      <c r="G228" s="146"/>
      <c r="H228" s="118"/>
      <c r="I228" s="19"/>
      <c r="J228" s="19"/>
      <c r="K228" s="118"/>
      <c r="L228" s="118"/>
      <c r="M228" s="146"/>
      <c r="N228" s="118"/>
      <c r="O228" s="170"/>
      <c r="P228" s="170"/>
      <c r="Q228" s="170"/>
    </row>
    <row r="229" spans="2:17" x14ac:dyDescent="0.2">
      <c r="B229" s="118"/>
      <c r="C229" s="19"/>
      <c r="D229" s="19"/>
      <c r="E229" s="118"/>
      <c r="F229" s="118"/>
      <c r="G229" s="146"/>
      <c r="H229" s="118"/>
      <c r="I229" s="19"/>
      <c r="J229" s="19"/>
      <c r="K229" s="118"/>
      <c r="L229" s="118"/>
      <c r="M229" s="146"/>
      <c r="N229" s="118"/>
      <c r="O229" s="170"/>
      <c r="P229" s="170"/>
      <c r="Q229" s="170"/>
    </row>
    <row r="230" spans="2:17" x14ac:dyDescent="0.2">
      <c r="B230" s="118"/>
      <c r="C230" s="19"/>
      <c r="D230" s="19"/>
      <c r="E230" s="118"/>
      <c r="F230" s="118"/>
      <c r="G230" s="146"/>
      <c r="H230" s="118"/>
      <c r="I230" s="19"/>
      <c r="J230" s="19"/>
      <c r="K230" s="118"/>
      <c r="L230" s="118"/>
      <c r="M230" s="146"/>
      <c r="N230" s="118"/>
      <c r="O230" s="170"/>
      <c r="P230" s="170"/>
      <c r="Q230" s="170"/>
    </row>
    <row r="231" spans="2:17" x14ac:dyDescent="0.2">
      <c r="B231" s="118"/>
      <c r="C231" s="19"/>
      <c r="D231" s="19"/>
      <c r="E231" s="118"/>
      <c r="F231" s="118"/>
      <c r="G231" s="146"/>
      <c r="H231" s="118"/>
      <c r="I231" s="19"/>
      <c r="J231" s="19"/>
      <c r="K231" s="118"/>
      <c r="L231" s="118"/>
      <c r="M231" s="146"/>
      <c r="N231" s="118"/>
      <c r="O231" s="170"/>
      <c r="P231" s="170"/>
      <c r="Q231" s="170"/>
    </row>
    <row r="232" spans="2:17" x14ac:dyDescent="0.2">
      <c r="B232" s="118"/>
      <c r="C232" s="19"/>
      <c r="D232" s="19"/>
      <c r="E232" s="118"/>
      <c r="F232" s="118"/>
      <c r="G232" s="146"/>
      <c r="H232" s="118"/>
      <c r="I232" s="19"/>
      <c r="J232" s="19"/>
      <c r="K232" s="118"/>
      <c r="L232" s="118"/>
      <c r="M232" s="146"/>
      <c r="N232" s="118"/>
      <c r="O232" s="170"/>
      <c r="P232" s="170"/>
      <c r="Q232" s="170"/>
    </row>
    <row r="233" spans="2:17" x14ac:dyDescent="0.2">
      <c r="B233" s="118"/>
      <c r="C233" s="19"/>
      <c r="D233" s="19"/>
      <c r="E233" s="118"/>
      <c r="F233" s="118"/>
      <c r="G233" s="146"/>
      <c r="H233" s="118"/>
      <c r="I233" s="19"/>
      <c r="J233" s="19"/>
      <c r="K233" s="118"/>
      <c r="L233" s="118"/>
      <c r="M233" s="146"/>
      <c r="N233" s="118"/>
      <c r="O233" s="170"/>
      <c r="P233" s="170"/>
      <c r="Q233" s="170"/>
    </row>
    <row r="234" spans="2:17" x14ac:dyDescent="0.2">
      <c r="B234" s="118"/>
      <c r="C234" s="19"/>
      <c r="D234" s="19"/>
      <c r="E234" s="118"/>
      <c r="F234" s="118"/>
      <c r="G234" s="146"/>
      <c r="H234" s="118"/>
      <c r="I234" s="19"/>
      <c r="J234" s="19"/>
      <c r="K234" s="118"/>
      <c r="L234" s="118"/>
      <c r="M234" s="146"/>
      <c r="N234" s="118"/>
      <c r="O234" s="170"/>
      <c r="P234" s="170"/>
      <c r="Q234" s="170"/>
    </row>
    <row r="235" spans="2:17" x14ac:dyDescent="0.2">
      <c r="B235" s="118"/>
      <c r="C235" s="19"/>
      <c r="D235" s="19"/>
      <c r="E235" s="118"/>
      <c r="F235" s="118"/>
      <c r="G235" s="146"/>
      <c r="H235" s="118"/>
      <c r="I235" s="19"/>
      <c r="J235" s="19"/>
      <c r="K235" s="118"/>
      <c r="L235" s="118"/>
      <c r="M235" s="146"/>
      <c r="N235" s="118"/>
      <c r="O235" s="170"/>
      <c r="P235" s="170"/>
      <c r="Q235" s="170"/>
    </row>
    <row r="236" spans="2:17" x14ac:dyDescent="0.2">
      <c r="B236" s="118"/>
      <c r="C236" s="19"/>
      <c r="D236" s="19"/>
      <c r="E236" s="118"/>
      <c r="F236" s="118"/>
      <c r="G236" s="146"/>
      <c r="H236" s="118"/>
      <c r="I236" s="19"/>
      <c r="J236" s="19"/>
      <c r="K236" s="118"/>
      <c r="L236" s="118"/>
      <c r="M236" s="146"/>
      <c r="N236" s="118"/>
      <c r="O236" s="170"/>
      <c r="P236" s="170"/>
      <c r="Q236" s="170"/>
    </row>
    <row r="237" spans="2:17" x14ac:dyDescent="0.2">
      <c r="B237" s="118"/>
      <c r="C237" s="19"/>
      <c r="D237" s="19"/>
      <c r="E237" s="118"/>
      <c r="F237" s="118"/>
      <c r="G237" s="146"/>
      <c r="H237" s="118"/>
      <c r="I237" s="19"/>
      <c r="J237" s="19"/>
      <c r="K237" s="118"/>
      <c r="L237" s="118"/>
      <c r="M237" s="146"/>
      <c r="N237" s="118"/>
      <c r="O237" s="170"/>
      <c r="P237" s="170"/>
      <c r="Q237" s="170"/>
    </row>
    <row r="238" spans="2:17" x14ac:dyDescent="0.2">
      <c r="B238" s="118"/>
      <c r="C238" s="19"/>
      <c r="D238" s="19"/>
      <c r="E238" s="118"/>
      <c r="F238" s="118"/>
      <c r="G238" s="146"/>
      <c r="H238" s="118"/>
      <c r="I238" s="19"/>
      <c r="J238" s="19"/>
      <c r="K238" s="118"/>
      <c r="L238" s="118"/>
      <c r="M238" s="146"/>
      <c r="N238" s="118"/>
      <c r="O238" s="170"/>
      <c r="P238" s="170"/>
      <c r="Q238" s="170"/>
    </row>
    <row r="239" spans="2:17" x14ac:dyDescent="0.2">
      <c r="B239" s="118"/>
      <c r="C239" s="19"/>
      <c r="D239" s="19"/>
      <c r="E239" s="118"/>
      <c r="F239" s="118"/>
      <c r="G239" s="146"/>
      <c r="H239" s="118"/>
      <c r="I239" s="19"/>
      <c r="J239" s="19"/>
      <c r="K239" s="118"/>
      <c r="L239" s="118"/>
      <c r="M239" s="146"/>
      <c r="N239" s="118"/>
      <c r="O239" s="170"/>
      <c r="P239" s="170"/>
      <c r="Q239" s="170"/>
    </row>
    <row r="240" spans="2:17" x14ac:dyDescent="0.2">
      <c r="B240" s="118"/>
      <c r="C240" s="19"/>
      <c r="D240" s="19"/>
      <c r="E240" s="118"/>
      <c r="F240" s="118"/>
      <c r="G240" s="146"/>
      <c r="H240" s="118"/>
      <c r="I240" s="19"/>
      <c r="J240" s="19"/>
      <c r="K240" s="118"/>
      <c r="L240" s="118"/>
      <c r="M240" s="146"/>
      <c r="N240" s="118"/>
      <c r="O240" s="170"/>
      <c r="P240" s="170"/>
      <c r="Q240" s="170"/>
    </row>
    <row r="241" spans="2:17" x14ac:dyDescent="0.2">
      <c r="B241" s="118"/>
      <c r="C241" s="19"/>
      <c r="D241" s="19"/>
      <c r="E241" s="118"/>
      <c r="F241" s="118"/>
      <c r="G241" s="146"/>
      <c r="H241" s="118"/>
      <c r="I241" s="19"/>
      <c r="J241" s="19"/>
      <c r="K241" s="118"/>
      <c r="L241" s="118"/>
      <c r="M241" s="146"/>
      <c r="N241" s="118"/>
      <c r="O241" s="170"/>
      <c r="P241" s="170"/>
      <c r="Q241" s="170"/>
    </row>
    <row r="242" spans="2:17" x14ac:dyDescent="0.2">
      <c r="B242" s="118"/>
      <c r="C242" s="19"/>
      <c r="D242" s="19"/>
      <c r="E242" s="118"/>
      <c r="F242" s="118"/>
      <c r="G242" s="146"/>
      <c r="H242" s="118"/>
      <c r="I242" s="19"/>
      <c r="J242" s="19"/>
      <c r="K242" s="118"/>
      <c r="L242" s="118"/>
      <c r="M242" s="146"/>
      <c r="N242" s="118"/>
      <c r="O242" s="170"/>
      <c r="P242" s="170"/>
      <c r="Q242" s="170"/>
    </row>
    <row r="243" spans="2:17" x14ac:dyDescent="0.2">
      <c r="B243" s="118"/>
      <c r="C243" s="19"/>
      <c r="D243" s="19"/>
      <c r="E243" s="118"/>
      <c r="F243" s="118"/>
      <c r="G243" s="146"/>
      <c r="H243" s="118"/>
      <c r="I243" s="19"/>
      <c r="J243" s="19"/>
      <c r="K243" s="118"/>
      <c r="L243" s="118"/>
      <c r="M243" s="146"/>
      <c r="N243" s="118"/>
      <c r="O243" s="170"/>
      <c r="P243" s="170"/>
      <c r="Q243" s="170"/>
    </row>
    <row r="244" spans="2:17" x14ac:dyDescent="0.2">
      <c r="B244" s="118"/>
      <c r="C244" s="19"/>
      <c r="D244" s="19"/>
      <c r="E244" s="118"/>
      <c r="F244" s="118"/>
      <c r="G244" s="146"/>
      <c r="H244" s="118"/>
      <c r="I244" s="19"/>
      <c r="J244" s="19"/>
      <c r="K244" s="118"/>
      <c r="L244" s="118"/>
      <c r="M244" s="146"/>
      <c r="N244" s="118"/>
      <c r="O244" s="170"/>
      <c r="P244" s="170"/>
      <c r="Q244" s="170"/>
    </row>
    <row r="245" spans="2:17" x14ac:dyDescent="0.2">
      <c r="B245" s="118"/>
      <c r="C245" s="19"/>
      <c r="D245" s="19"/>
      <c r="E245" s="118"/>
      <c r="F245" s="118"/>
      <c r="G245" s="146"/>
      <c r="H245" s="118"/>
      <c r="I245" s="19"/>
      <c r="J245" s="19"/>
      <c r="K245" s="118"/>
      <c r="L245" s="118"/>
      <c r="M245" s="146"/>
      <c r="N245" s="118"/>
      <c r="O245" s="170"/>
      <c r="P245" s="170"/>
      <c r="Q245" s="170"/>
    </row>
    <row r="246" spans="2:17" x14ac:dyDescent="0.2">
      <c r="B246" s="118"/>
      <c r="C246" s="19"/>
      <c r="D246" s="19"/>
      <c r="E246" s="118"/>
      <c r="F246" s="118"/>
      <c r="G246" s="146"/>
      <c r="H246" s="118"/>
      <c r="I246" s="19"/>
      <c r="J246" s="19"/>
      <c r="K246" s="118"/>
      <c r="L246" s="118"/>
      <c r="M246" s="146"/>
      <c r="N246" s="118"/>
      <c r="O246" s="170"/>
      <c r="P246" s="170"/>
      <c r="Q246" s="170"/>
    </row>
    <row r="247" spans="2:17" x14ac:dyDescent="0.2">
      <c r="B247" s="118"/>
      <c r="C247" s="19"/>
      <c r="D247" s="19"/>
      <c r="E247" s="118"/>
      <c r="F247" s="118"/>
      <c r="G247" s="146"/>
      <c r="H247" s="118"/>
      <c r="I247" s="19"/>
      <c r="J247" s="19"/>
      <c r="K247" s="118"/>
      <c r="L247" s="118"/>
      <c r="M247" s="146"/>
      <c r="N247" s="118"/>
      <c r="O247" s="170"/>
      <c r="P247" s="170"/>
      <c r="Q247" s="170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46" customWidth="1"/>
    <col min="2" max="2" width="14.28515625" style="101" customWidth="1"/>
    <col min="3" max="3" width="15.42578125" style="101" customWidth="1"/>
    <col min="4" max="4" width="10.28515625" style="127" customWidth="1"/>
    <col min="5" max="5" width="8.85546875" style="159" hidden="1" customWidth="1"/>
    <col min="6" max="16384" width="9.140625" style="159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31.12.2017</v>
      </c>
      <c r="B2" s="3"/>
      <c r="C2" s="3"/>
      <c r="D2" s="3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3" spans="1:20" ht="18.75" x14ac:dyDescent="0.3">
      <c r="A3" s="1" t="s">
        <v>186</v>
      </c>
      <c r="B3" s="1"/>
      <c r="C3" s="1"/>
      <c r="D3" s="1"/>
    </row>
    <row r="4" spans="1:20" x14ac:dyDescent="0.2">
      <c r="B4" s="118"/>
      <c r="C4" s="118"/>
      <c r="D4" s="146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</row>
    <row r="5" spans="1:20" s="248" customFormat="1" x14ac:dyDescent="0.2">
      <c r="B5" s="150"/>
      <c r="C5" s="150"/>
      <c r="D5" s="248" t="str">
        <f>VALVAL</f>
        <v>млрд. одиниць</v>
      </c>
    </row>
    <row r="6" spans="1:20" s="24" customFormat="1" x14ac:dyDescent="0.2">
      <c r="A6" s="206"/>
      <c r="B6" s="43" t="s">
        <v>183</v>
      </c>
      <c r="C6" s="43" t="s">
        <v>9</v>
      </c>
      <c r="D6" s="70" t="s">
        <v>68</v>
      </c>
      <c r="E6" s="93" t="s">
        <v>167</v>
      </c>
    </row>
    <row r="7" spans="1:20" s="79" customFormat="1" ht="15.75" x14ac:dyDescent="0.2">
      <c r="A7" s="201" t="s">
        <v>182</v>
      </c>
      <c r="B7" s="187">
        <f t="shared" ref="B7:C7" si="0">B$8+B$18</f>
        <v>76.305177725159993</v>
      </c>
      <c r="C7" s="187">
        <f t="shared" si="0"/>
        <v>2141.6744392656601</v>
      </c>
      <c r="D7" s="242">
        <v>1</v>
      </c>
      <c r="E7" s="55" t="s">
        <v>12</v>
      </c>
    </row>
    <row r="8" spans="1:20" s="49" customFormat="1" ht="15" x14ac:dyDescent="0.2">
      <c r="A8" s="215" t="s">
        <v>75</v>
      </c>
      <c r="B8" s="237">
        <f t="shared" ref="B8:D8" si="1">B$9+B$12</f>
        <v>65.332785676649991</v>
      </c>
      <c r="C8" s="237">
        <f t="shared" si="1"/>
        <v>1833.7098647964799</v>
      </c>
      <c r="D8" s="173">
        <f t="shared" si="1"/>
        <v>0.85620499999999999</v>
      </c>
      <c r="E8" s="168" t="s">
        <v>12</v>
      </c>
    </row>
    <row r="9" spans="1:20" s="228" customFormat="1" ht="15" outlineLevel="1" x14ac:dyDescent="0.2">
      <c r="A9" s="153" t="s">
        <v>55</v>
      </c>
      <c r="B9" s="209">
        <f t="shared" ref="B9:C9" si="2">SUM(B$10:B$11)</f>
        <v>26.842676472449998</v>
      </c>
      <c r="C9" s="209">
        <f t="shared" si="2"/>
        <v>753.39938646832002</v>
      </c>
      <c r="D9" s="15">
        <v>0.35178100000000001</v>
      </c>
      <c r="E9" s="143" t="s">
        <v>168</v>
      </c>
    </row>
    <row r="10" spans="1:20" s="32" customFormat="1" ht="14.25" outlineLevel="2" x14ac:dyDescent="0.2">
      <c r="A10" s="39" t="s">
        <v>132</v>
      </c>
      <c r="B10" s="174">
        <v>26.75786062141</v>
      </c>
      <c r="C10" s="174">
        <v>751.01884106318005</v>
      </c>
      <c r="D10" s="119">
        <v>0.35066900000000001</v>
      </c>
      <c r="E10" s="243" t="s">
        <v>133</v>
      </c>
    </row>
    <row r="11" spans="1:20" ht="14.25" outlineLevel="2" x14ac:dyDescent="0.2">
      <c r="A11" s="25" t="s">
        <v>13</v>
      </c>
      <c r="B11" s="116">
        <v>8.4815851040000001E-2</v>
      </c>
      <c r="C11" s="116">
        <v>2.3805454051399999</v>
      </c>
      <c r="D11" s="119">
        <v>1.1119999999999999E-3</v>
      </c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20" ht="15" outlineLevel="1" x14ac:dyDescent="0.25">
      <c r="A12" s="195" t="s">
        <v>82</v>
      </c>
      <c r="B12" s="223">
        <f t="shared" ref="B12:C12" si="3">SUM(B$13:B$17)</f>
        <v>38.490109204199996</v>
      </c>
      <c r="C12" s="223">
        <f t="shared" si="3"/>
        <v>1080.3104783281599</v>
      </c>
      <c r="D12" s="241">
        <v>0.50442399999999998</v>
      </c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20" ht="14.25" outlineLevel="2" x14ac:dyDescent="0.25">
      <c r="A13" s="10" t="s">
        <v>147</v>
      </c>
      <c r="B13" s="81">
        <v>14.5175751597</v>
      </c>
      <c r="C13" s="81">
        <v>407.46801942638001</v>
      </c>
      <c r="D13" s="100">
        <v>0.19025700000000001</v>
      </c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</row>
    <row r="14" spans="1:20" ht="28.5" outlineLevel="2" x14ac:dyDescent="0.25">
      <c r="A14" s="10" t="s">
        <v>10</v>
      </c>
      <c r="B14" s="81">
        <v>1.7563631931399999</v>
      </c>
      <c r="C14" s="81">
        <v>49.296237410670003</v>
      </c>
      <c r="D14" s="100">
        <v>2.3018E-2</v>
      </c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</row>
    <row r="15" spans="1:20" ht="28.5" outlineLevel="2" x14ac:dyDescent="0.25">
      <c r="A15" s="10" t="s">
        <v>27</v>
      </c>
      <c r="B15" s="81">
        <v>6.1017590000000003E-5</v>
      </c>
      <c r="C15" s="81">
        <v>1.71259423E-3</v>
      </c>
      <c r="D15" s="100">
        <v>9.9999999999999995E-7</v>
      </c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20" ht="14.25" outlineLevel="2" x14ac:dyDescent="0.25">
      <c r="A16" s="10" t="s">
        <v>148</v>
      </c>
      <c r="B16" s="81">
        <v>20.467272999999999</v>
      </c>
      <c r="C16" s="81">
        <v>574.45951549287997</v>
      </c>
      <c r="D16" s="100">
        <v>0.268229</v>
      </c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</row>
    <row r="17" spans="1:18" ht="14.25" outlineLevel="2" x14ac:dyDescent="0.25">
      <c r="A17" s="10" t="s">
        <v>11</v>
      </c>
      <c r="B17" s="81">
        <v>1.74883683377</v>
      </c>
      <c r="C17" s="81">
        <v>49.084993404000002</v>
      </c>
      <c r="D17" s="100">
        <v>2.2918999999999998E-2</v>
      </c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</row>
    <row r="18" spans="1:18" ht="15" x14ac:dyDescent="0.25">
      <c r="A18" s="186" t="s">
        <v>117</v>
      </c>
      <c r="B18" s="175">
        <f t="shared" ref="B18:D18" si="4">B$19+B$23</f>
        <v>10.972392048510001</v>
      </c>
      <c r="C18" s="175">
        <f t="shared" si="4"/>
        <v>307.96457446918004</v>
      </c>
      <c r="D18" s="204">
        <f t="shared" si="4"/>
        <v>0.14379500000000001</v>
      </c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</row>
    <row r="19" spans="1:18" ht="15" outlineLevel="1" x14ac:dyDescent="0.25">
      <c r="A19" s="195" t="s">
        <v>55</v>
      </c>
      <c r="B19" s="223">
        <f t="shared" ref="B19:C19" si="5">SUM(B$20:B$22)</f>
        <v>0.47313389375999998</v>
      </c>
      <c r="C19" s="223">
        <f t="shared" si="5"/>
        <v>13.279554505130001</v>
      </c>
      <c r="D19" s="241">
        <v>6.1999999999999998E-3</v>
      </c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</row>
    <row r="20" spans="1:18" ht="14.25" outlineLevel="2" x14ac:dyDescent="0.25">
      <c r="A20" s="10" t="s">
        <v>132</v>
      </c>
      <c r="B20" s="81">
        <v>0.31887770298000001</v>
      </c>
      <c r="C20" s="81">
        <v>8.9500115999999998</v>
      </c>
      <c r="D20" s="100">
        <v>4.1790000000000004E-3</v>
      </c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ht="14.25" outlineLevel="2" x14ac:dyDescent="0.25">
      <c r="A21" s="10" t="s">
        <v>13</v>
      </c>
      <c r="B21" s="81">
        <v>0.1542221778</v>
      </c>
      <c r="C21" s="81">
        <v>4.3285882551299997</v>
      </c>
      <c r="D21" s="100">
        <v>2.0209999999999998E-3</v>
      </c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</row>
    <row r="22" spans="1:18" ht="14.25" outlineLevel="2" x14ac:dyDescent="0.25">
      <c r="A22" s="10" t="s">
        <v>135</v>
      </c>
      <c r="B22" s="81">
        <v>3.401298E-5</v>
      </c>
      <c r="C22" s="81">
        <v>9.5465000000000003E-4</v>
      </c>
      <c r="D22" s="100">
        <v>0</v>
      </c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ht="15" outlineLevel="1" x14ac:dyDescent="0.25">
      <c r="A23" s="195" t="s">
        <v>82</v>
      </c>
      <c r="B23" s="223">
        <f t="shared" ref="B23:C23" si="6">SUM(B$24:B$27)</f>
        <v>10.499258154750001</v>
      </c>
      <c r="C23" s="223">
        <f t="shared" si="6"/>
        <v>294.68501996405001</v>
      </c>
      <c r="D23" s="241">
        <v>0.137595</v>
      </c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ht="14.25" outlineLevel="2" x14ac:dyDescent="0.25">
      <c r="A24" s="10" t="s">
        <v>147</v>
      </c>
      <c r="B24" s="81">
        <v>8.1838357207700003</v>
      </c>
      <c r="C24" s="81">
        <v>229.69754217034</v>
      </c>
      <c r="D24" s="100">
        <v>0.107251</v>
      </c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</row>
    <row r="25" spans="1:18" ht="28.5" outlineLevel="2" x14ac:dyDescent="0.25">
      <c r="A25" s="10" t="s">
        <v>10</v>
      </c>
      <c r="B25" s="81">
        <v>9.7477853279999999E-2</v>
      </c>
      <c r="C25" s="81">
        <v>2.7359326455700002</v>
      </c>
      <c r="D25" s="100">
        <v>1.2769999999999999E-3</v>
      </c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1:18" ht="28.5" outlineLevel="2" x14ac:dyDescent="0.25">
      <c r="A26" s="10" t="s">
        <v>27</v>
      </c>
      <c r="B26" s="81">
        <v>2.1019582370299998</v>
      </c>
      <c r="C26" s="81">
        <v>58.996130575339997</v>
      </c>
      <c r="D26" s="100">
        <v>2.7546999999999999E-2</v>
      </c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ht="14.25" outlineLevel="2" x14ac:dyDescent="0.25">
      <c r="A27" s="10" t="s">
        <v>11</v>
      </c>
      <c r="B27" s="81">
        <v>0.11598634367000001</v>
      </c>
      <c r="C27" s="81">
        <v>3.2554145727999999</v>
      </c>
      <c r="D27" s="100">
        <v>1.5200000000000001E-3</v>
      </c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</row>
    <row r="28" spans="1:18" x14ac:dyDescent="0.2">
      <c r="B28" s="118"/>
      <c r="C28" s="118"/>
      <c r="D28" s="146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</row>
    <row r="29" spans="1:18" x14ac:dyDescent="0.2">
      <c r="B29" s="118"/>
      <c r="C29" s="118"/>
      <c r="D29" s="146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</row>
    <row r="30" spans="1:18" x14ac:dyDescent="0.2">
      <c r="B30" s="118"/>
      <c r="C30" s="118"/>
      <c r="D30" s="146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</row>
    <row r="31" spans="1:18" x14ac:dyDescent="0.2">
      <c r="B31" s="118"/>
      <c r="C31" s="118"/>
      <c r="D31" s="146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x14ac:dyDescent="0.2">
      <c r="B32" s="118"/>
      <c r="C32" s="118"/>
      <c r="D32" s="146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</row>
    <row r="33" spans="2:18" x14ac:dyDescent="0.2">
      <c r="B33" s="118"/>
      <c r="C33" s="118"/>
      <c r="D33" s="146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</row>
    <row r="34" spans="2:18" x14ac:dyDescent="0.2">
      <c r="B34" s="118"/>
      <c r="C34" s="118"/>
      <c r="D34" s="146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</row>
    <row r="35" spans="2:18" x14ac:dyDescent="0.2">
      <c r="B35" s="118"/>
      <c r="C35" s="118"/>
      <c r="D35" s="146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</row>
    <row r="36" spans="2:18" x14ac:dyDescent="0.2">
      <c r="B36" s="118"/>
      <c r="C36" s="118"/>
      <c r="D36" s="146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</row>
    <row r="37" spans="2:18" x14ac:dyDescent="0.2">
      <c r="B37" s="118"/>
      <c r="C37" s="118"/>
      <c r="D37" s="146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</row>
    <row r="38" spans="2:18" x14ac:dyDescent="0.2">
      <c r="B38" s="118"/>
      <c r="C38" s="118"/>
      <c r="D38" s="146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</row>
    <row r="39" spans="2:18" x14ac:dyDescent="0.2">
      <c r="B39" s="118"/>
      <c r="C39" s="118"/>
      <c r="D39" s="146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</row>
    <row r="40" spans="2:18" x14ac:dyDescent="0.2">
      <c r="B40" s="118"/>
      <c r="C40" s="118"/>
      <c r="D40" s="146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</row>
    <row r="41" spans="2:18" x14ac:dyDescent="0.2">
      <c r="B41" s="118"/>
      <c r="C41" s="118"/>
      <c r="D41" s="146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</row>
    <row r="42" spans="2:18" x14ac:dyDescent="0.2">
      <c r="B42" s="118"/>
      <c r="C42" s="118"/>
      <c r="D42" s="146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</row>
    <row r="43" spans="2:18" x14ac:dyDescent="0.2">
      <c r="B43" s="118"/>
      <c r="C43" s="118"/>
      <c r="D43" s="146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</row>
    <row r="44" spans="2:18" x14ac:dyDescent="0.2">
      <c r="B44" s="118"/>
      <c r="C44" s="118"/>
      <c r="D44" s="146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</row>
    <row r="45" spans="2:18" x14ac:dyDescent="0.2">
      <c r="B45" s="118"/>
      <c r="C45" s="118"/>
      <c r="D45" s="146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</row>
    <row r="46" spans="2:18" x14ac:dyDescent="0.2">
      <c r="B46" s="118"/>
      <c r="C46" s="118"/>
      <c r="D46" s="146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</row>
    <row r="47" spans="2:18" x14ac:dyDescent="0.2">
      <c r="B47" s="118"/>
      <c r="C47" s="118"/>
      <c r="D47" s="146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</row>
    <row r="48" spans="2:18" x14ac:dyDescent="0.2">
      <c r="B48" s="118"/>
      <c r="C48" s="118"/>
      <c r="D48" s="146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</row>
    <row r="49" spans="2:18" x14ac:dyDescent="0.2">
      <c r="B49" s="118"/>
      <c r="C49" s="118"/>
      <c r="D49" s="146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</row>
    <row r="50" spans="2:18" x14ac:dyDescent="0.2">
      <c r="B50" s="118"/>
      <c r="C50" s="118"/>
      <c r="D50" s="146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</row>
    <row r="51" spans="2:18" x14ac:dyDescent="0.2">
      <c r="B51" s="118"/>
      <c r="C51" s="118"/>
      <c r="D51" s="146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</row>
    <row r="52" spans="2:18" x14ac:dyDescent="0.2">
      <c r="B52" s="118"/>
      <c r="C52" s="118"/>
      <c r="D52" s="146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</row>
    <row r="53" spans="2:18" x14ac:dyDescent="0.2">
      <c r="B53" s="118"/>
      <c r="C53" s="118"/>
      <c r="D53" s="146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</row>
    <row r="54" spans="2:18" x14ac:dyDescent="0.2">
      <c r="B54" s="118"/>
      <c r="C54" s="118"/>
      <c r="D54" s="146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</row>
    <row r="55" spans="2:18" x14ac:dyDescent="0.2">
      <c r="B55" s="118"/>
      <c r="C55" s="118"/>
      <c r="D55" s="146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</row>
    <row r="56" spans="2:18" x14ac:dyDescent="0.2">
      <c r="B56" s="118"/>
      <c r="C56" s="118"/>
      <c r="D56" s="146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</row>
    <row r="57" spans="2:18" x14ac:dyDescent="0.2">
      <c r="B57" s="118"/>
      <c r="C57" s="118"/>
      <c r="D57" s="146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</row>
    <row r="58" spans="2:18" x14ac:dyDescent="0.2">
      <c r="B58" s="118"/>
      <c r="C58" s="118"/>
      <c r="D58" s="146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</row>
    <row r="59" spans="2:18" x14ac:dyDescent="0.2">
      <c r="B59" s="118"/>
      <c r="C59" s="118"/>
      <c r="D59" s="146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</row>
    <row r="60" spans="2:18" x14ac:dyDescent="0.2">
      <c r="B60" s="118"/>
      <c r="C60" s="118"/>
      <c r="D60" s="146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</row>
    <row r="61" spans="2:18" x14ac:dyDescent="0.2">
      <c r="B61" s="118"/>
      <c r="C61" s="118"/>
      <c r="D61" s="146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</row>
    <row r="62" spans="2:18" x14ac:dyDescent="0.2">
      <c r="B62" s="118"/>
      <c r="C62" s="118"/>
      <c r="D62" s="146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</row>
    <row r="63" spans="2:18" x14ac:dyDescent="0.2">
      <c r="B63" s="118"/>
      <c r="C63" s="118"/>
      <c r="D63" s="146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</row>
    <row r="64" spans="2:18" x14ac:dyDescent="0.2">
      <c r="B64" s="118"/>
      <c r="C64" s="118"/>
      <c r="D64" s="146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</row>
    <row r="65" spans="2:18" x14ac:dyDescent="0.2">
      <c r="B65" s="118"/>
      <c r="C65" s="118"/>
      <c r="D65" s="146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</row>
    <row r="66" spans="2:18" x14ac:dyDescent="0.2">
      <c r="B66" s="118"/>
      <c r="C66" s="118"/>
      <c r="D66" s="146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</row>
    <row r="67" spans="2:18" x14ac:dyDescent="0.2">
      <c r="B67" s="118"/>
      <c r="C67" s="118"/>
      <c r="D67" s="146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</row>
    <row r="68" spans="2:18" x14ac:dyDescent="0.2">
      <c r="B68" s="118"/>
      <c r="C68" s="118"/>
      <c r="D68" s="146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</row>
    <row r="69" spans="2:18" x14ac:dyDescent="0.2">
      <c r="B69" s="118"/>
      <c r="C69" s="118"/>
      <c r="D69" s="146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</row>
    <row r="70" spans="2:18" x14ac:dyDescent="0.2">
      <c r="B70" s="118"/>
      <c r="C70" s="118"/>
      <c r="D70" s="146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</row>
    <row r="71" spans="2:18" x14ac:dyDescent="0.2">
      <c r="B71" s="118"/>
      <c r="C71" s="118"/>
      <c r="D71" s="146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</row>
    <row r="72" spans="2:18" x14ac:dyDescent="0.2">
      <c r="B72" s="118"/>
      <c r="C72" s="118"/>
      <c r="D72" s="146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</row>
    <row r="73" spans="2:18" x14ac:dyDescent="0.2">
      <c r="B73" s="118"/>
      <c r="C73" s="118"/>
      <c r="D73" s="146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</row>
    <row r="74" spans="2:18" x14ac:dyDescent="0.2">
      <c r="B74" s="118"/>
      <c r="C74" s="118"/>
      <c r="D74" s="146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</row>
    <row r="75" spans="2:18" x14ac:dyDescent="0.2">
      <c r="B75" s="118"/>
      <c r="C75" s="118"/>
      <c r="D75" s="146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</row>
    <row r="76" spans="2:18" x14ac:dyDescent="0.2">
      <c r="B76" s="118"/>
      <c r="C76" s="118"/>
      <c r="D76" s="146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</row>
    <row r="77" spans="2:18" x14ac:dyDescent="0.2">
      <c r="B77" s="118"/>
      <c r="C77" s="118"/>
      <c r="D77" s="146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</row>
    <row r="78" spans="2:18" x14ac:dyDescent="0.2">
      <c r="B78" s="118"/>
      <c r="C78" s="118"/>
      <c r="D78" s="146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</row>
    <row r="79" spans="2:18" x14ac:dyDescent="0.2">
      <c r="B79" s="118"/>
      <c r="C79" s="118"/>
      <c r="D79" s="146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</row>
    <row r="80" spans="2:18" x14ac:dyDescent="0.2">
      <c r="B80" s="118"/>
      <c r="C80" s="118"/>
      <c r="D80" s="146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</row>
    <row r="81" spans="2:18" x14ac:dyDescent="0.2">
      <c r="B81" s="118"/>
      <c r="C81" s="118"/>
      <c r="D81" s="146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</row>
    <row r="82" spans="2:18" x14ac:dyDescent="0.2">
      <c r="B82" s="118"/>
      <c r="C82" s="118"/>
      <c r="D82" s="146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</row>
    <row r="83" spans="2:18" x14ac:dyDescent="0.2">
      <c r="B83" s="118"/>
      <c r="C83" s="118"/>
      <c r="D83" s="146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</row>
    <row r="84" spans="2:18" x14ac:dyDescent="0.2">
      <c r="B84" s="118"/>
      <c r="C84" s="118"/>
      <c r="D84" s="146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</row>
    <row r="85" spans="2:18" x14ac:dyDescent="0.2">
      <c r="B85" s="118"/>
      <c r="C85" s="118"/>
      <c r="D85" s="146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</row>
    <row r="86" spans="2:18" x14ac:dyDescent="0.2">
      <c r="B86" s="118"/>
      <c r="C86" s="118"/>
      <c r="D86" s="146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</row>
    <row r="87" spans="2:18" x14ac:dyDescent="0.2">
      <c r="B87" s="118"/>
      <c r="C87" s="118"/>
      <c r="D87" s="146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</row>
    <row r="88" spans="2:18" x14ac:dyDescent="0.2">
      <c r="B88" s="118"/>
      <c r="C88" s="118"/>
      <c r="D88" s="146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</row>
    <row r="89" spans="2:18" x14ac:dyDescent="0.2">
      <c r="B89" s="118"/>
      <c r="C89" s="118"/>
      <c r="D89" s="146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</row>
    <row r="90" spans="2:18" x14ac:dyDescent="0.2">
      <c r="B90" s="118"/>
      <c r="C90" s="118"/>
      <c r="D90" s="146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</row>
    <row r="91" spans="2:18" x14ac:dyDescent="0.2">
      <c r="B91" s="118"/>
      <c r="C91" s="118"/>
      <c r="D91" s="146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</row>
    <row r="92" spans="2:18" x14ac:dyDescent="0.2">
      <c r="B92" s="118"/>
      <c r="C92" s="118"/>
      <c r="D92" s="146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</row>
    <row r="93" spans="2:18" x14ac:dyDescent="0.2">
      <c r="B93" s="118"/>
      <c r="C93" s="118"/>
      <c r="D93" s="146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</row>
    <row r="94" spans="2:18" x14ac:dyDescent="0.2">
      <c r="B94" s="118"/>
      <c r="C94" s="118"/>
      <c r="D94" s="146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</row>
    <row r="95" spans="2:18" x14ac:dyDescent="0.2">
      <c r="B95" s="118"/>
      <c r="C95" s="118"/>
      <c r="D95" s="146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</row>
    <row r="96" spans="2:18" x14ac:dyDescent="0.2">
      <c r="B96" s="118"/>
      <c r="C96" s="118"/>
      <c r="D96" s="146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</row>
    <row r="97" spans="2:18" x14ac:dyDescent="0.2">
      <c r="B97" s="118"/>
      <c r="C97" s="118"/>
      <c r="D97" s="146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</row>
    <row r="98" spans="2:18" x14ac:dyDescent="0.2">
      <c r="B98" s="118"/>
      <c r="C98" s="118"/>
      <c r="D98" s="146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</row>
    <row r="99" spans="2:18" x14ac:dyDescent="0.2">
      <c r="B99" s="118"/>
      <c r="C99" s="118"/>
      <c r="D99" s="146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</row>
    <row r="100" spans="2:18" x14ac:dyDescent="0.2">
      <c r="B100" s="118"/>
      <c r="C100" s="118"/>
      <c r="D100" s="146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</row>
    <row r="101" spans="2:18" x14ac:dyDescent="0.2">
      <c r="B101" s="118"/>
      <c r="C101" s="118"/>
      <c r="D101" s="146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</row>
    <row r="102" spans="2:18" x14ac:dyDescent="0.2">
      <c r="B102" s="118"/>
      <c r="C102" s="118"/>
      <c r="D102" s="146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</row>
    <row r="103" spans="2:18" x14ac:dyDescent="0.2">
      <c r="B103" s="118"/>
      <c r="C103" s="118"/>
      <c r="D103" s="146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</row>
    <row r="104" spans="2:18" x14ac:dyDescent="0.2">
      <c r="B104" s="118"/>
      <c r="C104" s="118"/>
      <c r="D104" s="146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</row>
    <row r="105" spans="2:18" x14ac:dyDescent="0.2">
      <c r="B105" s="118"/>
      <c r="C105" s="118"/>
      <c r="D105" s="146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</row>
    <row r="106" spans="2:18" x14ac:dyDescent="0.2">
      <c r="B106" s="118"/>
      <c r="C106" s="118"/>
      <c r="D106" s="146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</row>
    <row r="107" spans="2:18" x14ac:dyDescent="0.2">
      <c r="B107" s="118"/>
      <c r="C107" s="118"/>
      <c r="D107" s="146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</row>
    <row r="108" spans="2:18" x14ac:dyDescent="0.2">
      <c r="B108" s="118"/>
      <c r="C108" s="118"/>
      <c r="D108" s="146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</row>
    <row r="109" spans="2:18" x14ac:dyDescent="0.2">
      <c r="B109" s="118"/>
      <c r="C109" s="118"/>
      <c r="D109" s="146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</row>
    <row r="110" spans="2:18" x14ac:dyDescent="0.2">
      <c r="B110" s="118"/>
      <c r="C110" s="118"/>
      <c r="D110" s="146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</row>
    <row r="111" spans="2:18" x14ac:dyDescent="0.2">
      <c r="B111" s="118"/>
      <c r="C111" s="118"/>
      <c r="D111" s="146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</row>
    <row r="112" spans="2:18" x14ac:dyDescent="0.2">
      <c r="B112" s="118"/>
      <c r="C112" s="118"/>
      <c r="D112" s="146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</row>
    <row r="113" spans="2:18" x14ac:dyDescent="0.2">
      <c r="B113" s="118"/>
      <c r="C113" s="118"/>
      <c r="D113" s="146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</row>
    <row r="114" spans="2:18" x14ac:dyDescent="0.2">
      <c r="B114" s="118"/>
      <c r="C114" s="118"/>
      <c r="D114" s="146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</row>
    <row r="115" spans="2:18" x14ac:dyDescent="0.2">
      <c r="B115" s="118"/>
      <c r="C115" s="118"/>
      <c r="D115" s="146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</row>
    <row r="116" spans="2:18" x14ac:dyDescent="0.2">
      <c r="B116" s="118"/>
      <c r="C116" s="118"/>
      <c r="D116" s="146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</row>
    <row r="117" spans="2:18" x14ac:dyDescent="0.2">
      <c r="B117" s="118"/>
      <c r="C117" s="118"/>
      <c r="D117" s="146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</row>
    <row r="118" spans="2:18" x14ac:dyDescent="0.2">
      <c r="B118" s="118"/>
      <c r="C118" s="118"/>
      <c r="D118" s="146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</row>
    <row r="119" spans="2:18" x14ac:dyDescent="0.2">
      <c r="B119" s="118"/>
      <c r="C119" s="118"/>
      <c r="D119" s="146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</row>
    <row r="120" spans="2:18" x14ac:dyDescent="0.2">
      <c r="B120" s="118"/>
      <c r="C120" s="118"/>
      <c r="D120" s="146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</row>
    <row r="121" spans="2:18" x14ac:dyDescent="0.2">
      <c r="B121" s="118"/>
      <c r="C121" s="118"/>
      <c r="D121" s="146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</row>
    <row r="122" spans="2:18" x14ac:dyDescent="0.2">
      <c r="B122" s="118"/>
      <c r="C122" s="118"/>
      <c r="D122" s="146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</row>
    <row r="123" spans="2:18" x14ac:dyDescent="0.2">
      <c r="B123" s="118"/>
      <c r="C123" s="118"/>
      <c r="D123" s="146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  <c r="R123" s="170"/>
    </row>
    <row r="124" spans="2:18" x14ac:dyDescent="0.2">
      <c r="B124" s="118"/>
      <c r="C124" s="118"/>
      <c r="D124" s="146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</row>
    <row r="125" spans="2:18" x14ac:dyDescent="0.2">
      <c r="B125" s="118"/>
      <c r="C125" s="118"/>
      <c r="D125" s="146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  <c r="R125" s="170"/>
    </row>
    <row r="126" spans="2:18" x14ac:dyDescent="0.2">
      <c r="B126" s="118"/>
      <c r="C126" s="118"/>
      <c r="D126" s="146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  <c r="R126" s="170"/>
    </row>
    <row r="127" spans="2:18" x14ac:dyDescent="0.2">
      <c r="B127" s="118"/>
      <c r="C127" s="118"/>
      <c r="D127" s="146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  <c r="R127" s="170"/>
    </row>
    <row r="128" spans="2:18" x14ac:dyDescent="0.2">
      <c r="B128" s="118"/>
      <c r="C128" s="118"/>
      <c r="D128" s="146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</row>
    <row r="129" spans="2:18" x14ac:dyDescent="0.2">
      <c r="B129" s="118"/>
      <c r="C129" s="118"/>
      <c r="D129" s="146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</row>
    <row r="130" spans="2:18" x14ac:dyDescent="0.2">
      <c r="B130" s="118"/>
      <c r="C130" s="118"/>
      <c r="D130" s="146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  <c r="R130" s="170"/>
    </row>
    <row r="131" spans="2:18" x14ac:dyDescent="0.2">
      <c r="B131" s="118"/>
      <c r="C131" s="118"/>
      <c r="D131" s="146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  <c r="R131" s="170"/>
    </row>
    <row r="132" spans="2:18" x14ac:dyDescent="0.2">
      <c r="B132" s="118"/>
      <c r="C132" s="118"/>
      <c r="D132" s="146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  <c r="R132" s="170"/>
    </row>
    <row r="133" spans="2:18" x14ac:dyDescent="0.2">
      <c r="B133" s="118"/>
      <c r="C133" s="118"/>
      <c r="D133" s="146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  <c r="R133" s="170"/>
    </row>
    <row r="134" spans="2:18" x14ac:dyDescent="0.2">
      <c r="B134" s="118"/>
      <c r="C134" s="118"/>
      <c r="D134" s="146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  <c r="R134" s="170"/>
    </row>
    <row r="135" spans="2:18" x14ac:dyDescent="0.2">
      <c r="B135" s="118"/>
      <c r="C135" s="118"/>
      <c r="D135" s="146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</row>
    <row r="136" spans="2:18" x14ac:dyDescent="0.2">
      <c r="B136" s="118"/>
      <c r="C136" s="118"/>
      <c r="D136" s="146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</row>
    <row r="137" spans="2:18" x14ac:dyDescent="0.2">
      <c r="B137" s="118"/>
      <c r="C137" s="118"/>
      <c r="D137" s="146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</row>
    <row r="138" spans="2:18" x14ac:dyDescent="0.2">
      <c r="B138" s="118"/>
      <c r="C138" s="118"/>
      <c r="D138" s="146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</row>
    <row r="139" spans="2:18" x14ac:dyDescent="0.2">
      <c r="B139" s="118"/>
      <c r="C139" s="118"/>
      <c r="D139" s="146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</row>
    <row r="140" spans="2:18" x14ac:dyDescent="0.2">
      <c r="B140" s="118"/>
      <c r="C140" s="118"/>
      <c r="D140" s="146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</row>
    <row r="141" spans="2:18" x14ac:dyDescent="0.2">
      <c r="B141" s="118"/>
      <c r="C141" s="118"/>
      <c r="D141" s="146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</row>
    <row r="142" spans="2:18" x14ac:dyDescent="0.2">
      <c r="B142" s="118"/>
      <c r="C142" s="118"/>
      <c r="D142" s="146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</row>
    <row r="143" spans="2:18" x14ac:dyDescent="0.2">
      <c r="B143" s="118"/>
      <c r="C143" s="118"/>
      <c r="D143" s="146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</row>
    <row r="144" spans="2:18" x14ac:dyDescent="0.2">
      <c r="B144" s="118"/>
      <c r="C144" s="118"/>
      <c r="D144" s="146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  <c r="R144" s="170"/>
    </row>
    <row r="145" spans="2:18" x14ac:dyDescent="0.2">
      <c r="B145" s="118"/>
      <c r="C145" s="118"/>
      <c r="D145" s="146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  <c r="R145" s="170"/>
    </row>
    <row r="146" spans="2:18" x14ac:dyDescent="0.2">
      <c r="B146" s="118"/>
      <c r="C146" s="118"/>
      <c r="D146" s="146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  <c r="R146" s="170"/>
    </row>
    <row r="147" spans="2:18" x14ac:dyDescent="0.2">
      <c r="B147" s="118"/>
      <c r="C147" s="118"/>
      <c r="D147" s="146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  <c r="R147" s="170"/>
    </row>
    <row r="148" spans="2:18" x14ac:dyDescent="0.2">
      <c r="B148" s="118"/>
      <c r="C148" s="118"/>
      <c r="D148" s="146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  <c r="R148" s="170"/>
    </row>
    <row r="149" spans="2:18" x14ac:dyDescent="0.2">
      <c r="B149" s="118"/>
      <c r="C149" s="118"/>
      <c r="D149" s="146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</row>
    <row r="150" spans="2:18" x14ac:dyDescent="0.2">
      <c r="B150" s="118"/>
      <c r="C150" s="118"/>
      <c r="D150" s="146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  <c r="R150" s="170"/>
    </row>
    <row r="151" spans="2:18" x14ac:dyDescent="0.2">
      <c r="B151" s="118"/>
      <c r="C151" s="118"/>
      <c r="D151" s="146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  <c r="R151" s="170"/>
    </row>
    <row r="152" spans="2:18" x14ac:dyDescent="0.2">
      <c r="B152" s="118"/>
      <c r="C152" s="118"/>
      <c r="D152" s="146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  <c r="R152" s="170"/>
    </row>
    <row r="153" spans="2:18" x14ac:dyDescent="0.2">
      <c r="B153" s="118"/>
      <c r="C153" s="118"/>
      <c r="D153" s="146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  <c r="R153" s="170"/>
    </row>
    <row r="154" spans="2:18" x14ac:dyDescent="0.2">
      <c r="B154" s="118"/>
      <c r="C154" s="118"/>
      <c r="D154" s="146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  <c r="R154" s="170"/>
    </row>
    <row r="155" spans="2:18" x14ac:dyDescent="0.2">
      <c r="B155" s="118"/>
      <c r="C155" s="118"/>
      <c r="D155" s="146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  <c r="R155" s="170"/>
    </row>
    <row r="156" spans="2:18" x14ac:dyDescent="0.2">
      <c r="B156" s="118"/>
      <c r="C156" s="118"/>
      <c r="D156" s="146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  <c r="R156" s="170"/>
    </row>
    <row r="157" spans="2:18" x14ac:dyDescent="0.2">
      <c r="B157" s="118"/>
      <c r="C157" s="118"/>
      <c r="D157" s="146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  <c r="R157" s="170"/>
    </row>
    <row r="158" spans="2:18" x14ac:dyDescent="0.2">
      <c r="B158" s="118"/>
      <c r="C158" s="118"/>
      <c r="D158" s="146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  <c r="R158" s="170"/>
    </row>
    <row r="159" spans="2:18" x14ac:dyDescent="0.2">
      <c r="B159" s="118"/>
      <c r="C159" s="118"/>
      <c r="D159" s="146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170"/>
    </row>
    <row r="160" spans="2:18" x14ac:dyDescent="0.2">
      <c r="B160" s="118"/>
      <c r="C160" s="118"/>
      <c r="D160" s="146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  <c r="R160" s="170"/>
    </row>
    <row r="161" spans="2:18" x14ac:dyDescent="0.2">
      <c r="B161" s="118"/>
      <c r="C161" s="118"/>
      <c r="D161" s="146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  <c r="R161" s="170"/>
    </row>
    <row r="162" spans="2:18" x14ac:dyDescent="0.2">
      <c r="B162" s="118"/>
      <c r="C162" s="118"/>
      <c r="D162" s="146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  <c r="R162" s="170"/>
    </row>
    <row r="163" spans="2:18" x14ac:dyDescent="0.2">
      <c r="B163" s="118"/>
      <c r="C163" s="118"/>
      <c r="D163" s="146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  <c r="R163" s="170"/>
    </row>
    <row r="164" spans="2:18" x14ac:dyDescent="0.2">
      <c r="B164" s="118"/>
      <c r="C164" s="118"/>
      <c r="D164" s="146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  <c r="R164" s="170"/>
    </row>
    <row r="165" spans="2:18" x14ac:dyDescent="0.2">
      <c r="B165" s="118"/>
      <c r="C165" s="118"/>
      <c r="D165" s="146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  <c r="R165" s="170"/>
    </row>
    <row r="166" spans="2:18" x14ac:dyDescent="0.2">
      <c r="B166" s="118"/>
      <c r="C166" s="118"/>
      <c r="D166" s="146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  <c r="R166" s="170"/>
    </row>
    <row r="167" spans="2:18" x14ac:dyDescent="0.2">
      <c r="B167" s="118"/>
      <c r="C167" s="118"/>
      <c r="D167" s="146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  <c r="R167" s="170"/>
    </row>
    <row r="168" spans="2:18" x14ac:dyDescent="0.2">
      <c r="B168" s="118"/>
      <c r="C168" s="118"/>
      <c r="D168" s="146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  <c r="R168" s="170"/>
    </row>
    <row r="169" spans="2:18" x14ac:dyDescent="0.2">
      <c r="B169" s="118"/>
      <c r="C169" s="118"/>
      <c r="D169" s="146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  <c r="R169" s="170"/>
    </row>
    <row r="170" spans="2:18" x14ac:dyDescent="0.2">
      <c r="B170" s="118"/>
      <c r="C170" s="118"/>
      <c r="D170" s="146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  <c r="R170" s="170"/>
    </row>
    <row r="171" spans="2:18" x14ac:dyDescent="0.2">
      <c r="B171" s="118"/>
      <c r="C171" s="118"/>
      <c r="D171" s="146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  <c r="R171" s="170"/>
    </row>
    <row r="172" spans="2:18" x14ac:dyDescent="0.2">
      <c r="B172" s="118"/>
      <c r="C172" s="118"/>
      <c r="D172" s="146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  <c r="R172" s="170"/>
    </row>
    <row r="173" spans="2:18" x14ac:dyDescent="0.2">
      <c r="B173" s="118"/>
      <c r="C173" s="118"/>
      <c r="D173" s="146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  <c r="R173" s="170"/>
    </row>
    <row r="174" spans="2:18" x14ac:dyDescent="0.2">
      <c r="B174" s="118"/>
      <c r="C174" s="118"/>
      <c r="D174" s="146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  <c r="R174" s="170"/>
    </row>
    <row r="175" spans="2:18" x14ac:dyDescent="0.2">
      <c r="B175" s="118"/>
      <c r="C175" s="118"/>
      <c r="D175" s="146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  <c r="R175" s="170"/>
    </row>
    <row r="176" spans="2:18" x14ac:dyDescent="0.2">
      <c r="B176" s="118"/>
      <c r="C176" s="118"/>
      <c r="D176" s="146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  <c r="R176" s="170"/>
    </row>
    <row r="177" spans="2:18" x14ac:dyDescent="0.2">
      <c r="B177" s="118"/>
      <c r="C177" s="118"/>
      <c r="D177" s="146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  <c r="R177" s="170"/>
    </row>
    <row r="178" spans="2:18" x14ac:dyDescent="0.2">
      <c r="B178" s="118"/>
      <c r="C178" s="118"/>
      <c r="D178" s="146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  <c r="R178" s="170"/>
    </row>
    <row r="179" spans="2:18" x14ac:dyDescent="0.2">
      <c r="B179" s="118"/>
      <c r="C179" s="118"/>
      <c r="D179" s="146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  <c r="R179" s="170"/>
    </row>
    <row r="180" spans="2:18" x14ac:dyDescent="0.2">
      <c r="B180" s="118"/>
      <c r="C180" s="118"/>
      <c r="D180" s="146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  <c r="R180" s="170"/>
    </row>
    <row r="181" spans="2:18" x14ac:dyDescent="0.2">
      <c r="B181" s="118"/>
      <c r="C181" s="118"/>
      <c r="D181" s="146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  <c r="R181" s="170"/>
    </row>
    <row r="182" spans="2:18" x14ac:dyDescent="0.2">
      <c r="B182" s="118"/>
      <c r="C182" s="118"/>
      <c r="D182" s="146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</row>
    <row r="183" spans="2:18" x14ac:dyDescent="0.2">
      <c r="B183" s="118"/>
      <c r="C183" s="118"/>
      <c r="D183" s="146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  <c r="R183" s="170"/>
    </row>
    <row r="184" spans="2:18" x14ac:dyDescent="0.2">
      <c r="B184" s="118"/>
      <c r="C184" s="118"/>
      <c r="D184" s="146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0"/>
      <c r="R184" s="170"/>
    </row>
    <row r="185" spans="2:18" x14ac:dyDescent="0.2">
      <c r="B185" s="118"/>
      <c r="C185" s="118"/>
      <c r="D185" s="146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0"/>
      <c r="R185" s="170"/>
    </row>
    <row r="186" spans="2:18" x14ac:dyDescent="0.2">
      <c r="B186" s="118"/>
      <c r="C186" s="118"/>
      <c r="D186" s="146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  <c r="R186" s="170"/>
    </row>
    <row r="187" spans="2:18" x14ac:dyDescent="0.2">
      <c r="B187" s="118"/>
      <c r="C187" s="118"/>
      <c r="D187" s="146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  <c r="R187" s="170"/>
    </row>
    <row r="188" spans="2:18" x14ac:dyDescent="0.2">
      <c r="B188" s="118"/>
      <c r="C188" s="118"/>
      <c r="D188" s="146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  <c r="R188" s="170"/>
    </row>
    <row r="189" spans="2:18" x14ac:dyDescent="0.2">
      <c r="B189" s="118"/>
      <c r="C189" s="118"/>
      <c r="D189" s="146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  <c r="R189" s="170"/>
    </row>
    <row r="190" spans="2:18" x14ac:dyDescent="0.2">
      <c r="B190" s="118"/>
      <c r="C190" s="118"/>
      <c r="D190" s="146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  <c r="R190" s="170"/>
    </row>
    <row r="191" spans="2:18" x14ac:dyDescent="0.2">
      <c r="B191" s="118"/>
      <c r="C191" s="118"/>
      <c r="D191" s="146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  <c r="R191" s="170"/>
    </row>
    <row r="192" spans="2:18" x14ac:dyDescent="0.2">
      <c r="B192" s="118"/>
      <c r="C192" s="118"/>
      <c r="D192" s="146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  <c r="R192" s="170"/>
    </row>
    <row r="193" spans="2:18" x14ac:dyDescent="0.2">
      <c r="B193" s="118"/>
      <c r="C193" s="118"/>
      <c r="D193" s="146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  <c r="R193" s="170"/>
    </row>
    <row r="194" spans="2:18" x14ac:dyDescent="0.2">
      <c r="B194" s="118"/>
      <c r="C194" s="118"/>
      <c r="D194" s="146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  <c r="R194" s="170"/>
    </row>
    <row r="195" spans="2:18" x14ac:dyDescent="0.2">
      <c r="B195" s="118"/>
      <c r="C195" s="118"/>
      <c r="D195" s="146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  <c r="Q195" s="170"/>
      <c r="R195" s="170"/>
    </row>
    <row r="196" spans="2:18" x14ac:dyDescent="0.2">
      <c r="B196" s="118"/>
      <c r="C196" s="118"/>
      <c r="D196" s="146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  <c r="R196" s="170"/>
    </row>
    <row r="197" spans="2:18" x14ac:dyDescent="0.2">
      <c r="B197" s="118"/>
      <c r="C197" s="118"/>
      <c r="D197" s="146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  <c r="R197" s="170"/>
    </row>
    <row r="198" spans="2:18" x14ac:dyDescent="0.2">
      <c r="B198" s="118"/>
      <c r="C198" s="118"/>
      <c r="D198" s="146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  <c r="R198" s="170"/>
    </row>
    <row r="199" spans="2:18" x14ac:dyDescent="0.2">
      <c r="B199" s="118"/>
      <c r="C199" s="118"/>
      <c r="D199" s="146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  <c r="R199" s="170"/>
    </row>
    <row r="200" spans="2:18" x14ac:dyDescent="0.2">
      <c r="B200" s="118"/>
      <c r="C200" s="118"/>
      <c r="D200" s="146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  <c r="R200" s="170"/>
    </row>
    <row r="201" spans="2:18" x14ac:dyDescent="0.2">
      <c r="B201" s="118"/>
      <c r="C201" s="118"/>
      <c r="D201" s="146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  <c r="R201" s="170"/>
    </row>
    <row r="202" spans="2:18" x14ac:dyDescent="0.2">
      <c r="B202" s="118"/>
      <c r="C202" s="118"/>
      <c r="D202" s="146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  <c r="R202" s="170"/>
    </row>
    <row r="203" spans="2:18" x14ac:dyDescent="0.2">
      <c r="B203" s="118"/>
      <c r="C203" s="118"/>
      <c r="D203" s="146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  <c r="R203" s="170"/>
    </row>
    <row r="204" spans="2:18" x14ac:dyDescent="0.2">
      <c r="B204" s="118"/>
      <c r="C204" s="118"/>
      <c r="D204" s="146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0"/>
      <c r="R204" s="170"/>
    </row>
    <row r="205" spans="2:18" x14ac:dyDescent="0.2">
      <c r="B205" s="118"/>
      <c r="C205" s="118"/>
      <c r="D205" s="146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  <c r="R205" s="170"/>
    </row>
    <row r="206" spans="2:18" x14ac:dyDescent="0.2">
      <c r="B206" s="118"/>
      <c r="C206" s="118"/>
      <c r="D206" s="146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  <c r="R206" s="170"/>
    </row>
    <row r="207" spans="2:18" x14ac:dyDescent="0.2">
      <c r="B207" s="118"/>
      <c r="C207" s="118"/>
      <c r="D207" s="146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  <c r="R207" s="170"/>
    </row>
    <row r="208" spans="2:18" x14ac:dyDescent="0.2">
      <c r="B208" s="118"/>
      <c r="C208" s="118"/>
      <c r="D208" s="146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  <c r="R208" s="170"/>
    </row>
    <row r="209" spans="2:18" x14ac:dyDescent="0.2">
      <c r="B209" s="118"/>
      <c r="C209" s="118"/>
      <c r="D209" s="146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0"/>
      <c r="R209" s="170"/>
    </row>
    <row r="210" spans="2:18" x14ac:dyDescent="0.2">
      <c r="B210" s="118"/>
      <c r="C210" s="118"/>
      <c r="D210" s="146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  <c r="R210" s="170"/>
    </row>
    <row r="211" spans="2:18" x14ac:dyDescent="0.2">
      <c r="B211" s="118"/>
      <c r="C211" s="118"/>
      <c r="D211" s="146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  <c r="R211" s="170"/>
    </row>
    <row r="212" spans="2:18" x14ac:dyDescent="0.2">
      <c r="B212" s="118"/>
      <c r="C212" s="118"/>
      <c r="D212" s="146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  <c r="R212" s="170"/>
    </row>
    <row r="213" spans="2:18" x14ac:dyDescent="0.2">
      <c r="B213" s="118"/>
      <c r="C213" s="118"/>
      <c r="D213" s="146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  <c r="P213" s="170"/>
      <c r="Q213" s="170"/>
      <c r="R213" s="170"/>
    </row>
    <row r="214" spans="2:18" x14ac:dyDescent="0.2">
      <c r="B214" s="118"/>
      <c r="C214" s="118"/>
      <c r="D214" s="146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  <c r="P214" s="170"/>
      <c r="Q214" s="170"/>
      <c r="R214" s="170"/>
    </row>
    <row r="215" spans="2:18" x14ac:dyDescent="0.2">
      <c r="B215" s="118"/>
      <c r="C215" s="118"/>
      <c r="D215" s="146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  <c r="R215" s="170"/>
    </row>
    <row r="216" spans="2:18" x14ac:dyDescent="0.2">
      <c r="B216" s="118"/>
      <c r="C216" s="118"/>
      <c r="D216" s="146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  <c r="R216" s="170"/>
    </row>
    <row r="217" spans="2:18" x14ac:dyDescent="0.2">
      <c r="B217" s="118"/>
      <c r="C217" s="118"/>
      <c r="D217" s="146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  <c r="R217" s="170"/>
    </row>
    <row r="218" spans="2:18" x14ac:dyDescent="0.2">
      <c r="B218" s="118"/>
      <c r="C218" s="118"/>
      <c r="D218" s="146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  <c r="R218" s="170"/>
    </row>
    <row r="219" spans="2:18" x14ac:dyDescent="0.2">
      <c r="B219" s="118"/>
      <c r="C219" s="118"/>
      <c r="D219" s="146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  <c r="R219" s="170"/>
    </row>
    <row r="220" spans="2:18" x14ac:dyDescent="0.2">
      <c r="B220" s="118"/>
      <c r="C220" s="118"/>
      <c r="D220" s="146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  <c r="R220" s="170"/>
    </row>
    <row r="221" spans="2:18" x14ac:dyDescent="0.2">
      <c r="B221" s="118"/>
      <c r="C221" s="118"/>
      <c r="D221" s="146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0"/>
      <c r="R221" s="170"/>
    </row>
    <row r="222" spans="2:18" x14ac:dyDescent="0.2">
      <c r="B222" s="118"/>
      <c r="C222" s="118"/>
      <c r="D222" s="146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  <c r="P222" s="170"/>
      <c r="Q222" s="170"/>
      <c r="R222" s="170"/>
    </row>
    <row r="223" spans="2:18" x14ac:dyDescent="0.2">
      <c r="B223" s="118"/>
      <c r="C223" s="118"/>
      <c r="D223" s="146"/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70"/>
      <c r="P223" s="170"/>
      <c r="Q223" s="170"/>
      <c r="R223" s="170"/>
    </row>
    <row r="224" spans="2:18" x14ac:dyDescent="0.2">
      <c r="B224" s="118"/>
      <c r="C224" s="118"/>
      <c r="D224" s="146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  <c r="R224" s="170"/>
    </row>
    <row r="225" spans="2:18" x14ac:dyDescent="0.2">
      <c r="B225" s="118"/>
      <c r="C225" s="118"/>
      <c r="D225" s="146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  <c r="R225" s="170"/>
    </row>
    <row r="226" spans="2:18" x14ac:dyDescent="0.2">
      <c r="B226" s="118"/>
      <c r="C226" s="118"/>
      <c r="D226" s="146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  <c r="P226" s="170"/>
      <c r="Q226" s="170"/>
      <c r="R226" s="170"/>
    </row>
    <row r="227" spans="2:18" x14ac:dyDescent="0.2">
      <c r="B227" s="118"/>
      <c r="C227" s="118"/>
      <c r="D227" s="146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70"/>
      <c r="P227" s="170"/>
      <c r="Q227" s="170"/>
      <c r="R227" s="170"/>
    </row>
    <row r="228" spans="2:18" x14ac:dyDescent="0.2">
      <c r="B228" s="118"/>
      <c r="C228" s="118"/>
      <c r="D228" s="146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70"/>
      <c r="P228" s="170"/>
      <c r="Q228" s="170"/>
      <c r="R228" s="170"/>
    </row>
    <row r="229" spans="2:18" x14ac:dyDescent="0.2">
      <c r="B229" s="118"/>
      <c r="C229" s="118"/>
      <c r="D229" s="146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70"/>
      <c r="R229" s="170"/>
    </row>
    <row r="230" spans="2:18" x14ac:dyDescent="0.2">
      <c r="B230" s="118"/>
      <c r="C230" s="118"/>
      <c r="D230" s="146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O230" s="170"/>
      <c r="P230" s="170"/>
      <c r="Q230" s="170"/>
      <c r="R230" s="170"/>
    </row>
    <row r="231" spans="2:18" x14ac:dyDescent="0.2">
      <c r="B231" s="118"/>
      <c r="C231" s="118"/>
      <c r="D231" s="146"/>
      <c r="E231" s="170"/>
      <c r="F231" s="170"/>
      <c r="G231" s="170"/>
      <c r="H231" s="170"/>
      <c r="I231" s="170"/>
      <c r="J231" s="170"/>
      <c r="K231" s="170"/>
      <c r="L231" s="170"/>
      <c r="M231" s="170"/>
      <c r="N231" s="170"/>
      <c r="O231" s="170"/>
      <c r="P231" s="170"/>
      <c r="Q231" s="170"/>
      <c r="R231" s="170"/>
    </row>
    <row r="232" spans="2:18" x14ac:dyDescent="0.2">
      <c r="B232" s="118"/>
      <c r="C232" s="118"/>
      <c r="D232" s="146"/>
      <c r="E232" s="170"/>
      <c r="F232" s="170"/>
      <c r="G232" s="170"/>
      <c r="H232" s="170"/>
      <c r="I232" s="170"/>
      <c r="J232" s="170"/>
      <c r="K232" s="170"/>
      <c r="L232" s="170"/>
      <c r="M232" s="170"/>
      <c r="N232" s="170"/>
      <c r="O232" s="170"/>
      <c r="P232" s="170"/>
      <c r="Q232" s="170"/>
      <c r="R232" s="17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S180"/>
  <sheetViews>
    <sheetView workbookViewId="0"/>
  </sheetViews>
  <sheetFormatPr defaultRowHeight="11.25" outlineLevelRow="3" x14ac:dyDescent="0.2"/>
  <cols>
    <col min="1" max="1" width="52" style="56" customWidth="1"/>
    <col min="2" max="14" width="15.140625" style="240" customWidth="1"/>
    <col min="15" max="16384" width="9.140625" style="56"/>
  </cols>
  <sheetData>
    <row r="1" spans="1:19" s="159" customFormat="1" ht="12.75" x14ac:dyDescent="0.2">
      <c r="B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9" s="159" customFormat="1" ht="18.75" x14ac:dyDescent="0.2">
      <c r="A2" s="5" t="s">
        <v>196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25"/>
      <c r="P2" s="225"/>
      <c r="Q2" s="225"/>
      <c r="R2" s="225"/>
      <c r="S2" s="225"/>
    </row>
    <row r="3" spans="1:19" s="159" customFormat="1" ht="12.75" x14ac:dyDescent="0.2">
      <c r="A3" s="104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9" s="248" customFormat="1" ht="12.75" x14ac:dyDescent="0.2"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 t="str">
        <f>VALUSD</f>
        <v>млрд. дол. США</v>
      </c>
    </row>
    <row r="5" spans="1:19" s="24" customFormat="1" ht="12.75" x14ac:dyDescent="0.2">
      <c r="A5" s="206"/>
      <c r="B5" s="176">
        <v>42735</v>
      </c>
      <c r="C5" s="176">
        <v>42766</v>
      </c>
      <c r="D5" s="176">
        <v>42794</v>
      </c>
      <c r="E5" s="176">
        <v>42825</v>
      </c>
      <c r="F5" s="176">
        <v>42855</v>
      </c>
      <c r="G5" s="176">
        <v>42886</v>
      </c>
      <c r="H5" s="176">
        <v>42916</v>
      </c>
      <c r="I5" s="176">
        <v>42947</v>
      </c>
      <c r="J5" s="176">
        <v>42978</v>
      </c>
      <c r="K5" s="176">
        <v>43008</v>
      </c>
      <c r="L5" s="176">
        <v>43039</v>
      </c>
      <c r="M5" s="176">
        <v>43069</v>
      </c>
      <c r="N5" s="176">
        <v>43100</v>
      </c>
    </row>
    <row r="6" spans="1:19" s="21" customFormat="1" ht="31.5" x14ac:dyDescent="0.2">
      <c r="A6" s="33" t="s">
        <v>182</v>
      </c>
      <c r="B6" s="151">
        <f t="shared" ref="B6:M6" si="0">B$60+B$7</f>
        <v>70.972708268410003</v>
      </c>
      <c r="C6" s="151">
        <f t="shared" si="0"/>
        <v>71.208486081380002</v>
      </c>
      <c r="D6" s="151">
        <f t="shared" si="0"/>
        <v>71.764031614689998</v>
      </c>
      <c r="E6" s="151">
        <f t="shared" si="0"/>
        <v>72.354942093369999</v>
      </c>
      <c r="F6" s="151">
        <f t="shared" si="0"/>
        <v>74.548469181409999</v>
      </c>
      <c r="G6" s="151">
        <f t="shared" si="0"/>
        <v>74.680550141069986</v>
      </c>
      <c r="H6" s="151">
        <f t="shared" si="0"/>
        <v>75.015177862179996</v>
      </c>
      <c r="I6" s="151">
        <f t="shared" si="0"/>
        <v>75.99592455813</v>
      </c>
      <c r="J6" s="151">
        <f t="shared" si="0"/>
        <v>76.560187598479999</v>
      </c>
      <c r="K6" s="151">
        <f t="shared" si="0"/>
        <v>77.042830223660005</v>
      </c>
      <c r="L6" s="151">
        <f t="shared" si="0"/>
        <v>76.295075449729978</v>
      </c>
      <c r="M6" s="151">
        <f t="shared" si="0"/>
        <v>76.334829245000009</v>
      </c>
      <c r="N6" s="151">
        <v>76.305177725159993</v>
      </c>
    </row>
    <row r="7" spans="1:19" s="235" customFormat="1" ht="15" x14ac:dyDescent="0.2">
      <c r="A7" s="145" t="s">
        <v>55</v>
      </c>
      <c r="B7" s="59">
        <f t="shared" ref="B7:N7" si="1">B$8+B$46</f>
        <v>25.366246471259998</v>
      </c>
      <c r="C7" s="59">
        <f t="shared" si="1"/>
        <v>25.432012675669998</v>
      </c>
      <c r="D7" s="59">
        <f t="shared" si="1"/>
        <v>26.148160271629997</v>
      </c>
      <c r="E7" s="59">
        <f t="shared" si="1"/>
        <v>26.650212915890005</v>
      </c>
      <c r="F7" s="59">
        <f t="shared" si="1"/>
        <v>26.795534736500002</v>
      </c>
      <c r="G7" s="59">
        <f t="shared" si="1"/>
        <v>26.831877809669997</v>
      </c>
      <c r="H7" s="59">
        <f t="shared" si="1"/>
        <v>26.767493602270001</v>
      </c>
      <c r="I7" s="59">
        <f t="shared" si="1"/>
        <v>27.365838210620002</v>
      </c>
      <c r="J7" s="59">
        <f t="shared" si="1"/>
        <v>27.944483521670005</v>
      </c>
      <c r="K7" s="59">
        <f t="shared" si="1"/>
        <v>27.139727108710002</v>
      </c>
      <c r="L7" s="59">
        <f t="shared" si="1"/>
        <v>27.038483360419992</v>
      </c>
      <c r="M7" s="59">
        <f t="shared" si="1"/>
        <v>27.275930997940002</v>
      </c>
      <c r="N7" s="59">
        <f t="shared" si="1"/>
        <v>27.315810366209998</v>
      </c>
    </row>
    <row r="8" spans="1:19" s="228" customFormat="1" ht="15" outlineLevel="1" x14ac:dyDescent="0.2">
      <c r="A8" s="238" t="s">
        <v>75</v>
      </c>
      <c r="B8" s="234">
        <f t="shared" ref="B8:N8" si="2">B$9+B$44</f>
        <v>24.664375450929999</v>
      </c>
      <c r="C8" s="234">
        <f t="shared" si="2"/>
        <v>24.729493004969999</v>
      </c>
      <c r="D8" s="234">
        <f t="shared" si="2"/>
        <v>25.441895157029997</v>
      </c>
      <c r="E8" s="234">
        <f t="shared" si="2"/>
        <v>25.934117553160004</v>
      </c>
      <c r="F8" s="234">
        <f t="shared" si="2"/>
        <v>26.062009030410003</v>
      </c>
      <c r="G8" s="234">
        <f t="shared" si="2"/>
        <v>26.089094452669997</v>
      </c>
      <c r="H8" s="234">
        <f t="shared" si="2"/>
        <v>26.011856525140001</v>
      </c>
      <c r="I8" s="234">
        <f t="shared" si="2"/>
        <v>26.602685831150001</v>
      </c>
      <c r="J8" s="234">
        <f t="shared" si="2"/>
        <v>27.167758455320005</v>
      </c>
      <c r="K8" s="234">
        <f t="shared" si="2"/>
        <v>26.384652476640003</v>
      </c>
      <c r="L8" s="234">
        <f t="shared" si="2"/>
        <v>26.288763250469991</v>
      </c>
      <c r="M8" s="234">
        <f t="shared" si="2"/>
        <v>26.52675633142</v>
      </c>
      <c r="N8" s="234">
        <f t="shared" si="2"/>
        <v>26.842676472449998</v>
      </c>
    </row>
    <row r="9" spans="1:19" s="203" customFormat="1" ht="12.75" outlineLevel="2" x14ac:dyDescent="0.2">
      <c r="A9" s="112" t="s">
        <v>132</v>
      </c>
      <c r="B9" s="214">
        <f t="shared" ref="B9:M9" si="3">SUM(B$10:B$43)</f>
        <v>24.57196211378</v>
      </c>
      <c r="C9" s="214">
        <f t="shared" si="3"/>
        <v>24.636834920529999</v>
      </c>
      <c r="D9" s="214">
        <f t="shared" si="3"/>
        <v>25.349013202679998</v>
      </c>
      <c r="E9" s="214">
        <f t="shared" si="3"/>
        <v>25.842194011290005</v>
      </c>
      <c r="F9" s="214">
        <f t="shared" si="3"/>
        <v>25.968615467470002</v>
      </c>
      <c r="G9" s="214">
        <f t="shared" si="3"/>
        <v>25.994996790669997</v>
      </c>
      <c r="H9" s="214">
        <f t="shared" si="3"/>
        <v>25.91811070236</v>
      </c>
      <c r="I9" s="214">
        <f t="shared" si="3"/>
        <v>26.508276567820001</v>
      </c>
      <c r="J9" s="214">
        <f t="shared" si="3"/>
        <v>27.072108902170005</v>
      </c>
      <c r="K9" s="214">
        <f t="shared" si="3"/>
        <v>26.292398677970002</v>
      </c>
      <c r="L9" s="214">
        <f t="shared" si="3"/>
        <v>26.19880188586999</v>
      </c>
      <c r="M9" s="214">
        <f t="shared" si="3"/>
        <v>26.437409519029998</v>
      </c>
      <c r="N9" s="214">
        <v>26.75786062141</v>
      </c>
    </row>
    <row r="10" spans="1:19" s="167" customFormat="1" ht="12.75" outlineLevel="3" x14ac:dyDescent="0.2">
      <c r="A10" s="64" t="s">
        <v>166</v>
      </c>
      <c r="B10" s="194">
        <v>2.7521376118899998</v>
      </c>
      <c r="C10" s="194">
        <v>2.7594263675100001</v>
      </c>
      <c r="D10" s="194">
        <v>3.0058730659099999</v>
      </c>
      <c r="E10" s="194">
        <v>3.0145213952700001</v>
      </c>
      <c r="F10" s="194">
        <v>3.0627289587600002</v>
      </c>
      <c r="G10" s="194">
        <v>3.0858190358800002</v>
      </c>
      <c r="H10" s="194">
        <v>3.1158252307200001</v>
      </c>
      <c r="I10" s="194">
        <v>3.1378759710900002</v>
      </c>
      <c r="J10" s="194">
        <v>3.1790994217100002</v>
      </c>
      <c r="K10" s="194">
        <v>3.06623489966</v>
      </c>
      <c r="L10" s="194">
        <v>1.88544871876</v>
      </c>
      <c r="M10" s="194">
        <v>1.87256867107</v>
      </c>
      <c r="N10" s="194">
        <v>2.2321566689900001</v>
      </c>
    </row>
    <row r="11" spans="1:19" ht="12.75" outlineLevel="3" x14ac:dyDescent="0.2">
      <c r="A11" s="179" t="s">
        <v>47</v>
      </c>
      <c r="B11" s="148">
        <v>0.63929505277999998</v>
      </c>
      <c r="C11" s="148">
        <v>0.64098816051999996</v>
      </c>
      <c r="D11" s="148">
        <v>0.64253684306000003</v>
      </c>
      <c r="E11" s="148">
        <v>0.64438551400999999</v>
      </c>
      <c r="F11" s="148">
        <v>0.65469038548000003</v>
      </c>
      <c r="G11" s="148">
        <v>0.65962613125000003</v>
      </c>
      <c r="H11" s="148">
        <v>0.66604026958999996</v>
      </c>
      <c r="I11" s="148">
        <v>0.67075384626000001</v>
      </c>
      <c r="J11" s="148">
        <v>0.67956579048999999</v>
      </c>
      <c r="K11" s="148">
        <v>0.65543981707999999</v>
      </c>
      <c r="L11" s="148">
        <v>0.56031836729999995</v>
      </c>
      <c r="M11" s="148">
        <v>0.55649066980999995</v>
      </c>
      <c r="N11" s="148">
        <v>0.67812195027</v>
      </c>
      <c r="O11" s="75"/>
      <c r="P11" s="75"/>
      <c r="Q11" s="75"/>
    </row>
    <row r="12" spans="1:19" ht="12.75" outlineLevel="3" x14ac:dyDescent="0.2">
      <c r="A12" s="179" t="s">
        <v>72</v>
      </c>
      <c r="B12" s="148">
        <v>0.12789482406</v>
      </c>
      <c r="C12" s="148">
        <v>0.12749605114000001</v>
      </c>
      <c r="D12" s="148">
        <v>0.14755741846000001</v>
      </c>
      <c r="E12" s="148">
        <v>0.14592050475000001</v>
      </c>
      <c r="F12" s="148">
        <v>0.17757446266999999</v>
      </c>
      <c r="G12" s="148">
        <v>0.14073886251000001</v>
      </c>
      <c r="H12" s="148">
        <v>0.12884749504000001</v>
      </c>
      <c r="I12" s="148">
        <v>0.13097483528000001</v>
      </c>
      <c r="J12" s="148">
        <v>0.13855956210000001</v>
      </c>
      <c r="K12" s="148">
        <v>0.12730583437000001</v>
      </c>
      <c r="L12" s="148">
        <v>0.12584296550999999</v>
      </c>
      <c r="M12" s="148">
        <v>0.12498329565999999</v>
      </c>
      <c r="N12" s="148">
        <v>0.24593776166</v>
      </c>
      <c r="O12" s="75"/>
      <c r="P12" s="75"/>
      <c r="Q12" s="75"/>
    </row>
    <row r="13" spans="1:19" ht="12.75" outlineLevel="3" x14ac:dyDescent="0.2">
      <c r="A13" s="179" t="s">
        <v>124</v>
      </c>
      <c r="B13" s="148">
        <v>1.04814640274</v>
      </c>
      <c r="C13" s="148">
        <v>1.0509223115599999</v>
      </c>
      <c r="D13" s="148">
        <v>1.0534614302900001</v>
      </c>
      <c r="E13" s="148">
        <v>1.0564923904000001</v>
      </c>
      <c r="F13" s="148">
        <v>1.07338758448</v>
      </c>
      <c r="G13" s="148">
        <v>1.0814799107499999</v>
      </c>
      <c r="H13" s="148">
        <v>1.09199611294</v>
      </c>
      <c r="I13" s="148">
        <v>1.0997241853199999</v>
      </c>
      <c r="J13" s="148">
        <v>1.11417167336</v>
      </c>
      <c r="K13" s="148">
        <v>1.07461630355</v>
      </c>
      <c r="L13" s="148">
        <v>1.36044837395</v>
      </c>
      <c r="M13" s="148">
        <v>1.3511547560799999</v>
      </c>
      <c r="N13" s="148">
        <v>1.30044928209</v>
      </c>
      <c r="O13" s="75"/>
      <c r="P13" s="75"/>
      <c r="Q13" s="75"/>
    </row>
    <row r="14" spans="1:19" ht="12.75" outlineLevel="3" x14ac:dyDescent="0.2">
      <c r="A14" s="179" t="s">
        <v>188</v>
      </c>
      <c r="B14" s="148">
        <v>1.36507755659</v>
      </c>
      <c r="C14" s="148">
        <v>1.3686928252299999</v>
      </c>
      <c r="D14" s="148">
        <v>1.3719997048599999</v>
      </c>
      <c r="E14" s="148">
        <v>1.5501757521399999</v>
      </c>
      <c r="F14" s="148">
        <v>1.57496582204</v>
      </c>
      <c r="G14" s="148">
        <v>1.5868395734</v>
      </c>
      <c r="H14" s="148">
        <v>1.6022698422599999</v>
      </c>
      <c r="I14" s="148">
        <v>1.6136091292400001</v>
      </c>
      <c r="J14" s="148">
        <v>1.6348077160400001</v>
      </c>
      <c r="K14" s="148">
        <v>1.57676870345</v>
      </c>
      <c r="L14" s="148">
        <v>1.0697224573299999</v>
      </c>
      <c r="M14" s="148">
        <v>1.06241487262</v>
      </c>
      <c r="N14" s="148">
        <v>1.02254508758</v>
      </c>
      <c r="O14" s="75"/>
      <c r="P14" s="75"/>
      <c r="Q14" s="75"/>
    </row>
    <row r="15" spans="1:19" ht="12.75" outlineLevel="3" x14ac:dyDescent="0.2">
      <c r="A15" s="179" t="s">
        <v>77</v>
      </c>
      <c r="B15" s="148">
        <v>1.8848246715800001</v>
      </c>
      <c r="C15" s="148">
        <v>1.8898164374599999</v>
      </c>
      <c r="D15" s="148">
        <v>2.0755038354600002</v>
      </c>
      <c r="E15" s="148">
        <v>2.0814753586200001</v>
      </c>
      <c r="F15" s="148">
        <v>2.1147618550399998</v>
      </c>
      <c r="G15" s="148">
        <v>2.1307051575</v>
      </c>
      <c r="H15" s="148">
        <v>2.1514239207300001</v>
      </c>
      <c r="I15" s="148">
        <v>2.16664957915</v>
      </c>
      <c r="J15" s="148">
        <v>2.1951136652400001</v>
      </c>
      <c r="K15" s="148">
        <v>2.1171826471799999</v>
      </c>
      <c r="L15" s="148">
        <v>1.7480829791200001</v>
      </c>
      <c r="M15" s="148">
        <v>1.7361413166999999</v>
      </c>
      <c r="N15" s="148">
        <v>1.67098825562</v>
      </c>
      <c r="O15" s="75"/>
      <c r="P15" s="75"/>
      <c r="Q15" s="75"/>
    </row>
    <row r="16" spans="1:19" ht="12.75" outlineLevel="3" x14ac:dyDescent="0.2">
      <c r="A16" s="179" t="s">
        <v>146</v>
      </c>
      <c r="B16" s="148">
        <v>1.57368472887</v>
      </c>
      <c r="C16" s="148">
        <v>1.57785247233</v>
      </c>
      <c r="D16" s="148">
        <v>1.7627861386100001</v>
      </c>
      <c r="E16" s="148">
        <v>1.9680710206100001</v>
      </c>
      <c r="F16" s="148">
        <v>1.9995439797600001</v>
      </c>
      <c r="G16" s="148">
        <v>2.0146186485399999</v>
      </c>
      <c r="H16" s="148">
        <v>2.0342085982100002</v>
      </c>
      <c r="I16" s="148">
        <v>2.91680783331</v>
      </c>
      <c r="J16" s="148">
        <v>2.9551270290499998</v>
      </c>
      <c r="K16" s="148">
        <v>2.8502139843799998</v>
      </c>
      <c r="L16" s="148">
        <v>3.2683760980000001</v>
      </c>
      <c r="M16" s="148">
        <v>3.2460488717799998</v>
      </c>
      <c r="N16" s="148">
        <v>3.3291023126899999</v>
      </c>
      <c r="O16" s="75"/>
      <c r="P16" s="75"/>
      <c r="Q16" s="75"/>
    </row>
    <row r="17" spans="1:17" ht="12.75" outlineLevel="3" x14ac:dyDescent="0.2">
      <c r="A17" s="179" t="s">
        <v>20</v>
      </c>
      <c r="B17" s="148">
        <v>0</v>
      </c>
      <c r="C17" s="148">
        <v>0</v>
      </c>
      <c r="D17" s="148"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0.22545693360999999</v>
      </c>
      <c r="M17" s="148">
        <v>0.22391677183</v>
      </c>
      <c r="N17" s="148">
        <v>0.21551373287</v>
      </c>
      <c r="O17" s="75"/>
      <c r="P17" s="75"/>
      <c r="Q17" s="75"/>
    </row>
    <row r="18" spans="1:17" ht="12.75" outlineLevel="3" x14ac:dyDescent="0.2">
      <c r="A18" s="179" t="s">
        <v>97</v>
      </c>
      <c r="B18" s="148">
        <v>0</v>
      </c>
      <c r="C18" s="148">
        <v>0</v>
      </c>
      <c r="D18" s="148">
        <v>0</v>
      </c>
      <c r="E18" s="148">
        <v>0</v>
      </c>
      <c r="F18" s="148">
        <v>0</v>
      </c>
      <c r="G18" s="148">
        <v>0</v>
      </c>
      <c r="H18" s="148">
        <v>0</v>
      </c>
      <c r="I18" s="148">
        <v>0</v>
      </c>
      <c r="J18" s="148">
        <v>0</v>
      </c>
      <c r="K18" s="148">
        <v>0</v>
      </c>
      <c r="L18" s="148">
        <v>0.22545693360999999</v>
      </c>
      <c r="M18" s="148">
        <v>0.22391677183</v>
      </c>
      <c r="N18" s="148">
        <v>0.21551373287</v>
      </c>
      <c r="O18" s="75"/>
      <c r="P18" s="75"/>
      <c r="Q18" s="75"/>
    </row>
    <row r="19" spans="1:17" ht="12.75" outlineLevel="3" x14ac:dyDescent="0.2">
      <c r="A19" s="179" t="s">
        <v>144</v>
      </c>
      <c r="B19" s="148">
        <v>1.076022</v>
      </c>
      <c r="C19" s="148">
        <v>1.076022</v>
      </c>
      <c r="D19" s="148">
        <v>1.076022</v>
      </c>
      <c r="E19" s="148">
        <v>1.076022</v>
      </c>
      <c r="F19" s="148">
        <v>1.076022</v>
      </c>
      <c r="G19" s="148">
        <v>1.076022</v>
      </c>
      <c r="H19" s="148">
        <v>1.076022</v>
      </c>
      <c r="I19" s="148">
        <v>0.59150899999999995</v>
      </c>
      <c r="J19" s="148">
        <v>0.59150899999999995</v>
      </c>
      <c r="K19" s="148">
        <v>0.59150899999999995</v>
      </c>
      <c r="L19" s="148">
        <v>0.59150899999999995</v>
      </c>
      <c r="M19" s="148">
        <v>0.89350399999999996</v>
      </c>
      <c r="N19" s="148">
        <v>1.07894224034</v>
      </c>
      <c r="O19" s="75"/>
      <c r="P19" s="75"/>
      <c r="Q19" s="75"/>
    </row>
    <row r="20" spans="1:17" ht="12.75" outlineLevel="3" x14ac:dyDescent="0.2">
      <c r="A20" s="179" t="s">
        <v>161</v>
      </c>
      <c r="B20" s="148">
        <v>0</v>
      </c>
      <c r="C20" s="148">
        <v>0</v>
      </c>
      <c r="D20" s="148">
        <v>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148">
        <v>0</v>
      </c>
      <c r="L20" s="148">
        <v>0.90182773443999997</v>
      </c>
      <c r="M20" s="148">
        <v>0.89566708732</v>
      </c>
      <c r="N20" s="148">
        <v>0.86205493148000001</v>
      </c>
      <c r="O20" s="75"/>
      <c r="P20" s="75"/>
      <c r="Q20" s="75"/>
    </row>
    <row r="21" spans="1:17" ht="12.75" outlineLevel="3" x14ac:dyDescent="0.2">
      <c r="A21" s="179" t="s">
        <v>41</v>
      </c>
      <c r="B21" s="148">
        <v>0</v>
      </c>
      <c r="C21" s="148">
        <v>0</v>
      </c>
      <c r="D21" s="148">
        <v>0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0.45091386721999999</v>
      </c>
      <c r="M21" s="148">
        <v>0.44783354366</v>
      </c>
      <c r="N21" s="148">
        <v>0.43102746574</v>
      </c>
      <c r="O21" s="75"/>
      <c r="P21" s="75"/>
      <c r="Q21" s="75"/>
    </row>
    <row r="22" spans="1:17" ht="12.75" outlineLevel="3" x14ac:dyDescent="0.2">
      <c r="A22" s="179" t="s">
        <v>134</v>
      </c>
      <c r="B22" s="148">
        <v>2.3667307419600001</v>
      </c>
      <c r="C22" s="148">
        <v>2.37222979526</v>
      </c>
      <c r="D22" s="148">
        <v>2.3837121901399998</v>
      </c>
      <c r="E22" s="148">
        <v>2.4991614714299999</v>
      </c>
      <c r="F22" s="148">
        <v>2.5083681314900002</v>
      </c>
      <c r="G22" s="148">
        <v>2.5508717788299999</v>
      </c>
      <c r="H22" s="148">
        <v>2.5588381252699999</v>
      </c>
      <c r="I22" s="148">
        <v>2.5553822314799999</v>
      </c>
      <c r="J22" s="148">
        <v>2.5952987698799999</v>
      </c>
      <c r="K22" s="148">
        <v>2.57581899352</v>
      </c>
      <c r="L22" s="148">
        <v>2.5678786589399998</v>
      </c>
      <c r="M22" s="148">
        <v>2.5676294180300001</v>
      </c>
      <c r="N22" s="148">
        <v>2.5512044713000002</v>
      </c>
      <c r="O22" s="75"/>
      <c r="P22" s="75"/>
      <c r="Q22" s="75"/>
    </row>
    <row r="23" spans="1:17" ht="12.75" outlineLevel="3" x14ac:dyDescent="0.2">
      <c r="A23" s="179" t="s">
        <v>113</v>
      </c>
      <c r="B23" s="148">
        <v>0</v>
      </c>
      <c r="C23" s="148">
        <v>0</v>
      </c>
      <c r="D23" s="148">
        <v>0</v>
      </c>
      <c r="E23" s="148">
        <v>0</v>
      </c>
      <c r="F23" s="148">
        <v>0</v>
      </c>
      <c r="G23" s="148">
        <v>0</v>
      </c>
      <c r="H23" s="148">
        <v>0</v>
      </c>
      <c r="I23" s="148">
        <v>0</v>
      </c>
      <c r="J23" s="148">
        <v>0</v>
      </c>
      <c r="K23" s="148">
        <v>0</v>
      </c>
      <c r="L23" s="148">
        <v>0.45091386721999999</v>
      </c>
      <c r="M23" s="148">
        <v>0.44783354366</v>
      </c>
      <c r="N23" s="148">
        <v>0.43102746574</v>
      </c>
      <c r="O23" s="75"/>
      <c r="P23" s="75"/>
      <c r="Q23" s="75"/>
    </row>
    <row r="24" spans="1:17" ht="12.75" outlineLevel="3" x14ac:dyDescent="0.2">
      <c r="A24" s="179" t="s">
        <v>178</v>
      </c>
      <c r="B24" s="148">
        <v>0</v>
      </c>
      <c r="C24" s="148">
        <v>0</v>
      </c>
      <c r="D24" s="148">
        <v>0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0.45091386721999999</v>
      </c>
      <c r="M24" s="148">
        <v>0.44783354366</v>
      </c>
      <c r="N24" s="148">
        <v>0.43102746574</v>
      </c>
      <c r="O24" s="75"/>
      <c r="P24" s="75"/>
      <c r="Q24" s="75"/>
    </row>
    <row r="25" spans="1:17" ht="12.75" outlineLevel="3" x14ac:dyDescent="0.2">
      <c r="A25" s="179" t="s">
        <v>53</v>
      </c>
      <c r="B25" s="148">
        <v>0</v>
      </c>
      <c r="C25" s="148">
        <v>0</v>
      </c>
      <c r="D25" s="148">
        <v>0</v>
      </c>
      <c r="E25" s="148">
        <v>0</v>
      </c>
      <c r="F25" s="148">
        <v>0</v>
      </c>
      <c r="G25" s="148">
        <v>0</v>
      </c>
      <c r="H25" s="148">
        <v>0</v>
      </c>
      <c r="I25" s="148">
        <v>0</v>
      </c>
      <c r="J25" s="148">
        <v>0</v>
      </c>
      <c r="K25" s="148">
        <v>0</v>
      </c>
      <c r="L25" s="148">
        <v>0.22545693360999999</v>
      </c>
      <c r="M25" s="148">
        <v>0.22391677183</v>
      </c>
      <c r="N25" s="148">
        <v>0.21551373287</v>
      </c>
      <c r="O25" s="75"/>
      <c r="P25" s="75"/>
      <c r="Q25" s="75"/>
    </row>
    <row r="26" spans="1:17" ht="12.75" outlineLevel="3" x14ac:dyDescent="0.2">
      <c r="A26" s="179" t="s">
        <v>119</v>
      </c>
      <c r="B26" s="148">
        <v>0</v>
      </c>
      <c r="C26" s="148">
        <v>0</v>
      </c>
      <c r="D26" s="148">
        <v>0</v>
      </c>
      <c r="E26" s="148">
        <v>0</v>
      </c>
      <c r="F26" s="148">
        <v>0</v>
      </c>
      <c r="G26" s="148">
        <v>0</v>
      </c>
      <c r="H26" s="148">
        <v>0</v>
      </c>
      <c r="I26" s="148">
        <v>0</v>
      </c>
      <c r="J26" s="148">
        <v>0</v>
      </c>
      <c r="K26" s="148">
        <v>0</v>
      </c>
      <c r="L26" s="148">
        <v>0.67637080083000001</v>
      </c>
      <c r="M26" s="148">
        <v>0.67175031548999997</v>
      </c>
      <c r="N26" s="148">
        <v>0.64654119861000003</v>
      </c>
      <c r="O26" s="75"/>
      <c r="P26" s="75"/>
      <c r="Q26" s="75"/>
    </row>
    <row r="27" spans="1:17" ht="12.75" outlineLevel="3" x14ac:dyDescent="0.2">
      <c r="A27" s="179" t="s">
        <v>176</v>
      </c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  <c r="J27" s="148">
        <v>0</v>
      </c>
      <c r="K27" s="148">
        <v>0</v>
      </c>
      <c r="L27" s="148">
        <v>0.45091386721999999</v>
      </c>
      <c r="M27" s="148">
        <v>0.44783354366</v>
      </c>
      <c r="N27" s="148">
        <v>0.43102746574</v>
      </c>
      <c r="O27" s="75"/>
      <c r="P27" s="75"/>
      <c r="Q27" s="75"/>
    </row>
    <row r="28" spans="1:17" ht="12.75" outlineLevel="3" x14ac:dyDescent="0.2">
      <c r="A28" s="179" t="s">
        <v>49</v>
      </c>
      <c r="B28" s="148">
        <v>0</v>
      </c>
      <c r="C28" s="148">
        <v>0</v>
      </c>
      <c r="D28" s="148">
        <v>0</v>
      </c>
      <c r="E28" s="148">
        <v>0</v>
      </c>
      <c r="F28" s="148">
        <v>0</v>
      </c>
      <c r="G28" s="148">
        <v>0</v>
      </c>
      <c r="H28" s="148">
        <v>0</v>
      </c>
      <c r="I28" s="148">
        <v>0</v>
      </c>
      <c r="J28" s="148">
        <v>0</v>
      </c>
      <c r="K28" s="148">
        <v>0</v>
      </c>
      <c r="L28" s="148">
        <v>0.45091386721999999</v>
      </c>
      <c r="M28" s="148">
        <v>0.44783354366</v>
      </c>
      <c r="N28" s="148">
        <v>0.43102746574</v>
      </c>
      <c r="O28" s="75"/>
      <c r="P28" s="75"/>
      <c r="Q28" s="75"/>
    </row>
    <row r="29" spans="1:17" ht="12.75" outlineLevel="3" x14ac:dyDescent="0.2">
      <c r="A29" s="179" t="s">
        <v>177</v>
      </c>
      <c r="B29" s="148">
        <v>0</v>
      </c>
      <c r="C29" s="148">
        <v>0</v>
      </c>
      <c r="D29" s="148">
        <v>0</v>
      </c>
      <c r="E29" s="148">
        <v>0</v>
      </c>
      <c r="F29" s="148">
        <v>0</v>
      </c>
      <c r="G29" s="148">
        <v>0</v>
      </c>
      <c r="H29" s="148">
        <v>0</v>
      </c>
      <c r="I29" s="148">
        <v>0</v>
      </c>
      <c r="J29" s="148">
        <v>0</v>
      </c>
      <c r="K29" s="148">
        <v>0</v>
      </c>
      <c r="L29" s="148">
        <v>0.45091386721999999</v>
      </c>
      <c r="M29" s="148">
        <v>0.44783354366</v>
      </c>
      <c r="N29" s="148">
        <v>0.43102746574</v>
      </c>
      <c r="O29" s="75"/>
      <c r="P29" s="75"/>
      <c r="Q29" s="75"/>
    </row>
    <row r="30" spans="1:17" ht="12.75" outlineLevel="3" x14ac:dyDescent="0.2">
      <c r="A30" s="179" t="s">
        <v>50</v>
      </c>
      <c r="B30" s="148">
        <v>0</v>
      </c>
      <c r="C30" s="148">
        <v>0</v>
      </c>
      <c r="D30" s="148">
        <v>0</v>
      </c>
      <c r="E30" s="148">
        <v>0</v>
      </c>
      <c r="F30" s="148">
        <v>0</v>
      </c>
      <c r="G30" s="148">
        <v>0</v>
      </c>
      <c r="H30" s="148">
        <v>0</v>
      </c>
      <c r="I30" s="148">
        <v>0</v>
      </c>
      <c r="J30" s="148">
        <v>0</v>
      </c>
      <c r="K30" s="148">
        <v>0</v>
      </c>
      <c r="L30" s="148">
        <v>0.45091386721999999</v>
      </c>
      <c r="M30" s="148">
        <v>0.44783354366</v>
      </c>
      <c r="N30" s="148">
        <v>0.43102746574</v>
      </c>
      <c r="O30" s="75"/>
      <c r="P30" s="75"/>
      <c r="Q30" s="75"/>
    </row>
    <row r="31" spans="1:17" ht="12.75" outlineLevel="3" x14ac:dyDescent="0.2">
      <c r="A31" s="179" t="s">
        <v>118</v>
      </c>
      <c r="B31" s="148">
        <v>0</v>
      </c>
      <c r="C31" s="148">
        <v>0</v>
      </c>
      <c r="D31" s="148">
        <v>0</v>
      </c>
      <c r="E31" s="148">
        <v>0</v>
      </c>
      <c r="F31" s="148">
        <v>0</v>
      </c>
      <c r="G31" s="148">
        <v>0</v>
      </c>
      <c r="H31" s="148">
        <v>0</v>
      </c>
      <c r="I31" s="148">
        <v>0</v>
      </c>
      <c r="J31" s="148">
        <v>0</v>
      </c>
      <c r="K31" s="148">
        <v>0</v>
      </c>
      <c r="L31" s="148">
        <v>0.45091386721999999</v>
      </c>
      <c r="M31" s="148">
        <v>0.44783354366</v>
      </c>
      <c r="N31" s="148">
        <v>0.43102746574</v>
      </c>
      <c r="O31" s="75"/>
      <c r="P31" s="75"/>
      <c r="Q31" s="75"/>
    </row>
    <row r="32" spans="1:17" ht="12.75" outlineLevel="3" x14ac:dyDescent="0.2">
      <c r="A32" s="179" t="s">
        <v>175</v>
      </c>
      <c r="B32" s="148">
        <v>0</v>
      </c>
      <c r="C32" s="148">
        <v>0</v>
      </c>
      <c r="D32" s="148">
        <v>0</v>
      </c>
      <c r="E32" s="148">
        <v>0</v>
      </c>
      <c r="F32" s="148">
        <v>0</v>
      </c>
      <c r="G32" s="148">
        <v>0</v>
      </c>
      <c r="H32" s="148">
        <v>0</v>
      </c>
      <c r="I32" s="148">
        <v>0</v>
      </c>
      <c r="J32" s="148">
        <v>0</v>
      </c>
      <c r="K32" s="148">
        <v>0</v>
      </c>
      <c r="L32" s="148">
        <v>0.45091386721999999</v>
      </c>
      <c r="M32" s="148">
        <v>0.44783354366</v>
      </c>
      <c r="N32" s="148">
        <v>0.43102746574</v>
      </c>
      <c r="O32" s="75"/>
      <c r="P32" s="75"/>
      <c r="Q32" s="75"/>
    </row>
    <row r="33" spans="1:17" ht="12.75" outlineLevel="3" x14ac:dyDescent="0.2">
      <c r="A33" s="179" t="s">
        <v>138</v>
      </c>
      <c r="B33" s="148">
        <v>3.6777066999999999E-4</v>
      </c>
      <c r="C33" s="148">
        <v>3.6874466999999998E-4</v>
      </c>
      <c r="D33" s="148">
        <v>3.6963559000000002E-4</v>
      </c>
      <c r="E33" s="148">
        <v>0</v>
      </c>
      <c r="F33" s="148">
        <v>0</v>
      </c>
      <c r="G33" s="148">
        <v>0</v>
      </c>
      <c r="H33" s="148">
        <v>0</v>
      </c>
      <c r="I33" s="148">
        <v>0</v>
      </c>
      <c r="J33" s="148">
        <v>0</v>
      </c>
      <c r="K33" s="148">
        <v>0</v>
      </c>
      <c r="L33" s="148">
        <v>0</v>
      </c>
      <c r="M33" s="148">
        <v>0</v>
      </c>
      <c r="N33" s="148">
        <v>1.9417667369999999E-2</v>
      </c>
      <c r="O33" s="75"/>
      <c r="P33" s="75"/>
      <c r="Q33" s="75"/>
    </row>
    <row r="34" spans="1:17" ht="12.75" outlineLevel="3" x14ac:dyDescent="0.2">
      <c r="A34" s="179" t="s">
        <v>4</v>
      </c>
      <c r="B34" s="148">
        <v>0.67899236573999999</v>
      </c>
      <c r="C34" s="148">
        <v>0.71570777810999997</v>
      </c>
      <c r="D34" s="148">
        <v>0.76766861812999998</v>
      </c>
      <c r="E34" s="148">
        <v>0.76446028548</v>
      </c>
      <c r="F34" s="148">
        <v>0.63863126433999995</v>
      </c>
      <c r="G34" s="148">
        <v>0.67773327319999999</v>
      </c>
      <c r="H34" s="148">
        <v>0.73924860435999995</v>
      </c>
      <c r="I34" s="148">
        <v>0.92886271370999995</v>
      </c>
      <c r="J34" s="148">
        <v>1.31379144874</v>
      </c>
      <c r="K34" s="148">
        <v>1.35750572193</v>
      </c>
      <c r="L34" s="148">
        <v>1.57746952365</v>
      </c>
      <c r="M34" s="148">
        <v>1.67213058047</v>
      </c>
      <c r="N34" s="148">
        <v>1.6752457298900001</v>
      </c>
      <c r="O34" s="75"/>
      <c r="P34" s="75"/>
      <c r="Q34" s="75"/>
    </row>
    <row r="35" spans="1:17" ht="12.75" outlineLevel="3" x14ac:dyDescent="0.2">
      <c r="A35" s="179" t="s">
        <v>181</v>
      </c>
      <c r="B35" s="148">
        <v>0</v>
      </c>
      <c r="C35" s="148">
        <v>0</v>
      </c>
      <c r="D35" s="148">
        <v>0</v>
      </c>
      <c r="E35" s="148">
        <v>0</v>
      </c>
      <c r="F35" s="148">
        <v>0</v>
      </c>
      <c r="G35" s="148">
        <v>0</v>
      </c>
      <c r="H35" s="148">
        <v>0</v>
      </c>
      <c r="I35" s="148">
        <v>0</v>
      </c>
      <c r="J35" s="148">
        <v>0</v>
      </c>
      <c r="K35" s="148">
        <v>0</v>
      </c>
      <c r="L35" s="148">
        <v>0.45091412812999998</v>
      </c>
      <c r="M35" s="148">
        <v>0.44783380278000001</v>
      </c>
      <c r="N35" s="148">
        <v>0.43102771513999999</v>
      </c>
      <c r="O35" s="75"/>
      <c r="P35" s="75"/>
      <c r="Q35" s="75"/>
    </row>
    <row r="36" spans="1:17" ht="12.75" outlineLevel="3" x14ac:dyDescent="0.2">
      <c r="A36" s="179" t="s">
        <v>87</v>
      </c>
      <c r="B36" s="148">
        <v>0.57319034508</v>
      </c>
      <c r="C36" s="148">
        <v>0.57428463757000003</v>
      </c>
      <c r="D36" s="148">
        <v>0.57528558488000003</v>
      </c>
      <c r="E36" s="148">
        <v>0.57648042127999999</v>
      </c>
      <c r="F36" s="148">
        <v>0.58314068463000002</v>
      </c>
      <c r="G36" s="148">
        <v>0.42633076483999999</v>
      </c>
      <c r="H36" s="148">
        <v>0.43047636242999998</v>
      </c>
      <c r="I36" s="148">
        <v>0.43352284990000001</v>
      </c>
      <c r="J36" s="148">
        <v>0.43921820177999998</v>
      </c>
      <c r="K36" s="148">
        <v>0.42362505863</v>
      </c>
      <c r="L36" s="148">
        <v>1.1181767500000001E-3</v>
      </c>
      <c r="M36" s="148">
        <v>1.1105381599999999E-3</v>
      </c>
      <c r="N36" s="148">
        <v>1.0688624199999999E-3</v>
      </c>
      <c r="O36" s="75"/>
      <c r="P36" s="75"/>
      <c r="Q36" s="75"/>
    </row>
    <row r="37" spans="1:17" ht="12.75" outlineLevel="3" x14ac:dyDescent="0.2">
      <c r="A37" s="179" t="s">
        <v>156</v>
      </c>
      <c r="B37" s="148">
        <v>5.5742871886499996</v>
      </c>
      <c r="C37" s="148">
        <v>5.5663190904200004</v>
      </c>
      <c r="D37" s="148">
        <v>5.5748373531600004</v>
      </c>
      <c r="E37" s="148">
        <v>5.5465780629600001</v>
      </c>
      <c r="F37" s="148">
        <v>5.55289100259</v>
      </c>
      <c r="G37" s="148">
        <v>5.5900850172299998</v>
      </c>
      <c r="H37" s="148">
        <v>5.3620427370000003</v>
      </c>
      <c r="I37" s="148">
        <v>5.3751213032600003</v>
      </c>
      <c r="J37" s="148">
        <v>5.3310673315799999</v>
      </c>
      <c r="K37" s="148">
        <v>5.1926603978000001</v>
      </c>
      <c r="L37" s="148">
        <v>2.1794342174899999</v>
      </c>
      <c r="M37" s="148">
        <v>2.1955599129899999</v>
      </c>
      <c r="N37" s="148">
        <v>1.7543939562599999</v>
      </c>
      <c r="O37" s="75"/>
      <c r="P37" s="75"/>
      <c r="Q37" s="75"/>
    </row>
    <row r="38" spans="1:17" ht="12.75" outlineLevel="3" x14ac:dyDescent="0.2">
      <c r="A38" s="179" t="s">
        <v>40</v>
      </c>
      <c r="B38" s="148">
        <v>7.93652779E-3</v>
      </c>
      <c r="C38" s="148">
        <v>3.6874466999999998E-4</v>
      </c>
      <c r="D38" s="148">
        <v>3.6963559000000002E-4</v>
      </c>
      <c r="E38" s="148">
        <v>3.7069908E-4</v>
      </c>
      <c r="F38" s="148">
        <v>3.7662722000000003E-4</v>
      </c>
      <c r="G38" s="148">
        <v>2.447559799E-2</v>
      </c>
      <c r="H38" s="148">
        <v>2.4330439709999999E-2</v>
      </c>
      <c r="I38" s="148">
        <v>2.4502626579999999E-2</v>
      </c>
      <c r="J38" s="148">
        <v>2.4824526749999999E-2</v>
      </c>
      <c r="K38" s="148">
        <v>2.3943205360000001E-2</v>
      </c>
      <c r="L38" s="148">
        <v>2.366807445E-2</v>
      </c>
      <c r="M38" s="148">
        <v>0</v>
      </c>
      <c r="N38" s="148">
        <v>0.38748500000000002</v>
      </c>
      <c r="O38" s="75"/>
      <c r="P38" s="75"/>
      <c r="Q38" s="75"/>
    </row>
    <row r="39" spans="1:17" ht="12.75" outlineLevel="3" x14ac:dyDescent="0.2">
      <c r="A39" s="179" t="s">
        <v>32</v>
      </c>
      <c r="B39" s="148">
        <v>0.88632730900000001</v>
      </c>
      <c r="C39" s="148">
        <v>0.88867465642999999</v>
      </c>
      <c r="D39" s="148">
        <v>0.84461732216999996</v>
      </c>
      <c r="E39" s="148">
        <v>0.84704740774999998</v>
      </c>
      <c r="F39" s="148">
        <v>0.86059320371000003</v>
      </c>
      <c r="G39" s="148">
        <v>0.86708126179</v>
      </c>
      <c r="H39" s="148">
        <v>0.87551267303000002</v>
      </c>
      <c r="I39" s="148">
        <v>0.88170868892999998</v>
      </c>
      <c r="J39" s="148">
        <v>0.89329202584</v>
      </c>
      <c r="K39" s="148">
        <v>0.81444604057000003</v>
      </c>
      <c r="L39" s="148">
        <v>0.29408421139000002</v>
      </c>
      <c r="M39" s="148">
        <v>0.29207523675000002</v>
      </c>
      <c r="N39" s="148">
        <v>0.27790779301000001</v>
      </c>
      <c r="O39" s="75"/>
      <c r="P39" s="75"/>
      <c r="Q39" s="75"/>
    </row>
    <row r="40" spans="1:17" ht="12.75" outlineLevel="3" x14ac:dyDescent="0.2">
      <c r="A40" s="179" t="s">
        <v>112</v>
      </c>
      <c r="B40" s="148">
        <v>1.64539828055</v>
      </c>
      <c r="C40" s="148">
        <v>1.6497559500100001</v>
      </c>
      <c r="D40" s="148">
        <v>1.65374190242</v>
      </c>
      <c r="E40" s="148">
        <v>1.65849995578</v>
      </c>
      <c r="F40" s="148">
        <v>1.6398270557500001</v>
      </c>
      <c r="G40" s="148">
        <v>1.6521897995399999</v>
      </c>
      <c r="H40" s="148">
        <v>1.6884210556399999</v>
      </c>
      <c r="I40" s="148">
        <v>1.72248992682</v>
      </c>
      <c r="J40" s="148">
        <v>1.6982064299599999</v>
      </c>
      <c r="K40" s="148">
        <v>1.6379166334199999</v>
      </c>
      <c r="L40" s="148">
        <v>0.73533017337999995</v>
      </c>
      <c r="M40" s="148">
        <v>0.73030691943000003</v>
      </c>
      <c r="N40" s="148">
        <v>0.70290031898000005</v>
      </c>
      <c r="O40" s="75"/>
      <c r="P40" s="75"/>
      <c r="Q40" s="75"/>
    </row>
    <row r="41" spans="1:17" ht="12.75" outlineLevel="3" x14ac:dyDescent="0.2">
      <c r="A41" s="179" t="s">
        <v>174</v>
      </c>
      <c r="B41" s="148">
        <v>1.00828734425</v>
      </c>
      <c r="C41" s="148">
        <v>1.0109576903799999</v>
      </c>
      <c r="D41" s="148">
        <v>1.01340025115</v>
      </c>
      <c r="E41" s="148">
        <v>1.01631594951</v>
      </c>
      <c r="F41" s="148">
        <v>1.03256865078</v>
      </c>
      <c r="G41" s="148">
        <v>1.0011417012599999</v>
      </c>
      <c r="H41" s="148">
        <v>0.92947118959999997</v>
      </c>
      <c r="I41" s="148">
        <v>0.81642994878999997</v>
      </c>
      <c r="J41" s="148">
        <v>0.82715569445000003</v>
      </c>
      <c r="K41" s="148">
        <v>0.79778997804999996</v>
      </c>
      <c r="L41" s="148">
        <v>0.70445134983000002</v>
      </c>
      <c r="M41" s="148">
        <v>0.69963903810000005</v>
      </c>
      <c r="N41" s="148">
        <v>0.67338332685000002</v>
      </c>
      <c r="O41" s="75"/>
      <c r="P41" s="75"/>
      <c r="Q41" s="75"/>
    </row>
    <row r="42" spans="1:17" ht="12.75" outlineLevel="3" x14ac:dyDescent="0.2">
      <c r="A42" s="179" t="s">
        <v>7</v>
      </c>
      <c r="B42" s="148">
        <v>7.2291576899999998E-3</v>
      </c>
      <c r="C42" s="148">
        <v>7.2273955499999997E-3</v>
      </c>
      <c r="D42" s="148">
        <v>3.6261251340000002E-2</v>
      </c>
      <c r="E42" s="148">
        <v>2.928522766E-2</v>
      </c>
      <c r="F42" s="148">
        <v>2.975355058E-2</v>
      </c>
      <c r="G42" s="148">
        <v>2.9977864199999999E-2</v>
      </c>
      <c r="H42" s="148">
        <v>3.0269365940000001E-2</v>
      </c>
      <c r="I42" s="148">
        <v>1.9486340830000001E-2</v>
      </c>
      <c r="J42" s="148">
        <v>1.9742340170000001E-2</v>
      </c>
      <c r="K42" s="148">
        <v>1.904144679E-2</v>
      </c>
      <c r="L42" s="148">
        <v>1.8822641889999998E-2</v>
      </c>
      <c r="M42" s="148">
        <v>0</v>
      </c>
      <c r="N42" s="148">
        <v>0</v>
      </c>
      <c r="O42" s="75"/>
      <c r="P42" s="75"/>
      <c r="Q42" s="75"/>
    </row>
    <row r="43" spans="1:17" ht="12.75" outlineLevel="3" x14ac:dyDescent="0.2">
      <c r="A43" s="179" t="s">
        <v>60</v>
      </c>
      <c r="B43" s="148">
        <v>1.3561322338899999</v>
      </c>
      <c r="C43" s="148">
        <v>1.3597238117099999</v>
      </c>
      <c r="D43" s="148">
        <v>1.3630090214599999</v>
      </c>
      <c r="E43" s="148">
        <v>1.3669305945600001</v>
      </c>
      <c r="F43" s="148">
        <v>1.3887902481500001</v>
      </c>
      <c r="G43" s="148">
        <v>1.3992604119600001</v>
      </c>
      <c r="H43" s="148">
        <v>1.41286667989</v>
      </c>
      <c r="I43" s="148">
        <v>1.42286555787</v>
      </c>
      <c r="J43" s="148">
        <v>1.44155827503</v>
      </c>
      <c r="K43" s="148">
        <v>1.3903800122300001</v>
      </c>
      <c r="L43" s="148">
        <v>0.72308762892</v>
      </c>
      <c r="M43" s="148">
        <v>0.71814800735999995</v>
      </c>
      <c r="N43" s="148">
        <v>0.69119770058999996</v>
      </c>
      <c r="O43" s="75"/>
      <c r="P43" s="75"/>
      <c r="Q43" s="75"/>
    </row>
    <row r="44" spans="1:17" ht="12.75" outlineLevel="2" x14ac:dyDescent="0.2">
      <c r="A44" s="14" t="s">
        <v>13</v>
      </c>
      <c r="B44" s="191">
        <f t="shared" ref="B44:M44" si="4">SUM(B$45:B$45)</f>
        <v>9.2413337149999997E-2</v>
      </c>
      <c r="C44" s="191">
        <f t="shared" si="4"/>
        <v>9.2658084439999996E-2</v>
      </c>
      <c r="D44" s="191">
        <f t="shared" si="4"/>
        <v>9.2881954350000004E-2</v>
      </c>
      <c r="E44" s="191">
        <f t="shared" si="4"/>
        <v>9.192354187E-2</v>
      </c>
      <c r="F44" s="191">
        <f t="shared" si="4"/>
        <v>9.3393562939999994E-2</v>
      </c>
      <c r="G44" s="191">
        <f t="shared" si="4"/>
        <v>9.4097661999999999E-2</v>
      </c>
      <c r="H44" s="191">
        <f t="shared" si="4"/>
        <v>9.3745822780000002E-2</v>
      </c>
      <c r="I44" s="191">
        <f t="shared" si="4"/>
        <v>9.4409263330000007E-2</v>
      </c>
      <c r="J44" s="191">
        <f t="shared" si="4"/>
        <v>9.5649553149999997E-2</v>
      </c>
      <c r="K44" s="191">
        <f t="shared" si="4"/>
        <v>9.2253798669999998E-2</v>
      </c>
      <c r="L44" s="191">
        <f t="shared" si="4"/>
        <v>8.9961364599999996E-2</v>
      </c>
      <c r="M44" s="191">
        <f t="shared" si="4"/>
        <v>8.9346812390000002E-2</v>
      </c>
      <c r="N44" s="191">
        <v>8.4815851040000001E-2</v>
      </c>
      <c r="O44" s="75"/>
      <c r="P44" s="75"/>
      <c r="Q44" s="75"/>
    </row>
    <row r="45" spans="1:17" ht="12.75" outlineLevel="3" x14ac:dyDescent="0.2">
      <c r="A45" s="179" t="s">
        <v>100</v>
      </c>
      <c r="B45" s="148">
        <v>9.2413337149999997E-2</v>
      </c>
      <c r="C45" s="148">
        <v>9.2658084439999996E-2</v>
      </c>
      <c r="D45" s="148">
        <v>9.2881954350000004E-2</v>
      </c>
      <c r="E45" s="148">
        <v>9.192354187E-2</v>
      </c>
      <c r="F45" s="148">
        <v>9.3393562939999994E-2</v>
      </c>
      <c r="G45" s="148">
        <v>9.4097661999999999E-2</v>
      </c>
      <c r="H45" s="148">
        <v>9.3745822780000002E-2</v>
      </c>
      <c r="I45" s="148">
        <v>9.4409263330000007E-2</v>
      </c>
      <c r="J45" s="148">
        <v>9.5649553149999997E-2</v>
      </c>
      <c r="K45" s="148">
        <v>9.2253798669999998E-2</v>
      </c>
      <c r="L45" s="148">
        <v>8.9961364599999996E-2</v>
      </c>
      <c r="M45" s="148">
        <v>8.9346812390000002E-2</v>
      </c>
      <c r="N45" s="148">
        <v>8.4815851040000001E-2</v>
      </c>
      <c r="O45" s="75"/>
      <c r="P45" s="75"/>
      <c r="Q45" s="75"/>
    </row>
    <row r="46" spans="1:17" ht="15" outlineLevel="1" x14ac:dyDescent="0.25">
      <c r="A46" s="177" t="s">
        <v>117</v>
      </c>
      <c r="B46" s="31">
        <f t="shared" ref="B46:N46" si="5">B$47+B$54+B$58</f>
        <v>0.70187102033000004</v>
      </c>
      <c r="C46" s="31">
        <f t="shared" si="5"/>
        <v>0.70251967069999999</v>
      </c>
      <c r="D46" s="31">
        <f t="shared" si="5"/>
        <v>0.70626511459999997</v>
      </c>
      <c r="E46" s="31">
        <f t="shared" si="5"/>
        <v>0.71609536273000007</v>
      </c>
      <c r="F46" s="31">
        <f t="shared" si="5"/>
        <v>0.73352570609000001</v>
      </c>
      <c r="G46" s="31">
        <f t="shared" si="5"/>
        <v>0.74278335699999987</v>
      </c>
      <c r="H46" s="31">
        <f t="shared" si="5"/>
        <v>0.75563707712999995</v>
      </c>
      <c r="I46" s="31">
        <f t="shared" si="5"/>
        <v>0.76315237947000003</v>
      </c>
      <c r="J46" s="31">
        <f t="shared" si="5"/>
        <v>0.77672506634999994</v>
      </c>
      <c r="K46" s="31">
        <f t="shared" si="5"/>
        <v>0.75507463207000003</v>
      </c>
      <c r="L46" s="31">
        <f t="shared" si="5"/>
        <v>0.74972010995000005</v>
      </c>
      <c r="M46" s="31">
        <f t="shared" si="5"/>
        <v>0.74917466652000009</v>
      </c>
      <c r="N46" s="31">
        <f t="shared" si="5"/>
        <v>0.47313389375999998</v>
      </c>
      <c r="O46" s="75"/>
      <c r="P46" s="75"/>
      <c r="Q46" s="75"/>
    </row>
    <row r="47" spans="1:17" ht="12.75" outlineLevel="2" x14ac:dyDescent="0.2">
      <c r="A47" s="14" t="s">
        <v>132</v>
      </c>
      <c r="B47" s="191">
        <f t="shared" ref="B47:M47" si="6">SUM(B$48:B$53)</f>
        <v>0.58659464145999995</v>
      </c>
      <c r="C47" s="191">
        <f t="shared" si="6"/>
        <v>0.58814817751000004</v>
      </c>
      <c r="D47" s="191">
        <f t="shared" si="6"/>
        <v>0.58956919416999998</v>
      </c>
      <c r="E47" s="191">
        <f t="shared" si="6"/>
        <v>0.59126546959000004</v>
      </c>
      <c r="F47" s="191">
        <f t="shared" si="6"/>
        <v>0.60072085694999999</v>
      </c>
      <c r="G47" s="191">
        <f t="shared" si="6"/>
        <v>0.60524972360999996</v>
      </c>
      <c r="H47" s="191">
        <f t="shared" si="6"/>
        <v>0.61113511120999997</v>
      </c>
      <c r="I47" s="191">
        <f t="shared" si="6"/>
        <v>0.61546012323999999</v>
      </c>
      <c r="J47" s="191">
        <f t="shared" si="6"/>
        <v>0.62354565317999999</v>
      </c>
      <c r="K47" s="191">
        <f t="shared" si="6"/>
        <v>0.60140850899999998</v>
      </c>
      <c r="L47" s="191">
        <f t="shared" si="6"/>
        <v>0.59449773551000007</v>
      </c>
      <c r="M47" s="191">
        <f t="shared" si="6"/>
        <v>0.59043654885000008</v>
      </c>
      <c r="N47" s="191">
        <v>0.31887770298000001</v>
      </c>
      <c r="O47" s="75"/>
      <c r="P47" s="75"/>
      <c r="Q47" s="75"/>
    </row>
    <row r="48" spans="1:17" ht="12.75" outlineLevel="3" x14ac:dyDescent="0.2">
      <c r="A48" s="179" t="s">
        <v>158</v>
      </c>
      <c r="B48" s="148">
        <v>4.2660999999999998E-7</v>
      </c>
      <c r="C48" s="148">
        <v>4.2773999999999999E-7</v>
      </c>
      <c r="D48" s="148">
        <v>4.2878000000000001E-7</v>
      </c>
      <c r="E48" s="148">
        <v>4.3001000000000002E-7</v>
      </c>
      <c r="F48" s="148">
        <v>4.3688999999999999E-7</v>
      </c>
      <c r="G48" s="148">
        <v>4.4018000000000001E-7</v>
      </c>
      <c r="H48" s="148">
        <v>4.4446E-7</v>
      </c>
      <c r="I48" s="148">
        <v>4.4761000000000002E-7</v>
      </c>
      <c r="J48" s="148">
        <v>4.5349000000000002E-7</v>
      </c>
      <c r="K48" s="148">
        <v>4.3738999999999997E-7</v>
      </c>
      <c r="L48" s="148">
        <v>4.3235999999999999E-7</v>
      </c>
      <c r="M48" s="148">
        <v>4.2940999999999998E-7</v>
      </c>
      <c r="N48" s="148">
        <v>4.1329000000000002E-7</v>
      </c>
      <c r="O48" s="75"/>
      <c r="P48" s="75"/>
      <c r="Q48" s="75"/>
    </row>
    <row r="49" spans="1:17" ht="12.75" outlineLevel="3" x14ac:dyDescent="0.2">
      <c r="A49" s="179" t="s">
        <v>51</v>
      </c>
      <c r="B49" s="148">
        <v>3.6777066759999998E-2</v>
      </c>
      <c r="C49" s="148">
        <v>3.687446707E-2</v>
      </c>
      <c r="D49" s="148">
        <v>3.6963558959999997E-2</v>
      </c>
      <c r="E49" s="148">
        <v>3.706990844E-2</v>
      </c>
      <c r="F49" s="148">
        <v>3.7662722260000003E-2</v>
      </c>
      <c r="G49" s="148">
        <v>3.7946663540000002E-2</v>
      </c>
      <c r="H49" s="148">
        <v>3.8315653089999999E-2</v>
      </c>
      <c r="I49" s="148">
        <v>3.8586813519999999E-2</v>
      </c>
      <c r="J49" s="148">
        <v>3.9093742930000001E-2</v>
      </c>
      <c r="K49" s="148">
        <v>3.7705835209999997E-2</v>
      </c>
      <c r="L49" s="148">
        <v>3.7272558189999999E-2</v>
      </c>
      <c r="M49" s="148">
        <v>3.7017938520000002E-2</v>
      </c>
      <c r="N49" s="148">
        <v>3.5628747449999998E-2</v>
      </c>
      <c r="O49" s="75"/>
      <c r="P49" s="75"/>
      <c r="Q49" s="75"/>
    </row>
    <row r="50" spans="1:17" ht="12.75" outlineLevel="3" x14ac:dyDescent="0.2">
      <c r="A50" s="179" t="s">
        <v>56</v>
      </c>
      <c r="B50" s="148">
        <v>0.11033120028</v>
      </c>
      <c r="C50" s="148">
        <v>0.11062340121</v>
      </c>
      <c r="D50" s="148">
        <v>0.11089067688</v>
      </c>
      <c r="E50" s="148">
        <v>0.11120972531999999</v>
      </c>
      <c r="F50" s="148">
        <v>0.11298816678</v>
      </c>
      <c r="G50" s="148">
        <v>0.11383999062</v>
      </c>
      <c r="H50" s="148">
        <v>0.11494695927</v>
      </c>
      <c r="I50" s="148">
        <v>0.11576044056</v>
      </c>
      <c r="J50" s="148">
        <v>0.11728122879</v>
      </c>
      <c r="K50" s="148">
        <v>0.11311750563</v>
      </c>
      <c r="L50" s="148">
        <v>0.11181767457</v>
      </c>
      <c r="M50" s="148">
        <v>0.11105381556</v>
      </c>
      <c r="N50" s="148">
        <v>7.1257494899999996E-2</v>
      </c>
      <c r="O50" s="75"/>
      <c r="P50" s="75"/>
      <c r="Q50" s="75"/>
    </row>
    <row r="51" spans="1:17" ht="12.75" outlineLevel="3" x14ac:dyDescent="0.2">
      <c r="A51" s="179" t="s">
        <v>191</v>
      </c>
      <c r="B51" s="148">
        <v>0.11033120028</v>
      </c>
      <c r="C51" s="148">
        <v>0.11062340121</v>
      </c>
      <c r="D51" s="148">
        <v>0.11089067688</v>
      </c>
      <c r="E51" s="148">
        <v>0.11120972531999999</v>
      </c>
      <c r="F51" s="148">
        <v>0.11298816678</v>
      </c>
      <c r="G51" s="148">
        <v>0.11383999062</v>
      </c>
      <c r="H51" s="148">
        <v>0.11494695927</v>
      </c>
      <c r="I51" s="148">
        <v>0.11576044056</v>
      </c>
      <c r="J51" s="148">
        <v>0.11728122879</v>
      </c>
      <c r="K51" s="148">
        <v>0.11311750563</v>
      </c>
      <c r="L51" s="148">
        <v>0.11181767457</v>
      </c>
      <c r="M51" s="148">
        <v>0.11105381556</v>
      </c>
      <c r="N51" s="148">
        <v>0.10688624234999999</v>
      </c>
      <c r="O51" s="75"/>
      <c r="P51" s="75"/>
      <c r="Q51" s="75"/>
    </row>
    <row r="52" spans="1:17" ht="12.75" outlineLevel="3" x14ac:dyDescent="0.2">
      <c r="A52" s="179" t="s">
        <v>150</v>
      </c>
      <c r="B52" s="148">
        <v>0.17652992045999999</v>
      </c>
      <c r="C52" s="148">
        <v>0.17699744193</v>
      </c>
      <c r="D52" s="148">
        <v>0.17742508299000001</v>
      </c>
      <c r="E52" s="148">
        <v>0.17793556050000001</v>
      </c>
      <c r="F52" s="148">
        <v>0.18078106686000001</v>
      </c>
      <c r="G52" s="148">
        <v>0.18214398498000001</v>
      </c>
      <c r="H52" s="148">
        <v>0.18391513481999999</v>
      </c>
      <c r="I52" s="148">
        <v>0.18521670489</v>
      </c>
      <c r="J52" s="148">
        <v>0.18764996604</v>
      </c>
      <c r="K52" s="148">
        <v>0.18098800902000001</v>
      </c>
      <c r="L52" s="148">
        <v>0.17890827933</v>
      </c>
      <c r="M52" s="148">
        <v>0.17768610492</v>
      </c>
      <c r="N52" s="148">
        <v>0</v>
      </c>
      <c r="O52" s="75"/>
      <c r="P52" s="75"/>
      <c r="Q52" s="75"/>
    </row>
    <row r="53" spans="1:17" ht="12.75" outlineLevel="3" x14ac:dyDescent="0.2">
      <c r="A53" s="179" t="s">
        <v>187</v>
      </c>
      <c r="B53" s="148">
        <v>0.15262482707</v>
      </c>
      <c r="C53" s="148">
        <v>0.15302903835000001</v>
      </c>
      <c r="D53" s="148">
        <v>0.15339876967999999</v>
      </c>
      <c r="E53" s="148">
        <v>0.15384012</v>
      </c>
      <c r="F53" s="148">
        <v>0.15630029738000001</v>
      </c>
      <c r="G53" s="148">
        <v>0.15747865367</v>
      </c>
      <c r="H53" s="148">
        <v>0.1590099603</v>
      </c>
      <c r="I53" s="148">
        <v>0.1601352761</v>
      </c>
      <c r="J53" s="148">
        <v>0.16223903313999999</v>
      </c>
      <c r="K53" s="148">
        <v>0.15647921611999999</v>
      </c>
      <c r="L53" s="148">
        <v>0.15468111648999999</v>
      </c>
      <c r="M53" s="148">
        <v>0.15362444487999999</v>
      </c>
      <c r="N53" s="148">
        <v>0.10510480498999999</v>
      </c>
      <c r="O53" s="75"/>
      <c r="P53" s="75"/>
      <c r="Q53" s="75"/>
    </row>
    <row r="54" spans="1:17" ht="12.75" outlineLevel="2" x14ac:dyDescent="0.2">
      <c r="A54" s="14" t="s">
        <v>13</v>
      </c>
      <c r="B54" s="191">
        <f t="shared" ref="B54:M54" si="7">SUM(B$55:B$57)</f>
        <v>0.11524126964</v>
      </c>
      <c r="C54" s="191">
        <f t="shared" si="7"/>
        <v>0.11433629098</v>
      </c>
      <c r="D54" s="191">
        <f t="shared" si="7"/>
        <v>0.11666063317</v>
      </c>
      <c r="E54" s="191">
        <f t="shared" si="7"/>
        <v>0.12479450435000002</v>
      </c>
      <c r="F54" s="191">
        <f t="shared" si="7"/>
        <v>0.13276889442000001</v>
      </c>
      <c r="G54" s="191">
        <f t="shared" si="7"/>
        <v>0.13749740760999998</v>
      </c>
      <c r="H54" s="191">
        <f t="shared" si="7"/>
        <v>0.14446538787999999</v>
      </c>
      <c r="I54" s="191">
        <f t="shared" si="7"/>
        <v>0.14765541933000001</v>
      </c>
      <c r="J54" s="191">
        <f t="shared" si="7"/>
        <v>0.15314209232999998</v>
      </c>
      <c r="K54" s="191">
        <f t="shared" si="7"/>
        <v>0.15363012718999999</v>
      </c>
      <c r="L54" s="191">
        <f t="shared" si="7"/>
        <v>0.15518679219000001</v>
      </c>
      <c r="M54" s="191">
        <f t="shared" si="7"/>
        <v>0.15870277849</v>
      </c>
      <c r="N54" s="191">
        <v>0.1542221778</v>
      </c>
      <c r="O54" s="75"/>
      <c r="P54" s="75"/>
      <c r="Q54" s="75"/>
    </row>
    <row r="55" spans="1:17" ht="12.75" outlineLevel="3" x14ac:dyDescent="0.2">
      <c r="A55" s="179" t="s">
        <v>15</v>
      </c>
      <c r="B55" s="148">
        <v>0</v>
      </c>
      <c r="C55" s="148">
        <v>0</v>
      </c>
      <c r="D55" s="148">
        <v>1.3703471000000001E-3</v>
      </c>
      <c r="E55" s="148">
        <v>4.2063390399999998E-3</v>
      </c>
      <c r="F55" s="148">
        <v>7.22258502E-3</v>
      </c>
      <c r="G55" s="148">
        <v>9.3932692799999998E-3</v>
      </c>
      <c r="H55" s="148">
        <v>1.065878571E-2</v>
      </c>
      <c r="I55" s="148">
        <v>1.211771285E-2</v>
      </c>
      <c r="J55" s="148">
        <v>1.313806851E-2</v>
      </c>
      <c r="K55" s="148">
        <v>1.3928427320000001E-2</v>
      </c>
      <c r="L55" s="148">
        <v>1.4930820209999999E-2</v>
      </c>
      <c r="M55" s="148">
        <v>1.5971061030000001E-2</v>
      </c>
      <c r="N55" s="148">
        <v>1.2166126249999999E-2</v>
      </c>
      <c r="O55" s="75"/>
      <c r="P55" s="75"/>
      <c r="Q55" s="75"/>
    </row>
    <row r="56" spans="1:17" ht="12.75" outlineLevel="3" x14ac:dyDescent="0.2">
      <c r="A56" s="179" t="s">
        <v>110</v>
      </c>
      <c r="B56" s="148">
        <v>0.11112971566</v>
      </c>
      <c r="C56" s="148">
        <v>0.11055336648</v>
      </c>
      <c r="D56" s="148">
        <v>0.11149822169</v>
      </c>
      <c r="E56" s="148">
        <v>0.11678519062000001</v>
      </c>
      <c r="F56" s="148">
        <v>0.12188892159</v>
      </c>
      <c r="G56" s="148">
        <v>0.12441917728</v>
      </c>
      <c r="H56" s="148">
        <v>0.13008580892999999</v>
      </c>
      <c r="I56" s="148">
        <v>0.13193849462000001</v>
      </c>
      <c r="J56" s="148">
        <v>0.13635752776999999</v>
      </c>
      <c r="K56" s="148">
        <v>0.13618466187</v>
      </c>
      <c r="L56" s="148">
        <v>0.13692222379999999</v>
      </c>
      <c r="M56" s="148">
        <v>0.13942074308999999</v>
      </c>
      <c r="N56" s="148">
        <v>0.1388693298</v>
      </c>
      <c r="O56" s="75"/>
      <c r="P56" s="75"/>
      <c r="Q56" s="75"/>
    </row>
    <row r="57" spans="1:17" ht="12.75" outlineLevel="3" x14ac:dyDescent="0.2">
      <c r="A57" s="179" t="s">
        <v>35</v>
      </c>
      <c r="B57" s="148">
        <v>4.11155398E-3</v>
      </c>
      <c r="C57" s="148">
        <v>3.7829245000000002E-3</v>
      </c>
      <c r="D57" s="148">
        <v>3.7920643800000002E-3</v>
      </c>
      <c r="E57" s="148">
        <v>3.80297469E-3</v>
      </c>
      <c r="F57" s="148">
        <v>3.65738781E-3</v>
      </c>
      <c r="G57" s="148">
        <v>3.6849610499999999E-3</v>
      </c>
      <c r="H57" s="148">
        <v>3.7207932399999999E-3</v>
      </c>
      <c r="I57" s="148">
        <v>3.5992118600000002E-3</v>
      </c>
      <c r="J57" s="148">
        <v>3.6464960500000002E-3</v>
      </c>
      <c r="K57" s="148">
        <v>3.5170380000000001E-3</v>
      </c>
      <c r="L57" s="148">
        <v>3.3337481799999998E-3</v>
      </c>
      <c r="M57" s="148">
        <v>3.3109743700000002E-3</v>
      </c>
      <c r="N57" s="148">
        <v>3.18672175E-3</v>
      </c>
      <c r="O57" s="75"/>
      <c r="P57" s="75"/>
      <c r="Q57" s="75"/>
    </row>
    <row r="58" spans="1:17" ht="12.75" outlineLevel="2" x14ac:dyDescent="0.2">
      <c r="A58" s="14" t="s">
        <v>135</v>
      </c>
      <c r="B58" s="191">
        <f t="shared" ref="B58:M58" si="8">SUM(B$59:B$59)</f>
        <v>3.5109230000000001E-5</v>
      </c>
      <c r="C58" s="191">
        <f t="shared" si="8"/>
        <v>3.5202210000000001E-5</v>
      </c>
      <c r="D58" s="191">
        <f t="shared" si="8"/>
        <v>3.5287260000000001E-5</v>
      </c>
      <c r="E58" s="191">
        <f t="shared" si="8"/>
        <v>3.5388790000000002E-5</v>
      </c>
      <c r="F58" s="191">
        <f t="shared" si="8"/>
        <v>3.5954719999999998E-5</v>
      </c>
      <c r="G58" s="191">
        <f t="shared" si="8"/>
        <v>3.622578E-5</v>
      </c>
      <c r="H58" s="191">
        <f t="shared" si="8"/>
        <v>3.6578039999999997E-5</v>
      </c>
      <c r="I58" s="191">
        <f t="shared" si="8"/>
        <v>3.68369E-5</v>
      </c>
      <c r="J58" s="191">
        <f t="shared" si="8"/>
        <v>3.732084E-5</v>
      </c>
      <c r="K58" s="191">
        <f t="shared" si="8"/>
        <v>3.5995879999999997E-5</v>
      </c>
      <c r="L58" s="191">
        <f t="shared" si="8"/>
        <v>3.5582250000000003E-5</v>
      </c>
      <c r="M58" s="191">
        <f t="shared" si="8"/>
        <v>3.5339180000000001E-5</v>
      </c>
      <c r="N58" s="191">
        <v>3.401298E-5</v>
      </c>
      <c r="O58" s="75"/>
      <c r="P58" s="75"/>
      <c r="Q58" s="75"/>
    </row>
    <row r="59" spans="1:17" ht="12.75" outlineLevel="3" x14ac:dyDescent="0.2">
      <c r="A59" s="179" t="s">
        <v>185</v>
      </c>
      <c r="B59" s="148">
        <v>3.5109230000000001E-5</v>
      </c>
      <c r="C59" s="148">
        <v>3.5202210000000001E-5</v>
      </c>
      <c r="D59" s="148">
        <v>3.5287260000000001E-5</v>
      </c>
      <c r="E59" s="148">
        <v>3.5388790000000002E-5</v>
      </c>
      <c r="F59" s="148">
        <v>3.5954719999999998E-5</v>
      </c>
      <c r="G59" s="148">
        <v>3.622578E-5</v>
      </c>
      <c r="H59" s="148">
        <v>3.6578039999999997E-5</v>
      </c>
      <c r="I59" s="148">
        <v>3.68369E-5</v>
      </c>
      <c r="J59" s="148">
        <v>3.732084E-5</v>
      </c>
      <c r="K59" s="148">
        <v>3.5995879999999997E-5</v>
      </c>
      <c r="L59" s="148">
        <v>3.5582250000000003E-5</v>
      </c>
      <c r="M59" s="148">
        <v>3.5339180000000001E-5</v>
      </c>
      <c r="N59" s="148">
        <v>3.401298E-5</v>
      </c>
      <c r="O59" s="75"/>
      <c r="P59" s="75"/>
      <c r="Q59" s="75"/>
    </row>
    <row r="60" spans="1:17" ht="15" x14ac:dyDescent="0.25">
      <c r="A60" s="57" t="s">
        <v>82</v>
      </c>
      <c r="B60" s="109">
        <f t="shared" ref="B60:N60" si="9">B$61+B$85</f>
        <v>45.606461797149997</v>
      </c>
      <c r="C60" s="109">
        <f t="shared" si="9"/>
        <v>45.77647340571</v>
      </c>
      <c r="D60" s="109">
        <f t="shared" si="9"/>
        <v>45.615871343059993</v>
      </c>
      <c r="E60" s="109">
        <f t="shared" si="9"/>
        <v>45.704729177479997</v>
      </c>
      <c r="F60" s="109">
        <f t="shared" si="9"/>
        <v>47.752934444909997</v>
      </c>
      <c r="G60" s="109">
        <f t="shared" si="9"/>
        <v>47.848672331399989</v>
      </c>
      <c r="H60" s="109">
        <f t="shared" si="9"/>
        <v>48.247684259910002</v>
      </c>
      <c r="I60" s="109">
        <f t="shared" si="9"/>
        <v>48.630086347509994</v>
      </c>
      <c r="J60" s="109">
        <f t="shared" si="9"/>
        <v>48.61570407680999</v>
      </c>
      <c r="K60" s="109">
        <f t="shared" si="9"/>
        <v>49.90310311495</v>
      </c>
      <c r="L60" s="109">
        <f t="shared" si="9"/>
        <v>49.25659208930999</v>
      </c>
      <c r="M60" s="109">
        <f t="shared" si="9"/>
        <v>49.05889824706</v>
      </c>
      <c r="N60" s="109">
        <f t="shared" si="9"/>
        <v>48.989367358949998</v>
      </c>
      <c r="O60" s="75"/>
      <c r="P60" s="75"/>
      <c r="Q60" s="75"/>
    </row>
    <row r="61" spans="1:17" ht="15" outlineLevel="1" x14ac:dyDescent="0.25">
      <c r="A61" s="177" t="s">
        <v>75</v>
      </c>
      <c r="B61" s="31">
        <f t="shared" ref="B61:N61" si="10">B$62+B$69+B$75+B$77+B$83</f>
        <v>36.048430487459996</v>
      </c>
      <c r="C61" s="31">
        <f t="shared" si="10"/>
        <v>36.175697164619997</v>
      </c>
      <c r="D61" s="31">
        <f t="shared" si="10"/>
        <v>36.137012164969995</v>
      </c>
      <c r="E61" s="31">
        <f t="shared" si="10"/>
        <v>36.199775152889998</v>
      </c>
      <c r="F61" s="31">
        <f t="shared" si="10"/>
        <v>36.944801808889999</v>
      </c>
      <c r="G61" s="31">
        <f t="shared" si="10"/>
        <v>37.092693805229992</v>
      </c>
      <c r="H61" s="31">
        <f t="shared" si="10"/>
        <v>37.249564143000001</v>
      </c>
      <c r="I61" s="31">
        <f t="shared" si="10"/>
        <v>37.439474422099998</v>
      </c>
      <c r="J61" s="31">
        <f t="shared" si="10"/>
        <v>37.29965828588999</v>
      </c>
      <c r="K61" s="31">
        <f t="shared" si="10"/>
        <v>38.651185934479997</v>
      </c>
      <c r="L61" s="31">
        <f t="shared" si="10"/>
        <v>38.524543195659994</v>
      </c>
      <c r="M61" s="31">
        <f t="shared" si="10"/>
        <v>38.482977534740002</v>
      </c>
      <c r="N61" s="31">
        <f t="shared" si="10"/>
        <v>38.490109204199996</v>
      </c>
      <c r="O61" s="75"/>
      <c r="P61" s="75"/>
      <c r="Q61" s="75"/>
    </row>
    <row r="62" spans="1:17" ht="12.75" outlineLevel="2" x14ac:dyDescent="0.2">
      <c r="A62" s="14" t="s">
        <v>147</v>
      </c>
      <c r="B62" s="191">
        <f t="shared" ref="B62:M62" si="11">SUM(B$63:B$68)</f>
        <v>13.67542633227</v>
      </c>
      <c r="C62" s="191">
        <f t="shared" si="11"/>
        <v>13.761891279410001</v>
      </c>
      <c r="D62" s="191">
        <f t="shared" si="11"/>
        <v>13.71804922746</v>
      </c>
      <c r="E62" s="191">
        <f t="shared" si="11"/>
        <v>13.77762345979</v>
      </c>
      <c r="F62" s="191">
        <f t="shared" si="11"/>
        <v>14.509025373250001</v>
      </c>
      <c r="G62" s="191">
        <f t="shared" si="11"/>
        <v>14.629306235280001</v>
      </c>
      <c r="H62" s="191">
        <f t="shared" si="11"/>
        <v>14.766678725199998</v>
      </c>
      <c r="I62" s="191">
        <f t="shared" si="11"/>
        <v>14.910169291120003</v>
      </c>
      <c r="J62" s="191">
        <f t="shared" si="11"/>
        <v>14.75448786678</v>
      </c>
      <c r="K62" s="191">
        <f t="shared" si="11"/>
        <v>14.69938678556</v>
      </c>
      <c r="L62" s="191">
        <f t="shared" si="11"/>
        <v>14.597730724339998</v>
      </c>
      <c r="M62" s="191">
        <f t="shared" si="11"/>
        <v>14.52383795679</v>
      </c>
      <c r="N62" s="191">
        <v>14.5175751597</v>
      </c>
      <c r="O62" s="75"/>
      <c r="P62" s="75"/>
      <c r="Q62" s="75"/>
    </row>
    <row r="63" spans="1:17" ht="12.75" outlineLevel="3" x14ac:dyDescent="0.2">
      <c r="A63" s="179" t="s">
        <v>34</v>
      </c>
      <c r="B63" s="148">
        <v>2.3101130107799999</v>
      </c>
      <c r="C63" s="148">
        <v>2.3492299781599999</v>
      </c>
      <c r="D63" s="148">
        <v>2.3397270370599998</v>
      </c>
      <c r="E63" s="148">
        <v>2.3728769611199998</v>
      </c>
      <c r="F63" s="148">
        <v>3.0575609990200001</v>
      </c>
      <c r="G63" s="148">
        <v>3.1396130149900001</v>
      </c>
      <c r="H63" s="148">
        <v>3.2070530159100001</v>
      </c>
      <c r="I63" s="148">
        <v>3.2958489633300001</v>
      </c>
      <c r="J63" s="148">
        <v>3.3483959938900001</v>
      </c>
      <c r="K63" s="148">
        <v>3.3096180515900002</v>
      </c>
      <c r="L63" s="148">
        <v>3.2629720347700002</v>
      </c>
      <c r="M63" s="148">
        <v>3.3233869988500002</v>
      </c>
      <c r="N63" s="148">
        <v>3.3534540071899999</v>
      </c>
      <c r="O63" s="75"/>
      <c r="P63" s="75"/>
      <c r="Q63" s="75"/>
    </row>
    <row r="64" spans="1:17" ht="12.75" outlineLevel="3" x14ac:dyDescent="0.2">
      <c r="A64" s="179" t="s">
        <v>101</v>
      </c>
      <c r="B64" s="148">
        <v>0.59109236997000003</v>
      </c>
      <c r="C64" s="148">
        <v>0.60962401070000005</v>
      </c>
      <c r="D64" s="148">
        <v>0.59979524885000002</v>
      </c>
      <c r="E64" s="148">
        <v>0.60791799544000003</v>
      </c>
      <c r="F64" s="148">
        <v>0.61453451210999999</v>
      </c>
      <c r="G64" s="148">
        <v>0.60426607460000004</v>
      </c>
      <c r="H64" s="148">
        <v>0.62510895870000005</v>
      </c>
      <c r="I64" s="148">
        <v>0.64250764449999997</v>
      </c>
      <c r="J64" s="148">
        <v>0.65195784288000003</v>
      </c>
      <c r="K64" s="148">
        <v>0.65163059444000004</v>
      </c>
      <c r="L64" s="148">
        <v>0.63969246223999998</v>
      </c>
      <c r="M64" s="148">
        <v>0.62079145415000003</v>
      </c>
      <c r="N64" s="148">
        <v>0.64138902918999996</v>
      </c>
      <c r="O64" s="75"/>
      <c r="P64" s="75"/>
      <c r="Q64" s="75"/>
    </row>
    <row r="65" spans="1:17" ht="12.75" outlineLevel="3" x14ac:dyDescent="0.2">
      <c r="A65" s="179" t="s">
        <v>78</v>
      </c>
      <c r="B65" s="148">
        <v>0.53409045630999996</v>
      </c>
      <c r="C65" s="148">
        <v>0.54313416927000002</v>
      </c>
      <c r="D65" s="148">
        <v>0.55606770857999999</v>
      </c>
      <c r="E65" s="148">
        <v>0.56394623546</v>
      </c>
      <c r="F65" s="148">
        <v>0.57150964762000001</v>
      </c>
      <c r="G65" s="148">
        <v>0.58684655137999997</v>
      </c>
      <c r="H65" s="148">
        <v>0.59945222340000004</v>
      </c>
      <c r="I65" s="148">
        <v>0.61604968151999995</v>
      </c>
      <c r="J65" s="148">
        <v>0.61668635658000004</v>
      </c>
      <c r="K65" s="148">
        <v>0.60954448088000002</v>
      </c>
      <c r="L65" s="148">
        <v>0.60095351308</v>
      </c>
      <c r="M65" s="148">
        <v>0.68347601497999999</v>
      </c>
      <c r="N65" s="148">
        <v>0.68965948957000001</v>
      </c>
      <c r="O65" s="75"/>
      <c r="P65" s="75"/>
      <c r="Q65" s="75"/>
    </row>
    <row r="66" spans="1:17" ht="12.75" outlineLevel="3" x14ac:dyDescent="0.2">
      <c r="A66" s="179" t="s">
        <v>67</v>
      </c>
      <c r="B66" s="148">
        <v>5.0553942253799997</v>
      </c>
      <c r="C66" s="148">
        <v>5.0192832316900002</v>
      </c>
      <c r="D66" s="148">
        <v>5.0008667390400001</v>
      </c>
      <c r="E66" s="148">
        <v>4.9998196053299999</v>
      </c>
      <c r="F66" s="148">
        <v>4.9777135016200003</v>
      </c>
      <c r="G66" s="148">
        <v>4.9594145122500004</v>
      </c>
      <c r="H66" s="148">
        <v>4.9685561097499997</v>
      </c>
      <c r="I66" s="148">
        <v>4.9259307641500003</v>
      </c>
      <c r="J66" s="148">
        <v>4.9133799791200001</v>
      </c>
      <c r="K66" s="148">
        <v>4.9046876410299998</v>
      </c>
      <c r="L66" s="148">
        <v>4.9020088507899997</v>
      </c>
      <c r="M66" s="148">
        <v>4.8921191827800001</v>
      </c>
      <c r="N66" s="148">
        <v>4.9122253193500001</v>
      </c>
      <c r="O66" s="75"/>
      <c r="P66" s="75"/>
      <c r="Q66" s="75"/>
    </row>
    <row r="67" spans="1:17" ht="12.75" outlineLevel="3" x14ac:dyDescent="0.2">
      <c r="A67" s="179" t="s">
        <v>96</v>
      </c>
      <c r="B67" s="148">
        <v>5.1822510595800004</v>
      </c>
      <c r="C67" s="148">
        <v>5.2381346793399999</v>
      </c>
      <c r="D67" s="148">
        <v>5.2191072836799997</v>
      </c>
      <c r="E67" s="148">
        <v>5.2305014521900004</v>
      </c>
      <c r="F67" s="148">
        <v>5.2851455026299998</v>
      </c>
      <c r="G67" s="148">
        <v>5.3364037178099997</v>
      </c>
      <c r="H67" s="148">
        <v>5.3636460531900001</v>
      </c>
      <c r="I67" s="148">
        <v>5.4267168733700002</v>
      </c>
      <c r="J67" s="148">
        <v>5.2205523300600003</v>
      </c>
      <c r="K67" s="148">
        <v>5.2202056533699999</v>
      </c>
      <c r="L67" s="148">
        <v>5.1884034992099997</v>
      </c>
      <c r="M67" s="148">
        <v>4.9998089417799996</v>
      </c>
      <c r="N67" s="148">
        <v>4.9148866046400004</v>
      </c>
      <c r="O67" s="75"/>
      <c r="P67" s="75"/>
      <c r="Q67" s="75"/>
    </row>
    <row r="68" spans="1:17" ht="12.75" outlineLevel="3" x14ac:dyDescent="0.2">
      <c r="A68" s="179" t="s">
        <v>28</v>
      </c>
      <c r="B68" s="148">
        <v>2.4852102500000002E-3</v>
      </c>
      <c r="C68" s="148">
        <v>2.4852102500000002E-3</v>
      </c>
      <c r="D68" s="148">
        <v>2.4852102500000002E-3</v>
      </c>
      <c r="E68" s="148">
        <v>2.5612102499999998E-3</v>
      </c>
      <c r="F68" s="148">
        <v>2.5612102499999998E-3</v>
      </c>
      <c r="G68" s="148">
        <v>2.7623642500000001E-3</v>
      </c>
      <c r="H68" s="148">
        <v>2.8623642499999999E-3</v>
      </c>
      <c r="I68" s="148">
        <v>3.1153642500000001E-3</v>
      </c>
      <c r="J68" s="148">
        <v>3.5153642499999999E-3</v>
      </c>
      <c r="K68" s="148">
        <v>3.7003642500000001E-3</v>
      </c>
      <c r="L68" s="148">
        <v>3.7003642500000001E-3</v>
      </c>
      <c r="M68" s="148">
        <v>4.2553642500000001E-3</v>
      </c>
      <c r="N68" s="148">
        <v>5.9607097600000002E-3</v>
      </c>
      <c r="O68" s="75"/>
      <c r="P68" s="75"/>
      <c r="Q68" s="75"/>
    </row>
    <row r="69" spans="1:17" ht="12.75" outlineLevel="2" x14ac:dyDescent="0.2">
      <c r="A69" s="14" t="s">
        <v>10</v>
      </c>
      <c r="B69" s="191">
        <f t="shared" ref="B69:M69" si="12">SUM(B$70:B$74)</f>
        <v>1.67878130816</v>
      </c>
      <c r="C69" s="191">
        <f t="shared" si="12"/>
        <v>1.7017800467299997</v>
      </c>
      <c r="D69" s="191">
        <f t="shared" si="12"/>
        <v>1.7129986181399999</v>
      </c>
      <c r="E69" s="191">
        <f t="shared" si="12"/>
        <v>1.71255692113</v>
      </c>
      <c r="F69" s="191">
        <f t="shared" si="12"/>
        <v>1.7087737137399999</v>
      </c>
      <c r="G69" s="191">
        <f t="shared" si="12"/>
        <v>1.7200547209799999</v>
      </c>
      <c r="H69" s="191">
        <f t="shared" si="12"/>
        <v>1.7308731206000001</v>
      </c>
      <c r="I69" s="191">
        <f t="shared" si="12"/>
        <v>1.7571996027300001</v>
      </c>
      <c r="J69" s="191">
        <f t="shared" si="12"/>
        <v>1.7661370754300001</v>
      </c>
      <c r="K69" s="191">
        <f t="shared" si="12"/>
        <v>1.7489387681199999</v>
      </c>
      <c r="L69" s="191">
        <f t="shared" si="12"/>
        <v>1.7345259905900001</v>
      </c>
      <c r="M69" s="191">
        <f t="shared" si="12"/>
        <v>1.7536726112899998</v>
      </c>
      <c r="N69" s="191">
        <v>1.7563631931399999</v>
      </c>
      <c r="O69" s="75"/>
      <c r="P69" s="75"/>
      <c r="Q69" s="75"/>
    </row>
    <row r="70" spans="1:17" ht="12.75" outlineLevel="3" x14ac:dyDescent="0.2">
      <c r="A70" s="179" t="s">
        <v>106</v>
      </c>
      <c r="B70" s="148">
        <v>0.29540765501999999</v>
      </c>
      <c r="C70" s="148">
        <v>0.30408352274</v>
      </c>
      <c r="D70" s="148">
        <v>0.30490315695999998</v>
      </c>
      <c r="E70" s="148">
        <v>0.29991619976</v>
      </c>
      <c r="F70" s="148">
        <v>0.29441926210000002</v>
      </c>
      <c r="G70" s="148">
        <v>0.29699627113999999</v>
      </c>
      <c r="H70" s="148">
        <v>0.30706935293999998</v>
      </c>
      <c r="I70" s="148">
        <v>0.31889613622000001</v>
      </c>
      <c r="J70" s="148">
        <v>0.31858832807999998</v>
      </c>
      <c r="K70" s="148">
        <v>0.32083901213999999</v>
      </c>
      <c r="L70" s="148">
        <v>0.31135540540000001</v>
      </c>
      <c r="M70" s="148">
        <v>0.31172905237999998</v>
      </c>
      <c r="N70" s="148">
        <v>0.31720380743999999</v>
      </c>
      <c r="O70" s="75"/>
      <c r="P70" s="75"/>
      <c r="Q70" s="75"/>
    </row>
    <row r="71" spans="1:17" ht="12.75" outlineLevel="3" x14ac:dyDescent="0.2">
      <c r="A71" s="179" t="s">
        <v>38</v>
      </c>
      <c r="B71" s="148">
        <v>0.22004746421999999</v>
      </c>
      <c r="C71" s="148">
        <v>0.22377351113999999</v>
      </c>
      <c r="D71" s="148">
        <v>0.22286831816</v>
      </c>
      <c r="E71" s="148">
        <v>0.22602598045</v>
      </c>
      <c r="F71" s="148">
        <v>0.22905734682000001</v>
      </c>
      <c r="G71" s="148">
        <v>0.23520427801999999</v>
      </c>
      <c r="H71" s="148">
        <v>0.24469164113</v>
      </c>
      <c r="I71" s="148">
        <v>0.25146659183999998</v>
      </c>
      <c r="J71" s="148">
        <v>0.25547582370999999</v>
      </c>
      <c r="K71" s="148">
        <v>0.25251714534000003</v>
      </c>
      <c r="L71" s="148">
        <v>0.25244174889999998</v>
      </c>
      <c r="M71" s="148">
        <v>0.26265649929000001</v>
      </c>
      <c r="N71" s="148">
        <v>0.26677163799999998</v>
      </c>
      <c r="O71" s="75"/>
      <c r="P71" s="75"/>
      <c r="Q71" s="75"/>
    </row>
    <row r="72" spans="1:17" ht="12.75" outlineLevel="3" x14ac:dyDescent="0.2">
      <c r="A72" s="179" t="s">
        <v>14</v>
      </c>
      <c r="B72" s="148">
        <v>0.60585586000000002</v>
      </c>
      <c r="C72" s="148">
        <v>0.60585586000000002</v>
      </c>
      <c r="D72" s="148">
        <v>0.60585586000000002</v>
      </c>
      <c r="E72" s="148">
        <v>0.60585586000000002</v>
      </c>
      <c r="F72" s="148">
        <v>0.60585586000000002</v>
      </c>
      <c r="G72" s="148">
        <v>0.60585586000000002</v>
      </c>
      <c r="H72" s="148">
        <v>0.60585586000000002</v>
      </c>
      <c r="I72" s="148">
        <v>0.60585586000000002</v>
      </c>
      <c r="J72" s="148">
        <v>0.60585586000000002</v>
      </c>
      <c r="K72" s="148">
        <v>0.60585586000000002</v>
      </c>
      <c r="L72" s="148">
        <v>0.60585586000000002</v>
      </c>
      <c r="M72" s="148">
        <v>0.60585586000000002</v>
      </c>
      <c r="N72" s="148">
        <v>0.60585586000000002</v>
      </c>
      <c r="O72" s="75"/>
      <c r="P72" s="75"/>
      <c r="Q72" s="75"/>
    </row>
    <row r="73" spans="1:17" ht="12.75" outlineLevel="3" x14ac:dyDescent="0.2">
      <c r="A73" s="179" t="s">
        <v>102</v>
      </c>
      <c r="B73" s="148">
        <v>7.5970902699999997E-3</v>
      </c>
      <c r="C73" s="148">
        <v>7.5970902699999997E-3</v>
      </c>
      <c r="D73" s="148">
        <v>7.5970902699999997E-3</v>
      </c>
      <c r="E73" s="148">
        <v>7.5970902699999997E-3</v>
      </c>
      <c r="F73" s="148">
        <v>7.5970902699999997E-3</v>
      </c>
      <c r="G73" s="148">
        <v>7.5970902699999997E-3</v>
      </c>
      <c r="H73" s="148">
        <v>7.5970902699999997E-3</v>
      </c>
      <c r="I73" s="148">
        <v>7.5970902699999997E-3</v>
      </c>
      <c r="J73" s="148">
        <v>7.5970902699999997E-3</v>
      </c>
      <c r="K73" s="148">
        <v>7.5970902699999997E-3</v>
      </c>
      <c r="L73" s="148">
        <v>7.5970902699999997E-3</v>
      </c>
      <c r="M73" s="148">
        <v>7.5970902699999997E-3</v>
      </c>
      <c r="N73" s="148">
        <v>6.1721831099999999E-3</v>
      </c>
      <c r="O73" s="75"/>
      <c r="P73" s="75"/>
      <c r="Q73" s="75"/>
    </row>
    <row r="74" spans="1:17" ht="12.75" outlineLevel="3" x14ac:dyDescent="0.2">
      <c r="A74" s="179" t="s">
        <v>108</v>
      </c>
      <c r="B74" s="148">
        <v>0.54987323865000004</v>
      </c>
      <c r="C74" s="148">
        <v>0.56047006257999998</v>
      </c>
      <c r="D74" s="148">
        <v>0.57177419274999997</v>
      </c>
      <c r="E74" s="148">
        <v>0.57316179064999995</v>
      </c>
      <c r="F74" s="148">
        <v>0.57184415455000004</v>
      </c>
      <c r="G74" s="148">
        <v>0.57440122154999995</v>
      </c>
      <c r="H74" s="148">
        <v>0.56565917625999995</v>
      </c>
      <c r="I74" s="148">
        <v>0.57338392439999997</v>
      </c>
      <c r="J74" s="148">
        <v>0.57861997337000004</v>
      </c>
      <c r="K74" s="148">
        <v>0.56212966037000001</v>
      </c>
      <c r="L74" s="148">
        <v>0.55727588602</v>
      </c>
      <c r="M74" s="148">
        <v>0.56583410935</v>
      </c>
      <c r="N74" s="148">
        <v>0.56035970458999995</v>
      </c>
      <c r="O74" s="75"/>
      <c r="P74" s="75"/>
      <c r="Q74" s="75"/>
    </row>
    <row r="75" spans="1:17" ht="12.75" outlineLevel="2" x14ac:dyDescent="0.2">
      <c r="A75" s="14" t="s">
        <v>27</v>
      </c>
      <c r="B75" s="191">
        <f t="shared" ref="B75:M75" si="13">SUM(B$76:B$76)</f>
        <v>5.3445349999999998E-5</v>
      </c>
      <c r="C75" s="191">
        <f t="shared" si="13"/>
        <v>5.4350340000000003E-5</v>
      </c>
      <c r="D75" s="191">
        <f t="shared" si="13"/>
        <v>5.4130479999999998E-5</v>
      </c>
      <c r="E75" s="191">
        <f t="shared" si="13"/>
        <v>5.4897420000000002E-5</v>
      </c>
      <c r="F75" s="191">
        <f t="shared" si="13"/>
        <v>5.5633680000000001E-5</v>
      </c>
      <c r="G75" s="191">
        <f t="shared" si="13"/>
        <v>5.712666E-5</v>
      </c>
      <c r="H75" s="191">
        <f t="shared" si="13"/>
        <v>5.8353760000000001E-5</v>
      </c>
      <c r="I75" s="191">
        <f t="shared" si="13"/>
        <v>5.9969439999999998E-5</v>
      </c>
      <c r="J75" s="191">
        <f t="shared" si="13"/>
        <v>6.0925550000000001E-5</v>
      </c>
      <c r="K75" s="191">
        <f t="shared" si="13"/>
        <v>6.0219970000000001E-5</v>
      </c>
      <c r="L75" s="191">
        <f t="shared" si="13"/>
        <v>5.937123E-5</v>
      </c>
      <c r="M75" s="191">
        <f t="shared" si="13"/>
        <v>6.0470500000000003E-5</v>
      </c>
      <c r="N75" s="191">
        <v>6.1017590000000003E-5</v>
      </c>
      <c r="O75" s="75"/>
      <c r="P75" s="75"/>
      <c r="Q75" s="75"/>
    </row>
    <row r="76" spans="1:17" ht="12.75" outlineLevel="3" x14ac:dyDescent="0.2">
      <c r="A76" s="179" t="s">
        <v>76</v>
      </c>
      <c r="B76" s="148">
        <v>5.3445349999999998E-5</v>
      </c>
      <c r="C76" s="148">
        <v>5.4350340000000003E-5</v>
      </c>
      <c r="D76" s="148">
        <v>5.4130479999999998E-5</v>
      </c>
      <c r="E76" s="148">
        <v>5.4897420000000002E-5</v>
      </c>
      <c r="F76" s="148">
        <v>5.5633680000000001E-5</v>
      </c>
      <c r="G76" s="148">
        <v>5.712666E-5</v>
      </c>
      <c r="H76" s="148">
        <v>5.8353760000000001E-5</v>
      </c>
      <c r="I76" s="148">
        <v>5.9969439999999998E-5</v>
      </c>
      <c r="J76" s="148">
        <v>6.0925550000000001E-5</v>
      </c>
      <c r="K76" s="148">
        <v>6.0219970000000001E-5</v>
      </c>
      <c r="L76" s="148">
        <v>5.937123E-5</v>
      </c>
      <c r="M76" s="148">
        <v>6.0470500000000003E-5</v>
      </c>
      <c r="N76" s="148">
        <v>6.1017590000000003E-5</v>
      </c>
      <c r="O76" s="75"/>
      <c r="P76" s="75"/>
      <c r="Q76" s="75"/>
    </row>
    <row r="77" spans="1:17" ht="12.75" outlineLevel="2" x14ac:dyDescent="0.2">
      <c r="A77" s="14" t="s">
        <v>148</v>
      </c>
      <c r="B77" s="191">
        <f t="shared" ref="B77:M77" si="14">SUM(B$78:B$82)</f>
        <v>19.043329999999997</v>
      </c>
      <c r="C77" s="191">
        <f t="shared" si="14"/>
        <v>19.043329999999997</v>
      </c>
      <c r="D77" s="191">
        <f t="shared" si="14"/>
        <v>19.043329999999997</v>
      </c>
      <c r="E77" s="191">
        <f t="shared" si="14"/>
        <v>19.043329999999997</v>
      </c>
      <c r="F77" s="191">
        <f t="shared" si="14"/>
        <v>19.043329999999997</v>
      </c>
      <c r="G77" s="191">
        <f t="shared" si="14"/>
        <v>19.043329999999997</v>
      </c>
      <c r="H77" s="191">
        <f t="shared" si="14"/>
        <v>19.043329999999997</v>
      </c>
      <c r="I77" s="191">
        <f t="shared" si="14"/>
        <v>19.043329999999997</v>
      </c>
      <c r="J77" s="191">
        <f t="shared" si="14"/>
        <v>19.043329999999997</v>
      </c>
      <c r="K77" s="191">
        <f t="shared" si="14"/>
        <v>20.467272999999999</v>
      </c>
      <c r="L77" s="191">
        <f t="shared" si="14"/>
        <v>20.467272999999999</v>
      </c>
      <c r="M77" s="191">
        <f t="shared" si="14"/>
        <v>20.467272999999999</v>
      </c>
      <c r="N77" s="191">
        <v>20.467272999999999</v>
      </c>
      <c r="O77" s="75"/>
      <c r="P77" s="75"/>
      <c r="Q77" s="75"/>
    </row>
    <row r="78" spans="1:17" ht="12.75" outlineLevel="3" x14ac:dyDescent="0.2">
      <c r="A78" s="179" t="s">
        <v>123</v>
      </c>
      <c r="B78" s="148">
        <v>3</v>
      </c>
      <c r="C78" s="148">
        <v>3</v>
      </c>
      <c r="D78" s="148">
        <v>3</v>
      </c>
      <c r="E78" s="148">
        <v>3</v>
      </c>
      <c r="F78" s="148">
        <v>3</v>
      </c>
      <c r="G78" s="148">
        <v>3</v>
      </c>
      <c r="H78" s="148">
        <v>3</v>
      </c>
      <c r="I78" s="148">
        <v>3</v>
      </c>
      <c r="J78" s="148">
        <v>3</v>
      </c>
      <c r="K78" s="148">
        <v>3</v>
      </c>
      <c r="L78" s="148">
        <v>3</v>
      </c>
      <c r="M78" s="148">
        <v>3</v>
      </c>
      <c r="N78" s="148">
        <v>3</v>
      </c>
      <c r="O78" s="75"/>
      <c r="P78" s="75"/>
      <c r="Q78" s="75"/>
    </row>
    <row r="79" spans="1:17" ht="12.75" outlineLevel="3" x14ac:dyDescent="0.2">
      <c r="A79" s="179" t="s">
        <v>125</v>
      </c>
      <c r="B79" s="148">
        <v>1</v>
      </c>
      <c r="C79" s="148">
        <v>1</v>
      </c>
      <c r="D79" s="148">
        <v>1</v>
      </c>
      <c r="E79" s="148">
        <v>1</v>
      </c>
      <c r="F79" s="148">
        <v>1</v>
      </c>
      <c r="G79" s="148">
        <v>1</v>
      </c>
      <c r="H79" s="148">
        <v>1</v>
      </c>
      <c r="I79" s="148">
        <v>1</v>
      </c>
      <c r="J79" s="148">
        <v>1</v>
      </c>
      <c r="K79" s="148">
        <v>1</v>
      </c>
      <c r="L79" s="148">
        <v>1</v>
      </c>
      <c r="M79" s="148">
        <v>1</v>
      </c>
      <c r="N79" s="148">
        <v>1</v>
      </c>
      <c r="O79" s="75"/>
      <c r="P79" s="75"/>
      <c r="Q79" s="75"/>
    </row>
    <row r="80" spans="1:17" ht="12.75" outlineLevel="3" x14ac:dyDescent="0.2">
      <c r="A80" s="179" t="s">
        <v>128</v>
      </c>
      <c r="B80" s="148">
        <v>14.043329999999999</v>
      </c>
      <c r="C80" s="148">
        <v>14.043329999999999</v>
      </c>
      <c r="D80" s="148">
        <v>14.043329999999999</v>
      </c>
      <c r="E80" s="148">
        <v>14.043329999999999</v>
      </c>
      <c r="F80" s="148">
        <v>14.043329999999999</v>
      </c>
      <c r="G80" s="148">
        <v>14.043329999999999</v>
      </c>
      <c r="H80" s="148">
        <v>14.043329999999999</v>
      </c>
      <c r="I80" s="148">
        <v>14.043329999999999</v>
      </c>
      <c r="J80" s="148">
        <v>14.043329999999999</v>
      </c>
      <c r="K80" s="148">
        <v>12.467273</v>
      </c>
      <c r="L80" s="148">
        <v>12.467273</v>
      </c>
      <c r="M80" s="148">
        <v>12.467273</v>
      </c>
      <c r="N80" s="148">
        <v>12.467273</v>
      </c>
      <c r="O80" s="75"/>
      <c r="P80" s="75"/>
      <c r="Q80" s="75"/>
    </row>
    <row r="81" spans="1:17" ht="12.75" outlineLevel="3" x14ac:dyDescent="0.2">
      <c r="A81" s="179" t="s">
        <v>190</v>
      </c>
      <c r="B81" s="148">
        <v>1</v>
      </c>
      <c r="C81" s="148">
        <v>1</v>
      </c>
      <c r="D81" s="148">
        <v>1</v>
      </c>
      <c r="E81" s="148">
        <v>1</v>
      </c>
      <c r="F81" s="148">
        <v>1</v>
      </c>
      <c r="G81" s="148">
        <v>1</v>
      </c>
      <c r="H81" s="148">
        <v>1</v>
      </c>
      <c r="I81" s="148">
        <v>1</v>
      </c>
      <c r="J81" s="148">
        <v>1</v>
      </c>
      <c r="K81" s="148">
        <v>1</v>
      </c>
      <c r="L81" s="148">
        <v>1</v>
      </c>
      <c r="M81" s="148">
        <v>1</v>
      </c>
      <c r="N81" s="148">
        <v>1</v>
      </c>
      <c r="O81" s="75"/>
      <c r="P81" s="75"/>
      <c r="Q81" s="75"/>
    </row>
    <row r="82" spans="1:17" ht="12.75" outlineLevel="3" x14ac:dyDescent="0.2">
      <c r="A82" s="179" t="s">
        <v>195</v>
      </c>
      <c r="B82" s="148">
        <v>0</v>
      </c>
      <c r="C82" s="148">
        <v>0</v>
      </c>
      <c r="D82" s="148">
        <v>0</v>
      </c>
      <c r="E82" s="148">
        <v>0</v>
      </c>
      <c r="F82" s="148">
        <v>0</v>
      </c>
      <c r="G82" s="148">
        <v>0</v>
      </c>
      <c r="H82" s="148">
        <v>0</v>
      </c>
      <c r="I82" s="148">
        <v>0</v>
      </c>
      <c r="J82" s="148">
        <v>0</v>
      </c>
      <c r="K82" s="148">
        <v>3</v>
      </c>
      <c r="L82" s="148">
        <v>3</v>
      </c>
      <c r="M82" s="148">
        <v>3</v>
      </c>
      <c r="N82" s="148">
        <v>3</v>
      </c>
      <c r="O82" s="75"/>
      <c r="P82" s="75"/>
      <c r="Q82" s="75"/>
    </row>
    <row r="83" spans="1:17" ht="12.75" outlineLevel="2" x14ac:dyDescent="0.2">
      <c r="A83" s="14" t="s">
        <v>11</v>
      </c>
      <c r="B83" s="191">
        <f t="shared" ref="B83:M83" si="15">SUM(B$84:B$84)</f>
        <v>1.6508394016800001</v>
      </c>
      <c r="C83" s="191">
        <f t="shared" si="15"/>
        <v>1.66864148814</v>
      </c>
      <c r="D83" s="191">
        <f t="shared" si="15"/>
        <v>1.66258018889</v>
      </c>
      <c r="E83" s="191">
        <f t="shared" si="15"/>
        <v>1.66620987455</v>
      </c>
      <c r="F83" s="191">
        <f t="shared" si="15"/>
        <v>1.6836170882199999</v>
      </c>
      <c r="G83" s="191">
        <f t="shared" si="15"/>
        <v>1.6999457223100001</v>
      </c>
      <c r="H83" s="191">
        <f t="shared" si="15"/>
        <v>1.7086239434399999</v>
      </c>
      <c r="I83" s="191">
        <f t="shared" si="15"/>
        <v>1.7287155588100001</v>
      </c>
      <c r="J83" s="191">
        <f t="shared" si="15"/>
        <v>1.7356424181300001</v>
      </c>
      <c r="K83" s="191">
        <f t="shared" si="15"/>
        <v>1.73552716083</v>
      </c>
      <c r="L83" s="191">
        <f t="shared" si="15"/>
        <v>1.7249541095000001</v>
      </c>
      <c r="M83" s="191">
        <f t="shared" si="15"/>
        <v>1.7381334961599999</v>
      </c>
      <c r="N83" s="191">
        <v>1.74883683377</v>
      </c>
      <c r="O83" s="75"/>
      <c r="P83" s="75"/>
      <c r="Q83" s="75"/>
    </row>
    <row r="84" spans="1:17" ht="12.75" outlineLevel="3" x14ac:dyDescent="0.2">
      <c r="A84" s="179" t="s">
        <v>96</v>
      </c>
      <c r="B84" s="148">
        <v>1.6508394016800001</v>
      </c>
      <c r="C84" s="148">
        <v>1.66864148814</v>
      </c>
      <c r="D84" s="148">
        <v>1.66258018889</v>
      </c>
      <c r="E84" s="148">
        <v>1.66620987455</v>
      </c>
      <c r="F84" s="148">
        <v>1.6836170882199999</v>
      </c>
      <c r="G84" s="148">
        <v>1.6999457223100001</v>
      </c>
      <c r="H84" s="148">
        <v>1.7086239434399999</v>
      </c>
      <c r="I84" s="148">
        <v>1.7287155588100001</v>
      </c>
      <c r="J84" s="148">
        <v>1.7356424181300001</v>
      </c>
      <c r="K84" s="148">
        <v>1.73552716083</v>
      </c>
      <c r="L84" s="148">
        <v>1.7249541095000001</v>
      </c>
      <c r="M84" s="148">
        <v>1.7381334961599999</v>
      </c>
      <c r="N84" s="148">
        <v>1.74883683377</v>
      </c>
      <c r="O84" s="75"/>
      <c r="P84" s="75"/>
      <c r="Q84" s="75"/>
    </row>
    <row r="85" spans="1:17" ht="15" outlineLevel="1" x14ac:dyDescent="0.25">
      <c r="A85" s="177" t="s">
        <v>117</v>
      </c>
      <c r="B85" s="31">
        <f t="shared" ref="B85:N85" si="16">B$86+B$92+B$94+B$102+B$103</f>
        <v>9.5580313096899996</v>
      </c>
      <c r="C85" s="31">
        <f t="shared" si="16"/>
        <v>9.6007762410900011</v>
      </c>
      <c r="D85" s="31">
        <f t="shared" si="16"/>
        <v>9.4788591780900013</v>
      </c>
      <c r="E85" s="31">
        <f t="shared" si="16"/>
        <v>9.5049540245900008</v>
      </c>
      <c r="F85" s="31">
        <f t="shared" si="16"/>
        <v>10.80813263602</v>
      </c>
      <c r="G85" s="31">
        <f t="shared" si="16"/>
        <v>10.755978526169999</v>
      </c>
      <c r="H85" s="31">
        <f t="shared" si="16"/>
        <v>10.99812011691</v>
      </c>
      <c r="I85" s="31">
        <f t="shared" si="16"/>
        <v>11.190611925409998</v>
      </c>
      <c r="J85" s="31">
        <f t="shared" si="16"/>
        <v>11.316045790920001</v>
      </c>
      <c r="K85" s="31">
        <f t="shared" si="16"/>
        <v>11.251917180469999</v>
      </c>
      <c r="L85" s="31">
        <f t="shared" si="16"/>
        <v>10.732048893649999</v>
      </c>
      <c r="M85" s="31">
        <f t="shared" si="16"/>
        <v>10.575920712319999</v>
      </c>
      <c r="N85" s="31">
        <f t="shared" si="16"/>
        <v>10.499258154750001</v>
      </c>
      <c r="O85" s="75"/>
      <c r="P85" s="75"/>
      <c r="Q85" s="75"/>
    </row>
    <row r="86" spans="1:17" ht="12.75" outlineLevel="2" x14ac:dyDescent="0.2">
      <c r="A86" s="14" t="s">
        <v>147</v>
      </c>
      <c r="B86" s="191">
        <f t="shared" ref="B86:M86" si="17">SUM(B$87:B$91)</f>
        <v>7.0237852433200008</v>
      </c>
      <c r="C86" s="191">
        <f t="shared" si="17"/>
        <v>7.1017086011499995</v>
      </c>
      <c r="D86" s="191">
        <f t="shared" si="17"/>
        <v>6.9803992537199999</v>
      </c>
      <c r="E86" s="191">
        <f t="shared" si="17"/>
        <v>7.0100989729900007</v>
      </c>
      <c r="F86" s="191">
        <f t="shared" si="17"/>
        <v>8.0772504928300002</v>
      </c>
      <c r="G86" s="191">
        <f t="shared" si="17"/>
        <v>8.0103315331299996</v>
      </c>
      <c r="H86" s="191">
        <f t="shared" si="17"/>
        <v>8.0455732175700003</v>
      </c>
      <c r="I86" s="191">
        <f t="shared" si="17"/>
        <v>8.2504915846399989</v>
      </c>
      <c r="J86" s="191">
        <f t="shared" si="17"/>
        <v>8.3355649517800003</v>
      </c>
      <c r="K86" s="191">
        <f t="shared" si="17"/>
        <v>8.3256838936699999</v>
      </c>
      <c r="L86" s="191">
        <f t="shared" si="17"/>
        <v>8.2672154383400009</v>
      </c>
      <c r="M86" s="191">
        <f t="shared" si="17"/>
        <v>8.1857022853700006</v>
      </c>
      <c r="N86" s="191">
        <v>8.1838357207700003</v>
      </c>
      <c r="O86" s="75"/>
      <c r="P86" s="75"/>
      <c r="Q86" s="75"/>
    </row>
    <row r="87" spans="1:17" ht="12.75" outlineLevel="3" x14ac:dyDescent="0.2">
      <c r="A87" s="179" t="s">
        <v>16</v>
      </c>
      <c r="B87" s="148">
        <v>1.088056003E-2</v>
      </c>
      <c r="C87" s="148">
        <v>1.0984104939999999E-2</v>
      </c>
      <c r="D87" s="148">
        <v>1.09589501E-2</v>
      </c>
      <c r="E87" s="148">
        <v>8.9529849299999995E-3</v>
      </c>
      <c r="F87" s="148">
        <v>7.8512500000000006E-3</v>
      </c>
      <c r="G87" s="148">
        <v>6.3830130289999995E-2</v>
      </c>
      <c r="H87" s="148">
        <v>6.5123730300000002E-2</v>
      </c>
      <c r="I87" s="148">
        <v>6.6826969299999997E-2</v>
      </c>
      <c r="J87" s="148">
        <v>6.7834899879999994E-2</v>
      </c>
      <c r="K87" s="148">
        <v>6.479437096E-2</v>
      </c>
      <c r="L87" s="148">
        <v>6.1482230640000003E-2</v>
      </c>
      <c r="M87" s="148">
        <v>6.2599154980000002E-2</v>
      </c>
      <c r="N87" s="148">
        <v>6.3155020130000003E-2</v>
      </c>
      <c r="O87" s="75"/>
      <c r="P87" s="75"/>
      <c r="Q87" s="75"/>
    </row>
    <row r="88" spans="1:17" ht="12.75" outlineLevel="3" x14ac:dyDescent="0.2">
      <c r="A88" s="179" t="s">
        <v>101</v>
      </c>
      <c r="B88" s="148">
        <v>0.38844779044</v>
      </c>
      <c r="C88" s="148">
        <v>0.39756367218999999</v>
      </c>
      <c r="D88" s="148">
        <v>0.29473203797999997</v>
      </c>
      <c r="E88" s="148">
        <v>0.30757751018000001</v>
      </c>
      <c r="F88" s="148">
        <v>0.30870445299999999</v>
      </c>
      <c r="G88" s="148">
        <v>0.11436352222</v>
      </c>
      <c r="H88" s="148">
        <v>0.1100447286</v>
      </c>
      <c r="I88" s="148">
        <v>0.22550402127999999</v>
      </c>
      <c r="J88" s="148">
        <v>0.41472664156</v>
      </c>
      <c r="K88" s="148">
        <v>0.40885717564000001</v>
      </c>
      <c r="L88" s="148">
        <v>0.40787908382999999</v>
      </c>
      <c r="M88" s="148">
        <v>0.40768774298999999</v>
      </c>
      <c r="N88" s="148">
        <v>0.40751932887999998</v>
      </c>
      <c r="O88" s="75"/>
      <c r="P88" s="75"/>
      <c r="Q88" s="75"/>
    </row>
    <row r="89" spans="1:17" ht="12.75" outlineLevel="3" x14ac:dyDescent="0.2">
      <c r="A89" s="179" t="s">
        <v>78</v>
      </c>
      <c r="B89" s="148">
        <v>3.658550017E-2</v>
      </c>
      <c r="C89" s="148">
        <v>3.7204999650000001E-2</v>
      </c>
      <c r="D89" s="148">
        <v>3.7054500589999997E-2</v>
      </c>
      <c r="E89" s="148">
        <v>3.7579499379999999E-2</v>
      </c>
      <c r="F89" s="148">
        <v>3.8083499989999998E-2</v>
      </c>
      <c r="G89" s="148">
        <v>3.9105500190000003E-2</v>
      </c>
      <c r="H89" s="148">
        <v>3.9945500199999998E-2</v>
      </c>
      <c r="I89" s="148">
        <v>4.1051499540000001E-2</v>
      </c>
      <c r="J89" s="148">
        <v>4.170599992E-2</v>
      </c>
      <c r="K89" s="148">
        <v>4.122300064E-2</v>
      </c>
      <c r="L89" s="148">
        <v>4.0642000429999998E-2</v>
      </c>
      <c r="M89" s="148">
        <v>4.139449999E-2</v>
      </c>
      <c r="N89" s="148">
        <v>4.1769000090000001E-2</v>
      </c>
      <c r="O89" s="75"/>
      <c r="P89" s="75"/>
      <c r="Q89" s="75"/>
    </row>
    <row r="90" spans="1:17" ht="12.75" outlineLevel="3" x14ac:dyDescent="0.2">
      <c r="A90" s="179" t="s">
        <v>67</v>
      </c>
      <c r="B90" s="148">
        <v>0.45504334538000002</v>
      </c>
      <c r="C90" s="148">
        <v>0.45699346078000003</v>
      </c>
      <c r="D90" s="148">
        <v>0.46120898009</v>
      </c>
      <c r="E90" s="148">
        <v>0.46605999999999997</v>
      </c>
      <c r="F90" s="148">
        <v>0.461615</v>
      </c>
      <c r="G90" s="148">
        <v>0.461615</v>
      </c>
      <c r="H90" s="148">
        <v>0.461615</v>
      </c>
      <c r="I90" s="148">
        <v>0.461615</v>
      </c>
      <c r="J90" s="148">
        <v>0.461615</v>
      </c>
      <c r="K90" s="148">
        <v>0.461615</v>
      </c>
      <c r="L90" s="148">
        <v>0.45279000000000003</v>
      </c>
      <c r="M90" s="148">
        <v>0.44966999999000001</v>
      </c>
      <c r="N90" s="148">
        <v>0.44966999999000001</v>
      </c>
      <c r="O90" s="75"/>
      <c r="P90" s="75"/>
      <c r="Q90" s="75"/>
    </row>
    <row r="91" spans="1:17" ht="12.75" outlineLevel="3" x14ac:dyDescent="0.2">
      <c r="A91" s="179" t="s">
        <v>96</v>
      </c>
      <c r="B91" s="148">
        <v>6.1328280473000003</v>
      </c>
      <c r="C91" s="148">
        <v>6.1989623635899997</v>
      </c>
      <c r="D91" s="148">
        <v>6.1764447849600002</v>
      </c>
      <c r="E91" s="148">
        <v>6.1899289785000002</v>
      </c>
      <c r="F91" s="148">
        <v>7.2609962898399996</v>
      </c>
      <c r="G91" s="148">
        <v>7.3314173804299996</v>
      </c>
      <c r="H91" s="148">
        <v>7.3688442584700002</v>
      </c>
      <c r="I91" s="148">
        <v>7.4554940945199997</v>
      </c>
      <c r="J91" s="148">
        <v>7.3496824104199998</v>
      </c>
      <c r="K91" s="148">
        <v>7.34919434643</v>
      </c>
      <c r="L91" s="148">
        <v>7.3044221234400002</v>
      </c>
      <c r="M91" s="148">
        <v>7.22435088742</v>
      </c>
      <c r="N91" s="148">
        <v>7.2217223716800003</v>
      </c>
      <c r="O91" s="75"/>
      <c r="P91" s="75"/>
      <c r="Q91" s="75"/>
    </row>
    <row r="92" spans="1:17" ht="12.75" outlineLevel="2" x14ac:dyDescent="0.2">
      <c r="A92" s="14" t="s">
        <v>10</v>
      </c>
      <c r="B92" s="191">
        <f t="shared" ref="B92:M92" si="18">SUM(B$93:B$93)</f>
        <v>0.14621677995999999</v>
      </c>
      <c r="C92" s="191">
        <f t="shared" si="18"/>
        <v>0.12184731662000001</v>
      </c>
      <c r="D92" s="191">
        <f t="shared" si="18"/>
        <v>0.12184731662000001</v>
      </c>
      <c r="E92" s="191">
        <f t="shared" si="18"/>
        <v>0.12184731662000001</v>
      </c>
      <c r="F92" s="191">
        <f t="shared" si="18"/>
        <v>0.12184731662000001</v>
      </c>
      <c r="G92" s="191">
        <f t="shared" si="18"/>
        <v>0.12184731662000001</v>
      </c>
      <c r="H92" s="191">
        <f t="shared" si="18"/>
        <v>0.12184731662000001</v>
      </c>
      <c r="I92" s="191">
        <f t="shared" si="18"/>
        <v>9.7477853279999999E-2</v>
      </c>
      <c r="J92" s="191">
        <f t="shared" si="18"/>
        <v>9.7477853279999999E-2</v>
      </c>
      <c r="K92" s="191">
        <f t="shared" si="18"/>
        <v>9.7477853279999999E-2</v>
      </c>
      <c r="L92" s="191">
        <f t="shared" si="18"/>
        <v>9.7477853279999999E-2</v>
      </c>
      <c r="M92" s="191">
        <f t="shared" si="18"/>
        <v>9.7477853279999999E-2</v>
      </c>
      <c r="N92" s="191">
        <v>9.7477853279999999E-2</v>
      </c>
      <c r="O92" s="75"/>
      <c r="P92" s="75"/>
      <c r="Q92" s="75"/>
    </row>
    <row r="93" spans="1:17" ht="12.75" outlineLevel="3" x14ac:dyDescent="0.2">
      <c r="A93" s="179" t="s">
        <v>106</v>
      </c>
      <c r="B93" s="148">
        <v>0.14621677995999999</v>
      </c>
      <c r="C93" s="148">
        <v>0.12184731662000001</v>
      </c>
      <c r="D93" s="148">
        <v>0.12184731662000001</v>
      </c>
      <c r="E93" s="148">
        <v>0.12184731662000001</v>
      </c>
      <c r="F93" s="148">
        <v>0.12184731662000001</v>
      </c>
      <c r="G93" s="148">
        <v>0.12184731662000001</v>
      </c>
      <c r="H93" s="148">
        <v>0.12184731662000001</v>
      </c>
      <c r="I93" s="148">
        <v>9.7477853279999999E-2</v>
      </c>
      <c r="J93" s="148">
        <v>9.7477853279999999E-2</v>
      </c>
      <c r="K93" s="148">
        <v>9.7477853279999999E-2</v>
      </c>
      <c r="L93" s="148">
        <v>9.7477853279999999E-2</v>
      </c>
      <c r="M93" s="148">
        <v>9.7477853279999999E-2</v>
      </c>
      <c r="N93" s="148">
        <v>9.7477853279999999E-2</v>
      </c>
      <c r="O93" s="75"/>
      <c r="P93" s="75"/>
      <c r="Q93" s="75"/>
    </row>
    <row r="94" spans="1:17" ht="12.75" outlineLevel="2" x14ac:dyDescent="0.2">
      <c r="A94" s="14" t="s">
        <v>27</v>
      </c>
      <c r="B94" s="191">
        <f t="shared" ref="B94:M94" si="19">SUM(B$95:B$101)</f>
        <v>2.2785423277099999</v>
      </c>
      <c r="C94" s="191">
        <f t="shared" si="19"/>
        <v>2.2665526947700001</v>
      </c>
      <c r="D94" s="191">
        <f t="shared" si="19"/>
        <v>2.26634697665</v>
      </c>
      <c r="E94" s="191">
        <f t="shared" si="19"/>
        <v>2.2625013758899999</v>
      </c>
      <c r="F94" s="191">
        <f t="shared" si="19"/>
        <v>2.49737398638</v>
      </c>
      <c r="G94" s="191">
        <f t="shared" si="19"/>
        <v>2.5110558886800001</v>
      </c>
      <c r="H94" s="191">
        <f t="shared" si="19"/>
        <v>2.7173802380700001</v>
      </c>
      <c r="I94" s="191">
        <f t="shared" si="19"/>
        <v>2.72799062687</v>
      </c>
      <c r="J94" s="191">
        <f t="shared" si="19"/>
        <v>2.7678917221299999</v>
      </c>
      <c r="K94" s="191">
        <f t="shared" si="19"/>
        <v>2.7136518138799999</v>
      </c>
      <c r="L94" s="191">
        <f t="shared" si="19"/>
        <v>2.2529532082200001</v>
      </c>
      <c r="M94" s="191">
        <f t="shared" si="19"/>
        <v>2.1774640966800001</v>
      </c>
      <c r="N94" s="191">
        <v>2.1019582370299998</v>
      </c>
      <c r="O94" s="75"/>
      <c r="P94" s="75"/>
      <c r="Q94" s="75"/>
    </row>
    <row r="95" spans="1:17" ht="12.75" outlineLevel="3" x14ac:dyDescent="0.2">
      <c r="A95" s="179" t="s">
        <v>21</v>
      </c>
      <c r="B95" s="148">
        <v>0</v>
      </c>
      <c r="C95" s="148">
        <v>0</v>
      </c>
      <c r="D95" s="148">
        <v>0</v>
      </c>
      <c r="E95" s="148">
        <v>0</v>
      </c>
      <c r="F95" s="148">
        <v>0.24067460933000001</v>
      </c>
      <c r="G95" s="148">
        <v>0.26939219558999999</v>
      </c>
      <c r="H95" s="148">
        <v>0.47453497741</v>
      </c>
      <c r="I95" s="148">
        <v>0.49679423359000002</v>
      </c>
      <c r="J95" s="148">
        <v>0.54247743581999996</v>
      </c>
      <c r="K95" s="148">
        <v>0.53619497735999999</v>
      </c>
      <c r="L95" s="148">
        <v>0.52863780322999998</v>
      </c>
      <c r="M95" s="148">
        <v>0.45616898810000001</v>
      </c>
      <c r="N95" s="148">
        <v>0.37729509711999998</v>
      </c>
      <c r="O95" s="75"/>
      <c r="P95" s="75"/>
      <c r="Q95" s="75"/>
    </row>
    <row r="96" spans="1:17" ht="12.75" outlineLevel="3" x14ac:dyDescent="0.2">
      <c r="A96" s="179" t="s">
        <v>19</v>
      </c>
      <c r="B96" s="148">
        <v>1.427420651E-2</v>
      </c>
      <c r="C96" s="148">
        <v>1.471374783E-2</v>
      </c>
      <c r="D96" s="148">
        <v>1.46542288E-2</v>
      </c>
      <c r="E96" s="148">
        <v>1.486185412E-2</v>
      </c>
      <c r="F96" s="148">
        <v>1.509145477E-2</v>
      </c>
      <c r="G96" s="148">
        <v>1.549644564E-2</v>
      </c>
      <c r="H96" s="148">
        <v>1.5964013209999999E-2</v>
      </c>
      <c r="I96" s="148">
        <v>1.6406020140000002E-2</v>
      </c>
      <c r="J96" s="148">
        <v>1.6667587849999999E-2</v>
      </c>
      <c r="K96" s="148">
        <v>2.0926337499999999E-2</v>
      </c>
      <c r="L96" s="148">
        <v>2.1268206120000001E-2</v>
      </c>
      <c r="M96" s="148">
        <v>3.4009035040000003E-2</v>
      </c>
      <c r="N96" s="148">
        <v>3.7104216299999999E-2</v>
      </c>
      <c r="O96" s="75"/>
      <c r="P96" s="75"/>
      <c r="Q96" s="75"/>
    </row>
    <row r="97" spans="1:17" ht="12.75" outlineLevel="3" x14ac:dyDescent="0.2">
      <c r="A97" s="179" t="s">
        <v>126</v>
      </c>
      <c r="B97" s="148">
        <v>3.5540199949999997E-2</v>
      </c>
      <c r="C97" s="148">
        <v>3.6141999440000003E-2</v>
      </c>
      <c r="D97" s="148">
        <v>3.5995800350000003E-2</v>
      </c>
      <c r="E97" s="148">
        <v>3.1942574270000003E-2</v>
      </c>
      <c r="F97" s="148">
        <v>3.2370974779999999E-2</v>
      </c>
      <c r="G97" s="148">
        <v>3.3239674949999999E-2</v>
      </c>
      <c r="H97" s="148">
        <v>3.3953674949999998E-2</v>
      </c>
      <c r="I97" s="148">
        <v>3.489377439E-2</v>
      </c>
      <c r="J97" s="148">
        <v>3.5450099710000002E-2</v>
      </c>
      <c r="K97" s="148">
        <v>3.003390027E-2</v>
      </c>
      <c r="L97" s="148">
        <v>2.961060012E-2</v>
      </c>
      <c r="M97" s="148">
        <v>3.0158849790000001E-2</v>
      </c>
      <c r="N97" s="148">
        <v>3.0431699860000001E-2</v>
      </c>
      <c r="O97" s="75"/>
      <c r="P97" s="75"/>
      <c r="Q97" s="75"/>
    </row>
    <row r="98" spans="1:17" ht="12.75" outlineLevel="3" x14ac:dyDescent="0.2">
      <c r="A98" s="179" t="s">
        <v>159</v>
      </c>
      <c r="B98" s="148">
        <v>0.5</v>
      </c>
      <c r="C98" s="148">
        <v>0.5</v>
      </c>
      <c r="D98" s="148">
        <v>0.5</v>
      </c>
      <c r="E98" s="148">
        <v>0.5</v>
      </c>
      <c r="F98" s="148">
        <v>0.5</v>
      </c>
      <c r="G98" s="148">
        <v>0.5</v>
      </c>
      <c r="H98" s="148">
        <v>0.5</v>
      </c>
      <c r="I98" s="148">
        <v>0.5</v>
      </c>
      <c r="J98" s="148">
        <v>0.49340000000000001</v>
      </c>
      <c r="K98" s="148">
        <v>0.4466</v>
      </c>
      <c r="L98" s="148">
        <v>0</v>
      </c>
      <c r="M98" s="148">
        <v>0</v>
      </c>
      <c r="N98" s="148">
        <v>0</v>
      </c>
      <c r="O98" s="75"/>
      <c r="P98" s="75"/>
      <c r="Q98" s="75"/>
    </row>
    <row r="99" spans="1:17" ht="12.75" outlineLevel="3" x14ac:dyDescent="0.2">
      <c r="A99" s="179" t="s">
        <v>71</v>
      </c>
      <c r="B99" s="148">
        <v>5.9159999999999997E-2</v>
      </c>
      <c r="C99" s="148">
        <v>5.9159999999999997E-2</v>
      </c>
      <c r="D99" s="148">
        <v>5.9159999999999997E-2</v>
      </c>
      <c r="E99" s="148">
        <v>5.9159999999999997E-2</v>
      </c>
      <c r="F99" s="148">
        <v>5.2699999999999997E-2</v>
      </c>
      <c r="G99" s="148">
        <v>5.2699999999999997E-2</v>
      </c>
      <c r="H99" s="148">
        <v>5.2699999999999997E-2</v>
      </c>
      <c r="I99" s="148">
        <v>5.2699999999999997E-2</v>
      </c>
      <c r="J99" s="148">
        <v>5.2699999999999997E-2</v>
      </c>
      <c r="K99" s="148">
        <v>5.2699999999999997E-2</v>
      </c>
      <c r="L99" s="148">
        <v>4.6240000000000003E-2</v>
      </c>
      <c r="M99" s="148">
        <v>4.6240000000000003E-2</v>
      </c>
      <c r="N99" s="148">
        <v>4.6240000000000003E-2</v>
      </c>
      <c r="O99" s="75"/>
      <c r="P99" s="75"/>
      <c r="Q99" s="75"/>
    </row>
    <row r="100" spans="1:17" ht="12.75" outlineLevel="3" x14ac:dyDescent="0.2">
      <c r="A100" s="179" t="s">
        <v>74</v>
      </c>
      <c r="B100" s="148">
        <v>1.53909292125</v>
      </c>
      <c r="C100" s="148">
        <v>1.5260619474999999</v>
      </c>
      <c r="D100" s="148">
        <v>1.5260619474999999</v>
      </c>
      <c r="E100" s="148">
        <v>1.5260619474999999</v>
      </c>
      <c r="F100" s="148">
        <v>1.5260619474999999</v>
      </c>
      <c r="G100" s="148">
        <v>1.5260619474999999</v>
      </c>
      <c r="H100" s="148">
        <v>1.5260619474999999</v>
      </c>
      <c r="I100" s="148">
        <v>1.5130309737500001</v>
      </c>
      <c r="J100" s="148">
        <v>1.5130309737500001</v>
      </c>
      <c r="K100" s="148">
        <v>1.5130309737500001</v>
      </c>
      <c r="L100" s="148">
        <v>1.5130309737500001</v>
      </c>
      <c r="M100" s="148">
        <v>1.5130309737500001</v>
      </c>
      <c r="N100" s="148">
        <v>1.5130309737500001</v>
      </c>
      <c r="O100" s="75"/>
      <c r="P100" s="75"/>
      <c r="Q100" s="75"/>
    </row>
    <row r="101" spans="1:17" ht="12.75" outlineLevel="3" x14ac:dyDescent="0.2">
      <c r="A101" s="179" t="s">
        <v>165</v>
      </c>
      <c r="B101" s="148">
        <v>0.13047500000000001</v>
      </c>
      <c r="C101" s="148">
        <v>0.13047500000000001</v>
      </c>
      <c r="D101" s="148">
        <v>0.13047500000000001</v>
      </c>
      <c r="E101" s="148">
        <v>0.13047500000000001</v>
      </c>
      <c r="F101" s="148">
        <v>0.13047500000000001</v>
      </c>
      <c r="G101" s="148">
        <v>0.11416562500000001</v>
      </c>
      <c r="H101" s="148">
        <v>0.11416562500000001</v>
      </c>
      <c r="I101" s="148">
        <v>0.11416562500000001</v>
      </c>
      <c r="J101" s="148">
        <v>0.11416562500000001</v>
      </c>
      <c r="K101" s="148">
        <v>0.11416562500000001</v>
      </c>
      <c r="L101" s="148">
        <v>0.11416562500000001</v>
      </c>
      <c r="M101" s="148">
        <v>9.7856250000000006E-2</v>
      </c>
      <c r="N101" s="148">
        <v>9.7856250000000006E-2</v>
      </c>
      <c r="O101" s="75"/>
      <c r="P101" s="75"/>
      <c r="Q101" s="75"/>
    </row>
    <row r="102" spans="1:17" ht="12.75" outlineLevel="2" x14ac:dyDescent="0.2">
      <c r="A102" s="14" t="s">
        <v>148</v>
      </c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75"/>
      <c r="P102" s="75"/>
      <c r="Q102" s="75"/>
    </row>
    <row r="103" spans="1:17" ht="12.75" outlineLevel="2" x14ac:dyDescent="0.2">
      <c r="A103" s="14" t="s">
        <v>11</v>
      </c>
      <c r="B103" s="191">
        <f t="shared" ref="B103:M103" si="20">SUM(B$104:B$104)</f>
        <v>0.1094869587</v>
      </c>
      <c r="C103" s="191">
        <f t="shared" si="20"/>
        <v>0.11066762854999999</v>
      </c>
      <c r="D103" s="191">
        <f t="shared" si="20"/>
        <v>0.1102656311</v>
      </c>
      <c r="E103" s="191">
        <f t="shared" si="20"/>
        <v>0.11050635909000001</v>
      </c>
      <c r="F103" s="191">
        <f t="shared" si="20"/>
        <v>0.11166084019</v>
      </c>
      <c r="G103" s="191">
        <f t="shared" si="20"/>
        <v>0.11274378774</v>
      </c>
      <c r="H103" s="191">
        <f t="shared" si="20"/>
        <v>0.11331934465</v>
      </c>
      <c r="I103" s="191">
        <f t="shared" si="20"/>
        <v>0.11465186062</v>
      </c>
      <c r="J103" s="191">
        <f t="shared" si="20"/>
        <v>0.11511126373</v>
      </c>
      <c r="K103" s="191">
        <f t="shared" si="20"/>
        <v>0.11510361964</v>
      </c>
      <c r="L103" s="191">
        <f t="shared" si="20"/>
        <v>0.11440239381</v>
      </c>
      <c r="M103" s="191">
        <f t="shared" si="20"/>
        <v>0.11527647699</v>
      </c>
      <c r="N103" s="191">
        <v>0.11598634367000001</v>
      </c>
      <c r="O103" s="75"/>
      <c r="P103" s="75"/>
      <c r="Q103" s="75"/>
    </row>
    <row r="104" spans="1:17" ht="12.75" outlineLevel="3" x14ac:dyDescent="0.2">
      <c r="A104" s="179" t="s">
        <v>96</v>
      </c>
      <c r="B104" s="148">
        <v>0.1094869587</v>
      </c>
      <c r="C104" s="148">
        <v>0.11066762854999999</v>
      </c>
      <c r="D104" s="148">
        <v>0.1102656311</v>
      </c>
      <c r="E104" s="148">
        <v>0.11050635909000001</v>
      </c>
      <c r="F104" s="148">
        <v>0.11166084019</v>
      </c>
      <c r="G104" s="148">
        <v>0.11274378774</v>
      </c>
      <c r="H104" s="148">
        <v>0.11331934465</v>
      </c>
      <c r="I104" s="148">
        <v>0.11465186062</v>
      </c>
      <c r="J104" s="148">
        <v>0.11511126373</v>
      </c>
      <c r="K104" s="148">
        <v>0.11510361964</v>
      </c>
      <c r="L104" s="148">
        <v>0.11440239381</v>
      </c>
      <c r="M104" s="148">
        <v>0.11527647699</v>
      </c>
      <c r="N104" s="148">
        <v>0.11598634367000001</v>
      </c>
      <c r="O104" s="75"/>
      <c r="P104" s="75"/>
      <c r="Q104" s="75"/>
    </row>
    <row r="105" spans="1:17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75"/>
      <c r="P105" s="75"/>
      <c r="Q105" s="75"/>
    </row>
    <row r="106" spans="1:17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75"/>
      <c r="P106" s="75"/>
      <c r="Q106" s="75"/>
    </row>
    <row r="107" spans="1:17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75"/>
      <c r="P107" s="75"/>
      <c r="Q107" s="75"/>
    </row>
    <row r="108" spans="1:17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75"/>
      <c r="P108" s="75"/>
      <c r="Q108" s="75"/>
    </row>
    <row r="109" spans="1:17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75"/>
      <c r="P109" s="75"/>
      <c r="Q109" s="75"/>
    </row>
    <row r="110" spans="1:17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75"/>
      <c r="P110" s="75"/>
      <c r="Q110" s="75"/>
    </row>
    <row r="111" spans="1:17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75"/>
      <c r="P111" s="75"/>
      <c r="Q111" s="75"/>
    </row>
    <row r="112" spans="1:17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75"/>
      <c r="P112" s="75"/>
      <c r="Q112" s="75"/>
    </row>
    <row r="113" spans="2:17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75"/>
      <c r="P113" s="75"/>
      <c r="Q113" s="75"/>
    </row>
    <row r="114" spans="2:17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75"/>
      <c r="P114" s="75"/>
      <c r="Q114" s="75"/>
    </row>
    <row r="115" spans="2:17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75"/>
      <c r="P115" s="75"/>
      <c r="Q115" s="75"/>
    </row>
    <row r="116" spans="2:17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75"/>
      <c r="P116" s="75"/>
      <c r="Q116" s="75"/>
    </row>
    <row r="117" spans="2:17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75"/>
      <c r="P117" s="75"/>
      <c r="Q117" s="75"/>
    </row>
    <row r="118" spans="2:17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75"/>
      <c r="P118" s="75"/>
      <c r="Q118" s="75"/>
    </row>
    <row r="119" spans="2:17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75"/>
      <c r="P119" s="75"/>
      <c r="Q119" s="75"/>
    </row>
    <row r="120" spans="2:17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75"/>
      <c r="P120" s="75"/>
      <c r="Q120" s="75"/>
    </row>
    <row r="121" spans="2:17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75"/>
      <c r="P121" s="75"/>
      <c r="Q121" s="75"/>
    </row>
    <row r="122" spans="2:17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75"/>
      <c r="P122" s="75"/>
      <c r="Q122" s="75"/>
    </row>
    <row r="123" spans="2:17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75"/>
      <c r="P123" s="75"/>
      <c r="Q123" s="75"/>
    </row>
    <row r="124" spans="2:17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75"/>
      <c r="P124" s="75"/>
      <c r="Q124" s="75"/>
    </row>
    <row r="125" spans="2:17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75"/>
      <c r="P125" s="75"/>
      <c r="Q125" s="75"/>
    </row>
    <row r="126" spans="2:17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75"/>
      <c r="P126" s="75"/>
      <c r="Q126" s="75"/>
    </row>
    <row r="127" spans="2:17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75"/>
      <c r="P127" s="75"/>
      <c r="Q127" s="75"/>
    </row>
    <row r="128" spans="2:17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75"/>
      <c r="P128" s="75"/>
      <c r="Q128" s="75"/>
    </row>
    <row r="129" spans="2:17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75"/>
      <c r="P129" s="75"/>
      <c r="Q129" s="75"/>
    </row>
    <row r="130" spans="2:17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75"/>
      <c r="P130" s="75"/>
      <c r="Q130" s="75"/>
    </row>
    <row r="131" spans="2:17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75"/>
      <c r="P131" s="75"/>
      <c r="Q131" s="75"/>
    </row>
    <row r="132" spans="2:17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75"/>
      <c r="P132" s="75"/>
      <c r="Q132" s="75"/>
    </row>
    <row r="133" spans="2:17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75"/>
      <c r="P133" s="75"/>
      <c r="Q133" s="75"/>
    </row>
    <row r="134" spans="2:17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75"/>
      <c r="P134" s="75"/>
      <c r="Q134" s="75"/>
    </row>
    <row r="135" spans="2:17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75"/>
      <c r="P135" s="75"/>
      <c r="Q135" s="75"/>
    </row>
    <row r="136" spans="2:17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75"/>
      <c r="P136" s="75"/>
      <c r="Q136" s="75"/>
    </row>
    <row r="137" spans="2:17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75"/>
      <c r="P137" s="75"/>
      <c r="Q137" s="75"/>
    </row>
    <row r="138" spans="2:17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75"/>
      <c r="P138" s="75"/>
      <c r="Q138" s="75"/>
    </row>
    <row r="139" spans="2:17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75"/>
      <c r="P139" s="75"/>
      <c r="Q139" s="75"/>
    </row>
    <row r="140" spans="2:17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75"/>
      <c r="P140" s="75"/>
      <c r="Q140" s="75"/>
    </row>
    <row r="141" spans="2:17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75"/>
      <c r="P141" s="75"/>
      <c r="Q141" s="75"/>
    </row>
    <row r="142" spans="2:17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75"/>
      <c r="P142" s="75"/>
      <c r="Q142" s="75"/>
    </row>
    <row r="143" spans="2:17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75"/>
      <c r="P143" s="75"/>
      <c r="Q143" s="75"/>
    </row>
    <row r="144" spans="2:17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75"/>
      <c r="P144" s="75"/>
      <c r="Q144" s="75"/>
    </row>
    <row r="145" spans="2:17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75"/>
      <c r="P145" s="75"/>
      <c r="Q145" s="75"/>
    </row>
    <row r="146" spans="2:17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75"/>
      <c r="P146" s="75"/>
      <c r="Q146" s="75"/>
    </row>
    <row r="147" spans="2:17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75"/>
      <c r="P147" s="75"/>
      <c r="Q147" s="75"/>
    </row>
    <row r="148" spans="2:17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75"/>
      <c r="P148" s="75"/>
      <c r="Q148" s="75"/>
    </row>
    <row r="149" spans="2:17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75"/>
      <c r="P149" s="75"/>
      <c r="Q149" s="75"/>
    </row>
    <row r="150" spans="2:17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75"/>
      <c r="P150" s="75"/>
      <c r="Q150" s="75"/>
    </row>
    <row r="151" spans="2:17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75"/>
      <c r="P151" s="75"/>
      <c r="Q151" s="75"/>
    </row>
    <row r="152" spans="2:17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75"/>
      <c r="P152" s="75"/>
      <c r="Q152" s="75"/>
    </row>
    <row r="153" spans="2:17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75"/>
      <c r="P153" s="75"/>
      <c r="Q153" s="75"/>
    </row>
    <row r="154" spans="2:17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75"/>
      <c r="P154" s="75"/>
      <c r="Q154" s="75"/>
    </row>
    <row r="155" spans="2:17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75"/>
      <c r="P155" s="75"/>
      <c r="Q155" s="75"/>
    </row>
    <row r="156" spans="2:17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75"/>
      <c r="P156" s="75"/>
      <c r="Q156" s="75"/>
    </row>
    <row r="157" spans="2:17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75"/>
      <c r="P157" s="75"/>
      <c r="Q157" s="75"/>
    </row>
    <row r="158" spans="2:17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75"/>
      <c r="P158" s="75"/>
      <c r="Q158" s="75"/>
    </row>
    <row r="159" spans="2:17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75"/>
      <c r="P159" s="75"/>
      <c r="Q159" s="75"/>
    </row>
    <row r="160" spans="2:17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75"/>
      <c r="P160" s="75"/>
      <c r="Q160" s="75"/>
    </row>
    <row r="161" spans="2:17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75"/>
      <c r="P161" s="75"/>
      <c r="Q161" s="75"/>
    </row>
    <row r="162" spans="2:17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75"/>
      <c r="P162" s="75"/>
      <c r="Q162" s="75"/>
    </row>
    <row r="163" spans="2:17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75"/>
      <c r="P163" s="75"/>
      <c r="Q163" s="75"/>
    </row>
    <row r="164" spans="2:17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75"/>
      <c r="P164" s="75"/>
      <c r="Q164" s="75"/>
    </row>
    <row r="165" spans="2:17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75"/>
      <c r="P165" s="75"/>
      <c r="Q165" s="75"/>
    </row>
    <row r="166" spans="2:17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75"/>
      <c r="P166" s="75"/>
      <c r="Q166" s="75"/>
    </row>
    <row r="167" spans="2:17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75"/>
      <c r="P167" s="75"/>
      <c r="Q167" s="75"/>
    </row>
    <row r="168" spans="2:17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75"/>
      <c r="P168" s="75"/>
      <c r="Q168" s="75"/>
    </row>
    <row r="169" spans="2:17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75"/>
      <c r="P169" s="75"/>
      <c r="Q169" s="75"/>
    </row>
    <row r="170" spans="2:17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75"/>
      <c r="P170" s="75"/>
      <c r="Q170" s="75"/>
    </row>
    <row r="171" spans="2:17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75"/>
      <c r="P171" s="75"/>
      <c r="Q171" s="75"/>
    </row>
    <row r="172" spans="2:17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75"/>
      <c r="P172" s="75"/>
      <c r="Q172" s="75"/>
    </row>
    <row r="173" spans="2:17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75"/>
      <c r="P173" s="75"/>
      <c r="Q173" s="75"/>
    </row>
    <row r="174" spans="2:17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75"/>
      <c r="P174" s="75"/>
      <c r="Q174" s="75"/>
    </row>
    <row r="175" spans="2:17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75"/>
      <c r="P175" s="75"/>
      <c r="Q175" s="75"/>
    </row>
    <row r="176" spans="2:17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75"/>
      <c r="P176" s="75"/>
      <c r="Q176" s="75"/>
    </row>
    <row r="177" spans="2:17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75"/>
      <c r="P177" s="75"/>
      <c r="Q177" s="75"/>
    </row>
    <row r="178" spans="2:17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75"/>
      <c r="P178" s="75"/>
      <c r="Q178" s="75"/>
    </row>
    <row r="179" spans="2:17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75"/>
      <c r="P179" s="75"/>
      <c r="Q179" s="75"/>
    </row>
    <row r="180" spans="2:17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75"/>
      <c r="P180" s="75"/>
      <c r="Q180" s="75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159" customWidth="1"/>
    <col min="2" max="2" width="14.28515625" style="101" customWidth="1"/>
    <col min="3" max="3" width="15.42578125" style="101" customWidth="1"/>
    <col min="4" max="4" width="10.28515625" style="127" customWidth="1"/>
    <col min="5" max="16384" width="9.140625" style="159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31.12.2017</v>
      </c>
      <c r="B2" s="3"/>
      <c r="C2" s="3"/>
      <c r="D2" s="3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ht="18.75" x14ac:dyDescent="0.3">
      <c r="A3" s="1" t="s">
        <v>186</v>
      </c>
      <c r="B3" s="1"/>
      <c r="C3" s="1"/>
      <c r="D3" s="1"/>
    </row>
    <row r="4" spans="1:19" x14ac:dyDescent="0.2">
      <c r="B4" s="118"/>
      <c r="C4" s="118"/>
      <c r="D4" s="146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</row>
    <row r="5" spans="1:19" s="248" customFormat="1" x14ac:dyDescent="0.2">
      <c r="B5" s="150"/>
      <c r="C5" s="150"/>
      <c r="D5" s="248" t="str">
        <f>VALVAL</f>
        <v>млрд. одиниць</v>
      </c>
    </row>
    <row r="6" spans="1:19" s="24" customFormat="1" x14ac:dyDescent="0.2">
      <c r="A6" s="206"/>
      <c r="B6" s="43" t="s">
        <v>183</v>
      </c>
      <c r="C6" s="43" t="s">
        <v>9</v>
      </c>
      <c r="D6" s="70" t="s">
        <v>68</v>
      </c>
    </row>
    <row r="7" spans="1:19" s="79" customFormat="1" ht="15.75" x14ac:dyDescent="0.2">
      <c r="A7" s="251" t="s">
        <v>182</v>
      </c>
      <c r="B7" s="198">
        <f t="shared" ref="B7:D7" si="0">SUM(B8:B46)</f>
        <v>76.305177725160007</v>
      </c>
      <c r="C7" s="198">
        <f t="shared" si="0"/>
        <v>2141.6744392656601</v>
      </c>
      <c r="D7" s="23">
        <f t="shared" si="0"/>
        <v>0.99999999999999989</v>
      </c>
    </row>
    <row r="8" spans="1:19" s="49" customFormat="1" x14ac:dyDescent="0.2">
      <c r="A8" s="112" t="s">
        <v>17</v>
      </c>
      <c r="B8" s="182">
        <v>27.07673832439</v>
      </c>
      <c r="C8" s="182">
        <v>759.96885266317997</v>
      </c>
      <c r="D8" s="6">
        <v>0.354848</v>
      </c>
    </row>
    <row r="9" spans="1:19" s="228" customFormat="1" x14ac:dyDescent="0.2">
      <c r="A9" s="112" t="s">
        <v>143</v>
      </c>
      <c r="B9" s="182">
        <v>0.23903802884</v>
      </c>
      <c r="C9" s="182">
        <v>6.70913366027</v>
      </c>
      <c r="D9" s="6">
        <v>3.1329999999999999E-3</v>
      </c>
    </row>
    <row r="10" spans="1:19" s="203" customFormat="1" x14ac:dyDescent="0.2">
      <c r="A10" s="50" t="s">
        <v>73</v>
      </c>
      <c r="B10" s="214">
        <v>3.401298E-5</v>
      </c>
      <c r="C10" s="214">
        <v>9.5465000000000003E-4</v>
      </c>
      <c r="D10" s="236">
        <v>0</v>
      </c>
    </row>
    <row r="11" spans="1:19" x14ac:dyDescent="0.2">
      <c r="A11" s="14" t="s">
        <v>58</v>
      </c>
      <c r="B11" s="191">
        <v>20.467272999999999</v>
      </c>
      <c r="C11" s="191">
        <v>574.45951549287997</v>
      </c>
      <c r="D11" s="16">
        <v>0.268229</v>
      </c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</row>
    <row r="12" spans="1:19" x14ac:dyDescent="0.2">
      <c r="A12" s="14" t="s">
        <v>155</v>
      </c>
      <c r="B12" s="191">
        <v>2.1020192546200001</v>
      </c>
      <c r="C12" s="191">
        <v>58.997843169569997</v>
      </c>
      <c r="D12" s="16">
        <v>2.7548E-2</v>
      </c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</row>
    <row r="13" spans="1:19" x14ac:dyDescent="0.2">
      <c r="A13" s="14" t="s">
        <v>69</v>
      </c>
      <c r="B13" s="191">
        <v>22.70141088047</v>
      </c>
      <c r="C13" s="191">
        <v>637.16556159671995</v>
      </c>
      <c r="D13" s="16">
        <v>0.29750799999999999</v>
      </c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</row>
    <row r="14" spans="1:19" x14ac:dyDescent="0.2">
      <c r="A14" s="14" t="s">
        <v>91</v>
      </c>
      <c r="B14" s="191">
        <v>1.8538410464199999</v>
      </c>
      <c r="C14" s="191">
        <v>52.032170056239998</v>
      </c>
      <c r="D14" s="16">
        <v>2.4295000000000001E-2</v>
      </c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</row>
    <row r="15" spans="1:19" x14ac:dyDescent="0.2">
      <c r="A15" s="14" t="s">
        <v>194</v>
      </c>
      <c r="B15" s="191">
        <v>1.8648231774399999</v>
      </c>
      <c r="C15" s="191">
        <v>52.340407976800002</v>
      </c>
      <c r="D15" s="16">
        <v>2.4438999999999999E-2</v>
      </c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9" x14ac:dyDescent="0.2">
      <c r="B16" s="118"/>
      <c r="C16" s="118"/>
      <c r="D16" s="146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</row>
    <row r="17" spans="2:17" x14ac:dyDescent="0.2">
      <c r="B17" s="118"/>
      <c r="C17" s="118"/>
      <c r="D17" s="146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</row>
    <row r="18" spans="2:17" x14ac:dyDescent="0.2">
      <c r="B18" s="118"/>
      <c r="C18" s="118"/>
      <c r="D18" s="146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</row>
    <row r="19" spans="2:17" x14ac:dyDescent="0.2">
      <c r="B19" s="118"/>
      <c r="C19" s="118"/>
      <c r="D19" s="146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</row>
    <row r="20" spans="2:17" x14ac:dyDescent="0.2">
      <c r="B20" s="118"/>
      <c r="C20" s="118"/>
      <c r="D20" s="146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</row>
    <row r="21" spans="2:17" x14ac:dyDescent="0.2">
      <c r="B21" s="118"/>
      <c r="C21" s="118"/>
      <c r="D21" s="146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</row>
    <row r="22" spans="2:17" x14ac:dyDescent="0.2">
      <c r="B22" s="118"/>
      <c r="C22" s="118"/>
      <c r="D22" s="146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</row>
    <row r="23" spans="2:17" x14ac:dyDescent="0.2">
      <c r="B23" s="118"/>
      <c r="C23" s="118"/>
      <c r="D23" s="146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</row>
    <row r="24" spans="2:17" x14ac:dyDescent="0.2">
      <c r="B24" s="118"/>
      <c r="C24" s="118"/>
      <c r="D24" s="146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</row>
    <row r="25" spans="2:17" x14ac:dyDescent="0.2">
      <c r="B25" s="118"/>
      <c r="C25" s="118"/>
      <c r="D25" s="146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</row>
    <row r="26" spans="2:17" x14ac:dyDescent="0.2">
      <c r="B26" s="118"/>
      <c r="C26" s="118"/>
      <c r="D26" s="146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</row>
    <row r="27" spans="2:17" x14ac:dyDescent="0.2">
      <c r="B27" s="118"/>
      <c r="C27" s="118"/>
      <c r="D27" s="146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</row>
    <row r="28" spans="2:17" x14ac:dyDescent="0.2">
      <c r="B28" s="118"/>
      <c r="C28" s="118"/>
      <c r="D28" s="146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</row>
    <row r="29" spans="2:17" x14ac:dyDescent="0.2">
      <c r="B29" s="118"/>
      <c r="C29" s="118"/>
      <c r="D29" s="146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</row>
    <row r="30" spans="2:17" x14ac:dyDescent="0.2">
      <c r="B30" s="118"/>
      <c r="C30" s="118"/>
      <c r="D30" s="146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</row>
    <row r="31" spans="2:17" x14ac:dyDescent="0.2">
      <c r="B31" s="118"/>
      <c r="C31" s="118"/>
      <c r="D31" s="146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</row>
    <row r="32" spans="2:17" x14ac:dyDescent="0.2">
      <c r="B32" s="118"/>
      <c r="C32" s="118"/>
      <c r="D32" s="146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</row>
    <row r="33" spans="2:17" x14ac:dyDescent="0.2">
      <c r="B33" s="118"/>
      <c r="C33" s="118"/>
      <c r="D33" s="146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</row>
    <row r="34" spans="2:17" x14ac:dyDescent="0.2">
      <c r="B34" s="118"/>
      <c r="C34" s="118"/>
      <c r="D34" s="146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</row>
    <row r="35" spans="2:17" x14ac:dyDescent="0.2">
      <c r="B35" s="118"/>
      <c r="C35" s="118"/>
      <c r="D35" s="146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</row>
    <row r="36" spans="2:17" x14ac:dyDescent="0.2">
      <c r="B36" s="118"/>
      <c r="C36" s="118"/>
      <c r="D36" s="146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</row>
    <row r="37" spans="2:17" x14ac:dyDescent="0.2">
      <c r="B37" s="118"/>
      <c r="C37" s="118"/>
      <c r="D37" s="146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</row>
    <row r="38" spans="2:17" x14ac:dyDescent="0.2">
      <c r="B38" s="118"/>
      <c r="C38" s="118"/>
      <c r="D38" s="146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</row>
    <row r="39" spans="2:17" x14ac:dyDescent="0.2">
      <c r="B39" s="118"/>
      <c r="C39" s="118"/>
      <c r="D39" s="146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</row>
    <row r="40" spans="2:17" x14ac:dyDescent="0.2">
      <c r="B40" s="118"/>
      <c r="C40" s="118"/>
      <c r="D40" s="146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</row>
    <row r="41" spans="2:17" x14ac:dyDescent="0.2">
      <c r="B41" s="118"/>
      <c r="C41" s="118"/>
      <c r="D41" s="146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</row>
    <row r="42" spans="2:17" x14ac:dyDescent="0.2">
      <c r="B42" s="118"/>
      <c r="C42" s="118"/>
      <c r="D42" s="146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</row>
    <row r="43" spans="2:17" x14ac:dyDescent="0.2">
      <c r="B43" s="118"/>
      <c r="C43" s="118"/>
      <c r="D43" s="146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</row>
    <row r="44" spans="2:17" x14ac:dyDescent="0.2">
      <c r="B44" s="118"/>
      <c r="C44" s="118"/>
      <c r="D44" s="146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</row>
    <row r="45" spans="2:17" x14ac:dyDescent="0.2">
      <c r="B45" s="118"/>
      <c r="C45" s="118"/>
      <c r="D45" s="146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</row>
    <row r="46" spans="2:17" x14ac:dyDescent="0.2">
      <c r="B46" s="118"/>
      <c r="C46" s="118"/>
      <c r="D46" s="146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</row>
    <row r="47" spans="2:17" x14ac:dyDescent="0.2">
      <c r="B47" s="118"/>
      <c r="C47" s="118"/>
      <c r="D47" s="146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</row>
    <row r="48" spans="2:17" x14ac:dyDescent="0.2">
      <c r="B48" s="118"/>
      <c r="C48" s="118"/>
      <c r="D48" s="146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2:17" x14ac:dyDescent="0.2">
      <c r="B49" s="118"/>
      <c r="C49" s="118"/>
      <c r="D49" s="146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</row>
    <row r="50" spans="2:17" x14ac:dyDescent="0.2">
      <c r="B50" s="118"/>
      <c r="C50" s="118"/>
      <c r="D50" s="146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</row>
    <row r="51" spans="2:17" x14ac:dyDescent="0.2">
      <c r="B51" s="118"/>
      <c r="C51" s="118"/>
      <c r="D51" s="146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</row>
    <row r="52" spans="2:17" x14ac:dyDescent="0.2">
      <c r="B52" s="118"/>
      <c r="C52" s="118"/>
      <c r="D52" s="146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</row>
    <row r="53" spans="2:17" x14ac:dyDescent="0.2">
      <c r="B53" s="118"/>
      <c r="C53" s="118"/>
      <c r="D53" s="146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</row>
    <row r="54" spans="2:17" x14ac:dyDescent="0.2">
      <c r="B54" s="118"/>
      <c r="C54" s="118"/>
      <c r="D54" s="146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</row>
    <row r="55" spans="2:17" x14ac:dyDescent="0.2">
      <c r="B55" s="118"/>
      <c r="C55" s="118"/>
      <c r="D55" s="146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</row>
    <row r="56" spans="2:17" x14ac:dyDescent="0.2">
      <c r="B56" s="118"/>
      <c r="C56" s="118"/>
      <c r="D56" s="146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</row>
    <row r="57" spans="2:17" x14ac:dyDescent="0.2">
      <c r="B57" s="118"/>
      <c r="C57" s="118"/>
      <c r="D57" s="146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</row>
    <row r="58" spans="2:17" x14ac:dyDescent="0.2">
      <c r="B58" s="118"/>
      <c r="C58" s="118"/>
      <c r="D58" s="146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</row>
    <row r="59" spans="2:17" x14ac:dyDescent="0.2">
      <c r="B59" s="118"/>
      <c r="C59" s="118"/>
      <c r="D59" s="146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</row>
    <row r="60" spans="2:17" x14ac:dyDescent="0.2">
      <c r="B60" s="118"/>
      <c r="C60" s="118"/>
      <c r="D60" s="146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</row>
    <row r="61" spans="2:17" x14ac:dyDescent="0.2">
      <c r="B61" s="118"/>
      <c r="C61" s="118"/>
      <c r="D61" s="146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</row>
    <row r="62" spans="2:17" x14ac:dyDescent="0.2">
      <c r="B62" s="118"/>
      <c r="C62" s="118"/>
      <c r="D62" s="146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</row>
    <row r="63" spans="2:17" x14ac:dyDescent="0.2">
      <c r="B63" s="118"/>
      <c r="C63" s="118"/>
      <c r="D63" s="146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</row>
    <row r="64" spans="2:17" x14ac:dyDescent="0.2">
      <c r="B64" s="118"/>
      <c r="C64" s="118"/>
      <c r="D64" s="146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</row>
    <row r="65" spans="2:17" x14ac:dyDescent="0.2">
      <c r="B65" s="118"/>
      <c r="C65" s="118"/>
      <c r="D65" s="146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</row>
    <row r="66" spans="2:17" x14ac:dyDescent="0.2">
      <c r="B66" s="118"/>
      <c r="C66" s="118"/>
      <c r="D66" s="146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</row>
    <row r="67" spans="2:17" x14ac:dyDescent="0.2">
      <c r="B67" s="118"/>
      <c r="C67" s="118"/>
      <c r="D67" s="146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</row>
    <row r="68" spans="2:17" x14ac:dyDescent="0.2">
      <c r="B68" s="118"/>
      <c r="C68" s="118"/>
      <c r="D68" s="146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</row>
    <row r="69" spans="2:17" x14ac:dyDescent="0.2">
      <c r="B69" s="118"/>
      <c r="C69" s="118"/>
      <c r="D69" s="146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</row>
    <row r="70" spans="2:17" x14ac:dyDescent="0.2">
      <c r="B70" s="118"/>
      <c r="C70" s="118"/>
      <c r="D70" s="146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</row>
    <row r="71" spans="2:17" x14ac:dyDescent="0.2">
      <c r="B71" s="118"/>
      <c r="C71" s="118"/>
      <c r="D71" s="146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</row>
    <row r="72" spans="2:17" x14ac:dyDescent="0.2">
      <c r="B72" s="118"/>
      <c r="C72" s="118"/>
      <c r="D72" s="146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</row>
    <row r="73" spans="2:17" x14ac:dyDescent="0.2">
      <c r="B73" s="118"/>
      <c r="C73" s="118"/>
      <c r="D73" s="146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</row>
    <row r="74" spans="2:17" x14ac:dyDescent="0.2">
      <c r="B74" s="118"/>
      <c r="C74" s="118"/>
      <c r="D74" s="146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</row>
    <row r="75" spans="2:17" x14ac:dyDescent="0.2">
      <c r="B75" s="118"/>
      <c r="C75" s="118"/>
      <c r="D75" s="146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</row>
    <row r="76" spans="2:17" x14ac:dyDescent="0.2">
      <c r="B76" s="118"/>
      <c r="C76" s="118"/>
      <c r="D76" s="146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</row>
    <row r="77" spans="2:17" x14ac:dyDescent="0.2">
      <c r="B77" s="118"/>
      <c r="C77" s="118"/>
      <c r="D77" s="146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</row>
    <row r="78" spans="2:17" x14ac:dyDescent="0.2">
      <c r="B78" s="118"/>
      <c r="C78" s="118"/>
      <c r="D78" s="146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</row>
    <row r="79" spans="2:17" x14ac:dyDescent="0.2">
      <c r="B79" s="118"/>
      <c r="C79" s="118"/>
      <c r="D79" s="146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</row>
    <row r="80" spans="2:17" x14ac:dyDescent="0.2">
      <c r="B80" s="118"/>
      <c r="C80" s="118"/>
      <c r="D80" s="146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</row>
    <row r="81" spans="2:17" x14ac:dyDescent="0.2">
      <c r="B81" s="118"/>
      <c r="C81" s="118"/>
      <c r="D81" s="146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</row>
    <row r="82" spans="2:17" x14ac:dyDescent="0.2">
      <c r="B82" s="118"/>
      <c r="C82" s="118"/>
      <c r="D82" s="146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</row>
    <row r="83" spans="2:17" x14ac:dyDescent="0.2">
      <c r="B83" s="118"/>
      <c r="C83" s="118"/>
      <c r="D83" s="146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</row>
    <row r="84" spans="2:17" x14ac:dyDescent="0.2">
      <c r="B84" s="118"/>
      <c r="C84" s="118"/>
      <c r="D84" s="146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</row>
    <row r="85" spans="2:17" x14ac:dyDescent="0.2">
      <c r="B85" s="118"/>
      <c r="C85" s="118"/>
      <c r="D85" s="146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</row>
    <row r="86" spans="2:17" x14ac:dyDescent="0.2">
      <c r="B86" s="118"/>
      <c r="C86" s="118"/>
      <c r="D86" s="146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</row>
    <row r="87" spans="2:17" x14ac:dyDescent="0.2">
      <c r="B87" s="118"/>
      <c r="C87" s="118"/>
      <c r="D87" s="146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</row>
    <row r="88" spans="2:17" x14ac:dyDescent="0.2">
      <c r="B88" s="118"/>
      <c r="C88" s="118"/>
      <c r="D88" s="146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</row>
    <row r="89" spans="2:17" x14ac:dyDescent="0.2">
      <c r="B89" s="118"/>
      <c r="C89" s="118"/>
      <c r="D89" s="146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</row>
    <row r="90" spans="2:17" x14ac:dyDescent="0.2">
      <c r="B90" s="118"/>
      <c r="C90" s="118"/>
      <c r="D90" s="146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</row>
    <row r="91" spans="2:17" x14ac:dyDescent="0.2">
      <c r="B91" s="118"/>
      <c r="C91" s="118"/>
      <c r="D91" s="146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</row>
    <row r="92" spans="2:17" x14ac:dyDescent="0.2">
      <c r="B92" s="118"/>
      <c r="C92" s="118"/>
      <c r="D92" s="146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</row>
    <row r="93" spans="2:17" x14ac:dyDescent="0.2">
      <c r="B93" s="118"/>
      <c r="C93" s="118"/>
      <c r="D93" s="146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</row>
    <row r="94" spans="2:17" x14ac:dyDescent="0.2">
      <c r="B94" s="118"/>
      <c r="C94" s="118"/>
      <c r="D94" s="146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</row>
    <row r="95" spans="2:17" x14ac:dyDescent="0.2">
      <c r="B95" s="118"/>
      <c r="C95" s="118"/>
      <c r="D95" s="146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</row>
    <row r="96" spans="2:17" x14ac:dyDescent="0.2">
      <c r="B96" s="118"/>
      <c r="C96" s="118"/>
      <c r="D96" s="146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</row>
    <row r="97" spans="2:17" x14ac:dyDescent="0.2">
      <c r="B97" s="118"/>
      <c r="C97" s="118"/>
      <c r="D97" s="146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</row>
    <row r="98" spans="2:17" x14ac:dyDescent="0.2">
      <c r="B98" s="118"/>
      <c r="C98" s="118"/>
      <c r="D98" s="146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2:17" x14ac:dyDescent="0.2">
      <c r="B99" s="118"/>
      <c r="C99" s="118"/>
      <c r="D99" s="146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</row>
    <row r="100" spans="2:17" x14ac:dyDescent="0.2">
      <c r="B100" s="118"/>
      <c r="C100" s="118"/>
      <c r="D100" s="146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</row>
    <row r="101" spans="2:17" x14ac:dyDescent="0.2">
      <c r="B101" s="118"/>
      <c r="C101" s="118"/>
      <c r="D101" s="146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</row>
    <row r="102" spans="2:17" x14ac:dyDescent="0.2">
      <c r="B102" s="118"/>
      <c r="C102" s="118"/>
      <c r="D102" s="146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</row>
    <row r="103" spans="2:17" x14ac:dyDescent="0.2">
      <c r="B103" s="118"/>
      <c r="C103" s="118"/>
      <c r="D103" s="146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</row>
    <row r="104" spans="2:17" x14ac:dyDescent="0.2">
      <c r="B104" s="118"/>
      <c r="C104" s="118"/>
      <c r="D104" s="146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</row>
    <row r="105" spans="2:17" x14ac:dyDescent="0.2">
      <c r="B105" s="118"/>
      <c r="C105" s="118"/>
      <c r="D105" s="146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</row>
    <row r="106" spans="2:17" x14ac:dyDescent="0.2">
      <c r="B106" s="118"/>
      <c r="C106" s="118"/>
      <c r="D106" s="146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</row>
    <row r="107" spans="2:17" x14ac:dyDescent="0.2">
      <c r="B107" s="118"/>
      <c r="C107" s="118"/>
      <c r="D107" s="146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</row>
    <row r="108" spans="2:17" x14ac:dyDescent="0.2">
      <c r="B108" s="118"/>
      <c r="C108" s="118"/>
      <c r="D108" s="146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</row>
    <row r="109" spans="2:17" x14ac:dyDescent="0.2">
      <c r="B109" s="118"/>
      <c r="C109" s="118"/>
      <c r="D109" s="146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</row>
    <row r="110" spans="2:17" x14ac:dyDescent="0.2">
      <c r="B110" s="118"/>
      <c r="C110" s="118"/>
      <c r="D110" s="146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</row>
    <row r="111" spans="2:17" x14ac:dyDescent="0.2">
      <c r="B111" s="118"/>
      <c r="C111" s="118"/>
      <c r="D111" s="146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</row>
    <row r="112" spans="2:17" x14ac:dyDescent="0.2">
      <c r="B112" s="118"/>
      <c r="C112" s="118"/>
      <c r="D112" s="146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</row>
    <row r="113" spans="2:17" x14ac:dyDescent="0.2">
      <c r="B113" s="118"/>
      <c r="C113" s="118"/>
      <c r="D113" s="146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</row>
    <row r="114" spans="2:17" x14ac:dyDescent="0.2">
      <c r="B114" s="118"/>
      <c r="C114" s="118"/>
      <c r="D114" s="146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</row>
    <row r="115" spans="2:17" x14ac:dyDescent="0.2">
      <c r="B115" s="118"/>
      <c r="C115" s="118"/>
      <c r="D115" s="146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</row>
    <row r="116" spans="2:17" x14ac:dyDescent="0.2">
      <c r="B116" s="118"/>
      <c r="C116" s="118"/>
      <c r="D116" s="146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</row>
    <row r="117" spans="2:17" x14ac:dyDescent="0.2">
      <c r="B117" s="118"/>
      <c r="C117" s="118"/>
      <c r="D117" s="146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</row>
    <row r="118" spans="2:17" x14ac:dyDescent="0.2">
      <c r="B118" s="118"/>
      <c r="C118" s="118"/>
      <c r="D118" s="146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</row>
    <row r="119" spans="2:17" x14ac:dyDescent="0.2">
      <c r="B119" s="118"/>
      <c r="C119" s="118"/>
      <c r="D119" s="146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</row>
    <row r="120" spans="2:17" x14ac:dyDescent="0.2">
      <c r="B120" s="118"/>
      <c r="C120" s="118"/>
      <c r="D120" s="146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</row>
    <row r="121" spans="2:17" x14ac:dyDescent="0.2">
      <c r="B121" s="118"/>
      <c r="C121" s="118"/>
      <c r="D121" s="146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</row>
    <row r="122" spans="2:17" x14ac:dyDescent="0.2">
      <c r="B122" s="118"/>
      <c r="C122" s="118"/>
      <c r="D122" s="146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</row>
    <row r="123" spans="2:17" x14ac:dyDescent="0.2">
      <c r="B123" s="118"/>
      <c r="C123" s="118"/>
      <c r="D123" s="146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</row>
    <row r="124" spans="2:17" x14ac:dyDescent="0.2">
      <c r="B124" s="118"/>
      <c r="C124" s="118"/>
      <c r="D124" s="146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</row>
    <row r="125" spans="2:17" x14ac:dyDescent="0.2">
      <c r="B125" s="118"/>
      <c r="C125" s="118"/>
      <c r="D125" s="146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</row>
    <row r="126" spans="2:17" x14ac:dyDescent="0.2">
      <c r="B126" s="118"/>
      <c r="C126" s="118"/>
      <c r="D126" s="146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</row>
    <row r="127" spans="2:17" x14ac:dyDescent="0.2">
      <c r="B127" s="118"/>
      <c r="C127" s="118"/>
      <c r="D127" s="146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</row>
    <row r="128" spans="2:17" x14ac:dyDescent="0.2">
      <c r="B128" s="118"/>
      <c r="C128" s="118"/>
      <c r="D128" s="146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</row>
    <row r="129" spans="2:17" x14ac:dyDescent="0.2">
      <c r="B129" s="118"/>
      <c r="C129" s="118"/>
      <c r="D129" s="146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</row>
    <row r="130" spans="2:17" x14ac:dyDescent="0.2">
      <c r="B130" s="118"/>
      <c r="C130" s="118"/>
      <c r="D130" s="146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</row>
    <row r="131" spans="2:17" x14ac:dyDescent="0.2">
      <c r="B131" s="118"/>
      <c r="C131" s="118"/>
      <c r="D131" s="146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</row>
    <row r="132" spans="2:17" x14ac:dyDescent="0.2">
      <c r="B132" s="118"/>
      <c r="C132" s="118"/>
      <c r="D132" s="146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</row>
    <row r="133" spans="2:17" x14ac:dyDescent="0.2">
      <c r="B133" s="118"/>
      <c r="C133" s="118"/>
      <c r="D133" s="146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</row>
    <row r="134" spans="2:17" x14ac:dyDescent="0.2">
      <c r="B134" s="118"/>
      <c r="C134" s="118"/>
      <c r="D134" s="146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</row>
    <row r="135" spans="2:17" x14ac:dyDescent="0.2">
      <c r="B135" s="118"/>
      <c r="C135" s="118"/>
      <c r="D135" s="146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</row>
    <row r="136" spans="2:17" x14ac:dyDescent="0.2">
      <c r="B136" s="118"/>
      <c r="C136" s="118"/>
      <c r="D136" s="146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</row>
    <row r="137" spans="2:17" x14ac:dyDescent="0.2">
      <c r="B137" s="118"/>
      <c r="C137" s="118"/>
      <c r="D137" s="146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</row>
    <row r="138" spans="2:17" x14ac:dyDescent="0.2">
      <c r="B138" s="118"/>
      <c r="C138" s="118"/>
      <c r="D138" s="146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</row>
    <row r="139" spans="2:17" x14ac:dyDescent="0.2">
      <c r="B139" s="118"/>
      <c r="C139" s="118"/>
      <c r="D139" s="146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</row>
    <row r="140" spans="2:17" x14ac:dyDescent="0.2">
      <c r="B140" s="118"/>
      <c r="C140" s="118"/>
      <c r="D140" s="146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</row>
    <row r="141" spans="2:17" x14ac:dyDescent="0.2">
      <c r="B141" s="118"/>
      <c r="C141" s="118"/>
      <c r="D141" s="146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</row>
    <row r="142" spans="2:17" x14ac:dyDescent="0.2">
      <c r="B142" s="118"/>
      <c r="C142" s="118"/>
      <c r="D142" s="146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</row>
    <row r="143" spans="2:17" x14ac:dyDescent="0.2">
      <c r="B143" s="118"/>
      <c r="C143" s="118"/>
      <c r="D143" s="146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</row>
    <row r="144" spans="2:17" x14ac:dyDescent="0.2">
      <c r="B144" s="118"/>
      <c r="C144" s="118"/>
      <c r="D144" s="146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</row>
    <row r="145" spans="2:17" x14ac:dyDescent="0.2">
      <c r="B145" s="118"/>
      <c r="C145" s="118"/>
      <c r="D145" s="146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</row>
    <row r="146" spans="2:17" x14ac:dyDescent="0.2">
      <c r="B146" s="118"/>
      <c r="C146" s="118"/>
      <c r="D146" s="146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</row>
    <row r="147" spans="2:17" x14ac:dyDescent="0.2">
      <c r="B147" s="118"/>
      <c r="C147" s="118"/>
      <c r="D147" s="146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</row>
    <row r="148" spans="2:17" x14ac:dyDescent="0.2">
      <c r="B148" s="118"/>
      <c r="C148" s="118"/>
      <c r="D148" s="146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</row>
    <row r="149" spans="2:17" x14ac:dyDescent="0.2">
      <c r="B149" s="118"/>
      <c r="C149" s="118"/>
      <c r="D149" s="146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</row>
    <row r="150" spans="2:17" x14ac:dyDescent="0.2">
      <c r="B150" s="118"/>
      <c r="C150" s="118"/>
      <c r="D150" s="146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</row>
    <row r="151" spans="2:17" x14ac:dyDescent="0.2">
      <c r="B151" s="118"/>
      <c r="C151" s="118"/>
      <c r="D151" s="146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</row>
    <row r="152" spans="2:17" x14ac:dyDescent="0.2">
      <c r="B152" s="118"/>
      <c r="C152" s="118"/>
      <c r="D152" s="146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</row>
    <row r="153" spans="2:17" x14ac:dyDescent="0.2">
      <c r="B153" s="118"/>
      <c r="C153" s="118"/>
      <c r="D153" s="146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</row>
    <row r="154" spans="2:17" x14ac:dyDescent="0.2">
      <c r="B154" s="118"/>
      <c r="C154" s="118"/>
      <c r="D154" s="146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</row>
    <row r="155" spans="2:17" x14ac:dyDescent="0.2">
      <c r="B155" s="118"/>
      <c r="C155" s="118"/>
      <c r="D155" s="146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</row>
    <row r="156" spans="2:17" x14ac:dyDescent="0.2">
      <c r="B156" s="118"/>
      <c r="C156" s="118"/>
      <c r="D156" s="146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</row>
    <row r="157" spans="2:17" x14ac:dyDescent="0.2">
      <c r="B157" s="118"/>
      <c r="C157" s="118"/>
      <c r="D157" s="146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</row>
    <row r="158" spans="2:17" x14ac:dyDescent="0.2">
      <c r="B158" s="118"/>
      <c r="C158" s="118"/>
      <c r="D158" s="146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</row>
    <row r="159" spans="2:17" x14ac:dyDescent="0.2">
      <c r="B159" s="118"/>
      <c r="C159" s="118"/>
      <c r="D159" s="146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</row>
    <row r="160" spans="2:17" x14ac:dyDescent="0.2">
      <c r="B160" s="118"/>
      <c r="C160" s="118"/>
      <c r="D160" s="146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</row>
    <row r="161" spans="2:17" x14ac:dyDescent="0.2">
      <c r="B161" s="118"/>
      <c r="C161" s="118"/>
      <c r="D161" s="146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</row>
    <row r="162" spans="2:17" x14ac:dyDescent="0.2">
      <c r="B162" s="118"/>
      <c r="C162" s="118"/>
      <c r="D162" s="146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</row>
    <row r="163" spans="2:17" x14ac:dyDescent="0.2">
      <c r="B163" s="118"/>
      <c r="C163" s="118"/>
      <c r="D163" s="146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</row>
    <row r="164" spans="2:17" x14ac:dyDescent="0.2">
      <c r="B164" s="118"/>
      <c r="C164" s="118"/>
      <c r="D164" s="146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</row>
    <row r="165" spans="2:17" x14ac:dyDescent="0.2">
      <c r="B165" s="118"/>
      <c r="C165" s="118"/>
      <c r="D165" s="146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</row>
    <row r="166" spans="2:17" x14ac:dyDescent="0.2">
      <c r="B166" s="118"/>
      <c r="C166" s="118"/>
      <c r="D166" s="146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</row>
    <row r="167" spans="2:17" x14ac:dyDescent="0.2">
      <c r="B167" s="118"/>
      <c r="C167" s="118"/>
      <c r="D167" s="146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</row>
    <row r="168" spans="2:17" x14ac:dyDescent="0.2">
      <c r="B168" s="118"/>
      <c r="C168" s="118"/>
      <c r="D168" s="146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</row>
    <row r="169" spans="2:17" x14ac:dyDescent="0.2">
      <c r="B169" s="118"/>
      <c r="C169" s="118"/>
      <c r="D169" s="146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</row>
    <row r="170" spans="2:17" x14ac:dyDescent="0.2">
      <c r="B170" s="118"/>
      <c r="C170" s="118"/>
      <c r="D170" s="146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</row>
    <row r="171" spans="2:17" x14ac:dyDescent="0.2">
      <c r="B171" s="118"/>
      <c r="C171" s="118"/>
      <c r="D171" s="146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</row>
    <row r="172" spans="2:17" x14ac:dyDescent="0.2">
      <c r="B172" s="118"/>
      <c r="C172" s="118"/>
      <c r="D172" s="146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</row>
    <row r="173" spans="2:17" x14ac:dyDescent="0.2">
      <c r="B173" s="118"/>
      <c r="C173" s="118"/>
      <c r="D173" s="146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</row>
    <row r="174" spans="2:17" x14ac:dyDescent="0.2">
      <c r="B174" s="118"/>
      <c r="C174" s="118"/>
      <c r="D174" s="146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</row>
    <row r="175" spans="2:17" x14ac:dyDescent="0.2">
      <c r="B175" s="118"/>
      <c r="C175" s="118"/>
      <c r="D175" s="146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</row>
    <row r="176" spans="2:17" x14ac:dyDescent="0.2">
      <c r="B176" s="118"/>
      <c r="C176" s="118"/>
      <c r="D176" s="146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</row>
    <row r="177" spans="2:17" x14ac:dyDescent="0.2">
      <c r="B177" s="118"/>
      <c r="C177" s="118"/>
      <c r="D177" s="146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</row>
    <row r="178" spans="2:17" x14ac:dyDescent="0.2">
      <c r="B178" s="118"/>
      <c r="C178" s="118"/>
      <c r="D178" s="146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</row>
    <row r="179" spans="2:17" x14ac:dyDescent="0.2">
      <c r="B179" s="118"/>
      <c r="C179" s="118"/>
      <c r="D179" s="146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</row>
    <row r="180" spans="2:17" x14ac:dyDescent="0.2">
      <c r="B180" s="118"/>
      <c r="C180" s="118"/>
      <c r="D180" s="146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</row>
    <row r="181" spans="2:17" x14ac:dyDescent="0.2">
      <c r="B181" s="118"/>
      <c r="C181" s="118"/>
      <c r="D181" s="146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</row>
    <row r="182" spans="2:17" x14ac:dyDescent="0.2">
      <c r="B182" s="118"/>
      <c r="C182" s="118"/>
      <c r="D182" s="146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</row>
    <row r="183" spans="2:17" x14ac:dyDescent="0.2">
      <c r="B183" s="118"/>
      <c r="C183" s="118"/>
      <c r="D183" s="146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159" customWidth="1"/>
    <col min="2" max="2" width="14.28515625" style="101" customWidth="1"/>
    <col min="3" max="3" width="15.42578125" style="101" customWidth="1"/>
    <col min="4" max="4" width="10.28515625" style="127" customWidth="1"/>
    <col min="5" max="16384" width="9.140625" style="159"/>
  </cols>
  <sheetData>
    <row r="1" spans="1:19" x14ac:dyDescent="0.2">
      <c r="A1" s="274" t="str">
        <f>"Державний борг України за станом на " &amp; TEXT(DREPORTDATE,"dd.MM.yyyy")</f>
        <v>Державний борг України за станом на 31.12.2017</v>
      </c>
      <c r="B1" s="275"/>
      <c r="C1" s="275"/>
      <c r="D1" s="275"/>
    </row>
    <row r="2" spans="1:19" x14ac:dyDescent="0.2">
      <c r="A2" s="274" t="str">
        <f>"Гарантований державою борг України за станом на " &amp; TEXT(DREPORTDATE,"dd.MM.yyyy")</f>
        <v>Гарантований державою борг України за станом на 31.12.2017</v>
      </c>
      <c r="B2" s="275"/>
      <c r="C2" s="275"/>
      <c r="D2" s="275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31.12.2017</v>
      </c>
      <c r="B3" s="3"/>
      <c r="C3" s="3"/>
      <c r="D3" s="3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</row>
    <row r="4" spans="1:19" ht="18.75" x14ac:dyDescent="0.3">
      <c r="A4" s="1" t="s">
        <v>186</v>
      </c>
      <c r="B4" s="1"/>
      <c r="C4" s="1"/>
      <c r="D4" s="1"/>
    </row>
    <row r="5" spans="1:19" x14ac:dyDescent="0.2">
      <c r="B5" s="118"/>
      <c r="C5" s="118"/>
      <c r="D5" s="146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</row>
    <row r="6" spans="1:19" s="248" customFormat="1" x14ac:dyDescent="0.2">
      <c r="B6" s="150"/>
      <c r="C6" s="150"/>
      <c r="D6" s="248" t="str">
        <f>VALVAL</f>
        <v>млрд. одиниць</v>
      </c>
    </row>
    <row r="7" spans="1:19" s="24" customFormat="1" x14ac:dyDescent="0.2">
      <c r="A7" s="206"/>
      <c r="B7" s="43" t="s">
        <v>183</v>
      </c>
      <c r="C7" s="43" t="s">
        <v>9</v>
      </c>
      <c r="D7" s="70" t="s">
        <v>68</v>
      </c>
    </row>
    <row r="8" spans="1:19" s="79" customFormat="1" ht="15" x14ac:dyDescent="0.2">
      <c r="A8" s="68" t="s">
        <v>182</v>
      </c>
      <c r="B8" s="249">
        <f t="shared" ref="B8:C8" si="0">B$9+B$17</f>
        <v>76.305177725160007</v>
      </c>
      <c r="C8" s="249">
        <f t="shared" si="0"/>
        <v>2141.6744392656601</v>
      </c>
      <c r="D8" s="106">
        <v>2.1013380000000002</v>
      </c>
    </row>
    <row r="9" spans="1:19" s="49" customFormat="1" ht="15" x14ac:dyDescent="0.2">
      <c r="A9" s="158" t="s">
        <v>75</v>
      </c>
      <c r="B9" s="180">
        <f t="shared" ref="B9:C9" si="1">SUM(B$10:B$16)</f>
        <v>65.332785676650005</v>
      </c>
      <c r="C9" s="180">
        <f t="shared" si="1"/>
        <v>1833.7098647964801</v>
      </c>
      <c r="D9" s="208">
        <v>1.256205</v>
      </c>
    </row>
    <row r="10" spans="1:19" s="228" customFormat="1" outlineLevel="1" x14ac:dyDescent="0.2">
      <c r="A10" s="112" t="s">
        <v>17</v>
      </c>
      <c r="B10" s="182">
        <v>26.75786062141</v>
      </c>
      <c r="C10" s="182">
        <v>751.01884106318005</v>
      </c>
      <c r="D10" s="6">
        <v>0.35066900000000001</v>
      </c>
    </row>
    <row r="11" spans="1:19" s="203" customFormat="1" outlineLevel="1" x14ac:dyDescent="0.2">
      <c r="A11" s="50" t="s">
        <v>143</v>
      </c>
      <c r="B11" s="214">
        <v>8.4815851040000001E-2</v>
      </c>
      <c r="C11" s="214">
        <v>2.3805454051399999</v>
      </c>
      <c r="D11" s="236">
        <v>1.1119999999999999E-3</v>
      </c>
    </row>
    <row r="12" spans="1:19" outlineLevel="1" x14ac:dyDescent="0.2">
      <c r="A12" s="14" t="s">
        <v>58</v>
      </c>
      <c r="B12" s="191">
        <v>20.467272999999999</v>
      </c>
      <c r="C12" s="191">
        <v>574.45951549287997</v>
      </c>
      <c r="D12" s="16">
        <v>0.268229</v>
      </c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</row>
    <row r="13" spans="1:19" outlineLevel="1" x14ac:dyDescent="0.2">
      <c r="A13" s="14" t="s">
        <v>155</v>
      </c>
      <c r="B13" s="191">
        <v>6.1017590000000003E-5</v>
      </c>
      <c r="C13" s="191">
        <v>1.71259423E-3</v>
      </c>
      <c r="D13" s="16">
        <v>9.9999999999999995E-7</v>
      </c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</row>
    <row r="14" spans="1:19" outlineLevel="1" x14ac:dyDescent="0.2">
      <c r="A14" s="14" t="s">
        <v>69</v>
      </c>
      <c r="B14" s="191">
        <v>14.5175751597</v>
      </c>
      <c r="C14" s="191">
        <v>407.46801942638001</v>
      </c>
      <c r="D14" s="16">
        <v>0.19025700000000001</v>
      </c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</row>
    <row r="15" spans="1:19" outlineLevel="1" x14ac:dyDescent="0.2">
      <c r="A15" s="14" t="s">
        <v>91</v>
      </c>
      <c r="B15" s="191">
        <v>1.7563631931399999</v>
      </c>
      <c r="C15" s="191">
        <v>49.296237410670003</v>
      </c>
      <c r="D15" s="16">
        <v>2.3018E-2</v>
      </c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9" outlineLevel="1" x14ac:dyDescent="0.2">
      <c r="A16" s="14" t="s">
        <v>194</v>
      </c>
      <c r="B16" s="191">
        <v>1.74883683377</v>
      </c>
      <c r="C16" s="191">
        <v>49.084993404000002</v>
      </c>
      <c r="D16" s="16">
        <v>2.2918999999999998E-2</v>
      </c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</row>
    <row r="17" spans="1:17" ht="15" x14ac:dyDescent="0.25">
      <c r="A17" s="165" t="s">
        <v>117</v>
      </c>
      <c r="B17" s="26">
        <f t="shared" ref="B17:C17" si="2">SUM(B$18:B$24)</f>
        <v>10.972392048509999</v>
      </c>
      <c r="C17" s="26">
        <f t="shared" si="2"/>
        <v>307.96457446918004</v>
      </c>
      <c r="D17" s="54">
        <v>0.14379500000000001</v>
      </c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</row>
    <row r="18" spans="1:17" outlineLevel="1" x14ac:dyDescent="0.2">
      <c r="A18" s="14" t="s">
        <v>17</v>
      </c>
      <c r="B18" s="191">
        <v>0.31887770298000001</v>
      </c>
      <c r="C18" s="191">
        <v>8.9500115999999998</v>
      </c>
      <c r="D18" s="16">
        <v>4.1790000000000004E-3</v>
      </c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</row>
    <row r="19" spans="1:17" outlineLevel="1" x14ac:dyDescent="0.2">
      <c r="A19" s="14" t="s">
        <v>143</v>
      </c>
      <c r="B19" s="191">
        <v>0.1542221778</v>
      </c>
      <c r="C19" s="191">
        <v>4.3285882551299997</v>
      </c>
      <c r="D19" s="16">
        <v>2.0209999999999998E-3</v>
      </c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</row>
    <row r="20" spans="1:17" outlineLevel="1" x14ac:dyDescent="0.2">
      <c r="A20" s="14" t="s">
        <v>73</v>
      </c>
      <c r="B20" s="191">
        <v>3.401298E-5</v>
      </c>
      <c r="C20" s="191">
        <v>9.5465000000000003E-4</v>
      </c>
      <c r="D20" s="16">
        <v>0</v>
      </c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</row>
    <row r="21" spans="1:17" outlineLevel="1" x14ac:dyDescent="0.2">
      <c r="A21" s="14" t="s">
        <v>155</v>
      </c>
      <c r="B21" s="191">
        <v>2.1019582370299998</v>
      </c>
      <c r="C21" s="191">
        <v>58.996130575339997</v>
      </c>
      <c r="D21" s="16">
        <v>2.7546999999999999E-2</v>
      </c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</row>
    <row r="22" spans="1:17" outlineLevel="1" x14ac:dyDescent="0.2">
      <c r="A22" s="14" t="s">
        <v>69</v>
      </c>
      <c r="B22" s="191">
        <v>8.1838357207700003</v>
      </c>
      <c r="C22" s="191">
        <v>229.69754217034</v>
      </c>
      <c r="D22" s="16">
        <v>0.107251</v>
      </c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</row>
    <row r="23" spans="1:17" outlineLevel="1" x14ac:dyDescent="0.2">
      <c r="A23" s="14" t="s">
        <v>91</v>
      </c>
      <c r="B23" s="191">
        <v>9.7477853279999999E-2</v>
      </c>
      <c r="C23" s="191">
        <v>2.7359326455700002</v>
      </c>
      <c r="D23" s="16">
        <v>1.2769999999999999E-3</v>
      </c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</row>
    <row r="24" spans="1:17" outlineLevel="1" x14ac:dyDescent="0.2">
      <c r="A24" s="14" t="s">
        <v>194</v>
      </c>
      <c r="B24" s="191">
        <v>0.11598634367000001</v>
      </c>
      <c r="C24" s="191">
        <v>3.2554145727999999</v>
      </c>
      <c r="D24" s="16">
        <v>1.5200000000000001E-3</v>
      </c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</row>
    <row r="25" spans="1:17" x14ac:dyDescent="0.2">
      <c r="B25" s="118"/>
      <c r="C25" s="118"/>
      <c r="D25" s="146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</row>
    <row r="26" spans="1:17" x14ac:dyDescent="0.2">
      <c r="B26" s="118"/>
      <c r="C26" s="118"/>
      <c r="D26" s="146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</row>
    <row r="27" spans="1:17" x14ac:dyDescent="0.2">
      <c r="B27" s="118"/>
      <c r="C27" s="118"/>
      <c r="D27" s="146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</row>
    <row r="28" spans="1:17" x14ac:dyDescent="0.2">
      <c r="B28" s="118"/>
      <c r="C28" s="118"/>
      <c r="D28" s="146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</row>
    <row r="29" spans="1:17" x14ac:dyDescent="0.2">
      <c r="B29" s="118"/>
      <c r="C29" s="118"/>
      <c r="D29" s="146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</row>
    <row r="30" spans="1:17" x14ac:dyDescent="0.2">
      <c r="B30" s="118"/>
      <c r="C30" s="118"/>
      <c r="D30" s="146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</row>
    <row r="31" spans="1:17" x14ac:dyDescent="0.2">
      <c r="B31" s="118"/>
      <c r="C31" s="118"/>
      <c r="D31" s="146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</row>
    <row r="32" spans="1:17" x14ac:dyDescent="0.2">
      <c r="B32" s="118"/>
      <c r="C32" s="118"/>
      <c r="D32" s="146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</row>
    <row r="33" spans="2:17" x14ac:dyDescent="0.2">
      <c r="B33" s="118"/>
      <c r="C33" s="118"/>
      <c r="D33" s="146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</row>
    <row r="34" spans="2:17" x14ac:dyDescent="0.2">
      <c r="B34" s="118"/>
      <c r="C34" s="118"/>
      <c r="D34" s="146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</row>
    <row r="35" spans="2:17" x14ac:dyDescent="0.2">
      <c r="B35" s="118"/>
      <c r="C35" s="118"/>
      <c r="D35" s="146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</row>
    <row r="36" spans="2:17" x14ac:dyDescent="0.2">
      <c r="B36" s="118"/>
      <c r="C36" s="118"/>
      <c r="D36" s="146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</row>
    <row r="37" spans="2:17" x14ac:dyDescent="0.2">
      <c r="B37" s="118"/>
      <c r="C37" s="118"/>
      <c r="D37" s="146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</row>
    <row r="38" spans="2:17" x14ac:dyDescent="0.2">
      <c r="B38" s="118"/>
      <c r="C38" s="118"/>
      <c r="D38" s="146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</row>
    <row r="39" spans="2:17" x14ac:dyDescent="0.2">
      <c r="B39" s="118"/>
      <c r="C39" s="118"/>
      <c r="D39" s="146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</row>
    <row r="40" spans="2:17" x14ac:dyDescent="0.2">
      <c r="B40" s="118"/>
      <c r="C40" s="118"/>
      <c r="D40" s="146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</row>
    <row r="41" spans="2:17" x14ac:dyDescent="0.2">
      <c r="B41" s="118"/>
      <c r="C41" s="118"/>
      <c r="D41" s="146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</row>
    <row r="42" spans="2:17" x14ac:dyDescent="0.2">
      <c r="B42" s="118"/>
      <c r="C42" s="118"/>
      <c r="D42" s="146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</row>
    <row r="43" spans="2:17" x14ac:dyDescent="0.2">
      <c r="B43" s="118"/>
      <c r="C43" s="118"/>
      <c r="D43" s="146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</row>
    <row r="44" spans="2:17" x14ac:dyDescent="0.2">
      <c r="B44" s="118"/>
      <c r="C44" s="118"/>
      <c r="D44" s="146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</row>
    <row r="45" spans="2:17" x14ac:dyDescent="0.2">
      <c r="B45" s="118"/>
      <c r="C45" s="118"/>
      <c r="D45" s="146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</row>
    <row r="46" spans="2:17" x14ac:dyDescent="0.2">
      <c r="B46" s="118"/>
      <c r="C46" s="118"/>
      <c r="D46" s="146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</row>
    <row r="47" spans="2:17" x14ac:dyDescent="0.2">
      <c r="B47" s="118"/>
      <c r="C47" s="118"/>
      <c r="D47" s="146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</row>
    <row r="48" spans="2:17" x14ac:dyDescent="0.2">
      <c r="B48" s="118"/>
      <c r="C48" s="118"/>
      <c r="D48" s="146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2:17" x14ac:dyDescent="0.2">
      <c r="B49" s="118"/>
      <c r="C49" s="118"/>
      <c r="D49" s="146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</row>
    <row r="50" spans="2:17" x14ac:dyDescent="0.2">
      <c r="B50" s="118"/>
      <c r="C50" s="118"/>
      <c r="D50" s="146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</row>
    <row r="51" spans="2:17" x14ac:dyDescent="0.2">
      <c r="B51" s="118"/>
      <c r="C51" s="118"/>
      <c r="D51" s="146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</row>
    <row r="52" spans="2:17" x14ac:dyDescent="0.2">
      <c r="B52" s="118"/>
      <c r="C52" s="118"/>
      <c r="D52" s="146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</row>
    <row r="53" spans="2:17" x14ac:dyDescent="0.2">
      <c r="B53" s="118"/>
      <c r="C53" s="118"/>
      <c r="D53" s="146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</row>
    <row r="54" spans="2:17" x14ac:dyDescent="0.2">
      <c r="B54" s="118"/>
      <c r="C54" s="118"/>
      <c r="D54" s="146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</row>
    <row r="55" spans="2:17" x14ac:dyDescent="0.2">
      <c r="B55" s="118"/>
      <c r="C55" s="118"/>
      <c r="D55" s="146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</row>
    <row r="56" spans="2:17" x14ac:dyDescent="0.2">
      <c r="B56" s="118"/>
      <c r="C56" s="118"/>
      <c r="D56" s="146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</row>
    <row r="57" spans="2:17" x14ac:dyDescent="0.2">
      <c r="B57" s="118"/>
      <c r="C57" s="118"/>
      <c r="D57" s="146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</row>
    <row r="58" spans="2:17" x14ac:dyDescent="0.2">
      <c r="B58" s="118"/>
      <c r="C58" s="118"/>
      <c r="D58" s="146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</row>
    <row r="59" spans="2:17" x14ac:dyDescent="0.2">
      <c r="B59" s="118"/>
      <c r="C59" s="118"/>
      <c r="D59" s="146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</row>
    <row r="60" spans="2:17" x14ac:dyDescent="0.2">
      <c r="B60" s="118"/>
      <c r="C60" s="118"/>
      <c r="D60" s="146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</row>
    <row r="61" spans="2:17" x14ac:dyDescent="0.2">
      <c r="B61" s="118"/>
      <c r="C61" s="118"/>
      <c r="D61" s="146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</row>
    <row r="62" spans="2:17" x14ac:dyDescent="0.2">
      <c r="B62" s="118"/>
      <c r="C62" s="118"/>
      <c r="D62" s="146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</row>
    <row r="63" spans="2:17" x14ac:dyDescent="0.2">
      <c r="B63" s="118"/>
      <c r="C63" s="118"/>
      <c r="D63" s="146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</row>
    <row r="64" spans="2:17" x14ac:dyDescent="0.2">
      <c r="B64" s="118"/>
      <c r="C64" s="118"/>
      <c r="D64" s="146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</row>
    <row r="65" spans="2:17" x14ac:dyDescent="0.2">
      <c r="B65" s="118"/>
      <c r="C65" s="118"/>
      <c r="D65" s="146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</row>
    <row r="66" spans="2:17" x14ac:dyDescent="0.2">
      <c r="B66" s="118"/>
      <c r="C66" s="118"/>
      <c r="D66" s="146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</row>
    <row r="67" spans="2:17" x14ac:dyDescent="0.2">
      <c r="B67" s="118"/>
      <c r="C67" s="118"/>
      <c r="D67" s="146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</row>
    <row r="68" spans="2:17" x14ac:dyDescent="0.2">
      <c r="B68" s="118"/>
      <c r="C68" s="118"/>
      <c r="D68" s="146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</row>
    <row r="69" spans="2:17" x14ac:dyDescent="0.2">
      <c r="B69" s="118"/>
      <c r="C69" s="118"/>
      <c r="D69" s="146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</row>
    <row r="70" spans="2:17" x14ac:dyDescent="0.2">
      <c r="B70" s="118"/>
      <c r="C70" s="118"/>
      <c r="D70" s="146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</row>
    <row r="71" spans="2:17" x14ac:dyDescent="0.2">
      <c r="B71" s="118"/>
      <c r="C71" s="118"/>
      <c r="D71" s="146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</row>
    <row r="72" spans="2:17" x14ac:dyDescent="0.2">
      <c r="B72" s="118"/>
      <c r="C72" s="118"/>
      <c r="D72" s="146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</row>
    <row r="73" spans="2:17" x14ac:dyDescent="0.2">
      <c r="B73" s="118"/>
      <c r="C73" s="118"/>
      <c r="D73" s="146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</row>
    <row r="74" spans="2:17" x14ac:dyDescent="0.2">
      <c r="B74" s="118"/>
      <c r="C74" s="118"/>
      <c r="D74" s="146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</row>
    <row r="75" spans="2:17" x14ac:dyDescent="0.2">
      <c r="B75" s="118"/>
      <c r="C75" s="118"/>
      <c r="D75" s="146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</row>
    <row r="76" spans="2:17" x14ac:dyDescent="0.2">
      <c r="B76" s="118"/>
      <c r="C76" s="118"/>
      <c r="D76" s="146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</row>
    <row r="77" spans="2:17" x14ac:dyDescent="0.2">
      <c r="B77" s="118"/>
      <c r="C77" s="118"/>
      <c r="D77" s="146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</row>
    <row r="78" spans="2:17" x14ac:dyDescent="0.2">
      <c r="B78" s="118"/>
      <c r="C78" s="118"/>
      <c r="D78" s="146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</row>
    <row r="79" spans="2:17" x14ac:dyDescent="0.2">
      <c r="B79" s="118"/>
      <c r="C79" s="118"/>
      <c r="D79" s="146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</row>
    <row r="80" spans="2:17" x14ac:dyDescent="0.2">
      <c r="B80" s="118"/>
      <c r="C80" s="118"/>
      <c r="D80" s="146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</row>
    <row r="81" spans="2:17" x14ac:dyDescent="0.2">
      <c r="B81" s="118"/>
      <c r="C81" s="118"/>
      <c r="D81" s="146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</row>
    <row r="82" spans="2:17" x14ac:dyDescent="0.2">
      <c r="B82" s="118"/>
      <c r="C82" s="118"/>
      <c r="D82" s="146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</row>
    <row r="83" spans="2:17" x14ac:dyDescent="0.2">
      <c r="B83" s="118"/>
      <c r="C83" s="118"/>
      <c r="D83" s="146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</row>
    <row r="84" spans="2:17" x14ac:dyDescent="0.2">
      <c r="B84" s="118"/>
      <c r="C84" s="118"/>
      <c r="D84" s="146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</row>
    <row r="85" spans="2:17" x14ac:dyDescent="0.2">
      <c r="B85" s="118"/>
      <c r="C85" s="118"/>
      <c r="D85" s="146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</row>
    <row r="86" spans="2:17" x14ac:dyDescent="0.2">
      <c r="B86" s="118"/>
      <c r="C86" s="118"/>
      <c r="D86" s="146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</row>
    <row r="87" spans="2:17" x14ac:dyDescent="0.2">
      <c r="B87" s="118"/>
      <c r="C87" s="118"/>
      <c r="D87" s="146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</row>
    <row r="88" spans="2:17" x14ac:dyDescent="0.2">
      <c r="B88" s="118"/>
      <c r="C88" s="118"/>
      <c r="D88" s="146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</row>
    <row r="89" spans="2:17" x14ac:dyDescent="0.2">
      <c r="B89" s="118"/>
      <c r="C89" s="118"/>
      <c r="D89" s="146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</row>
    <row r="90" spans="2:17" x14ac:dyDescent="0.2">
      <c r="B90" s="118"/>
      <c r="C90" s="118"/>
      <c r="D90" s="146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</row>
    <row r="91" spans="2:17" x14ac:dyDescent="0.2">
      <c r="B91" s="118"/>
      <c r="C91" s="118"/>
      <c r="D91" s="146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</row>
    <row r="92" spans="2:17" x14ac:dyDescent="0.2">
      <c r="B92" s="118"/>
      <c r="C92" s="118"/>
      <c r="D92" s="146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</row>
    <row r="93" spans="2:17" x14ac:dyDescent="0.2">
      <c r="B93" s="118"/>
      <c r="C93" s="118"/>
      <c r="D93" s="146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</row>
    <row r="94" spans="2:17" x14ac:dyDescent="0.2">
      <c r="B94" s="118"/>
      <c r="C94" s="118"/>
      <c r="D94" s="146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</row>
    <row r="95" spans="2:17" x14ac:dyDescent="0.2">
      <c r="B95" s="118"/>
      <c r="C95" s="118"/>
      <c r="D95" s="146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</row>
    <row r="96" spans="2:17" x14ac:dyDescent="0.2">
      <c r="B96" s="118"/>
      <c r="C96" s="118"/>
      <c r="D96" s="146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</row>
    <row r="97" spans="2:17" x14ac:dyDescent="0.2">
      <c r="B97" s="118"/>
      <c r="C97" s="118"/>
      <c r="D97" s="146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</row>
    <row r="98" spans="2:17" x14ac:dyDescent="0.2">
      <c r="B98" s="118"/>
      <c r="C98" s="118"/>
      <c r="D98" s="146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2:17" x14ac:dyDescent="0.2">
      <c r="B99" s="118"/>
      <c r="C99" s="118"/>
      <c r="D99" s="146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</row>
    <row r="100" spans="2:17" x14ac:dyDescent="0.2">
      <c r="B100" s="118"/>
      <c r="C100" s="118"/>
      <c r="D100" s="146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</row>
    <row r="101" spans="2:17" x14ac:dyDescent="0.2">
      <c r="B101" s="118"/>
      <c r="C101" s="118"/>
      <c r="D101" s="146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</row>
    <row r="102" spans="2:17" x14ac:dyDescent="0.2">
      <c r="B102" s="118"/>
      <c r="C102" s="118"/>
      <c r="D102" s="146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</row>
    <row r="103" spans="2:17" x14ac:dyDescent="0.2">
      <c r="B103" s="118"/>
      <c r="C103" s="118"/>
      <c r="D103" s="146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</row>
    <row r="104" spans="2:17" x14ac:dyDescent="0.2">
      <c r="B104" s="118"/>
      <c r="C104" s="118"/>
      <c r="D104" s="146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</row>
    <row r="105" spans="2:17" x14ac:dyDescent="0.2">
      <c r="B105" s="118"/>
      <c r="C105" s="118"/>
      <c r="D105" s="146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</row>
    <row r="106" spans="2:17" x14ac:dyDescent="0.2">
      <c r="B106" s="118"/>
      <c r="C106" s="118"/>
      <c r="D106" s="146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</row>
    <row r="107" spans="2:17" x14ac:dyDescent="0.2">
      <c r="B107" s="118"/>
      <c r="C107" s="118"/>
      <c r="D107" s="146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</row>
    <row r="108" spans="2:17" x14ac:dyDescent="0.2">
      <c r="B108" s="118"/>
      <c r="C108" s="118"/>
      <c r="D108" s="146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</row>
    <row r="109" spans="2:17" x14ac:dyDescent="0.2">
      <c r="B109" s="118"/>
      <c r="C109" s="118"/>
      <c r="D109" s="146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</row>
    <row r="110" spans="2:17" x14ac:dyDescent="0.2">
      <c r="B110" s="118"/>
      <c r="C110" s="118"/>
      <c r="D110" s="146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</row>
    <row r="111" spans="2:17" x14ac:dyDescent="0.2">
      <c r="B111" s="118"/>
      <c r="C111" s="118"/>
      <c r="D111" s="146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</row>
    <row r="112" spans="2:17" x14ac:dyDescent="0.2">
      <c r="B112" s="118"/>
      <c r="C112" s="118"/>
      <c r="D112" s="146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</row>
    <row r="113" spans="2:17" x14ac:dyDescent="0.2">
      <c r="B113" s="118"/>
      <c r="C113" s="118"/>
      <c r="D113" s="146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</row>
    <row r="114" spans="2:17" x14ac:dyDescent="0.2">
      <c r="B114" s="118"/>
      <c r="C114" s="118"/>
      <c r="D114" s="146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</row>
    <row r="115" spans="2:17" x14ac:dyDescent="0.2">
      <c r="B115" s="118"/>
      <c r="C115" s="118"/>
      <c r="D115" s="146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</row>
    <row r="116" spans="2:17" x14ac:dyDescent="0.2">
      <c r="B116" s="118"/>
      <c r="C116" s="118"/>
      <c r="D116" s="146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</row>
    <row r="117" spans="2:17" x14ac:dyDescent="0.2">
      <c r="B117" s="118"/>
      <c r="C117" s="118"/>
      <c r="D117" s="146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</row>
    <row r="118" spans="2:17" x14ac:dyDescent="0.2">
      <c r="B118" s="118"/>
      <c r="C118" s="118"/>
      <c r="D118" s="146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</row>
    <row r="119" spans="2:17" x14ac:dyDescent="0.2">
      <c r="B119" s="118"/>
      <c r="C119" s="118"/>
      <c r="D119" s="146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</row>
    <row r="120" spans="2:17" x14ac:dyDescent="0.2">
      <c r="B120" s="118"/>
      <c r="C120" s="118"/>
      <c r="D120" s="146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</row>
    <row r="121" spans="2:17" x14ac:dyDescent="0.2">
      <c r="B121" s="118"/>
      <c r="C121" s="118"/>
      <c r="D121" s="146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</row>
    <row r="122" spans="2:17" x14ac:dyDescent="0.2">
      <c r="B122" s="118"/>
      <c r="C122" s="118"/>
      <c r="D122" s="146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</row>
    <row r="123" spans="2:17" x14ac:dyDescent="0.2">
      <c r="B123" s="118"/>
      <c r="C123" s="118"/>
      <c r="D123" s="146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</row>
    <row r="124" spans="2:17" x14ac:dyDescent="0.2">
      <c r="B124" s="118"/>
      <c r="C124" s="118"/>
      <c r="D124" s="146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</row>
    <row r="125" spans="2:17" x14ac:dyDescent="0.2">
      <c r="B125" s="118"/>
      <c r="C125" s="118"/>
      <c r="D125" s="146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</row>
    <row r="126" spans="2:17" x14ac:dyDescent="0.2">
      <c r="B126" s="118"/>
      <c r="C126" s="118"/>
      <c r="D126" s="146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</row>
    <row r="127" spans="2:17" x14ac:dyDescent="0.2">
      <c r="B127" s="118"/>
      <c r="C127" s="118"/>
      <c r="D127" s="146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</row>
    <row r="128" spans="2:17" x14ac:dyDescent="0.2">
      <c r="B128" s="118"/>
      <c r="C128" s="118"/>
      <c r="D128" s="146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</row>
    <row r="129" spans="2:17" x14ac:dyDescent="0.2">
      <c r="B129" s="118"/>
      <c r="C129" s="118"/>
      <c r="D129" s="146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</row>
    <row r="130" spans="2:17" x14ac:dyDescent="0.2">
      <c r="B130" s="118"/>
      <c r="C130" s="118"/>
      <c r="D130" s="146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</row>
    <row r="131" spans="2:17" x14ac:dyDescent="0.2">
      <c r="B131" s="118"/>
      <c r="C131" s="118"/>
      <c r="D131" s="146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</row>
    <row r="132" spans="2:17" x14ac:dyDescent="0.2">
      <c r="B132" s="118"/>
      <c r="C132" s="118"/>
      <c r="D132" s="146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</row>
    <row r="133" spans="2:17" x14ac:dyDescent="0.2">
      <c r="B133" s="118"/>
      <c r="C133" s="118"/>
      <c r="D133" s="146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</row>
    <row r="134" spans="2:17" x14ac:dyDescent="0.2">
      <c r="B134" s="118"/>
      <c r="C134" s="118"/>
      <c r="D134" s="146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</row>
    <row r="135" spans="2:17" x14ac:dyDescent="0.2">
      <c r="B135" s="118"/>
      <c r="C135" s="118"/>
      <c r="D135" s="146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</row>
    <row r="136" spans="2:17" x14ac:dyDescent="0.2">
      <c r="B136" s="118"/>
      <c r="C136" s="118"/>
      <c r="D136" s="146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</row>
    <row r="137" spans="2:17" x14ac:dyDescent="0.2">
      <c r="B137" s="118"/>
      <c r="C137" s="118"/>
      <c r="D137" s="146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</row>
    <row r="138" spans="2:17" x14ac:dyDescent="0.2">
      <c r="B138" s="118"/>
      <c r="C138" s="118"/>
      <c r="D138" s="146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</row>
    <row r="139" spans="2:17" x14ac:dyDescent="0.2">
      <c r="B139" s="118"/>
      <c r="C139" s="118"/>
      <c r="D139" s="146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</row>
    <row r="140" spans="2:17" x14ac:dyDescent="0.2">
      <c r="B140" s="118"/>
      <c r="C140" s="118"/>
      <c r="D140" s="146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</row>
    <row r="141" spans="2:17" x14ac:dyDescent="0.2">
      <c r="B141" s="118"/>
      <c r="C141" s="118"/>
      <c r="D141" s="146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</row>
    <row r="142" spans="2:17" x14ac:dyDescent="0.2">
      <c r="B142" s="118"/>
      <c r="C142" s="118"/>
      <c r="D142" s="146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</row>
    <row r="143" spans="2:17" x14ac:dyDescent="0.2">
      <c r="B143" s="118"/>
      <c r="C143" s="118"/>
      <c r="D143" s="146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</row>
    <row r="144" spans="2:17" x14ac:dyDescent="0.2">
      <c r="B144" s="118"/>
      <c r="C144" s="118"/>
      <c r="D144" s="146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</row>
    <row r="145" spans="2:17" x14ac:dyDescent="0.2">
      <c r="B145" s="118"/>
      <c r="C145" s="118"/>
      <c r="D145" s="146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</row>
    <row r="146" spans="2:17" x14ac:dyDescent="0.2">
      <c r="B146" s="118"/>
      <c r="C146" s="118"/>
      <c r="D146" s="146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</row>
    <row r="147" spans="2:17" x14ac:dyDescent="0.2">
      <c r="B147" s="118"/>
      <c r="C147" s="118"/>
      <c r="D147" s="146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</row>
    <row r="148" spans="2:17" x14ac:dyDescent="0.2">
      <c r="B148" s="118"/>
      <c r="C148" s="118"/>
      <c r="D148" s="146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</row>
    <row r="149" spans="2:17" x14ac:dyDescent="0.2">
      <c r="B149" s="118"/>
      <c r="C149" s="118"/>
      <c r="D149" s="146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</row>
    <row r="150" spans="2:17" x14ac:dyDescent="0.2">
      <c r="B150" s="118"/>
      <c r="C150" s="118"/>
      <c r="D150" s="146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</row>
    <row r="151" spans="2:17" x14ac:dyDescent="0.2">
      <c r="B151" s="118"/>
      <c r="C151" s="118"/>
      <c r="D151" s="146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</row>
    <row r="152" spans="2:17" x14ac:dyDescent="0.2">
      <c r="B152" s="118"/>
      <c r="C152" s="118"/>
      <c r="D152" s="146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</row>
    <row r="153" spans="2:17" x14ac:dyDescent="0.2">
      <c r="B153" s="118"/>
      <c r="C153" s="118"/>
      <c r="D153" s="146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</row>
    <row r="154" spans="2:17" x14ac:dyDescent="0.2">
      <c r="B154" s="118"/>
      <c r="C154" s="118"/>
      <c r="D154" s="146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</row>
    <row r="155" spans="2:17" x14ac:dyDescent="0.2">
      <c r="B155" s="118"/>
      <c r="C155" s="118"/>
      <c r="D155" s="146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</row>
    <row r="156" spans="2:17" x14ac:dyDescent="0.2">
      <c r="B156" s="118"/>
      <c r="C156" s="118"/>
      <c r="D156" s="146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</row>
    <row r="157" spans="2:17" x14ac:dyDescent="0.2">
      <c r="B157" s="118"/>
      <c r="C157" s="118"/>
      <c r="D157" s="146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</row>
    <row r="158" spans="2:17" x14ac:dyDescent="0.2">
      <c r="B158" s="118"/>
      <c r="C158" s="118"/>
      <c r="D158" s="146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</row>
    <row r="159" spans="2:17" x14ac:dyDescent="0.2">
      <c r="B159" s="118"/>
      <c r="C159" s="118"/>
      <c r="D159" s="146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</row>
    <row r="160" spans="2:17" x14ac:dyDescent="0.2">
      <c r="B160" s="118"/>
      <c r="C160" s="118"/>
      <c r="D160" s="146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</row>
    <row r="161" spans="2:17" x14ac:dyDescent="0.2">
      <c r="B161" s="118"/>
      <c r="C161" s="118"/>
      <c r="D161" s="146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</row>
    <row r="162" spans="2:17" x14ac:dyDescent="0.2">
      <c r="B162" s="118"/>
      <c r="C162" s="118"/>
      <c r="D162" s="146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</row>
    <row r="163" spans="2:17" x14ac:dyDescent="0.2">
      <c r="B163" s="118"/>
      <c r="C163" s="118"/>
      <c r="D163" s="146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</row>
    <row r="164" spans="2:17" x14ac:dyDescent="0.2">
      <c r="B164" s="118"/>
      <c r="C164" s="118"/>
      <c r="D164" s="146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</row>
    <row r="165" spans="2:17" x14ac:dyDescent="0.2">
      <c r="B165" s="118"/>
      <c r="C165" s="118"/>
      <c r="D165" s="146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</row>
    <row r="166" spans="2:17" x14ac:dyDescent="0.2">
      <c r="B166" s="118"/>
      <c r="C166" s="118"/>
      <c r="D166" s="146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</row>
    <row r="167" spans="2:17" x14ac:dyDescent="0.2">
      <c r="B167" s="118"/>
      <c r="C167" s="118"/>
      <c r="D167" s="146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</row>
    <row r="168" spans="2:17" x14ac:dyDescent="0.2">
      <c r="B168" s="118"/>
      <c r="C168" s="118"/>
      <c r="D168" s="146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</row>
    <row r="169" spans="2:17" x14ac:dyDescent="0.2">
      <c r="B169" s="118"/>
      <c r="C169" s="118"/>
      <c r="D169" s="146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</row>
    <row r="170" spans="2:17" x14ac:dyDescent="0.2">
      <c r="B170" s="118"/>
      <c r="C170" s="118"/>
      <c r="D170" s="146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</row>
    <row r="171" spans="2:17" x14ac:dyDescent="0.2">
      <c r="B171" s="118"/>
      <c r="C171" s="118"/>
      <c r="D171" s="146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</row>
    <row r="172" spans="2:17" x14ac:dyDescent="0.2">
      <c r="B172" s="118"/>
      <c r="C172" s="118"/>
      <c r="D172" s="146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</row>
    <row r="173" spans="2:17" x14ac:dyDescent="0.2">
      <c r="B173" s="118"/>
      <c r="C173" s="118"/>
      <c r="D173" s="146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</row>
    <row r="174" spans="2:17" x14ac:dyDescent="0.2">
      <c r="B174" s="118"/>
      <c r="C174" s="118"/>
      <c r="D174" s="146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159" bestFit="1" customWidth="1"/>
    <col min="2" max="3" width="13.5703125" style="159" bestFit="1" customWidth="1"/>
    <col min="4" max="4" width="14" style="159" bestFit="1" customWidth="1"/>
    <col min="5" max="7" width="14.5703125" style="159" bestFit="1" customWidth="1"/>
    <col min="8" max="16384" width="9.140625" style="159"/>
  </cols>
  <sheetData>
    <row r="2" spans="1:19" ht="18.75" x14ac:dyDescent="0.3">
      <c r="A2" s="5" t="s">
        <v>179</v>
      </c>
      <c r="B2" s="3"/>
      <c r="C2" s="3"/>
      <c r="D2" s="3"/>
      <c r="E2" s="3"/>
      <c r="F2" s="3"/>
      <c r="G2" s="3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x14ac:dyDescent="0.2">
      <c r="A3" s="104"/>
    </row>
    <row r="4" spans="1:19" s="248" customFormat="1" x14ac:dyDescent="0.2">
      <c r="A4" s="184" t="str">
        <f>$A$2 &amp; " (" &amp;G4 &amp; ")"</f>
        <v>Державний та гарантований державою борг України за останні 5 років (млрд. грн)</v>
      </c>
      <c r="G4" s="248" t="str">
        <f>VALUAH</f>
        <v>млрд. грн</v>
      </c>
    </row>
    <row r="5" spans="1:19" s="24" customFormat="1" x14ac:dyDescent="0.2">
      <c r="A5" s="206"/>
      <c r="B5" s="176">
        <v>41274</v>
      </c>
      <c r="C5" s="176">
        <v>41639</v>
      </c>
      <c r="D5" s="176">
        <v>42004</v>
      </c>
      <c r="E5" s="176">
        <v>42369</v>
      </c>
      <c r="F5" s="176">
        <v>42735</v>
      </c>
      <c r="G5" s="176">
        <v>43100</v>
      </c>
    </row>
    <row r="6" spans="1:19" s="79" customFormat="1" x14ac:dyDescent="0.2">
      <c r="A6" s="83" t="s">
        <v>182</v>
      </c>
      <c r="B6" s="77">
        <f t="shared" ref="B6:G6" si="0">SUM(B$7+ B$8)</f>
        <v>515.51083307649992</v>
      </c>
      <c r="C6" s="77">
        <f t="shared" si="0"/>
        <v>584.78657094877008</v>
      </c>
      <c r="D6" s="77">
        <f t="shared" si="0"/>
        <v>1100.8332167026401</v>
      </c>
      <c r="E6" s="77">
        <f t="shared" si="0"/>
        <v>1572.1801589904499</v>
      </c>
      <c r="F6" s="77">
        <f t="shared" si="0"/>
        <v>1929.8088323996401</v>
      </c>
      <c r="G6" s="77">
        <f t="shared" si="0"/>
        <v>2141.6744392656601</v>
      </c>
    </row>
    <row r="7" spans="1:19" s="32" customFormat="1" x14ac:dyDescent="0.2">
      <c r="A7" s="213" t="s">
        <v>55</v>
      </c>
      <c r="B7" s="194">
        <v>206.51071361043</v>
      </c>
      <c r="C7" s="194">
        <v>284.08872546875</v>
      </c>
      <c r="D7" s="194">
        <v>488.86690736498002</v>
      </c>
      <c r="E7" s="194">
        <v>529.46057801728</v>
      </c>
      <c r="F7" s="194">
        <v>689.73000579020004</v>
      </c>
      <c r="G7" s="194">
        <v>766.67894097345004</v>
      </c>
    </row>
    <row r="8" spans="1:19" s="32" customFormat="1" x14ac:dyDescent="0.2">
      <c r="A8" s="213" t="s">
        <v>82</v>
      </c>
      <c r="B8" s="194">
        <v>309.00011946606998</v>
      </c>
      <c r="C8" s="194">
        <v>300.69784548002002</v>
      </c>
      <c r="D8" s="194">
        <v>611.96630933766005</v>
      </c>
      <c r="E8" s="194">
        <v>1042.71958097317</v>
      </c>
      <c r="F8" s="194">
        <v>1240.0788266094401</v>
      </c>
      <c r="G8" s="194">
        <v>1374.99549829221</v>
      </c>
    </row>
    <row r="9" spans="1:19" x14ac:dyDescent="0.2"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</row>
    <row r="10" spans="1:19" x14ac:dyDescent="0.2">
      <c r="A10" s="184" t="str">
        <f>$A$2 &amp; " (" &amp;G10 &amp; ")"</f>
        <v>Державний та гарантований державою борг України за останні 5 років (млрд. дол. США)</v>
      </c>
      <c r="B10" s="170"/>
      <c r="C10" s="170"/>
      <c r="D10" s="170"/>
      <c r="E10" s="170"/>
      <c r="F10" s="170"/>
      <c r="G10" s="248" t="str">
        <f>VALUSD</f>
        <v>млрд. дол. США</v>
      </c>
      <c r="H10" s="170"/>
      <c r="I10" s="170"/>
      <c r="J10" s="170"/>
      <c r="K10" s="170"/>
      <c r="L10" s="170"/>
      <c r="M10" s="170"/>
      <c r="N10" s="170"/>
      <c r="O10" s="170"/>
      <c r="P10" s="170"/>
      <c r="Q10" s="170"/>
    </row>
    <row r="11" spans="1:19" s="84" customFormat="1" x14ac:dyDescent="0.2">
      <c r="A11" s="206"/>
      <c r="B11" s="176">
        <v>41274</v>
      </c>
      <c r="C11" s="176">
        <v>41639</v>
      </c>
      <c r="D11" s="176">
        <v>42004</v>
      </c>
      <c r="E11" s="176">
        <v>42369</v>
      </c>
      <c r="F11" s="176">
        <v>42735</v>
      </c>
      <c r="G11" s="176">
        <v>43100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19" s="135" customFormat="1" x14ac:dyDescent="0.2">
      <c r="A12" s="83" t="s">
        <v>182</v>
      </c>
      <c r="B12" s="77">
        <f t="shared" ref="B12:G12" si="1">SUM(B$13+ B$14)</f>
        <v>64.495287511390003</v>
      </c>
      <c r="C12" s="77">
        <f t="shared" si="1"/>
        <v>73.16233841495</v>
      </c>
      <c r="D12" s="77">
        <f t="shared" si="1"/>
        <v>69.811922962929998</v>
      </c>
      <c r="E12" s="77">
        <f t="shared" si="1"/>
        <v>65.505686112310002</v>
      </c>
      <c r="F12" s="77">
        <f t="shared" si="1"/>
        <v>70.972708268410003</v>
      </c>
      <c r="G12" s="77">
        <f t="shared" si="1"/>
        <v>76.305177725159993</v>
      </c>
      <c r="H12" s="156"/>
      <c r="I12" s="156"/>
      <c r="J12" s="156"/>
      <c r="K12" s="156"/>
      <c r="L12" s="156"/>
      <c r="M12" s="156"/>
      <c r="N12" s="156"/>
      <c r="O12" s="156"/>
      <c r="P12" s="156"/>
      <c r="Q12" s="156"/>
    </row>
    <row r="13" spans="1:19" s="134" customFormat="1" x14ac:dyDescent="0.2">
      <c r="A13" s="90" t="s">
        <v>55</v>
      </c>
      <c r="B13" s="114">
        <v>25.836446091900001</v>
      </c>
      <c r="C13" s="114">
        <v>35.542190100169996</v>
      </c>
      <c r="D13" s="114">
        <v>31.002642687809999</v>
      </c>
      <c r="E13" s="114">
        <v>22.060244326380001</v>
      </c>
      <c r="F13" s="114">
        <v>25.366246471259998</v>
      </c>
      <c r="G13" s="114">
        <v>27.315810366209998</v>
      </c>
      <c r="H13" s="155"/>
      <c r="I13" s="155"/>
      <c r="J13" s="155"/>
      <c r="K13" s="155"/>
      <c r="L13" s="155"/>
      <c r="M13" s="155"/>
      <c r="N13" s="155"/>
      <c r="O13" s="155"/>
      <c r="P13" s="155"/>
      <c r="Q13" s="155"/>
    </row>
    <row r="14" spans="1:19" s="134" customFormat="1" x14ac:dyDescent="0.2">
      <c r="A14" s="90" t="s">
        <v>82</v>
      </c>
      <c r="B14" s="114">
        <v>38.658841419490003</v>
      </c>
      <c r="C14" s="114">
        <v>37.620148314780003</v>
      </c>
      <c r="D14" s="114">
        <v>38.809280275120003</v>
      </c>
      <c r="E14" s="114">
        <v>43.445441785930001</v>
      </c>
      <c r="F14" s="114">
        <v>45.606461797149997</v>
      </c>
      <c r="G14" s="114">
        <v>48.989367358949998</v>
      </c>
      <c r="H14" s="155"/>
      <c r="I14" s="155"/>
      <c r="J14" s="155"/>
      <c r="K14" s="155"/>
      <c r="L14" s="155"/>
      <c r="M14" s="155"/>
      <c r="N14" s="155"/>
      <c r="O14" s="155"/>
      <c r="P14" s="155"/>
      <c r="Q14" s="155"/>
    </row>
    <row r="15" spans="1:19" x14ac:dyDescent="0.2"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9" s="144" customFormat="1" x14ac:dyDescent="0.2">
      <c r="G16" s="247" t="s">
        <v>68</v>
      </c>
    </row>
    <row r="17" spans="1:19" s="84" customFormat="1" x14ac:dyDescent="0.2">
      <c r="A17" s="206"/>
      <c r="B17" s="176">
        <v>41274</v>
      </c>
      <c r="C17" s="176">
        <v>41639</v>
      </c>
      <c r="D17" s="176">
        <v>42004</v>
      </c>
      <c r="E17" s="176">
        <v>42369</v>
      </c>
      <c r="F17" s="176">
        <v>42735</v>
      </c>
      <c r="G17" s="176">
        <v>43100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19" s="135" customFormat="1" x14ac:dyDescent="0.2">
      <c r="A18" s="83" t="s">
        <v>182</v>
      </c>
      <c r="B18" s="77">
        <f t="shared" ref="B18:G18" si="2">SUM(B$19+ B$20)</f>
        <v>1</v>
      </c>
      <c r="C18" s="77">
        <f t="shared" si="2"/>
        <v>1</v>
      </c>
      <c r="D18" s="77">
        <f t="shared" si="2"/>
        <v>1</v>
      </c>
      <c r="E18" s="77">
        <f t="shared" si="2"/>
        <v>1</v>
      </c>
      <c r="F18" s="77">
        <f t="shared" si="2"/>
        <v>1</v>
      </c>
      <c r="G18" s="77">
        <f t="shared" si="2"/>
        <v>1</v>
      </c>
      <c r="H18" s="156"/>
      <c r="I18" s="156"/>
      <c r="J18" s="156"/>
      <c r="K18" s="156"/>
      <c r="L18" s="156"/>
      <c r="M18" s="156"/>
      <c r="N18" s="156"/>
      <c r="O18" s="156"/>
      <c r="P18" s="156"/>
      <c r="Q18" s="156"/>
    </row>
    <row r="19" spans="1:19" s="134" customFormat="1" x14ac:dyDescent="0.2">
      <c r="A19" s="90" t="s">
        <v>55</v>
      </c>
      <c r="B19" s="141">
        <v>0.40059400000000001</v>
      </c>
      <c r="C19" s="141">
        <v>0.48579899999999998</v>
      </c>
      <c r="D19" s="141">
        <v>0.44408799999999998</v>
      </c>
      <c r="E19" s="141">
        <v>0.33676800000000001</v>
      </c>
      <c r="F19" s="141">
        <v>0.357408</v>
      </c>
      <c r="G19" s="141">
        <v>0.35798099999999999</v>
      </c>
      <c r="H19" s="155"/>
      <c r="I19" s="155"/>
      <c r="J19" s="155"/>
      <c r="K19" s="155"/>
      <c r="L19" s="155"/>
      <c r="M19" s="155"/>
      <c r="N19" s="155"/>
      <c r="O19" s="155"/>
      <c r="P19" s="155"/>
      <c r="Q19" s="155"/>
    </row>
    <row r="20" spans="1:19" s="134" customFormat="1" x14ac:dyDescent="0.2">
      <c r="A20" s="90" t="s">
        <v>82</v>
      </c>
      <c r="B20" s="141">
        <v>0.59940599999999999</v>
      </c>
      <c r="C20" s="141">
        <v>0.51420100000000002</v>
      </c>
      <c r="D20" s="141">
        <v>0.55591199999999996</v>
      </c>
      <c r="E20" s="141">
        <v>0.66323200000000004</v>
      </c>
      <c r="F20" s="141">
        <v>0.64259200000000005</v>
      </c>
      <c r="G20" s="141">
        <v>0.64201900000000001</v>
      </c>
      <c r="H20" s="155"/>
      <c r="I20" s="155"/>
      <c r="J20" s="155"/>
      <c r="K20" s="155"/>
      <c r="L20" s="155"/>
      <c r="M20" s="155"/>
      <c r="N20" s="155"/>
      <c r="O20" s="155"/>
      <c r="P20" s="155"/>
      <c r="Q20" s="155"/>
    </row>
    <row r="21" spans="1:19" x14ac:dyDescent="0.2"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</row>
    <row r="22" spans="1:19" x14ac:dyDescent="0.2"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</row>
    <row r="23" spans="1:19" x14ac:dyDescent="0.2"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</row>
    <row r="24" spans="1:19" x14ac:dyDescent="0.2"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</row>
    <row r="25" spans="1:19" s="144" customFormat="1" x14ac:dyDescent="0.2"/>
    <row r="26" spans="1:19" x14ac:dyDescent="0.2"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</row>
    <row r="27" spans="1:19" x14ac:dyDescent="0.2"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</row>
    <row r="28" spans="1:19" x14ac:dyDescent="0.2"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</row>
    <row r="29" spans="1:19" x14ac:dyDescent="0.2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</row>
    <row r="30" spans="1:19" x14ac:dyDescent="0.2"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</row>
    <row r="31" spans="1:19" x14ac:dyDescent="0.2"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</row>
    <row r="32" spans="1:19" x14ac:dyDescent="0.2"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</row>
    <row r="33" spans="2:17" x14ac:dyDescent="0.2"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</row>
    <row r="34" spans="2:17" x14ac:dyDescent="0.2"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</row>
    <row r="35" spans="2:17" x14ac:dyDescent="0.2"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</row>
    <row r="36" spans="2:17" x14ac:dyDescent="0.2"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</row>
    <row r="37" spans="2:17" x14ac:dyDescent="0.2"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</row>
    <row r="38" spans="2:17" x14ac:dyDescent="0.2"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</row>
    <row r="39" spans="2:17" x14ac:dyDescent="0.2"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</row>
    <row r="40" spans="2:17" x14ac:dyDescent="0.2"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</row>
    <row r="41" spans="2:17" x14ac:dyDescent="0.2"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</row>
    <row r="42" spans="2:17" x14ac:dyDescent="0.2"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</row>
    <row r="43" spans="2:17" x14ac:dyDescent="0.2"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</row>
    <row r="44" spans="2:17" x14ac:dyDescent="0.2"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</row>
    <row r="45" spans="2:17" x14ac:dyDescent="0.2"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</row>
    <row r="46" spans="2:17" x14ac:dyDescent="0.2"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</row>
    <row r="47" spans="2:17" x14ac:dyDescent="0.2"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</row>
    <row r="48" spans="2:17" x14ac:dyDescent="0.2"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2:17" x14ac:dyDescent="0.2"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</row>
    <row r="50" spans="2:17" x14ac:dyDescent="0.2"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</row>
    <row r="51" spans="2:17" x14ac:dyDescent="0.2"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</row>
    <row r="52" spans="2:17" x14ac:dyDescent="0.2"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</row>
    <row r="53" spans="2:17" x14ac:dyDescent="0.2"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</row>
    <row r="54" spans="2:17" x14ac:dyDescent="0.2"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</row>
    <row r="55" spans="2:17" x14ac:dyDescent="0.2"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</row>
    <row r="56" spans="2:17" x14ac:dyDescent="0.2"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</row>
    <row r="57" spans="2:17" x14ac:dyDescent="0.2"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</row>
    <row r="58" spans="2:17" x14ac:dyDescent="0.2"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</row>
    <row r="59" spans="2:17" x14ac:dyDescent="0.2"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</row>
    <row r="60" spans="2:17" x14ac:dyDescent="0.2"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</row>
    <row r="61" spans="2:17" x14ac:dyDescent="0.2"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</row>
    <row r="62" spans="2:17" x14ac:dyDescent="0.2"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</row>
    <row r="63" spans="2:17" x14ac:dyDescent="0.2"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</row>
    <row r="64" spans="2:17" x14ac:dyDescent="0.2"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</row>
    <row r="65" spans="2:17" x14ac:dyDescent="0.2"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</row>
    <row r="66" spans="2:17" x14ac:dyDescent="0.2"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</row>
    <row r="67" spans="2:17" x14ac:dyDescent="0.2"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</row>
    <row r="68" spans="2:17" x14ac:dyDescent="0.2"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</row>
    <row r="69" spans="2:17" x14ac:dyDescent="0.2"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</row>
    <row r="70" spans="2:17" x14ac:dyDescent="0.2"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</row>
    <row r="71" spans="2:17" x14ac:dyDescent="0.2"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</row>
    <row r="72" spans="2:17" x14ac:dyDescent="0.2"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</row>
    <row r="73" spans="2:17" x14ac:dyDescent="0.2"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</row>
    <row r="74" spans="2:17" x14ac:dyDescent="0.2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</row>
    <row r="75" spans="2:17" x14ac:dyDescent="0.2"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</row>
    <row r="76" spans="2:17" x14ac:dyDescent="0.2"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</row>
    <row r="77" spans="2:17" x14ac:dyDescent="0.2"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</row>
    <row r="78" spans="2:17" x14ac:dyDescent="0.2"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</row>
    <row r="79" spans="2:17" x14ac:dyDescent="0.2"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</row>
    <row r="80" spans="2:17" x14ac:dyDescent="0.2"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</row>
    <row r="81" spans="2:17" x14ac:dyDescent="0.2">
      <c r="B81" s="170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</row>
    <row r="82" spans="2:17" x14ac:dyDescent="0.2"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</row>
    <row r="83" spans="2:17" x14ac:dyDescent="0.2"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</row>
    <row r="84" spans="2:17" x14ac:dyDescent="0.2"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</row>
    <row r="85" spans="2:17" x14ac:dyDescent="0.2"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</row>
    <row r="86" spans="2:17" x14ac:dyDescent="0.2"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</row>
    <row r="87" spans="2:17" x14ac:dyDescent="0.2">
      <c r="B87" s="170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</row>
    <row r="88" spans="2:17" x14ac:dyDescent="0.2"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</row>
    <row r="89" spans="2:17" x14ac:dyDescent="0.2">
      <c r="B89" s="170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</row>
    <row r="90" spans="2:17" x14ac:dyDescent="0.2"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</row>
    <row r="91" spans="2:17" x14ac:dyDescent="0.2"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</row>
    <row r="92" spans="2:17" x14ac:dyDescent="0.2"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</row>
    <row r="93" spans="2:17" x14ac:dyDescent="0.2"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</row>
    <row r="94" spans="2:17" x14ac:dyDescent="0.2">
      <c r="B94" s="170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</row>
    <row r="95" spans="2:17" x14ac:dyDescent="0.2">
      <c r="B95" s="170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</row>
    <row r="96" spans="2:17" x14ac:dyDescent="0.2">
      <c r="B96" s="170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</row>
    <row r="97" spans="2:17" x14ac:dyDescent="0.2"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</row>
    <row r="98" spans="2:17" x14ac:dyDescent="0.2"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2:17" x14ac:dyDescent="0.2"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</row>
    <row r="100" spans="2:17" x14ac:dyDescent="0.2"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</row>
    <row r="101" spans="2:17" x14ac:dyDescent="0.2"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</row>
    <row r="102" spans="2:17" x14ac:dyDescent="0.2"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</row>
    <row r="103" spans="2:17" x14ac:dyDescent="0.2"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</row>
    <row r="104" spans="2:17" x14ac:dyDescent="0.2">
      <c r="B104" s="170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</row>
    <row r="105" spans="2:17" x14ac:dyDescent="0.2"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</row>
    <row r="106" spans="2:17" x14ac:dyDescent="0.2"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</row>
    <row r="107" spans="2:17" x14ac:dyDescent="0.2">
      <c r="B107" s="170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</row>
    <row r="108" spans="2:17" x14ac:dyDescent="0.2"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</row>
    <row r="109" spans="2:17" x14ac:dyDescent="0.2"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</row>
    <row r="110" spans="2:17" x14ac:dyDescent="0.2"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</row>
    <row r="111" spans="2:17" x14ac:dyDescent="0.2"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</row>
    <row r="112" spans="2:17" x14ac:dyDescent="0.2"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</row>
    <row r="113" spans="2:17" x14ac:dyDescent="0.2"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</row>
    <row r="114" spans="2:17" x14ac:dyDescent="0.2"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</row>
    <row r="115" spans="2:17" x14ac:dyDescent="0.2"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</row>
    <row r="116" spans="2:17" x14ac:dyDescent="0.2"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</row>
    <row r="117" spans="2:17" x14ac:dyDescent="0.2"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</row>
    <row r="118" spans="2:17" x14ac:dyDescent="0.2"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</row>
    <row r="119" spans="2:17" x14ac:dyDescent="0.2"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</row>
    <row r="120" spans="2:17" x14ac:dyDescent="0.2"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</row>
    <row r="121" spans="2:17" x14ac:dyDescent="0.2"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</row>
    <row r="122" spans="2:17" x14ac:dyDescent="0.2"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</row>
    <row r="123" spans="2:17" x14ac:dyDescent="0.2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</row>
    <row r="124" spans="2:17" x14ac:dyDescent="0.2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</row>
    <row r="125" spans="2:17" x14ac:dyDescent="0.2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</row>
    <row r="126" spans="2:17" x14ac:dyDescent="0.2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</row>
    <row r="127" spans="2:17" x14ac:dyDescent="0.2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</row>
    <row r="128" spans="2:17" x14ac:dyDescent="0.2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</row>
    <row r="129" spans="2:17" x14ac:dyDescent="0.2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</row>
    <row r="130" spans="2:17" x14ac:dyDescent="0.2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</row>
    <row r="131" spans="2:17" x14ac:dyDescent="0.2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</row>
    <row r="132" spans="2:17" x14ac:dyDescent="0.2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</row>
    <row r="133" spans="2:17" x14ac:dyDescent="0.2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</row>
    <row r="134" spans="2:17" x14ac:dyDescent="0.2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</row>
    <row r="135" spans="2:17" x14ac:dyDescent="0.2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</row>
    <row r="136" spans="2:17" x14ac:dyDescent="0.2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</row>
    <row r="137" spans="2:17" x14ac:dyDescent="0.2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</row>
    <row r="138" spans="2:17" x14ac:dyDescent="0.2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</row>
    <row r="139" spans="2:17" x14ac:dyDescent="0.2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</row>
    <row r="140" spans="2:17" x14ac:dyDescent="0.2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</row>
    <row r="141" spans="2:17" x14ac:dyDescent="0.2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</row>
    <row r="142" spans="2:17" x14ac:dyDescent="0.2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</row>
    <row r="143" spans="2:17" x14ac:dyDescent="0.2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</row>
    <row r="144" spans="2:17" x14ac:dyDescent="0.2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</row>
    <row r="145" spans="2:17" x14ac:dyDescent="0.2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</row>
    <row r="146" spans="2:17" x14ac:dyDescent="0.2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</row>
    <row r="147" spans="2:17" x14ac:dyDescent="0.2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</row>
    <row r="148" spans="2:17" x14ac:dyDescent="0.2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</row>
    <row r="149" spans="2:17" x14ac:dyDescent="0.2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</row>
    <row r="150" spans="2:17" x14ac:dyDescent="0.2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</row>
    <row r="151" spans="2:17" x14ac:dyDescent="0.2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</row>
    <row r="152" spans="2:17" x14ac:dyDescent="0.2"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</row>
    <row r="153" spans="2:17" x14ac:dyDescent="0.2"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</row>
    <row r="154" spans="2:17" x14ac:dyDescent="0.2"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</row>
    <row r="155" spans="2:17" x14ac:dyDescent="0.2"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</row>
    <row r="156" spans="2:17" x14ac:dyDescent="0.2"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</row>
    <row r="157" spans="2:17" x14ac:dyDescent="0.2"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</row>
    <row r="158" spans="2:17" x14ac:dyDescent="0.2"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</row>
    <row r="159" spans="2:17" x14ac:dyDescent="0.2"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</row>
    <row r="160" spans="2:17" x14ac:dyDescent="0.2"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</row>
    <row r="161" spans="2:17" x14ac:dyDescent="0.2"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</row>
    <row r="162" spans="2:17" x14ac:dyDescent="0.2"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</row>
    <row r="163" spans="2:17" x14ac:dyDescent="0.2"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</row>
    <row r="164" spans="2:17" x14ac:dyDescent="0.2">
      <c r="B164" s="170"/>
      <c r="C164" s="170"/>
      <c r="D164" s="170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</row>
    <row r="165" spans="2:17" x14ac:dyDescent="0.2">
      <c r="B165" s="170"/>
      <c r="C165" s="170"/>
      <c r="D165" s="170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</row>
    <row r="166" spans="2:17" x14ac:dyDescent="0.2">
      <c r="B166" s="170"/>
      <c r="C166" s="170"/>
      <c r="D166" s="170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</row>
    <row r="167" spans="2:17" x14ac:dyDescent="0.2">
      <c r="B167" s="170"/>
      <c r="C167" s="170"/>
      <c r="D167" s="170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</row>
    <row r="168" spans="2:17" x14ac:dyDescent="0.2">
      <c r="B168" s="170"/>
      <c r="C168" s="170"/>
      <c r="D168" s="170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</row>
    <row r="169" spans="2:17" x14ac:dyDescent="0.2">
      <c r="B169" s="170"/>
      <c r="C169" s="170"/>
      <c r="D169" s="170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</row>
    <row r="170" spans="2:17" x14ac:dyDescent="0.2">
      <c r="B170" s="170"/>
      <c r="C170" s="170"/>
      <c r="D170" s="170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</row>
    <row r="171" spans="2:17" x14ac:dyDescent="0.2">
      <c r="B171" s="170"/>
      <c r="C171" s="170"/>
      <c r="D171" s="170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</row>
    <row r="172" spans="2:17" x14ac:dyDescent="0.2">
      <c r="B172" s="170"/>
      <c r="C172" s="170"/>
      <c r="D172" s="170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</row>
    <row r="173" spans="2:17" x14ac:dyDescent="0.2">
      <c r="B173" s="170"/>
      <c r="C173" s="170"/>
      <c r="D173" s="170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</row>
    <row r="174" spans="2:17" x14ac:dyDescent="0.2">
      <c r="B174" s="170"/>
      <c r="C174" s="170"/>
      <c r="D174" s="170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</row>
    <row r="175" spans="2:17" x14ac:dyDescent="0.2">
      <c r="B175" s="170"/>
      <c r="C175" s="170"/>
      <c r="D175" s="17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</row>
    <row r="176" spans="2:17" x14ac:dyDescent="0.2"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</row>
    <row r="177" spans="2:17" x14ac:dyDescent="0.2">
      <c r="B177" s="170"/>
      <c r="C177" s="170"/>
      <c r="D177" s="170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</row>
    <row r="178" spans="2:17" x14ac:dyDescent="0.2">
      <c r="B178" s="170"/>
      <c r="C178" s="170"/>
      <c r="D178" s="170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</row>
    <row r="179" spans="2:17" x14ac:dyDescent="0.2">
      <c r="B179" s="170"/>
      <c r="C179" s="170"/>
      <c r="D179" s="170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</row>
    <row r="180" spans="2:17" x14ac:dyDescent="0.2">
      <c r="B180" s="170"/>
      <c r="C180" s="170"/>
      <c r="D180" s="170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</row>
    <row r="181" spans="2:17" x14ac:dyDescent="0.2">
      <c r="B181" s="170"/>
      <c r="C181" s="170"/>
      <c r="D181" s="170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</row>
    <row r="182" spans="2:17" x14ac:dyDescent="0.2"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</row>
    <row r="183" spans="2:17" x14ac:dyDescent="0.2">
      <c r="B183" s="170"/>
      <c r="C183" s="170"/>
      <c r="D183" s="170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</row>
    <row r="184" spans="2:17" x14ac:dyDescent="0.2">
      <c r="B184" s="170"/>
      <c r="C184" s="170"/>
      <c r="D184" s="170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0"/>
    </row>
    <row r="185" spans="2:17" x14ac:dyDescent="0.2">
      <c r="B185" s="170"/>
      <c r="C185" s="170"/>
      <c r="D185" s="170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0"/>
    </row>
    <row r="186" spans="2:17" x14ac:dyDescent="0.2">
      <c r="B186" s="170"/>
      <c r="C186" s="170"/>
      <c r="D186" s="170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</row>
    <row r="187" spans="2:17" x14ac:dyDescent="0.2">
      <c r="B187" s="170"/>
      <c r="C187" s="170"/>
      <c r="D187" s="170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</row>
    <row r="188" spans="2:17" x14ac:dyDescent="0.2">
      <c r="B188" s="170"/>
      <c r="C188" s="170"/>
      <c r="D188" s="170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</row>
    <row r="189" spans="2:17" x14ac:dyDescent="0.2">
      <c r="B189" s="170"/>
      <c r="C189" s="170"/>
      <c r="D189" s="170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</row>
    <row r="190" spans="2:17" x14ac:dyDescent="0.2">
      <c r="B190" s="170"/>
      <c r="C190" s="170"/>
      <c r="D190" s="170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</row>
    <row r="191" spans="2:17" x14ac:dyDescent="0.2">
      <c r="B191" s="170"/>
      <c r="C191" s="170"/>
      <c r="D191" s="170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</row>
    <row r="192" spans="2:17" x14ac:dyDescent="0.2">
      <c r="B192" s="170"/>
      <c r="C192" s="170"/>
      <c r="D192" s="170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</row>
    <row r="193" spans="2:17" x14ac:dyDescent="0.2">
      <c r="B193" s="170"/>
      <c r="C193" s="170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</row>
    <row r="194" spans="2:17" x14ac:dyDescent="0.2">
      <c r="B194" s="170"/>
      <c r="C194" s="170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</row>
    <row r="195" spans="2:17" x14ac:dyDescent="0.2">
      <c r="B195" s="170"/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  <c r="Q195" s="170"/>
    </row>
    <row r="196" spans="2:17" x14ac:dyDescent="0.2">
      <c r="B196" s="170"/>
      <c r="C196" s="170"/>
      <c r="D196" s="170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</row>
    <row r="197" spans="2:17" x14ac:dyDescent="0.2">
      <c r="B197" s="170"/>
      <c r="C197" s="170"/>
      <c r="D197" s="170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</row>
    <row r="198" spans="2:17" x14ac:dyDescent="0.2"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</row>
    <row r="199" spans="2:17" x14ac:dyDescent="0.2">
      <c r="B199" s="170"/>
      <c r="C199" s="170"/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</row>
    <row r="200" spans="2:17" x14ac:dyDescent="0.2"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</row>
    <row r="201" spans="2:17" x14ac:dyDescent="0.2">
      <c r="B201" s="170"/>
      <c r="C201" s="170"/>
      <c r="D201" s="170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</row>
    <row r="202" spans="2:17" x14ac:dyDescent="0.2">
      <c r="B202" s="170"/>
      <c r="C202" s="170"/>
      <c r="D202" s="170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</row>
    <row r="203" spans="2:17" x14ac:dyDescent="0.2">
      <c r="B203" s="170"/>
      <c r="C203" s="170"/>
      <c r="D203" s="170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</row>
    <row r="204" spans="2:17" x14ac:dyDescent="0.2">
      <c r="B204" s="170"/>
      <c r="C204" s="170"/>
      <c r="D204" s="170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0"/>
    </row>
    <row r="205" spans="2:17" x14ac:dyDescent="0.2">
      <c r="B205" s="170"/>
      <c r="C205" s="170"/>
      <c r="D205" s="170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</row>
    <row r="206" spans="2:17" x14ac:dyDescent="0.2">
      <c r="B206" s="170"/>
      <c r="C206" s="170"/>
      <c r="D206" s="170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</row>
    <row r="207" spans="2:17" x14ac:dyDescent="0.2">
      <c r="B207" s="170"/>
      <c r="C207" s="170"/>
      <c r="D207" s="170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</row>
    <row r="208" spans="2:17" x14ac:dyDescent="0.2">
      <c r="B208" s="170"/>
      <c r="C208" s="170"/>
      <c r="D208" s="170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</row>
    <row r="209" spans="2:17" x14ac:dyDescent="0.2">
      <c r="B209" s="170"/>
      <c r="C209" s="170"/>
      <c r="D209" s="170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0"/>
    </row>
    <row r="210" spans="2:17" x14ac:dyDescent="0.2">
      <c r="B210" s="170"/>
      <c r="C210" s="170"/>
      <c r="D210" s="170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</row>
    <row r="211" spans="2:17" x14ac:dyDescent="0.2">
      <c r="B211" s="170"/>
      <c r="C211" s="170"/>
      <c r="D211" s="170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</row>
    <row r="212" spans="2:17" x14ac:dyDescent="0.2">
      <c r="B212" s="170"/>
      <c r="C212" s="170"/>
      <c r="D212" s="170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</row>
    <row r="213" spans="2:17" x14ac:dyDescent="0.2">
      <c r="B213" s="170"/>
      <c r="C213" s="170"/>
      <c r="D213" s="170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  <c r="P213" s="170"/>
      <c r="Q213" s="170"/>
    </row>
    <row r="214" spans="2:17" x14ac:dyDescent="0.2">
      <c r="B214" s="170"/>
      <c r="C214" s="170"/>
      <c r="D214" s="170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  <c r="P214" s="170"/>
      <c r="Q214" s="170"/>
    </row>
    <row r="215" spans="2:17" x14ac:dyDescent="0.2">
      <c r="B215" s="170"/>
      <c r="C215" s="170"/>
      <c r="D215" s="170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</row>
    <row r="216" spans="2:17" x14ac:dyDescent="0.2">
      <c r="B216" s="170"/>
      <c r="C216" s="170"/>
      <c r="D216" s="170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</row>
    <row r="217" spans="2:17" x14ac:dyDescent="0.2">
      <c r="B217" s="170"/>
      <c r="C217" s="170"/>
      <c r="D217" s="170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</row>
    <row r="218" spans="2:17" x14ac:dyDescent="0.2">
      <c r="B218" s="170"/>
      <c r="C218" s="170"/>
      <c r="D218" s="170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</row>
    <row r="219" spans="2:17" x14ac:dyDescent="0.2">
      <c r="B219" s="170"/>
      <c r="C219" s="170"/>
      <c r="D219" s="170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</row>
    <row r="220" spans="2:17" x14ac:dyDescent="0.2">
      <c r="B220" s="170"/>
      <c r="C220" s="170"/>
      <c r="D220" s="170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</row>
    <row r="221" spans="2:17" x14ac:dyDescent="0.2">
      <c r="B221" s="170"/>
      <c r="C221" s="170"/>
      <c r="D221" s="170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0"/>
    </row>
    <row r="222" spans="2:17" x14ac:dyDescent="0.2">
      <c r="B222" s="170"/>
      <c r="C222" s="170"/>
      <c r="D222" s="170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  <c r="P222" s="170"/>
      <c r="Q222" s="170"/>
    </row>
    <row r="223" spans="2:17" x14ac:dyDescent="0.2">
      <c r="B223" s="170"/>
      <c r="C223" s="170"/>
      <c r="D223" s="170"/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70"/>
      <c r="P223" s="170"/>
      <c r="Q223" s="170"/>
    </row>
    <row r="224" spans="2:17" x14ac:dyDescent="0.2">
      <c r="B224" s="170"/>
      <c r="C224" s="170"/>
      <c r="D224" s="170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</row>
    <row r="225" spans="2:17" x14ac:dyDescent="0.2">
      <c r="B225" s="170"/>
      <c r="C225" s="170"/>
      <c r="D225" s="170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</row>
    <row r="226" spans="2:17" x14ac:dyDescent="0.2">
      <c r="B226" s="170"/>
      <c r="C226" s="170"/>
      <c r="D226" s="170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  <c r="P226" s="170"/>
      <c r="Q226" s="170"/>
    </row>
    <row r="227" spans="2:17" x14ac:dyDescent="0.2">
      <c r="B227" s="170"/>
      <c r="C227" s="170"/>
      <c r="D227" s="170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70"/>
      <c r="P227" s="170"/>
      <c r="Q227" s="170"/>
    </row>
    <row r="228" spans="2:17" x14ac:dyDescent="0.2">
      <c r="B228" s="170"/>
      <c r="C228" s="170"/>
      <c r="D228" s="170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70"/>
      <c r="P228" s="170"/>
      <c r="Q228" s="170"/>
    </row>
    <row r="229" spans="2:17" x14ac:dyDescent="0.2">
      <c r="B229" s="170"/>
      <c r="C229" s="170"/>
      <c r="D229" s="170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70"/>
    </row>
    <row r="230" spans="2:17" x14ac:dyDescent="0.2">
      <c r="B230" s="170"/>
      <c r="C230" s="170"/>
      <c r="D230" s="170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O230" s="170"/>
      <c r="P230" s="170"/>
      <c r="Q230" s="170"/>
    </row>
    <row r="231" spans="2:17" x14ac:dyDescent="0.2">
      <c r="B231" s="170"/>
      <c r="C231" s="170"/>
      <c r="D231" s="170"/>
      <c r="E231" s="170"/>
      <c r="F231" s="170"/>
      <c r="G231" s="170"/>
      <c r="H231" s="170"/>
      <c r="I231" s="170"/>
      <c r="J231" s="170"/>
      <c r="K231" s="170"/>
      <c r="L231" s="170"/>
      <c r="M231" s="170"/>
      <c r="N231" s="170"/>
      <c r="O231" s="170"/>
      <c r="P231" s="170"/>
      <c r="Q231" s="170"/>
    </row>
    <row r="232" spans="2:17" x14ac:dyDescent="0.2">
      <c r="B232" s="170"/>
      <c r="C232" s="170"/>
      <c r="D232" s="170"/>
      <c r="E232" s="170"/>
      <c r="F232" s="170"/>
      <c r="G232" s="170"/>
      <c r="H232" s="170"/>
      <c r="I232" s="170"/>
      <c r="J232" s="170"/>
      <c r="K232" s="170"/>
      <c r="L232" s="170"/>
      <c r="M232" s="170"/>
      <c r="N232" s="170"/>
      <c r="O232" s="170"/>
      <c r="P232" s="170"/>
      <c r="Q232" s="170"/>
    </row>
    <row r="233" spans="2:17" x14ac:dyDescent="0.2">
      <c r="B233" s="170"/>
      <c r="C233" s="170"/>
      <c r="D233" s="170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O233" s="170"/>
      <c r="P233" s="170"/>
      <c r="Q233" s="170"/>
    </row>
    <row r="234" spans="2:17" x14ac:dyDescent="0.2">
      <c r="B234" s="170"/>
      <c r="C234" s="170"/>
      <c r="D234" s="170"/>
      <c r="E234" s="170"/>
      <c r="F234" s="170"/>
      <c r="G234" s="170"/>
      <c r="H234" s="170"/>
      <c r="I234" s="170"/>
      <c r="J234" s="170"/>
      <c r="K234" s="170"/>
      <c r="L234" s="170"/>
      <c r="M234" s="170"/>
      <c r="N234" s="170"/>
      <c r="O234" s="170"/>
      <c r="P234" s="170"/>
      <c r="Q234" s="170"/>
    </row>
    <row r="235" spans="2:17" x14ac:dyDescent="0.2">
      <c r="B235" s="170"/>
      <c r="C235" s="170"/>
      <c r="D235" s="170"/>
      <c r="E235" s="170"/>
      <c r="F235" s="170"/>
      <c r="G235" s="170"/>
      <c r="H235" s="170"/>
      <c r="I235" s="170"/>
      <c r="J235" s="170"/>
      <c r="K235" s="170"/>
      <c r="L235" s="170"/>
      <c r="M235" s="170"/>
      <c r="N235" s="170"/>
      <c r="O235" s="170"/>
      <c r="P235" s="170"/>
      <c r="Q235" s="170"/>
    </row>
    <row r="236" spans="2:17" x14ac:dyDescent="0.2">
      <c r="B236" s="170"/>
      <c r="C236" s="170"/>
      <c r="D236" s="170"/>
      <c r="E236" s="170"/>
      <c r="F236" s="170"/>
      <c r="G236" s="170"/>
      <c r="H236" s="170"/>
      <c r="I236" s="170"/>
      <c r="J236" s="170"/>
      <c r="K236" s="170"/>
      <c r="L236" s="170"/>
      <c r="M236" s="170"/>
      <c r="N236" s="170"/>
      <c r="O236" s="170"/>
      <c r="P236" s="170"/>
      <c r="Q236" s="170"/>
    </row>
    <row r="237" spans="2:17" x14ac:dyDescent="0.2">
      <c r="B237" s="170"/>
      <c r="C237" s="170"/>
      <c r="D237" s="170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O237" s="170"/>
      <c r="P237" s="170"/>
      <c r="Q237" s="170"/>
    </row>
    <row r="238" spans="2:17" x14ac:dyDescent="0.2">
      <c r="B238" s="170"/>
      <c r="C238" s="170"/>
      <c r="D238" s="170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70"/>
      <c r="P238" s="170"/>
      <c r="Q238" s="170"/>
    </row>
    <row r="239" spans="2:17" x14ac:dyDescent="0.2">
      <c r="B239" s="170"/>
      <c r="C239" s="170"/>
      <c r="D239" s="170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  <c r="P239" s="170"/>
      <c r="Q239" s="170"/>
    </row>
    <row r="240" spans="2:17" x14ac:dyDescent="0.2">
      <c r="B240" s="170"/>
      <c r="C240" s="170"/>
      <c r="D240" s="170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  <c r="P240" s="170"/>
      <c r="Q240" s="170"/>
    </row>
    <row r="241" spans="2:17" x14ac:dyDescent="0.2">
      <c r="B241" s="170"/>
      <c r="C241" s="170"/>
      <c r="D241" s="170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  <c r="O241" s="170"/>
      <c r="P241" s="170"/>
      <c r="Q241" s="170"/>
    </row>
    <row r="242" spans="2:17" x14ac:dyDescent="0.2">
      <c r="B242" s="170"/>
      <c r="C242" s="170"/>
      <c r="D242" s="170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  <c r="O242" s="170"/>
      <c r="P242" s="170"/>
      <c r="Q242" s="170"/>
    </row>
    <row r="243" spans="2:17" x14ac:dyDescent="0.2">
      <c r="B243" s="170"/>
      <c r="C243" s="170"/>
      <c r="D243" s="170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70"/>
      <c r="P243" s="170"/>
      <c r="Q243" s="170"/>
    </row>
    <row r="244" spans="2:17" x14ac:dyDescent="0.2">
      <c r="B244" s="170"/>
      <c r="C244" s="170"/>
      <c r="D244" s="170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  <c r="P244" s="170"/>
      <c r="Q244" s="170"/>
    </row>
    <row r="245" spans="2:17" x14ac:dyDescent="0.2">
      <c r="B245" s="170"/>
      <c r="C245" s="170"/>
      <c r="D245" s="170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0"/>
      <c r="P245" s="170"/>
      <c r="Q245" s="170"/>
    </row>
    <row r="246" spans="2:17" x14ac:dyDescent="0.2">
      <c r="B246" s="170"/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  <c r="P246" s="170"/>
      <c r="Q246" s="170"/>
    </row>
    <row r="247" spans="2:17" x14ac:dyDescent="0.2">
      <c r="B247" s="170"/>
      <c r="C247" s="170"/>
      <c r="D247" s="170"/>
      <c r="E247" s="170"/>
      <c r="F247" s="170"/>
      <c r="G247" s="170"/>
      <c r="H247" s="170"/>
      <c r="I247" s="170"/>
      <c r="J247" s="170"/>
      <c r="K247" s="170"/>
      <c r="L247" s="170"/>
      <c r="M247" s="170"/>
      <c r="N247" s="170"/>
      <c r="O247" s="170"/>
      <c r="P247" s="170"/>
      <c r="Q247" s="17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159" bestFit="1" customWidth="1"/>
    <col min="2" max="7" width="11.7109375" style="159" customWidth="1"/>
    <col min="8" max="16384" width="9.140625" style="159"/>
  </cols>
  <sheetData>
    <row r="2" spans="1:19" ht="18.75" x14ac:dyDescent="0.3">
      <c r="A2" s="5" t="s">
        <v>179</v>
      </c>
      <c r="B2" s="3"/>
      <c r="C2" s="3"/>
      <c r="D2" s="3"/>
      <c r="E2" s="3"/>
      <c r="F2" s="3"/>
      <c r="G2" s="3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4" spans="1:19" s="248" customFormat="1" x14ac:dyDescent="0.2">
      <c r="G4" s="247" t="s">
        <v>84</v>
      </c>
    </row>
    <row r="5" spans="1:19" s="24" customFormat="1" x14ac:dyDescent="0.2">
      <c r="A5" s="121"/>
      <c r="B5" s="176">
        <f>YT_ALL!B5</f>
        <v>41274</v>
      </c>
      <c r="C5" s="176">
        <f>YT_ALL!C5</f>
        <v>41639</v>
      </c>
      <c r="D5" s="176">
        <f>YT_ALL!D5</f>
        <v>42004</v>
      </c>
      <c r="E5" s="176">
        <f>YT_ALL!E5</f>
        <v>42369</v>
      </c>
      <c r="F5" s="176">
        <f>YT_ALL!F5</f>
        <v>42735</v>
      </c>
      <c r="G5" s="176">
        <f>YT_ALL!G5</f>
        <v>43100</v>
      </c>
    </row>
    <row r="6" spans="1:19" s="79" customFormat="1" x14ac:dyDescent="0.2">
      <c r="A6" s="83" t="s">
        <v>182</v>
      </c>
      <c r="B6" s="77">
        <f t="shared" ref="B6:G6" si="0">SUM(B$7+ B$8)</f>
        <v>515.51083307649992</v>
      </c>
      <c r="C6" s="77">
        <f t="shared" si="0"/>
        <v>584.78657094877008</v>
      </c>
      <c r="D6" s="77">
        <f t="shared" si="0"/>
        <v>1100.8332167026401</v>
      </c>
      <c r="E6" s="77">
        <f t="shared" si="0"/>
        <v>1572.1801589904499</v>
      </c>
      <c r="F6" s="77">
        <f t="shared" si="0"/>
        <v>1929.8088323996401</v>
      </c>
      <c r="G6" s="77">
        <f t="shared" si="0"/>
        <v>2141.6744392656601</v>
      </c>
    </row>
    <row r="7" spans="1:19" s="32" customFormat="1" x14ac:dyDescent="0.2">
      <c r="A7" s="42" t="str">
        <f>YT_ALL!A7</f>
        <v>Внутрішній борг</v>
      </c>
      <c r="B7" s="194">
        <f>YT_ALL!B7/DMLMLR</f>
        <v>206.51071361043</v>
      </c>
      <c r="C7" s="194">
        <f>YT_ALL!C7/DMLMLR</f>
        <v>284.08872546875</v>
      </c>
      <c r="D7" s="194">
        <f>YT_ALL!D7/DMLMLR</f>
        <v>488.86690736498002</v>
      </c>
      <c r="E7" s="194">
        <f>YT_ALL!E7/DMLMLR</f>
        <v>529.46057801728</v>
      </c>
      <c r="F7" s="194">
        <f>YT_ALL!F7/DMLMLR</f>
        <v>689.73000579020004</v>
      </c>
      <c r="G7" s="194">
        <f>YT_ALL!G7/DMLMLR</f>
        <v>766.67894097345004</v>
      </c>
    </row>
    <row r="8" spans="1:19" s="32" customFormat="1" x14ac:dyDescent="0.2">
      <c r="A8" s="42" t="str">
        <f>YT_ALL!A8</f>
        <v>Зовнішній борг</v>
      </c>
      <c r="B8" s="194">
        <f>YT_ALL!B8/DMLMLR</f>
        <v>309.00011946606998</v>
      </c>
      <c r="C8" s="194">
        <f>YT_ALL!C8/DMLMLR</f>
        <v>300.69784548002002</v>
      </c>
      <c r="D8" s="194">
        <f>YT_ALL!D8/DMLMLR</f>
        <v>611.96630933766005</v>
      </c>
      <c r="E8" s="194">
        <f>YT_ALL!E8/DMLMLR</f>
        <v>1042.71958097317</v>
      </c>
      <c r="F8" s="194">
        <f>YT_ALL!F8/DMLMLR</f>
        <v>1240.0788266094401</v>
      </c>
      <c r="G8" s="194">
        <f>YT_ALL!G8/DMLMLR</f>
        <v>1374.99549829221</v>
      </c>
    </row>
    <row r="9" spans="1:19" x14ac:dyDescent="0.2"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</row>
    <row r="10" spans="1:19" x14ac:dyDescent="0.2">
      <c r="B10" s="170"/>
      <c r="C10" s="170"/>
      <c r="D10" s="170"/>
      <c r="E10" s="170"/>
      <c r="F10" s="170"/>
      <c r="G10" s="247" t="s">
        <v>52</v>
      </c>
      <c r="H10" s="170"/>
      <c r="I10" s="170"/>
      <c r="J10" s="170"/>
      <c r="K10" s="170"/>
      <c r="L10" s="170"/>
      <c r="M10" s="170"/>
      <c r="N10" s="170"/>
      <c r="O10" s="170"/>
      <c r="P10" s="170"/>
      <c r="Q10" s="170"/>
    </row>
    <row r="11" spans="1:19" s="84" customFormat="1" x14ac:dyDescent="0.2">
      <c r="A11" s="231"/>
      <c r="B11" s="176">
        <f>YT_ALL!B11</f>
        <v>41274</v>
      </c>
      <c r="C11" s="176">
        <f>YT_ALL!C11</f>
        <v>41639</v>
      </c>
      <c r="D11" s="176">
        <f>YT_ALL!D11</f>
        <v>42004</v>
      </c>
      <c r="E11" s="176">
        <f>YT_ALL!E11</f>
        <v>42369</v>
      </c>
      <c r="F11" s="176">
        <f>YT_ALL!F11</f>
        <v>42735</v>
      </c>
      <c r="G11" s="176">
        <f>YT_ALL!G11</f>
        <v>43100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19" s="135" customFormat="1" x14ac:dyDescent="0.2">
      <c r="A12" s="83" t="s">
        <v>182</v>
      </c>
      <c r="B12" s="77">
        <f t="shared" ref="B12:G12" si="1">SUM(B$13+ B$14)</f>
        <v>64.495287511390003</v>
      </c>
      <c r="C12" s="77">
        <f t="shared" si="1"/>
        <v>73.16233841495</v>
      </c>
      <c r="D12" s="77">
        <f t="shared" si="1"/>
        <v>69.811922962929998</v>
      </c>
      <c r="E12" s="77">
        <f t="shared" si="1"/>
        <v>65.505686112310002</v>
      </c>
      <c r="F12" s="77">
        <f t="shared" si="1"/>
        <v>70.972708268410003</v>
      </c>
      <c r="G12" s="77">
        <f t="shared" si="1"/>
        <v>76.305177725159993</v>
      </c>
      <c r="H12" s="156"/>
      <c r="I12" s="156"/>
      <c r="J12" s="156"/>
      <c r="K12" s="156"/>
      <c r="L12" s="156"/>
      <c r="M12" s="156"/>
      <c r="N12" s="156"/>
      <c r="O12" s="156"/>
      <c r="P12" s="156"/>
      <c r="Q12" s="156"/>
    </row>
    <row r="13" spans="1:19" s="134" customFormat="1" x14ac:dyDescent="0.2">
      <c r="A13" s="42" t="str">
        <f>YT_ALL!A13</f>
        <v>Внутрішній борг</v>
      </c>
      <c r="B13" s="194">
        <f>YT_ALL!B13/DMLMLR</f>
        <v>25.836446091900001</v>
      </c>
      <c r="C13" s="194">
        <f>YT_ALL!C13/DMLMLR</f>
        <v>35.542190100169996</v>
      </c>
      <c r="D13" s="194">
        <f>YT_ALL!D13/DMLMLR</f>
        <v>31.002642687809999</v>
      </c>
      <c r="E13" s="194">
        <f>YT_ALL!E13/DMLMLR</f>
        <v>22.060244326380001</v>
      </c>
      <c r="F13" s="194">
        <f>YT_ALL!F13/DMLMLR</f>
        <v>25.366246471259998</v>
      </c>
      <c r="G13" s="194">
        <f>YT_ALL!G13/DMLMLR</f>
        <v>27.315810366209998</v>
      </c>
      <c r="H13" s="155"/>
      <c r="I13" s="155"/>
      <c r="J13" s="155"/>
      <c r="K13" s="155"/>
      <c r="L13" s="155"/>
      <c r="M13" s="155"/>
      <c r="N13" s="155"/>
      <c r="O13" s="155"/>
      <c r="P13" s="155"/>
      <c r="Q13" s="155"/>
    </row>
    <row r="14" spans="1:19" s="134" customFormat="1" x14ac:dyDescent="0.2">
      <c r="A14" s="42" t="str">
        <f>YT_ALL!A14</f>
        <v>Зовнішній борг</v>
      </c>
      <c r="B14" s="194">
        <f>YT_ALL!B14/DMLMLR</f>
        <v>38.658841419490003</v>
      </c>
      <c r="C14" s="194">
        <f>YT_ALL!C14/DMLMLR</f>
        <v>37.620148314780003</v>
      </c>
      <c r="D14" s="194">
        <f>YT_ALL!D14/DMLMLR</f>
        <v>38.809280275120003</v>
      </c>
      <c r="E14" s="194">
        <f>YT_ALL!E14/DMLMLR</f>
        <v>43.445441785930001</v>
      </c>
      <c r="F14" s="194">
        <f>YT_ALL!F14/DMLMLR</f>
        <v>45.606461797149997</v>
      </c>
      <c r="G14" s="194">
        <f>YT_ALL!G14/DMLMLR</f>
        <v>48.989367358949998</v>
      </c>
      <c r="H14" s="155"/>
      <c r="I14" s="155"/>
      <c r="J14" s="155"/>
      <c r="K14" s="155"/>
      <c r="L14" s="155"/>
      <c r="M14" s="155"/>
      <c r="N14" s="155"/>
      <c r="O14" s="155"/>
      <c r="P14" s="155"/>
      <c r="Q14" s="155"/>
    </row>
    <row r="15" spans="1:19" x14ac:dyDescent="0.2"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9" s="144" customFormat="1" x14ac:dyDescent="0.2">
      <c r="G16" s="247" t="s">
        <v>68</v>
      </c>
    </row>
    <row r="17" spans="1:19" s="84" customFormat="1" x14ac:dyDescent="0.2">
      <c r="A17" s="231"/>
      <c r="B17" s="176">
        <f>YT_ALL!B17</f>
        <v>41274</v>
      </c>
      <c r="C17" s="176">
        <f>YT_ALL!C17</f>
        <v>41639</v>
      </c>
      <c r="D17" s="176">
        <f>YT_ALL!D17</f>
        <v>42004</v>
      </c>
      <c r="E17" s="176">
        <f>YT_ALL!E17</f>
        <v>42369</v>
      </c>
      <c r="F17" s="176">
        <f>YT_ALL!F17</f>
        <v>42735</v>
      </c>
      <c r="G17" s="176">
        <f>YT_ALL!G17</f>
        <v>43100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19" s="135" customFormat="1" x14ac:dyDescent="0.2">
      <c r="A18" s="83" t="s">
        <v>182</v>
      </c>
      <c r="B18" s="77">
        <f t="shared" ref="B18:G18" si="2">SUM(B$19+ B$20)</f>
        <v>1</v>
      </c>
      <c r="C18" s="77">
        <f t="shared" si="2"/>
        <v>1</v>
      </c>
      <c r="D18" s="77">
        <f t="shared" si="2"/>
        <v>1</v>
      </c>
      <c r="E18" s="77">
        <f t="shared" si="2"/>
        <v>1</v>
      </c>
      <c r="F18" s="77">
        <f t="shared" si="2"/>
        <v>1</v>
      </c>
      <c r="G18" s="77">
        <f t="shared" si="2"/>
        <v>1</v>
      </c>
      <c r="H18" s="156"/>
      <c r="I18" s="156"/>
      <c r="J18" s="156"/>
      <c r="K18" s="156"/>
      <c r="L18" s="156"/>
      <c r="M18" s="156"/>
      <c r="N18" s="156"/>
      <c r="O18" s="156"/>
      <c r="P18" s="156"/>
      <c r="Q18" s="156"/>
    </row>
    <row r="19" spans="1:19" s="134" customFormat="1" x14ac:dyDescent="0.2">
      <c r="A19" s="42" t="str">
        <f>YT_ALL!A19</f>
        <v>Внутрішній борг</v>
      </c>
      <c r="B19" s="18">
        <f>YT_ALL!B19</f>
        <v>0.40059400000000001</v>
      </c>
      <c r="C19" s="18">
        <f>YT_ALL!C19</f>
        <v>0.48579899999999998</v>
      </c>
      <c r="D19" s="18">
        <f>YT_ALL!D19</f>
        <v>0.44408799999999998</v>
      </c>
      <c r="E19" s="18">
        <f>YT_ALL!E19</f>
        <v>0.33676800000000001</v>
      </c>
      <c r="F19" s="18">
        <f>YT_ALL!F19</f>
        <v>0.357408</v>
      </c>
      <c r="G19" s="18">
        <f>YT_ALL!G19</f>
        <v>0.35798099999999999</v>
      </c>
      <c r="H19" s="155"/>
      <c r="I19" s="155"/>
      <c r="J19" s="155"/>
      <c r="K19" s="155"/>
      <c r="L19" s="155"/>
      <c r="M19" s="155"/>
      <c r="N19" s="155"/>
      <c r="O19" s="155"/>
      <c r="P19" s="155"/>
      <c r="Q19" s="155"/>
    </row>
    <row r="20" spans="1:19" s="134" customFormat="1" x14ac:dyDescent="0.2">
      <c r="A20" s="42" t="str">
        <f>YT_ALL!A20</f>
        <v>Зовнішній борг</v>
      </c>
      <c r="B20" s="18">
        <f>YT_ALL!B20</f>
        <v>0.59940599999999999</v>
      </c>
      <c r="C20" s="18">
        <f>YT_ALL!C20</f>
        <v>0.51420100000000002</v>
      </c>
      <c r="D20" s="18">
        <f>YT_ALL!D20</f>
        <v>0.55591199999999996</v>
      </c>
      <c r="E20" s="18">
        <f>YT_ALL!E20</f>
        <v>0.66323200000000004</v>
      </c>
      <c r="F20" s="18">
        <f>YT_ALL!F20</f>
        <v>0.64259200000000005</v>
      </c>
      <c r="G20" s="18">
        <f>YT_ALL!G20</f>
        <v>0.64201900000000001</v>
      </c>
      <c r="H20" s="155"/>
      <c r="I20" s="155"/>
      <c r="J20" s="155"/>
      <c r="K20" s="155"/>
      <c r="L20" s="155"/>
      <c r="M20" s="155"/>
      <c r="N20" s="155"/>
      <c r="O20" s="155"/>
      <c r="P20" s="155"/>
      <c r="Q20" s="155"/>
    </row>
    <row r="21" spans="1:19" x14ac:dyDescent="0.2">
      <c r="A21" s="97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</row>
    <row r="22" spans="1:19" x14ac:dyDescent="0.2"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</row>
    <row r="23" spans="1:19" x14ac:dyDescent="0.2"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</row>
    <row r="24" spans="1:19" x14ac:dyDescent="0.2"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</row>
    <row r="25" spans="1:19" s="144" customFormat="1" x14ac:dyDescent="0.2"/>
    <row r="26" spans="1:19" x14ac:dyDescent="0.2"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</row>
    <row r="27" spans="1:19" x14ac:dyDescent="0.2"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</row>
    <row r="28" spans="1:19" x14ac:dyDescent="0.2"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</row>
    <row r="29" spans="1:19" x14ac:dyDescent="0.2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</row>
    <row r="30" spans="1:19" x14ac:dyDescent="0.2"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</row>
    <row r="31" spans="1:19" x14ac:dyDescent="0.2"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</row>
    <row r="32" spans="1:19" x14ac:dyDescent="0.2"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</row>
    <row r="33" spans="2:17" x14ac:dyDescent="0.2"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</row>
    <row r="34" spans="2:17" x14ac:dyDescent="0.2"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</row>
    <row r="35" spans="2:17" x14ac:dyDescent="0.2"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</row>
    <row r="36" spans="2:17" x14ac:dyDescent="0.2"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</row>
    <row r="37" spans="2:17" x14ac:dyDescent="0.2"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</row>
    <row r="38" spans="2:17" x14ac:dyDescent="0.2"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</row>
    <row r="39" spans="2:17" x14ac:dyDescent="0.2"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</row>
    <row r="40" spans="2:17" x14ac:dyDescent="0.2"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</row>
    <row r="41" spans="2:17" x14ac:dyDescent="0.2"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</row>
    <row r="42" spans="2:17" x14ac:dyDescent="0.2"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</row>
    <row r="43" spans="2:17" x14ac:dyDescent="0.2"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</row>
    <row r="44" spans="2:17" x14ac:dyDescent="0.2"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</row>
    <row r="45" spans="2:17" x14ac:dyDescent="0.2"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</row>
    <row r="46" spans="2:17" x14ac:dyDescent="0.2"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</row>
    <row r="47" spans="2:17" x14ac:dyDescent="0.2"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</row>
    <row r="48" spans="2:17" x14ac:dyDescent="0.2"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2:17" x14ac:dyDescent="0.2"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</row>
    <row r="50" spans="2:17" x14ac:dyDescent="0.2"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</row>
    <row r="51" spans="2:17" x14ac:dyDescent="0.2"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</row>
    <row r="52" spans="2:17" x14ac:dyDescent="0.2"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</row>
    <row r="53" spans="2:17" x14ac:dyDescent="0.2"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</row>
    <row r="54" spans="2:17" x14ac:dyDescent="0.2"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</row>
    <row r="55" spans="2:17" x14ac:dyDescent="0.2"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</row>
    <row r="56" spans="2:17" x14ac:dyDescent="0.2"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</row>
    <row r="57" spans="2:17" x14ac:dyDescent="0.2"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</row>
    <row r="58" spans="2:17" x14ac:dyDescent="0.2"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</row>
    <row r="59" spans="2:17" x14ac:dyDescent="0.2"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</row>
    <row r="60" spans="2:17" x14ac:dyDescent="0.2"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</row>
    <row r="61" spans="2:17" x14ac:dyDescent="0.2"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</row>
    <row r="62" spans="2:17" x14ac:dyDescent="0.2"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</row>
    <row r="63" spans="2:17" x14ac:dyDescent="0.2"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</row>
    <row r="64" spans="2:17" x14ac:dyDescent="0.2"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</row>
    <row r="65" spans="2:17" x14ac:dyDescent="0.2"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</row>
    <row r="66" spans="2:17" x14ac:dyDescent="0.2"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</row>
    <row r="67" spans="2:17" x14ac:dyDescent="0.2"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</row>
    <row r="68" spans="2:17" x14ac:dyDescent="0.2"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</row>
    <row r="69" spans="2:17" x14ac:dyDescent="0.2"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</row>
    <row r="70" spans="2:17" x14ac:dyDescent="0.2"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</row>
    <row r="71" spans="2:17" x14ac:dyDescent="0.2"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</row>
    <row r="72" spans="2:17" x14ac:dyDescent="0.2"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</row>
    <row r="73" spans="2:17" x14ac:dyDescent="0.2"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</row>
    <row r="74" spans="2:17" x14ac:dyDescent="0.2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</row>
    <row r="75" spans="2:17" x14ac:dyDescent="0.2"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</row>
    <row r="76" spans="2:17" x14ac:dyDescent="0.2"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</row>
    <row r="77" spans="2:17" x14ac:dyDescent="0.2"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</row>
    <row r="78" spans="2:17" x14ac:dyDescent="0.2"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</row>
    <row r="79" spans="2:17" x14ac:dyDescent="0.2"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</row>
    <row r="80" spans="2:17" x14ac:dyDescent="0.2"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</row>
    <row r="81" spans="2:17" x14ac:dyDescent="0.2">
      <c r="B81" s="170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</row>
    <row r="82" spans="2:17" x14ac:dyDescent="0.2"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</row>
    <row r="83" spans="2:17" x14ac:dyDescent="0.2"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</row>
    <row r="84" spans="2:17" x14ac:dyDescent="0.2"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</row>
    <row r="85" spans="2:17" x14ac:dyDescent="0.2"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</row>
    <row r="86" spans="2:17" x14ac:dyDescent="0.2"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</row>
    <row r="87" spans="2:17" x14ac:dyDescent="0.2">
      <c r="B87" s="170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</row>
    <row r="88" spans="2:17" x14ac:dyDescent="0.2"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</row>
    <row r="89" spans="2:17" x14ac:dyDescent="0.2">
      <c r="B89" s="170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</row>
    <row r="90" spans="2:17" x14ac:dyDescent="0.2"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</row>
    <row r="91" spans="2:17" x14ac:dyDescent="0.2"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</row>
    <row r="92" spans="2:17" x14ac:dyDescent="0.2"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</row>
    <row r="93" spans="2:17" x14ac:dyDescent="0.2"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</row>
    <row r="94" spans="2:17" x14ac:dyDescent="0.2">
      <c r="B94" s="170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</row>
    <row r="95" spans="2:17" x14ac:dyDescent="0.2">
      <c r="B95" s="170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</row>
    <row r="96" spans="2:17" x14ac:dyDescent="0.2">
      <c r="B96" s="170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</row>
    <row r="97" spans="2:17" x14ac:dyDescent="0.2"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</row>
    <row r="98" spans="2:17" x14ac:dyDescent="0.2"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2:17" x14ac:dyDescent="0.2"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</row>
    <row r="100" spans="2:17" x14ac:dyDescent="0.2"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</row>
    <row r="101" spans="2:17" x14ac:dyDescent="0.2"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</row>
    <row r="102" spans="2:17" x14ac:dyDescent="0.2"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</row>
    <row r="103" spans="2:17" x14ac:dyDescent="0.2"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</row>
    <row r="104" spans="2:17" x14ac:dyDescent="0.2">
      <c r="B104" s="170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</row>
    <row r="105" spans="2:17" x14ac:dyDescent="0.2"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</row>
    <row r="106" spans="2:17" x14ac:dyDescent="0.2"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</row>
    <row r="107" spans="2:17" x14ac:dyDescent="0.2">
      <c r="B107" s="170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</row>
    <row r="108" spans="2:17" x14ac:dyDescent="0.2"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</row>
    <row r="109" spans="2:17" x14ac:dyDescent="0.2"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</row>
    <row r="110" spans="2:17" x14ac:dyDescent="0.2"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</row>
    <row r="111" spans="2:17" x14ac:dyDescent="0.2"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</row>
    <row r="112" spans="2:17" x14ac:dyDescent="0.2"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</row>
    <row r="113" spans="2:17" x14ac:dyDescent="0.2"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</row>
    <row r="114" spans="2:17" x14ac:dyDescent="0.2"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</row>
    <row r="115" spans="2:17" x14ac:dyDescent="0.2"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</row>
    <row r="116" spans="2:17" x14ac:dyDescent="0.2"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</row>
    <row r="117" spans="2:17" x14ac:dyDescent="0.2"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</row>
    <row r="118" spans="2:17" x14ac:dyDescent="0.2"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</row>
    <row r="119" spans="2:17" x14ac:dyDescent="0.2"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</row>
    <row r="120" spans="2:17" x14ac:dyDescent="0.2"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</row>
    <row r="121" spans="2:17" x14ac:dyDescent="0.2"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</row>
    <row r="122" spans="2:17" x14ac:dyDescent="0.2"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</row>
    <row r="123" spans="2:17" x14ac:dyDescent="0.2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</row>
    <row r="124" spans="2:17" x14ac:dyDescent="0.2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</row>
    <row r="125" spans="2:17" x14ac:dyDescent="0.2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</row>
    <row r="126" spans="2:17" x14ac:dyDescent="0.2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</row>
    <row r="127" spans="2:17" x14ac:dyDescent="0.2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</row>
    <row r="128" spans="2:17" x14ac:dyDescent="0.2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</row>
    <row r="129" spans="2:17" x14ac:dyDescent="0.2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</row>
    <row r="130" spans="2:17" x14ac:dyDescent="0.2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</row>
    <row r="131" spans="2:17" x14ac:dyDescent="0.2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</row>
    <row r="132" spans="2:17" x14ac:dyDescent="0.2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</row>
    <row r="133" spans="2:17" x14ac:dyDescent="0.2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</row>
    <row r="134" spans="2:17" x14ac:dyDescent="0.2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</row>
    <row r="135" spans="2:17" x14ac:dyDescent="0.2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</row>
    <row r="136" spans="2:17" x14ac:dyDescent="0.2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</row>
    <row r="137" spans="2:17" x14ac:dyDescent="0.2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</row>
    <row r="138" spans="2:17" x14ac:dyDescent="0.2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</row>
    <row r="139" spans="2:17" x14ac:dyDescent="0.2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</row>
    <row r="140" spans="2:17" x14ac:dyDescent="0.2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</row>
    <row r="141" spans="2:17" x14ac:dyDescent="0.2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</row>
    <row r="142" spans="2:17" x14ac:dyDescent="0.2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</row>
    <row r="143" spans="2:17" x14ac:dyDescent="0.2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</row>
    <row r="144" spans="2:17" x14ac:dyDescent="0.2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</row>
    <row r="145" spans="2:17" x14ac:dyDescent="0.2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</row>
    <row r="146" spans="2:17" x14ac:dyDescent="0.2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</row>
    <row r="147" spans="2:17" x14ac:dyDescent="0.2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</row>
    <row r="148" spans="2:17" x14ac:dyDescent="0.2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</row>
    <row r="149" spans="2:17" x14ac:dyDescent="0.2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</row>
    <row r="150" spans="2:17" x14ac:dyDescent="0.2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</row>
    <row r="151" spans="2:17" x14ac:dyDescent="0.2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</row>
    <row r="152" spans="2:17" x14ac:dyDescent="0.2"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</row>
    <row r="153" spans="2:17" x14ac:dyDescent="0.2"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</row>
    <row r="154" spans="2:17" x14ac:dyDescent="0.2"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</row>
    <row r="155" spans="2:17" x14ac:dyDescent="0.2"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</row>
    <row r="156" spans="2:17" x14ac:dyDescent="0.2"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</row>
    <row r="157" spans="2:17" x14ac:dyDescent="0.2"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</row>
    <row r="158" spans="2:17" x14ac:dyDescent="0.2"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</row>
    <row r="159" spans="2:17" x14ac:dyDescent="0.2"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</row>
    <row r="160" spans="2:17" x14ac:dyDescent="0.2"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</row>
    <row r="161" spans="2:17" x14ac:dyDescent="0.2"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</row>
    <row r="162" spans="2:17" x14ac:dyDescent="0.2"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</row>
    <row r="163" spans="2:17" x14ac:dyDescent="0.2"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</row>
    <row r="164" spans="2:17" x14ac:dyDescent="0.2">
      <c r="B164" s="170"/>
      <c r="C164" s="170"/>
      <c r="D164" s="170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</row>
    <row r="165" spans="2:17" x14ac:dyDescent="0.2">
      <c r="B165" s="170"/>
      <c r="C165" s="170"/>
      <c r="D165" s="170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</row>
    <row r="166" spans="2:17" x14ac:dyDescent="0.2">
      <c r="B166" s="170"/>
      <c r="C166" s="170"/>
      <c r="D166" s="170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</row>
    <row r="167" spans="2:17" x14ac:dyDescent="0.2">
      <c r="B167" s="170"/>
      <c r="C167" s="170"/>
      <c r="D167" s="170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</row>
    <row r="168" spans="2:17" x14ac:dyDescent="0.2">
      <c r="B168" s="170"/>
      <c r="C168" s="170"/>
      <c r="D168" s="170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</row>
    <row r="169" spans="2:17" x14ac:dyDescent="0.2">
      <c r="B169" s="170"/>
      <c r="C169" s="170"/>
      <c r="D169" s="170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</row>
    <row r="170" spans="2:17" x14ac:dyDescent="0.2">
      <c r="B170" s="170"/>
      <c r="C170" s="170"/>
      <c r="D170" s="170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</row>
    <row r="171" spans="2:17" x14ac:dyDescent="0.2">
      <c r="B171" s="170"/>
      <c r="C171" s="170"/>
      <c r="D171" s="170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</row>
    <row r="172" spans="2:17" x14ac:dyDescent="0.2">
      <c r="B172" s="170"/>
      <c r="C172" s="170"/>
      <c r="D172" s="170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</row>
    <row r="173" spans="2:17" x14ac:dyDescent="0.2">
      <c r="B173" s="170"/>
      <c r="C173" s="170"/>
      <c r="D173" s="170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</row>
    <row r="174" spans="2:17" x14ac:dyDescent="0.2">
      <c r="B174" s="170"/>
      <c r="C174" s="170"/>
      <c r="D174" s="170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</row>
    <row r="175" spans="2:17" x14ac:dyDescent="0.2">
      <c r="B175" s="170"/>
      <c r="C175" s="170"/>
      <c r="D175" s="17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</row>
    <row r="176" spans="2:17" x14ac:dyDescent="0.2"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</row>
    <row r="177" spans="2:17" x14ac:dyDescent="0.2">
      <c r="B177" s="170"/>
      <c r="C177" s="170"/>
      <c r="D177" s="170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</row>
    <row r="178" spans="2:17" x14ac:dyDescent="0.2">
      <c r="B178" s="170"/>
      <c r="C178" s="170"/>
      <c r="D178" s="170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</row>
    <row r="179" spans="2:17" x14ac:dyDescent="0.2">
      <c r="B179" s="170"/>
      <c r="C179" s="170"/>
      <c r="D179" s="170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</row>
    <row r="180" spans="2:17" x14ac:dyDescent="0.2">
      <c r="B180" s="170"/>
      <c r="C180" s="170"/>
      <c r="D180" s="170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</row>
    <row r="181" spans="2:17" x14ac:dyDescent="0.2">
      <c r="B181" s="170"/>
      <c r="C181" s="170"/>
      <c r="D181" s="170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</row>
    <row r="182" spans="2:17" x14ac:dyDescent="0.2"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</row>
    <row r="183" spans="2:17" x14ac:dyDescent="0.2">
      <c r="B183" s="170"/>
      <c r="C183" s="170"/>
      <c r="D183" s="170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</row>
    <row r="184" spans="2:17" x14ac:dyDescent="0.2">
      <c r="B184" s="170"/>
      <c r="C184" s="170"/>
      <c r="D184" s="170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0"/>
    </row>
    <row r="185" spans="2:17" x14ac:dyDescent="0.2">
      <c r="B185" s="170"/>
      <c r="C185" s="170"/>
      <c r="D185" s="170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0"/>
    </row>
    <row r="186" spans="2:17" x14ac:dyDescent="0.2">
      <c r="B186" s="170"/>
      <c r="C186" s="170"/>
      <c r="D186" s="170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</row>
    <row r="187" spans="2:17" x14ac:dyDescent="0.2">
      <c r="B187" s="170"/>
      <c r="C187" s="170"/>
      <c r="D187" s="170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</row>
    <row r="188" spans="2:17" x14ac:dyDescent="0.2">
      <c r="B188" s="170"/>
      <c r="C188" s="170"/>
      <c r="D188" s="170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</row>
    <row r="189" spans="2:17" x14ac:dyDescent="0.2">
      <c r="B189" s="170"/>
      <c r="C189" s="170"/>
      <c r="D189" s="170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</row>
    <row r="190" spans="2:17" x14ac:dyDescent="0.2">
      <c r="B190" s="170"/>
      <c r="C190" s="170"/>
      <c r="D190" s="170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</row>
    <row r="191" spans="2:17" x14ac:dyDescent="0.2">
      <c r="B191" s="170"/>
      <c r="C191" s="170"/>
      <c r="D191" s="170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</row>
    <row r="192" spans="2:17" x14ac:dyDescent="0.2">
      <c r="B192" s="170"/>
      <c r="C192" s="170"/>
      <c r="D192" s="170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</row>
    <row r="193" spans="2:17" x14ac:dyDescent="0.2">
      <c r="B193" s="170"/>
      <c r="C193" s="170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</row>
    <row r="194" spans="2:17" x14ac:dyDescent="0.2">
      <c r="B194" s="170"/>
      <c r="C194" s="170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</row>
    <row r="195" spans="2:17" x14ac:dyDescent="0.2">
      <c r="B195" s="170"/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  <c r="Q195" s="170"/>
    </row>
    <row r="196" spans="2:17" x14ac:dyDescent="0.2">
      <c r="B196" s="170"/>
      <c r="C196" s="170"/>
      <c r="D196" s="170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</row>
    <row r="197" spans="2:17" x14ac:dyDescent="0.2">
      <c r="B197" s="170"/>
      <c r="C197" s="170"/>
      <c r="D197" s="170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</row>
    <row r="198" spans="2:17" x14ac:dyDescent="0.2"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</row>
    <row r="199" spans="2:17" x14ac:dyDescent="0.2">
      <c r="B199" s="170"/>
      <c r="C199" s="170"/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</row>
    <row r="200" spans="2:17" x14ac:dyDescent="0.2"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</row>
    <row r="201" spans="2:17" x14ac:dyDescent="0.2">
      <c r="B201" s="170"/>
      <c r="C201" s="170"/>
      <c r="D201" s="170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</row>
    <row r="202" spans="2:17" x14ac:dyDescent="0.2">
      <c r="B202" s="170"/>
      <c r="C202" s="170"/>
      <c r="D202" s="170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</row>
    <row r="203" spans="2:17" x14ac:dyDescent="0.2">
      <c r="B203" s="170"/>
      <c r="C203" s="170"/>
      <c r="D203" s="170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</row>
    <row r="204" spans="2:17" x14ac:dyDescent="0.2">
      <c r="B204" s="170"/>
      <c r="C204" s="170"/>
      <c r="D204" s="170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0"/>
    </row>
    <row r="205" spans="2:17" x14ac:dyDescent="0.2">
      <c r="B205" s="170"/>
      <c r="C205" s="170"/>
      <c r="D205" s="170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</row>
    <row r="206" spans="2:17" x14ac:dyDescent="0.2">
      <c r="B206" s="170"/>
      <c r="C206" s="170"/>
      <c r="D206" s="170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</row>
    <row r="207" spans="2:17" x14ac:dyDescent="0.2">
      <c r="B207" s="170"/>
      <c r="C207" s="170"/>
      <c r="D207" s="170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</row>
    <row r="208" spans="2:17" x14ac:dyDescent="0.2">
      <c r="B208" s="170"/>
      <c r="C208" s="170"/>
      <c r="D208" s="170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</row>
    <row r="209" spans="2:17" x14ac:dyDescent="0.2">
      <c r="B209" s="170"/>
      <c r="C209" s="170"/>
      <c r="D209" s="170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0"/>
    </row>
    <row r="210" spans="2:17" x14ac:dyDescent="0.2">
      <c r="B210" s="170"/>
      <c r="C210" s="170"/>
      <c r="D210" s="170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</row>
    <row r="211" spans="2:17" x14ac:dyDescent="0.2">
      <c r="B211" s="170"/>
      <c r="C211" s="170"/>
      <c r="D211" s="170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</row>
    <row r="212" spans="2:17" x14ac:dyDescent="0.2">
      <c r="B212" s="170"/>
      <c r="C212" s="170"/>
      <c r="D212" s="170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</row>
    <row r="213" spans="2:17" x14ac:dyDescent="0.2">
      <c r="B213" s="170"/>
      <c r="C213" s="170"/>
      <c r="D213" s="170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  <c r="P213" s="170"/>
      <c r="Q213" s="170"/>
    </row>
    <row r="214" spans="2:17" x14ac:dyDescent="0.2">
      <c r="B214" s="170"/>
      <c r="C214" s="170"/>
      <c r="D214" s="170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  <c r="P214" s="170"/>
      <c r="Q214" s="170"/>
    </row>
    <row r="215" spans="2:17" x14ac:dyDescent="0.2">
      <c r="B215" s="170"/>
      <c r="C215" s="170"/>
      <c r="D215" s="170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</row>
    <row r="216" spans="2:17" x14ac:dyDescent="0.2">
      <c r="B216" s="170"/>
      <c r="C216" s="170"/>
      <c r="D216" s="170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</row>
    <row r="217" spans="2:17" x14ac:dyDescent="0.2">
      <c r="B217" s="170"/>
      <c r="C217" s="170"/>
      <c r="D217" s="170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</row>
    <row r="218" spans="2:17" x14ac:dyDescent="0.2">
      <c r="B218" s="170"/>
      <c r="C218" s="170"/>
      <c r="D218" s="170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</row>
    <row r="219" spans="2:17" x14ac:dyDescent="0.2">
      <c r="B219" s="170"/>
      <c r="C219" s="170"/>
      <c r="D219" s="170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</row>
    <row r="220" spans="2:17" x14ac:dyDescent="0.2">
      <c r="B220" s="170"/>
      <c r="C220" s="170"/>
      <c r="D220" s="170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</row>
    <row r="221" spans="2:17" x14ac:dyDescent="0.2">
      <c r="B221" s="170"/>
      <c r="C221" s="170"/>
      <c r="D221" s="170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0"/>
    </row>
    <row r="222" spans="2:17" x14ac:dyDescent="0.2">
      <c r="B222" s="170"/>
      <c r="C222" s="170"/>
      <c r="D222" s="170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  <c r="P222" s="170"/>
      <c r="Q222" s="170"/>
    </row>
    <row r="223" spans="2:17" x14ac:dyDescent="0.2">
      <c r="B223" s="170"/>
      <c r="C223" s="170"/>
      <c r="D223" s="170"/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70"/>
      <c r="P223" s="170"/>
      <c r="Q223" s="170"/>
    </row>
    <row r="224" spans="2:17" x14ac:dyDescent="0.2">
      <c r="B224" s="170"/>
      <c r="C224" s="170"/>
      <c r="D224" s="170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</row>
    <row r="225" spans="2:17" x14ac:dyDescent="0.2">
      <c r="B225" s="170"/>
      <c r="C225" s="170"/>
      <c r="D225" s="170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</row>
    <row r="226" spans="2:17" x14ac:dyDescent="0.2">
      <c r="B226" s="170"/>
      <c r="C226" s="170"/>
      <c r="D226" s="170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  <c r="P226" s="170"/>
      <c r="Q226" s="170"/>
    </row>
    <row r="227" spans="2:17" x14ac:dyDescent="0.2">
      <c r="B227" s="170"/>
      <c r="C227" s="170"/>
      <c r="D227" s="170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70"/>
      <c r="P227" s="170"/>
      <c r="Q227" s="170"/>
    </row>
    <row r="228" spans="2:17" x14ac:dyDescent="0.2">
      <c r="B228" s="170"/>
      <c r="C228" s="170"/>
      <c r="D228" s="170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70"/>
      <c r="P228" s="170"/>
      <c r="Q228" s="170"/>
    </row>
    <row r="229" spans="2:17" x14ac:dyDescent="0.2">
      <c r="B229" s="170"/>
      <c r="C229" s="170"/>
      <c r="D229" s="170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70"/>
    </row>
    <row r="230" spans="2:17" x14ac:dyDescent="0.2">
      <c r="B230" s="170"/>
      <c r="C230" s="170"/>
      <c r="D230" s="170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O230" s="170"/>
      <c r="P230" s="170"/>
      <c r="Q230" s="170"/>
    </row>
    <row r="231" spans="2:17" x14ac:dyDescent="0.2">
      <c r="B231" s="170"/>
      <c r="C231" s="170"/>
      <c r="D231" s="170"/>
      <c r="E231" s="170"/>
      <c r="F231" s="170"/>
      <c r="G231" s="170"/>
      <c r="H231" s="170"/>
      <c r="I231" s="170"/>
      <c r="J231" s="170"/>
      <c r="K231" s="170"/>
      <c r="L231" s="170"/>
      <c r="M231" s="170"/>
      <c r="N231" s="170"/>
      <c r="O231" s="170"/>
      <c r="P231" s="170"/>
      <c r="Q231" s="170"/>
    </row>
    <row r="232" spans="2:17" x14ac:dyDescent="0.2">
      <c r="B232" s="170"/>
      <c r="C232" s="170"/>
      <c r="D232" s="170"/>
      <c r="E232" s="170"/>
      <c r="F232" s="170"/>
      <c r="G232" s="170"/>
      <c r="H232" s="170"/>
      <c r="I232" s="170"/>
      <c r="J232" s="170"/>
      <c r="K232" s="170"/>
      <c r="L232" s="170"/>
      <c r="M232" s="170"/>
      <c r="N232" s="170"/>
      <c r="O232" s="170"/>
      <c r="P232" s="170"/>
      <c r="Q232" s="170"/>
    </row>
    <row r="233" spans="2:17" x14ac:dyDescent="0.2">
      <c r="B233" s="170"/>
      <c r="C233" s="170"/>
      <c r="D233" s="170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O233" s="170"/>
      <c r="P233" s="170"/>
      <c r="Q233" s="170"/>
    </row>
    <row r="234" spans="2:17" x14ac:dyDescent="0.2">
      <c r="B234" s="170"/>
      <c r="C234" s="170"/>
      <c r="D234" s="170"/>
      <c r="E234" s="170"/>
      <c r="F234" s="170"/>
      <c r="G234" s="170"/>
      <c r="H234" s="170"/>
      <c r="I234" s="170"/>
      <c r="J234" s="170"/>
      <c r="K234" s="170"/>
      <c r="L234" s="170"/>
      <c r="M234" s="170"/>
      <c r="N234" s="170"/>
      <c r="O234" s="170"/>
      <c r="P234" s="170"/>
      <c r="Q234" s="170"/>
    </row>
    <row r="235" spans="2:17" x14ac:dyDescent="0.2">
      <c r="B235" s="170"/>
      <c r="C235" s="170"/>
      <c r="D235" s="170"/>
      <c r="E235" s="170"/>
      <c r="F235" s="170"/>
      <c r="G235" s="170"/>
      <c r="H235" s="170"/>
      <c r="I235" s="170"/>
      <c r="J235" s="170"/>
      <c r="K235" s="170"/>
      <c r="L235" s="170"/>
      <c r="M235" s="170"/>
      <c r="N235" s="170"/>
      <c r="O235" s="170"/>
      <c r="P235" s="170"/>
      <c r="Q235" s="170"/>
    </row>
    <row r="236" spans="2:17" x14ac:dyDescent="0.2">
      <c r="B236" s="170"/>
      <c r="C236" s="170"/>
      <c r="D236" s="170"/>
      <c r="E236" s="170"/>
      <c r="F236" s="170"/>
      <c r="G236" s="170"/>
      <c r="H236" s="170"/>
      <c r="I236" s="170"/>
      <c r="J236" s="170"/>
      <c r="K236" s="170"/>
      <c r="L236" s="170"/>
      <c r="M236" s="170"/>
      <c r="N236" s="170"/>
      <c r="O236" s="170"/>
      <c r="P236" s="170"/>
      <c r="Q236" s="170"/>
    </row>
    <row r="237" spans="2:17" x14ac:dyDescent="0.2">
      <c r="B237" s="170"/>
      <c r="C237" s="170"/>
      <c r="D237" s="170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O237" s="170"/>
      <c r="P237" s="170"/>
      <c r="Q237" s="170"/>
    </row>
    <row r="238" spans="2:17" x14ac:dyDescent="0.2">
      <c r="B238" s="170"/>
      <c r="C238" s="170"/>
      <c r="D238" s="170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70"/>
      <c r="P238" s="170"/>
      <c r="Q238" s="170"/>
    </row>
    <row r="239" spans="2:17" x14ac:dyDescent="0.2">
      <c r="B239" s="170"/>
      <c r="C239" s="170"/>
      <c r="D239" s="170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  <c r="P239" s="170"/>
      <c r="Q239" s="170"/>
    </row>
    <row r="240" spans="2:17" x14ac:dyDescent="0.2">
      <c r="B240" s="170"/>
      <c r="C240" s="170"/>
      <c r="D240" s="170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  <c r="P240" s="170"/>
      <c r="Q240" s="170"/>
    </row>
    <row r="241" spans="2:17" x14ac:dyDescent="0.2">
      <c r="B241" s="170"/>
      <c r="C241" s="170"/>
      <c r="D241" s="170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  <c r="O241" s="170"/>
      <c r="P241" s="170"/>
      <c r="Q241" s="170"/>
    </row>
    <row r="242" spans="2:17" x14ac:dyDescent="0.2">
      <c r="B242" s="170"/>
      <c r="C242" s="170"/>
      <c r="D242" s="170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  <c r="O242" s="170"/>
      <c r="P242" s="170"/>
      <c r="Q242" s="170"/>
    </row>
    <row r="243" spans="2:17" x14ac:dyDescent="0.2">
      <c r="B243" s="170"/>
      <c r="C243" s="170"/>
      <c r="D243" s="170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70"/>
      <c r="P243" s="170"/>
      <c r="Q243" s="170"/>
    </row>
    <row r="244" spans="2:17" x14ac:dyDescent="0.2">
      <c r="B244" s="170"/>
      <c r="C244" s="170"/>
      <c r="D244" s="170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  <c r="P244" s="170"/>
      <c r="Q244" s="170"/>
    </row>
    <row r="245" spans="2:17" x14ac:dyDescent="0.2">
      <c r="B245" s="170"/>
      <c r="C245" s="170"/>
      <c r="D245" s="170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0"/>
      <c r="P245" s="170"/>
      <c r="Q245" s="170"/>
    </row>
    <row r="246" spans="2:17" x14ac:dyDescent="0.2">
      <c r="B246" s="170"/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  <c r="P246" s="170"/>
      <c r="Q246" s="170"/>
    </row>
    <row r="247" spans="2:17" x14ac:dyDescent="0.2">
      <c r="B247" s="170"/>
      <c r="C247" s="170"/>
      <c r="D247" s="170"/>
      <c r="E247" s="170"/>
      <c r="F247" s="170"/>
      <c r="G247" s="170"/>
      <c r="H247" s="170"/>
      <c r="I247" s="170"/>
      <c r="J247" s="170"/>
      <c r="K247" s="170"/>
      <c r="L247" s="170"/>
      <c r="M247" s="170"/>
      <c r="N247" s="170"/>
      <c r="O247" s="170"/>
      <c r="P247" s="170"/>
      <c r="Q247" s="17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159" bestFit="1" customWidth="1"/>
    <col min="2" max="7" width="11.7109375" style="159" customWidth="1"/>
    <col min="8" max="16384" width="9.140625" style="159"/>
  </cols>
  <sheetData>
    <row r="2" spans="1:19" ht="18.75" x14ac:dyDescent="0.3">
      <c r="A2" s="5" t="s">
        <v>179</v>
      </c>
      <c r="B2" s="3"/>
      <c r="C2" s="3"/>
      <c r="D2" s="3"/>
      <c r="E2" s="3"/>
      <c r="F2" s="3"/>
      <c r="G2" s="3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4" spans="1:19" s="248" customFormat="1" x14ac:dyDescent="0.2">
      <c r="G4" s="247" t="s">
        <v>84</v>
      </c>
    </row>
    <row r="5" spans="1:19" s="24" customFormat="1" x14ac:dyDescent="0.2">
      <c r="A5" s="121"/>
      <c r="B5" s="176">
        <f>YT_ALL!B5</f>
        <v>41274</v>
      </c>
      <c r="C5" s="176">
        <f>YT_ALL!C5</f>
        <v>41639</v>
      </c>
      <c r="D5" s="176">
        <f>YT_ALL!D5</f>
        <v>42004</v>
      </c>
      <c r="E5" s="176">
        <f>YT_ALL!E5</f>
        <v>42369</v>
      </c>
      <c r="F5" s="176">
        <f>YT_ALL!F5</f>
        <v>42735</v>
      </c>
      <c r="G5" s="176">
        <f>YT_ALL!G5</f>
        <v>43100</v>
      </c>
    </row>
    <row r="6" spans="1:19" s="79" customFormat="1" x14ac:dyDescent="0.2">
      <c r="A6" s="83" t="s">
        <v>182</v>
      </c>
      <c r="B6" s="77">
        <f t="shared" ref="B6:G6" si="0">SUM(B$7+ B$8)</f>
        <v>515.51083307650003</v>
      </c>
      <c r="C6" s="77">
        <f t="shared" si="0"/>
        <v>584.78657094876996</v>
      </c>
      <c r="D6" s="77">
        <f t="shared" si="0"/>
        <v>1100.8332167026401</v>
      </c>
      <c r="E6" s="77">
        <f t="shared" si="0"/>
        <v>1572.1801589904499</v>
      </c>
      <c r="F6" s="77">
        <f t="shared" si="0"/>
        <v>1929.8088323996399</v>
      </c>
      <c r="G6" s="77">
        <f t="shared" si="0"/>
        <v>2141.6744392656601</v>
      </c>
    </row>
    <row r="7" spans="1:19" s="32" customFormat="1" x14ac:dyDescent="0.2">
      <c r="A7" s="42" t="str">
        <f>YK_ALL!A7</f>
        <v>Державний борг</v>
      </c>
      <c r="B7" s="194">
        <f>YK_ALL!B7/DMLMLR</f>
        <v>399.21823411787</v>
      </c>
      <c r="C7" s="194">
        <f>YK_ALL!C7/DMLMLR</f>
        <v>480.21862943662001</v>
      </c>
      <c r="D7" s="194">
        <f>YK_ALL!D7/DMLMLR</f>
        <v>947.03046914465006</v>
      </c>
      <c r="E7" s="194">
        <f>YK_ALL!E7/DMLMLR</f>
        <v>1334.2716012912799</v>
      </c>
      <c r="F7" s="194">
        <f>YK_ALL!F7/DMLMLR</f>
        <v>1650.8332850501199</v>
      </c>
      <c r="G7" s="194">
        <f>YK_ALL!G7/DMLMLR</f>
        <v>1833.7098647964799</v>
      </c>
    </row>
    <row r="8" spans="1:19" s="32" customFormat="1" x14ac:dyDescent="0.2">
      <c r="A8" s="42" t="str">
        <f>YK_ALL!A8</f>
        <v>Гарантований державою борг</v>
      </c>
      <c r="B8" s="194">
        <f>YK_ALL!B8/DMLMLR</f>
        <v>116.29259895862999</v>
      </c>
      <c r="C8" s="194">
        <f>YK_ALL!C8/DMLMLR</f>
        <v>104.56794151215</v>
      </c>
      <c r="D8" s="194">
        <f>YK_ALL!D8/DMLMLR</f>
        <v>153.80274755798999</v>
      </c>
      <c r="E8" s="194">
        <f>YK_ALL!E8/DMLMLR</f>
        <v>237.90855769916999</v>
      </c>
      <c r="F8" s="194">
        <f>YK_ALL!F8/DMLMLR</f>
        <v>278.97554734952001</v>
      </c>
      <c r="G8" s="194">
        <f>YK_ALL!G8/DMLMLR</f>
        <v>307.96457446917998</v>
      </c>
    </row>
    <row r="9" spans="1:19" x14ac:dyDescent="0.2"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</row>
    <row r="10" spans="1:19" x14ac:dyDescent="0.2">
      <c r="B10" s="170"/>
      <c r="C10" s="170"/>
      <c r="D10" s="170"/>
      <c r="E10" s="170"/>
      <c r="F10" s="170"/>
      <c r="G10" s="247" t="s">
        <v>52</v>
      </c>
      <c r="H10" s="170"/>
      <c r="I10" s="170"/>
      <c r="J10" s="170"/>
      <c r="K10" s="170"/>
      <c r="L10" s="170"/>
      <c r="M10" s="170"/>
      <c r="N10" s="170"/>
      <c r="O10" s="170"/>
      <c r="P10" s="170"/>
      <c r="Q10" s="170"/>
    </row>
    <row r="11" spans="1:19" s="84" customFormat="1" x14ac:dyDescent="0.2">
      <c r="A11" s="231"/>
      <c r="B11" s="176">
        <f>YT_ALL!B11</f>
        <v>41274</v>
      </c>
      <c r="C11" s="176">
        <f>YT_ALL!C11</f>
        <v>41639</v>
      </c>
      <c r="D11" s="176">
        <f>YT_ALL!D11</f>
        <v>42004</v>
      </c>
      <c r="E11" s="176">
        <f>YT_ALL!E11</f>
        <v>42369</v>
      </c>
      <c r="F11" s="176">
        <f>YT_ALL!F11</f>
        <v>42735</v>
      </c>
      <c r="G11" s="176">
        <f>YT_ALL!G11</f>
        <v>43100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19" s="135" customFormat="1" x14ac:dyDescent="0.2">
      <c r="A12" s="83" t="s">
        <v>182</v>
      </c>
      <c r="B12" s="77">
        <f t="shared" ref="B12:G12" si="1">SUM(B$13+ B$14)</f>
        <v>64.495287511390003</v>
      </c>
      <c r="C12" s="77">
        <f t="shared" si="1"/>
        <v>73.16233841495</v>
      </c>
      <c r="D12" s="77">
        <f t="shared" si="1"/>
        <v>69.811922962929998</v>
      </c>
      <c r="E12" s="77">
        <f t="shared" si="1"/>
        <v>65.505686112310002</v>
      </c>
      <c r="F12" s="77">
        <f t="shared" si="1"/>
        <v>70.972708268410003</v>
      </c>
      <c r="G12" s="77">
        <f t="shared" si="1"/>
        <v>76.305177725160007</v>
      </c>
      <c r="H12" s="156"/>
      <c r="I12" s="156"/>
      <c r="J12" s="156"/>
      <c r="K12" s="156"/>
      <c r="L12" s="156"/>
      <c r="M12" s="156"/>
      <c r="N12" s="156"/>
      <c r="O12" s="156"/>
      <c r="P12" s="156"/>
      <c r="Q12" s="156"/>
    </row>
    <row r="13" spans="1:19" s="134" customFormat="1" x14ac:dyDescent="0.2">
      <c r="A13" s="42" t="str">
        <f>YK_ALL!A13</f>
        <v>Державний борг</v>
      </c>
      <c r="B13" s="194">
        <f>YK_ALL!B13/DMLMLR</f>
        <v>49.945981999040001</v>
      </c>
      <c r="C13" s="194">
        <f>YK_ALL!C13/DMLMLR</f>
        <v>60.079898590879999</v>
      </c>
      <c r="D13" s="194">
        <f>YK_ALL!D13/DMLMLR</f>
        <v>60.058160629950002</v>
      </c>
      <c r="E13" s="194">
        <f>YK_ALL!E13/DMLMLR</f>
        <v>55.593105028709999</v>
      </c>
      <c r="F13" s="194">
        <f>YK_ALL!F13/DMLMLR</f>
        <v>60.712805938389998</v>
      </c>
      <c r="G13" s="194">
        <f>YK_ALL!G13/DMLMLR</f>
        <v>65.332785676650005</v>
      </c>
      <c r="H13" s="155"/>
      <c r="I13" s="155"/>
      <c r="J13" s="155"/>
      <c r="K13" s="155"/>
      <c r="L13" s="155"/>
      <c r="M13" s="155"/>
      <c r="N13" s="155"/>
      <c r="O13" s="155"/>
      <c r="P13" s="155"/>
      <c r="Q13" s="155"/>
    </row>
    <row r="14" spans="1:19" s="134" customFormat="1" x14ac:dyDescent="0.2">
      <c r="A14" s="42" t="str">
        <f>YK_ALL!A14</f>
        <v>Гарантований державою борг</v>
      </c>
      <c r="B14" s="194">
        <f>YK_ALL!B14/DMLMLR</f>
        <v>14.549305512349999</v>
      </c>
      <c r="C14" s="194">
        <f>YK_ALL!C14/DMLMLR</f>
        <v>13.082439824070001</v>
      </c>
      <c r="D14" s="194">
        <f>YK_ALL!D14/DMLMLR</f>
        <v>9.7537623329799992</v>
      </c>
      <c r="E14" s="194">
        <f>YK_ALL!E14/DMLMLR</f>
        <v>9.9125810835999992</v>
      </c>
      <c r="F14" s="194">
        <f>YK_ALL!F14/DMLMLR</f>
        <v>10.259902330019999</v>
      </c>
      <c r="G14" s="194">
        <f>YK_ALL!G14/DMLMLR</f>
        <v>10.972392048510001</v>
      </c>
      <c r="H14" s="155"/>
      <c r="I14" s="155"/>
      <c r="J14" s="155"/>
      <c r="K14" s="155"/>
      <c r="L14" s="155"/>
      <c r="M14" s="155"/>
      <c r="N14" s="155"/>
      <c r="O14" s="155"/>
      <c r="P14" s="155"/>
      <c r="Q14" s="155"/>
    </row>
    <row r="15" spans="1:19" x14ac:dyDescent="0.2"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9" s="144" customFormat="1" x14ac:dyDescent="0.2">
      <c r="G16" s="247" t="s">
        <v>68</v>
      </c>
    </row>
    <row r="17" spans="1:19" s="84" customFormat="1" x14ac:dyDescent="0.2">
      <c r="A17" s="231"/>
      <c r="B17" s="176">
        <f>YT_ALL!B17</f>
        <v>41274</v>
      </c>
      <c r="C17" s="176">
        <f>YT_ALL!C17</f>
        <v>41639</v>
      </c>
      <c r="D17" s="176">
        <f>YT_ALL!D17</f>
        <v>42004</v>
      </c>
      <c r="E17" s="176">
        <f>YT_ALL!E17</f>
        <v>42369</v>
      </c>
      <c r="F17" s="176">
        <f>YT_ALL!F17</f>
        <v>42735</v>
      </c>
      <c r="G17" s="176">
        <f>YT_ALL!G17</f>
        <v>43100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19" s="135" customFormat="1" x14ac:dyDescent="0.2">
      <c r="A18" s="83" t="s">
        <v>182</v>
      </c>
      <c r="B18" s="77">
        <f t="shared" ref="B18:G18" si="2">SUM(B$19+ B$20)</f>
        <v>1</v>
      </c>
      <c r="C18" s="77">
        <f t="shared" si="2"/>
        <v>1</v>
      </c>
      <c r="D18" s="77">
        <f t="shared" si="2"/>
        <v>1</v>
      </c>
      <c r="E18" s="77">
        <f t="shared" si="2"/>
        <v>1</v>
      </c>
      <c r="F18" s="77">
        <f t="shared" si="2"/>
        <v>1</v>
      </c>
      <c r="G18" s="77">
        <f t="shared" si="2"/>
        <v>1</v>
      </c>
      <c r="H18" s="156"/>
      <c r="I18" s="156"/>
      <c r="J18" s="156"/>
      <c r="K18" s="156"/>
      <c r="L18" s="156"/>
      <c r="M18" s="156"/>
      <c r="N18" s="156"/>
      <c r="O18" s="156"/>
      <c r="P18" s="156"/>
      <c r="Q18" s="156"/>
    </row>
    <row r="19" spans="1:19" s="134" customFormat="1" x14ac:dyDescent="0.2">
      <c r="A19" s="42" t="str">
        <f>YK_ALL!A19</f>
        <v>Державний борг</v>
      </c>
      <c r="B19" s="194">
        <f>YK_ALL!B19</f>
        <v>0.77441300000000002</v>
      </c>
      <c r="C19" s="194">
        <f>YK_ALL!C19</f>
        <v>0.82118599999999997</v>
      </c>
      <c r="D19" s="194">
        <f>YK_ALL!D19</f>
        <v>0.86028499999999997</v>
      </c>
      <c r="E19" s="194">
        <f>YK_ALL!E19</f>
        <v>0.84867599999999999</v>
      </c>
      <c r="F19" s="194">
        <f>YK_ALL!F19</f>
        <v>0.85543899999999995</v>
      </c>
      <c r="G19" s="194">
        <f>YK_ALL!G19</f>
        <v>0.85620399999999997</v>
      </c>
      <c r="H19" s="155"/>
      <c r="I19" s="155"/>
      <c r="J19" s="155"/>
      <c r="K19" s="155"/>
      <c r="L19" s="155"/>
      <c r="M19" s="155"/>
      <c r="N19" s="155"/>
      <c r="O19" s="155"/>
      <c r="P19" s="155"/>
      <c r="Q19" s="155"/>
    </row>
    <row r="20" spans="1:19" s="134" customFormat="1" x14ac:dyDescent="0.2">
      <c r="A20" s="42" t="str">
        <f>YK_ALL!A20</f>
        <v>Гарантований державою борг</v>
      </c>
      <c r="B20" s="194">
        <f>YK_ALL!B20</f>
        <v>0.22558700000000001</v>
      </c>
      <c r="C20" s="194">
        <f>YK_ALL!C20</f>
        <v>0.178814</v>
      </c>
      <c r="D20" s="194">
        <f>YK_ALL!D20</f>
        <v>0.13971500000000001</v>
      </c>
      <c r="E20" s="194">
        <f>YK_ALL!E20</f>
        <v>0.15132399999999999</v>
      </c>
      <c r="F20" s="194">
        <f>YK_ALL!F20</f>
        <v>0.144561</v>
      </c>
      <c r="G20" s="194">
        <f>YK_ALL!G20</f>
        <v>0.14379600000000001</v>
      </c>
      <c r="H20" s="155"/>
      <c r="I20" s="155"/>
      <c r="J20" s="155"/>
      <c r="K20" s="155"/>
      <c r="L20" s="155"/>
      <c r="M20" s="155"/>
      <c r="N20" s="155"/>
      <c r="O20" s="155"/>
      <c r="P20" s="155"/>
      <c r="Q20" s="155"/>
    </row>
    <row r="21" spans="1:19" x14ac:dyDescent="0.2">
      <c r="A21" s="97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</row>
    <row r="22" spans="1:19" x14ac:dyDescent="0.2"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</row>
    <row r="23" spans="1:19" x14ac:dyDescent="0.2"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</row>
    <row r="24" spans="1:19" x14ac:dyDescent="0.2"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</row>
    <row r="25" spans="1:19" s="144" customFormat="1" x14ac:dyDescent="0.2"/>
    <row r="26" spans="1:19" x14ac:dyDescent="0.2"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</row>
    <row r="27" spans="1:19" x14ac:dyDescent="0.2"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</row>
    <row r="28" spans="1:19" x14ac:dyDescent="0.2"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</row>
    <row r="29" spans="1:19" x14ac:dyDescent="0.2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</row>
    <row r="30" spans="1:19" x14ac:dyDescent="0.2"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</row>
    <row r="31" spans="1:19" x14ac:dyDescent="0.2"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</row>
    <row r="32" spans="1:19" x14ac:dyDescent="0.2"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</row>
    <row r="33" spans="2:17" x14ac:dyDescent="0.2"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</row>
    <row r="34" spans="2:17" x14ac:dyDescent="0.2"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</row>
    <row r="35" spans="2:17" x14ac:dyDescent="0.2"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</row>
    <row r="36" spans="2:17" x14ac:dyDescent="0.2"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</row>
    <row r="37" spans="2:17" x14ac:dyDescent="0.2"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</row>
    <row r="38" spans="2:17" x14ac:dyDescent="0.2"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</row>
    <row r="39" spans="2:17" x14ac:dyDescent="0.2"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</row>
    <row r="40" spans="2:17" x14ac:dyDescent="0.2"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</row>
    <row r="41" spans="2:17" x14ac:dyDescent="0.2"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</row>
    <row r="42" spans="2:17" x14ac:dyDescent="0.2"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</row>
    <row r="43" spans="2:17" x14ac:dyDescent="0.2"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</row>
    <row r="44" spans="2:17" x14ac:dyDescent="0.2"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</row>
    <row r="45" spans="2:17" x14ac:dyDescent="0.2"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</row>
    <row r="46" spans="2:17" x14ac:dyDescent="0.2"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</row>
    <row r="47" spans="2:17" x14ac:dyDescent="0.2"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</row>
    <row r="48" spans="2:17" x14ac:dyDescent="0.2"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2:17" x14ac:dyDescent="0.2"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</row>
    <row r="50" spans="2:17" x14ac:dyDescent="0.2"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</row>
    <row r="51" spans="2:17" x14ac:dyDescent="0.2"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</row>
    <row r="52" spans="2:17" x14ac:dyDescent="0.2"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</row>
    <row r="53" spans="2:17" x14ac:dyDescent="0.2"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</row>
    <row r="54" spans="2:17" x14ac:dyDescent="0.2"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</row>
    <row r="55" spans="2:17" x14ac:dyDescent="0.2"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</row>
    <row r="56" spans="2:17" x14ac:dyDescent="0.2"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</row>
    <row r="57" spans="2:17" x14ac:dyDescent="0.2"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</row>
    <row r="58" spans="2:17" x14ac:dyDescent="0.2"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</row>
    <row r="59" spans="2:17" x14ac:dyDescent="0.2"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</row>
    <row r="60" spans="2:17" x14ac:dyDescent="0.2"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</row>
    <row r="61" spans="2:17" x14ac:dyDescent="0.2"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</row>
    <row r="62" spans="2:17" x14ac:dyDescent="0.2"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</row>
    <row r="63" spans="2:17" x14ac:dyDescent="0.2"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</row>
    <row r="64" spans="2:17" x14ac:dyDescent="0.2"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</row>
    <row r="65" spans="2:17" x14ac:dyDescent="0.2"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</row>
    <row r="66" spans="2:17" x14ac:dyDescent="0.2"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</row>
    <row r="67" spans="2:17" x14ac:dyDescent="0.2"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</row>
    <row r="68" spans="2:17" x14ac:dyDescent="0.2"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</row>
    <row r="69" spans="2:17" x14ac:dyDescent="0.2"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</row>
    <row r="70" spans="2:17" x14ac:dyDescent="0.2"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</row>
    <row r="71" spans="2:17" x14ac:dyDescent="0.2"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</row>
    <row r="72" spans="2:17" x14ac:dyDescent="0.2"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</row>
    <row r="73" spans="2:17" x14ac:dyDescent="0.2"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</row>
    <row r="74" spans="2:17" x14ac:dyDescent="0.2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</row>
    <row r="75" spans="2:17" x14ac:dyDescent="0.2"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</row>
    <row r="76" spans="2:17" x14ac:dyDescent="0.2"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</row>
    <row r="77" spans="2:17" x14ac:dyDescent="0.2"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</row>
    <row r="78" spans="2:17" x14ac:dyDescent="0.2"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</row>
    <row r="79" spans="2:17" x14ac:dyDescent="0.2"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</row>
    <row r="80" spans="2:17" x14ac:dyDescent="0.2"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</row>
    <row r="81" spans="2:17" x14ac:dyDescent="0.2">
      <c r="B81" s="170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</row>
    <row r="82" spans="2:17" x14ac:dyDescent="0.2"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</row>
    <row r="83" spans="2:17" x14ac:dyDescent="0.2"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</row>
    <row r="84" spans="2:17" x14ac:dyDescent="0.2"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</row>
    <row r="85" spans="2:17" x14ac:dyDescent="0.2"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</row>
    <row r="86" spans="2:17" x14ac:dyDescent="0.2"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</row>
    <row r="87" spans="2:17" x14ac:dyDescent="0.2">
      <c r="B87" s="170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</row>
    <row r="88" spans="2:17" x14ac:dyDescent="0.2"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</row>
    <row r="89" spans="2:17" x14ac:dyDescent="0.2">
      <c r="B89" s="170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</row>
    <row r="90" spans="2:17" x14ac:dyDescent="0.2"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</row>
    <row r="91" spans="2:17" x14ac:dyDescent="0.2"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</row>
    <row r="92" spans="2:17" x14ac:dyDescent="0.2"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</row>
    <row r="93" spans="2:17" x14ac:dyDescent="0.2"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</row>
    <row r="94" spans="2:17" x14ac:dyDescent="0.2">
      <c r="B94" s="170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</row>
    <row r="95" spans="2:17" x14ac:dyDescent="0.2">
      <c r="B95" s="170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</row>
    <row r="96" spans="2:17" x14ac:dyDescent="0.2">
      <c r="B96" s="170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</row>
    <row r="97" spans="2:17" x14ac:dyDescent="0.2"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</row>
    <row r="98" spans="2:17" x14ac:dyDescent="0.2"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2:17" x14ac:dyDescent="0.2"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</row>
    <row r="100" spans="2:17" x14ac:dyDescent="0.2"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</row>
    <row r="101" spans="2:17" x14ac:dyDescent="0.2"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</row>
    <row r="102" spans="2:17" x14ac:dyDescent="0.2"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</row>
    <row r="103" spans="2:17" x14ac:dyDescent="0.2"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</row>
    <row r="104" spans="2:17" x14ac:dyDescent="0.2">
      <c r="B104" s="170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</row>
    <row r="105" spans="2:17" x14ac:dyDescent="0.2"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</row>
    <row r="106" spans="2:17" x14ac:dyDescent="0.2"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</row>
    <row r="107" spans="2:17" x14ac:dyDescent="0.2">
      <c r="B107" s="170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</row>
    <row r="108" spans="2:17" x14ac:dyDescent="0.2"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</row>
    <row r="109" spans="2:17" x14ac:dyDescent="0.2"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</row>
    <row r="110" spans="2:17" x14ac:dyDescent="0.2"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</row>
    <row r="111" spans="2:17" x14ac:dyDescent="0.2"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</row>
    <row r="112" spans="2:17" x14ac:dyDescent="0.2"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</row>
    <row r="113" spans="2:17" x14ac:dyDescent="0.2"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</row>
    <row r="114" spans="2:17" x14ac:dyDescent="0.2"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</row>
    <row r="115" spans="2:17" x14ac:dyDescent="0.2"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</row>
    <row r="116" spans="2:17" x14ac:dyDescent="0.2"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</row>
    <row r="117" spans="2:17" x14ac:dyDescent="0.2"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</row>
    <row r="118" spans="2:17" x14ac:dyDescent="0.2"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</row>
    <row r="119" spans="2:17" x14ac:dyDescent="0.2"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</row>
    <row r="120" spans="2:17" x14ac:dyDescent="0.2"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</row>
    <row r="121" spans="2:17" x14ac:dyDescent="0.2"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</row>
    <row r="122" spans="2:17" x14ac:dyDescent="0.2"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</row>
    <row r="123" spans="2:17" x14ac:dyDescent="0.2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</row>
    <row r="124" spans="2:17" x14ac:dyDescent="0.2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</row>
    <row r="125" spans="2:17" x14ac:dyDescent="0.2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</row>
    <row r="126" spans="2:17" x14ac:dyDescent="0.2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</row>
    <row r="127" spans="2:17" x14ac:dyDescent="0.2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</row>
    <row r="128" spans="2:17" x14ac:dyDescent="0.2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</row>
    <row r="129" spans="2:17" x14ac:dyDescent="0.2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</row>
    <row r="130" spans="2:17" x14ac:dyDescent="0.2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</row>
    <row r="131" spans="2:17" x14ac:dyDescent="0.2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</row>
    <row r="132" spans="2:17" x14ac:dyDescent="0.2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</row>
    <row r="133" spans="2:17" x14ac:dyDescent="0.2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</row>
    <row r="134" spans="2:17" x14ac:dyDescent="0.2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</row>
    <row r="135" spans="2:17" x14ac:dyDescent="0.2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</row>
    <row r="136" spans="2:17" x14ac:dyDescent="0.2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</row>
    <row r="137" spans="2:17" x14ac:dyDescent="0.2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</row>
    <row r="138" spans="2:17" x14ac:dyDescent="0.2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</row>
    <row r="139" spans="2:17" x14ac:dyDescent="0.2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</row>
    <row r="140" spans="2:17" x14ac:dyDescent="0.2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</row>
    <row r="141" spans="2:17" x14ac:dyDescent="0.2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</row>
    <row r="142" spans="2:17" x14ac:dyDescent="0.2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</row>
    <row r="143" spans="2:17" x14ac:dyDescent="0.2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</row>
    <row r="144" spans="2:17" x14ac:dyDescent="0.2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</row>
    <row r="145" spans="2:17" x14ac:dyDescent="0.2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</row>
    <row r="146" spans="2:17" x14ac:dyDescent="0.2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</row>
    <row r="147" spans="2:17" x14ac:dyDescent="0.2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</row>
    <row r="148" spans="2:17" x14ac:dyDescent="0.2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</row>
    <row r="149" spans="2:17" x14ac:dyDescent="0.2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</row>
    <row r="150" spans="2:17" x14ac:dyDescent="0.2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</row>
    <row r="151" spans="2:17" x14ac:dyDescent="0.2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</row>
    <row r="152" spans="2:17" x14ac:dyDescent="0.2"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</row>
    <row r="153" spans="2:17" x14ac:dyDescent="0.2"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</row>
    <row r="154" spans="2:17" x14ac:dyDescent="0.2"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</row>
    <row r="155" spans="2:17" x14ac:dyDescent="0.2"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</row>
    <row r="156" spans="2:17" x14ac:dyDescent="0.2"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</row>
    <row r="157" spans="2:17" x14ac:dyDescent="0.2"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</row>
    <row r="158" spans="2:17" x14ac:dyDescent="0.2"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</row>
    <row r="159" spans="2:17" x14ac:dyDescent="0.2"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</row>
    <row r="160" spans="2:17" x14ac:dyDescent="0.2"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</row>
    <row r="161" spans="2:17" x14ac:dyDescent="0.2"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</row>
    <row r="162" spans="2:17" x14ac:dyDescent="0.2"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</row>
    <row r="163" spans="2:17" x14ac:dyDescent="0.2"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</row>
    <row r="164" spans="2:17" x14ac:dyDescent="0.2">
      <c r="B164" s="170"/>
      <c r="C164" s="170"/>
      <c r="D164" s="170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</row>
    <row r="165" spans="2:17" x14ac:dyDescent="0.2">
      <c r="B165" s="170"/>
      <c r="C165" s="170"/>
      <c r="D165" s="170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</row>
    <row r="166" spans="2:17" x14ac:dyDescent="0.2">
      <c r="B166" s="170"/>
      <c r="C166" s="170"/>
      <c r="D166" s="170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</row>
    <row r="167" spans="2:17" x14ac:dyDescent="0.2">
      <c r="B167" s="170"/>
      <c r="C167" s="170"/>
      <c r="D167" s="170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</row>
    <row r="168" spans="2:17" x14ac:dyDescent="0.2">
      <c r="B168" s="170"/>
      <c r="C168" s="170"/>
      <c r="D168" s="170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</row>
    <row r="169" spans="2:17" x14ac:dyDescent="0.2">
      <c r="B169" s="170"/>
      <c r="C169" s="170"/>
      <c r="D169" s="170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</row>
    <row r="170" spans="2:17" x14ac:dyDescent="0.2">
      <c r="B170" s="170"/>
      <c r="C170" s="170"/>
      <c r="D170" s="170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</row>
    <row r="171" spans="2:17" x14ac:dyDescent="0.2">
      <c r="B171" s="170"/>
      <c r="C171" s="170"/>
      <c r="D171" s="170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</row>
    <row r="172" spans="2:17" x14ac:dyDescent="0.2">
      <c r="B172" s="170"/>
      <c r="C172" s="170"/>
      <c r="D172" s="170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</row>
    <row r="173" spans="2:17" x14ac:dyDescent="0.2">
      <c r="B173" s="170"/>
      <c r="C173" s="170"/>
      <c r="D173" s="170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</row>
    <row r="174" spans="2:17" x14ac:dyDescent="0.2">
      <c r="B174" s="170"/>
      <c r="C174" s="170"/>
      <c r="D174" s="170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</row>
    <row r="175" spans="2:17" x14ac:dyDescent="0.2">
      <c r="B175" s="170"/>
      <c r="C175" s="170"/>
      <c r="D175" s="17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</row>
    <row r="176" spans="2:17" x14ac:dyDescent="0.2"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</row>
    <row r="177" spans="2:17" x14ac:dyDescent="0.2">
      <c r="B177" s="170"/>
      <c r="C177" s="170"/>
      <c r="D177" s="170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</row>
    <row r="178" spans="2:17" x14ac:dyDescent="0.2">
      <c r="B178" s="170"/>
      <c r="C178" s="170"/>
      <c r="D178" s="170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</row>
    <row r="179" spans="2:17" x14ac:dyDescent="0.2">
      <c r="B179" s="170"/>
      <c r="C179" s="170"/>
      <c r="D179" s="170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</row>
    <row r="180" spans="2:17" x14ac:dyDescent="0.2">
      <c r="B180" s="170"/>
      <c r="C180" s="170"/>
      <c r="D180" s="170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</row>
    <row r="181" spans="2:17" x14ac:dyDescent="0.2">
      <c r="B181" s="170"/>
      <c r="C181" s="170"/>
      <c r="D181" s="170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</row>
    <row r="182" spans="2:17" x14ac:dyDescent="0.2"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</row>
    <row r="183" spans="2:17" x14ac:dyDescent="0.2">
      <c r="B183" s="170"/>
      <c r="C183" s="170"/>
      <c r="D183" s="170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</row>
    <row r="184" spans="2:17" x14ac:dyDescent="0.2">
      <c r="B184" s="170"/>
      <c r="C184" s="170"/>
      <c r="D184" s="170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0"/>
    </row>
    <row r="185" spans="2:17" x14ac:dyDescent="0.2">
      <c r="B185" s="170"/>
      <c r="C185" s="170"/>
      <c r="D185" s="170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0"/>
    </row>
    <row r="186" spans="2:17" x14ac:dyDescent="0.2">
      <c r="B186" s="170"/>
      <c r="C186" s="170"/>
      <c r="D186" s="170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</row>
    <row r="187" spans="2:17" x14ac:dyDescent="0.2">
      <c r="B187" s="170"/>
      <c r="C187" s="170"/>
      <c r="D187" s="170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</row>
    <row r="188" spans="2:17" x14ac:dyDescent="0.2">
      <c r="B188" s="170"/>
      <c r="C188" s="170"/>
      <c r="D188" s="170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</row>
    <row r="189" spans="2:17" x14ac:dyDescent="0.2">
      <c r="B189" s="170"/>
      <c r="C189" s="170"/>
      <c r="D189" s="170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</row>
    <row r="190" spans="2:17" x14ac:dyDescent="0.2">
      <c r="B190" s="170"/>
      <c r="C190" s="170"/>
      <c r="D190" s="170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</row>
    <row r="191" spans="2:17" x14ac:dyDescent="0.2">
      <c r="B191" s="170"/>
      <c r="C191" s="170"/>
      <c r="D191" s="170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</row>
    <row r="192" spans="2:17" x14ac:dyDescent="0.2">
      <c r="B192" s="170"/>
      <c r="C192" s="170"/>
      <c r="D192" s="170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</row>
    <row r="193" spans="2:17" x14ac:dyDescent="0.2">
      <c r="B193" s="170"/>
      <c r="C193" s="170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</row>
    <row r="194" spans="2:17" x14ac:dyDescent="0.2">
      <c r="B194" s="170"/>
      <c r="C194" s="170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</row>
    <row r="195" spans="2:17" x14ac:dyDescent="0.2">
      <c r="B195" s="170"/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  <c r="Q195" s="170"/>
    </row>
    <row r="196" spans="2:17" x14ac:dyDescent="0.2">
      <c r="B196" s="170"/>
      <c r="C196" s="170"/>
      <c r="D196" s="170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</row>
    <row r="197" spans="2:17" x14ac:dyDescent="0.2">
      <c r="B197" s="170"/>
      <c r="C197" s="170"/>
      <c r="D197" s="170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</row>
    <row r="198" spans="2:17" x14ac:dyDescent="0.2"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</row>
    <row r="199" spans="2:17" x14ac:dyDescent="0.2">
      <c r="B199" s="170"/>
      <c r="C199" s="170"/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</row>
    <row r="200" spans="2:17" x14ac:dyDescent="0.2"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</row>
    <row r="201" spans="2:17" x14ac:dyDescent="0.2">
      <c r="B201" s="170"/>
      <c r="C201" s="170"/>
      <c r="D201" s="170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</row>
    <row r="202" spans="2:17" x14ac:dyDescent="0.2">
      <c r="B202" s="170"/>
      <c r="C202" s="170"/>
      <c r="D202" s="170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</row>
    <row r="203" spans="2:17" x14ac:dyDescent="0.2">
      <c r="B203" s="170"/>
      <c r="C203" s="170"/>
      <c r="D203" s="170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</row>
    <row r="204" spans="2:17" x14ac:dyDescent="0.2">
      <c r="B204" s="170"/>
      <c r="C204" s="170"/>
      <c r="D204" s="170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0"/>
    </row>
    <row r="205" spans="2:17" x14ac:dyDescent="0.2">
      <c r="B205" s="170"/>
      <c r="C205" s="170"/>
      <c r="D205" s="170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</row>
    <row r="206" spans="2:17" x14ac:dyDescent="0.2">
      <c r="B206" s="170"/>
      <c r="C206" s="170"/>
      <c r="D206" s="170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</row>
    <row r="207" spans="2:17" x14ac:dyDescent="0.2">
      <c r="B207" s="170"/>
      <c r="C207" s="170"/>
      <c r="D207" s="170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</row>
    <row r="208" spans="2:17" x14ac:dyDescent="0.2">
      <c r="B208" s="170"/>
      <c r="C208" s="170"/>
      <c r="D208" s="170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</row>
    <row r="209" spans="2:17" x14ac:dyDescent="0.2">
      <c r="B209" s="170"/>
      <c r="C209" s="170"/>
      <c r="D209" s="170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0"/>
    </row>
    <row r="210" spans="2:17" x14ac:dyDescent="0.2">
      <c r="B210" s="170"/>
      <c r="C210" s="170"/>
      <c r="D210" s="170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</row>
    <row r="211" spans="2:17" x14ac:dyDescent="0.2">
      <c r="B211" s="170"/>
      <c r="C211" s="170"/>
      <c r="D211" s="170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</row>
    <row r="212" spans="2:17" x14ac:dyDescent="0.2">
      <c r="B212" s="170"/>
      <c r="C212" s="170"/>
      <c r="D212" s="170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</row>
    <row r="213" spans="2:17" x14ac:dyDescent="0.2">
      <c r="B213" s="170"/>
      <c r="C213" s="170"/>
      <c r="D213" s="170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  <c r="P213" s="170"/>
      <c r="Q213" s="170"/>
    </row>
    <row r="214" spans="2:17" x14ac:dyDescent="0.2">
      <c r="B214" s="170"/>
      <c r="C214" s="170"/>
      <c r="D214" s="170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  <c r="P214" s="170"/>
      <c r="Q214" s="170"/>
    </row>
    <row r="215" spans="2:17" x14ac:dyDescent="0.2">
      <c r="B215" s="170"/>
      <c r="C215" s="170"/>
      <c r="D215" s="170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</row>
    <row r="216" spans="2:17" x14ac:dyDescent="0.2">
      <c r="B216" s="170"/>
      <c r="C216" s="170"/>
      <c r="D216" s="170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</row>
    <row r="217" spans="2:17" x14ac:dyDescent="0.2">
      <c r="B217" s="170"/>
      <c r="C217" s="170"/>
      <c r="D217" s="170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</row>
    <row r="218" spans="2:17" x14ac:dyDescent="0.2">
      <c r="B218" s="170"/>
      <c r="C218" s="170"/>
      <c r="D218" s="170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</row>
    <row r="219" spans="2:17" x14ac:dyDescent="0.2">
      <c r="B219" s="170"/>
      <c r="C219" s="170"/>
      <c r="D219" s="170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</row>
    <row r="220" spans="2:17" x14ac:dyDescent="0.2">
      <c r="B220" s="170"/>
      <c r="C220" s="170"/>
      <c r="D220" s="170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</row>
    <row r="221" spans="2:17" x14ac:dyDescent="0.2">
      <c r="B221" s="170"/>
      <c r="C221" s="170"/>
      <c r="D221" s="170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0"/>
    </row>
    <row r="222" spans="2:17" x14ac:dyDescent="0.2">
      <c r="B222" s="170"/>
      <c r="C222" s="170"/>
      <c r="D222" s="170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  <c r="P222" s="170"/>
      <c r="Q222" s="170"/>
    </row>
    <row r="223" spans="2:17" x14ac:dyDescent="0.2">
      <c r="B223" s="170"/>
      <c r="C223" s="170"/>
      <c r="D223" s="170"/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70"/>
      <c r="P223" s="170"/>
      <c r="Q223" s="170"/>
    </row>
    <row r="224" spans="2:17" x14ac:dyDescent="0.2">
      <c r="B224" s="170"/>
      <c r="C224" s="170"/>
      <c r="D224" s="170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</row>
    <row r="225" spans="2:17" x14ac:dyDescent="0.2">
      <c r="B225" s="170"/>
      <c r="C225" s="170"/>
      <c r="D225" s="170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</row>
    <row r="226" spans="2:17" x14ac:dyDescent="0.2">
      <c r="B226" s="170"/>
      <c r="C226" s="170"/>
      <c r="D226" s="170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  <c r="P226" s="170"/>
      <c r="Q226" s="170"/>
    </row>
    <row r="227" spans="2:17" x14ac:dyDescent="0.2">
      <c r="B227" s="170"/>
      <c r="C227" s="170"/>
      <c r="D227" s="170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70"/>
      <c r="P227" s="170"/>
      <c r="Q227" s="170"/>
    </row>
    <row r="228" spans="2:17" x14ac:dyDescent="0.2">
      <c r="B228" s="170"/>
      <c r="C228" s="170"/>
      <c r="D228" s="170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70"/>
      <c r="P228" s="170"/>
      <c r="Q228" s="170"/>
    </row>
    <row r="229" spans="2:17" x14ac:dyDescent="0.2">
      <c r="B229" s="170"/>
      <c r="C229" s="170"/>
      <c r="D229" s="170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70"/>
    </row>
    <row r="230" spans="2:17" x14ac:dyDescent="0.2">
      <c r="B230" s="170"/>
      <c r="C230" s="170"/>
      <c r="D230" s="170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O230" s="170"/>
      <c r="P230" s="170"/>
      <c r="Q230" s="170"/>
    </row>
    <row r="231" spans="2:17" x14ac:dyDescent="0.2">
      <c r="B231" s="170"/>
      <c r="C231" s="170"/>
      <c r="D231" s="170"/>
      <c r="E231" s="170"/>
      <c r="F231" s="170"/>
      <c r="G231" s="170"/>
      <c r="H231" s="170"/>
      <c r="I231" s="170"/>
      <c r="J231" s="170"/>
      <c r="K231" s="170"/>
      <c r="L231" s="170"/>
      <c r="M231" s="170"/>
      <c r="N231" s="170"/>
      <c r="O231" s="170"/>
      <c r="P231" s="170"/>
      <c r="Q231" s="170"/>
    </row>
    <row r="232" spans="2:17" x14ac:dyDescent="0.2">
      <c r="B232" s="170"/>
      <c r="C232" s="170"/>
      <c r="D232" s="170"/>
      <c r="E232" s="170"/>
      <c r="F232" s="170"/>
      <c r="G232" s="170"/>
      <c r="H232" s="170"/>
      <c r="I232" s="170"/>
      <c r="J232" s="170"/>
      <c r="K232" s="170"/>
      <c r="L232" s="170"/>
      <c r="M232" s="170"/>
      <c r="N232" s="170"/>
      <c r="O232" s="170"/>
      <c r="P232" s="170"/>
      <c r="Q232" s="170"/>
    </row>
    <row r="233" spans="2:17" x14ac:dyDescent="0.2">
      <c r="B233" s="170"/>
      <c r="C233" s="170"/>
      <c r="D233" s="170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O233" s="170"/>
      <c r="P233" s="170"/>
      <c r="Q233" s="170"/>
    </row>
    <row r="234" spans="2:17" x14ac:dyDescent="0.2">
      <c r="B234" s="170"/>
      <c r="C234" s="170"/>
      <c r="D234" s="170"/>
      <c r="E234" s="170"/>
      <c r="F234" s="170"/>
      <c r="G234" s="170"/>
      <c r="H234" s="170"/>
      <c r="I234" s="170"/>
      <c r="J234" s="170"/>
      <c r="K234" s="170"/>
      <c r="L234" s="170"/>
      <c r="M234" s="170"/>
      <c r="N234" s="170"/>
      <c r="O234" s="170"/>
      <c r="P234" s="170"/>
      <c r="Q234" s="170"/>
    </row>
    <row r="235" spans="2:17" x14ac:dyDescent="0.2">
      <c r="B235" s="170"/>
      <c r="C235" s="170"/>
      <c r="D235" s="170"/>
      <c r="E235" s="170"/>
      <c r="F235" s="170"/>
      <c r="G235" s="170"/>
      <c r="H235" s="170"/>
      <c r="I235" s="170"/>
      <c r="J235" s="170"/>
      <c r="K235" s="170"/>
      <c r="L235" s="170"/>
      <c r="M235" s="170"/>
      <c r="N235" s="170"/>
      <c r="O235" s="170"/>
      <c r="P235" s="170"/>
      <c r="Q235" s="170"/>
    </row>
    <row r="236" spans="2:17" x14ac:dyDescent="0.2">
      <c r="B236" s="170"/>
      <c r="C236" s="170"/>
      <c r="D236" s="170"/>
      <c r="E236" s="170"/>
      <c r="F236" s="170"/>
      <c r="G236" s="170"/>
      <c r="H236" s="170"/>
      <c r="I236" s="170"/>
      <c r="J236" s="170"/>
      <c r="K236" s="170"/>
      <c r="L236" s="170"/>
      <c r="M236" s="170"/>
      <c r="N236" s="170"/>
      <c r="O236" s="170"/>
      <c r="P236" s="170"/>
      <c r="Q236" s="170"/>
    </row>
    <row r="237" spans="2:17" x14ac:dyDescent="0.2">
      <c r="B237" s="170"/>
      <c r="C237" s="170"/>
      <c r="D237" s="170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O237" s="170"/>
      <c r="P237" s="170"/>
      <c r="Q237" s="170"/>
    </row>
    <row r="238" spans="2:17" x14ac:dyDescent="0.2">
      <c r="B238" s="170"/>
      <c r="C238" s="170"/>
      <c r="D238" s="170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70"/>
      <c r="P238" s="170"/>
      <c r="Q238" s="170"/>
    </row>
    <row r="239" spans="2:17" x14ac:dyDescent="0.2">
      <c r="B239" s="170"/>
      <c r="C239" s="170"/>
      <c r="D239" s="170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  <c r="P239" s="170"/>
      <c r="Q239" s="170"/>
    </row>
    <row r="240" spans="2:17" x14ac:dyDescent="0.2">
      <c r="B240" s="170"/>
      <c r="C240" s="170"/>
      <c r="D240" s="170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  <c r="P240" s="170"/>
      <c r="Q240" s="170"/>
    </row>
    <row r="241" spans="2:17" x14ac:dyDescent="0.2">
      <c r="B241" s="170"/>
      <c r="C241" s="170"/>
      <c r="D241" s="170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  <c r="O241" s="170"/>
      <c r="P241" s="170"/>
      <c r="Q241" s="170"/>
    </row>
    <row r="242" spans="2:17" x14ac:dyDescent="0.2">
      <c r="B242" s="170"/>
      <c r="C242" s="170"/>
      <c r="D242" s="170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  <c r="O242" s="170"/>
      <c r="P242" s="170"/>
      <c r="Q242" s="170"/>
    </row>
    <row r="243" spans="2:17" x14ac:dyDescent="0.2">
      <c r="B243" s="170"/>
      <c r="C243" s="170"/>
      <c r="D243" s="170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70"/>
      <c r="P243" s="170"/>
      <c r="Q243" s="170"/>
    </row>
    <row r="244" spans="2:17" x14ac:dyDescent="0.2">
      <c r="B244" s="170"/>
      <c r="C244" s="170"/>
      <c r="D244" s="170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  <c r="P244" s="170"/>
      <c r="Q244" s="170"/>
    </row>
    <row r="245" spans="2:17" x14ac:dyDescent="0.2">
      <c r="B245" s="170"/>
      <c r="C245" s="170"/>
      <c r="D245" s="170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0"/>
      <c r="P245" s="170"/>
      <c r="Q245" s="170"/>
    </row>
    <row r="246" spans="2:17" x14ac:dyDescent="0.2">
      <c r="B246" s="170"/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  <c r="P246" s="170"/>
      <c r="Q246" s="170"/>
    </row>
    <row r="247" spans="2:17" x14ac:dyDescent="0.2">
      <c r="B247" s="170"/>
      <c r="C247" s="170"/>
      <c r="D247" s="170"/>
      <c r="E247" s="170"/>
      <c r="F247" s="170"/>
      <c r="G247" s="170"/>
      <c r="H247" s="170"/>
      <c r="I247" s="170"/>
      <c r="J247" s="170"/>
      <c r="K247" s="170"/>
      <c r="L247" s="170"/>
      <c r="M247" s="170"/>
      <c r="N247" s="170"/>
      <c r="O247" s="170"/>
      <c r="P247" s="170"/>
      <c r="Q247" s="17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159" bestFit="1" customWidth="1"/>
    <col min="2" max="3" width="13.5703125" style="159" bestFit="1" customWidth="1"/>
    <col min="4" max="4" width="14" style="159" bestFit="1" customWidth="1"/>
    <col min="5" max="7" width="14.5703125" style="159" bestFit="1" customWidth="1"/>
    <col min="8" max="16384" width="9.140625" style="159"/>
  </cols>
  <sheetData>
    <row r="2" spans="1:19" ht="18.75" x14ac:dyDescent="0.3">
      <c r="A2" s="5" t="s">
        <v>179</v>
      </c>
      <c r="B2" s="3"/>
      <c r="C2" s="3"/>
      <c r="D2" s="3"/>
      <c r="E2" s="3"/>
      <c r="F2" s="3"/>
      <c r="G2" s="3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x14ac:dyDescent="0.2">
      <c r="A3" s="104"/>
    </row>
    <row r="4" spans="1:19" s="248" customFormat="1" x14ac:dyDescent="0.2">
      <c r="G4" s="248" t="str">
        <f>VALUAH</f>
        <v>млрд. грн</v>
      </c>
    </row>
    <row r="5" spans="1:19" s="24" customFormat="1" x14ac:dyDescent="0.2">
      <c r="A5" s="206"/>
      <c r="B5" s="176">
        <v>41274</v>
      </c>
      <c r="C5" s="176">
        <v>41639</v>
      </c>
      <c r="D5" s="176">
        <v>42004</v>
      </c>
      <c r="E5" s="176">
        <v>42369</v>
      </c>
      <c r="F5" s="176">
        <v>42735</v>
      </c>
      <c r="G5" s="176">
        <v>43100</v>
      </c>
    </row>
    <row r="6" spans="1:19" s="79" customFormat="1" x14ac:dyDescent="0.2">
      <c r="A6" s="83" t="s">
        <v>182</v>
      </c>
      <c r="B6" s="77">
        <f t="shared" ref="B6:G6" si="0">SUM(B$7+ B$8)</f>
        <v>515.51083307650003</v>
      </c>
      <c r="C6" s="77">
        <f t="shared" si="0"/>
        <v>584.78657094876996</v>
      </c>
      <c r="D6" s="77">
        <f t="shared" si="0"/>
        <v>1100.8332167026401</v>
      </c>
      <c r="E6" s="77">
        <f t="shared" si="0"/>
        <v>1572.1801589904499</v>
      </c>
      <c r="F6" s="77">
        <f t="shared" si="0"/>
        <v>1929.8088323996399</v>
      </c>
      <c r="G6" s="77">
        <f t="shared" si="0"/>
        <v>2141.6744392656601</v>
      </c>
    </row>
    <row r="7" spans="1:19" s="32" customFormat="1" x14ac:dyDescent="0.2">
      <c r="A7" s="213" t="s">
        <v>75</v>
      </c>
      <c r="B7" s="194">
        <v>399.21823411787</v>
      </c>
      <c r="C7" s="194">
        <v>480.21862943662001</v>
      </c>
      <c r="D7" s="194">
        <v>947.03046914465006</v>
      </c>
      <c r="E7" s="194">
        <v>1334.2716012912799</v>
      </c>
      <c r="F7" s="194">
        <v>1650.8332850501199</v>
      </c>
      <c r="G7" s="194">
        <v>1833.7098647964799</v>
      </c>
    </row>
    <row r="8" spans="1:19" s="32" customFormat="1" x14ac:dyDescent="0.2">
      <c r="A8" s="213" t="s">
        <v>117</v>
      </c>
      <c r="B8" s="194">
        <v>116.29259895862999</v>
      </c>
      <c r="C8" s="194">
        <v>104.56794151215</v>
      </c>
      <c r="D8" s="194">
        <v>153.80274755798999</v>
      </c>
      <c r="E8" s="194">
        <v>237.90855769916999</v>
      </c>
      <c r="F8" s="194">
        <v>278.97554734952001</v>
      </c>
      <c r="G8" s="194">
        <v>307.96457446917998</v>
      </c>
    </row>
    <row r="9" spans="1:19" x14ac:dyDescent="0.2"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</row>
    <row r="10" spans="1:19" x14ac:dyDescent="0.2">
      <c r="B10" s="170"/>
      <c r="C10" s="170"/>
      <c r="D10" s="170"/>
      <c r="E10" s="170"/>
      <c r="F10" s="170"/>
      <c r="G10" s="248" t="str">
        <f>VALUSD</f>
        <v>млрд. дол. США</v>
      </c>
      <c r="H10" s="170"/>
      <c r="I10" s="170"/>
      <c r="J10" s="170"/>
      <c r="K10" s="170"/>
      <c r="L10" s="170"/>
      <c r="M10" s="170"/>
      <c r="N10" s="170"/>
      <c r="O10" s="170"/>
      <c r="P10" s="170"/>
      <c r="Q10" s="170"/>
    </row>
    <row r="11" spans="1:19" s="84" customFormat="1" x14ac:dyDescent="0.2">
      <c r="A11" s="206"/>
      <c r="B11" s="176">
        <v>41274</v>
      </c>
      <c r="C11" s="176">
        <v>41639</v>
      </c>
      <c r="D11" s="176">
        <v>42004</v>
      </c>
      <c r="E11" s="176">
        <v>42369</v>
      </c>
      <c r="F11" s="176">
        <v>42735</v>
      </c>
      <c r="G11" s="176">
        <v>43100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19" s="135" customFormat="1" x14ac:dyDescent="0.2">
      <c r="A12" s="83" t="s">
        <v>182</v>
      </c>
      <c r="B12" s="77">
        <f t="shared" ref="B12:G12" si="1">SUM(B$13+ B$14)</f>
        <v>64.495287511390003</v>
      </c>
      <c r="C12" s="77">
        <f t="shared" si="1"/>
        <v>73.16233841495</v>
      </c>
      <c r="D12" s="77">
        <f t="shared" si="1"/>
        <v>69.811922962929998</v>
      </c>
      <c r="E12" s="77">
        <f t="shared" si="1"/>
        <v>65.505686112310002</v>
      </c>
      <c r="F12" s="77">
        <f t="shared" si="1"/>
        <v>70.972708268410003</v>
      </c>
      <c r="G12" s="77">
        <f t="shared" si="1"/>
        <v>76.305177725160007</v>
      </c>
      <c r="H12" s="156"/>
      <c r="I12" s="156"/>
      <c r="J12" s="156"/>
      <c r="K12" s="156"/>
      <c r="L12" s="156"/>
      <c r="M12" s="156"/>
      <c r="N12" s="156"/>
      <c r="O12" s="156"/>
      <c r="P12" s="156"/>
      <c r="Q12" s="156"/>
    </row>
    <row r="13" spans="1:19" s="134" customFormat="1" x14ac:dyDescent="0.2">
      <c r="A13" s="213" t="s">
        <v>75</v>
      </c>
      <c r="B13" s="114">
        <v>49.945981999040001</v>
      </c>
      <c r="C13" s="114">
        <v>60.079898590879999</v>
      </c>
      <c r="D13" s="114">
        <v>60.058160629950002</v>
      </c>
      <c r="E13" s="114">
        <v>55.593105028709999</v>
      </c>
      <c r="F13" s="114">
        <v>60.712805938389998</v>
      </c>
      <c r="G13" s="114">
        <v>65.332785676650005</v>
      </c>
      <c r="H13" s="155"/>
      <c r="I13" s="155"/>
      <c r="J13" s="155"/>
      <c r="K13" s="155"/>
      <c r="L13" s="155"/>
      <c r="M13" s="155"/>
      <c r="N13" s="155"/>
      <c r="O13" s="155"/>
      <c r="P13" s="155"/>
      <c r="Q13" s="155"/>
    </row>
    <row r="14" spans="1:19" s="134" customFormat="1" x14ac:dyDescent="0.2">
      <c r="A14" s="213" t="s">
        <v>117</v>
      </c>
      <c r="B14" s="114">
        <v>14.549305512349999</v>
      </c>
      <c r="C14" s="114">
        <v>13.082439824070001</v>
      </c>
      <c r="D14" s="114">
        <v>9.7537623329799992</v>
      </c>
      <c r="E14" s="114">
        <v>9.9125810835999992</v>
      </c>
      <c r="F14" s="114">
        <v>10.259902330019999</v>
      </c>
      <c r="G14" s="114">
        <v>10.972392048510001</v>
      </c>
      <c r="H14" s="155"/>
      <c r="I14" s="155"/>
      <c r="J14" s="155"/>
      <c r="K14" s="155"/>
      <c r="L14" s="155"/>
      <c r="M14" s="155"/>
      <c r="N14" s="155"/>
      <c r="O14" s="155"/>
      <c r="P14" s="155"/>
      <c r="Q14" s="155"/>
    </row>
    <row r="15" spans="1:19" x14ac:dyDescent="0.2"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9" s="144" customFormat="1" x14ac:dyDescent="0.2">
      <c r="G16" s="247" t="s">
        <v>68</v>
      </c>
    </row>
    <row r="17" spans="1:19" s="84" customFormat="1" x14ac:dyDescent="0.2">
      <c r="A17" s="206"/>
      <c r="B17" s="176">
        <v>41274</v>
      </c>
      <c r="C17" s="176">
        <v>41639</v>
      </c>
      <c r="D17" s="176">
        <v>42004</v>
      </c>
      <c r="E17" s="176">
        <v>42369</v>
      </c>
      <c r="F17" s="176">
        <v>42735</v>
      </c>
      <c r="G17" s="176">
        <v>43100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19" s="135" customFormat="1" x14ac:dyDescent="0.2">
      <c r="A18" s="83" t="s">
        <v>182</v>
      </c>
      <c r="B18" s="77">
        <f t="shared" ref="B18:G18" si="2">SUM(B$19+ B$20)</f>
        <v>1</v>
      </c>
      <c r="C18" s="77">
        <f t="shared" si="2"/>
        <v>1</v>
      </c>
      <c r="D18" s="77">
        <f t="shared" si="2"/>
        <v>1</v>
      </c>
      <c r="E18" s="77">
        <f t="shared" si="2"/>
        <v>1</v>
      </c>
      <c r="F18" s="77">
        <f t="shared" si="2"/>
        <v>1</v>
      </c>
      <c r="G18" s="77">
        <f t="shared" si="2"/>
        <v>1</v>
      </c>
      <c r="H18" s="156"/>
      <c r="I18" s="156"/>
      <c r="J18" s="156"/>
      <c r="K18" s="156"/>
      <c r="L18" s="156"/>
      <c r="M18" s="156"/>
      <c r="N18" s="156"/>
      <c r="O18" s="156"/>
      <c r="P18" s="156"/>
      <c r="Q18" s="156"/>
    </row>
    <row r="19" spans="1:19" s="134" customFormat="1" x14ac:dyDescent="0.2">
      <c r="A19" s="213" t="s">
        <v>75</v>
      </c>
      <c r="B19" s="141">
        <v>0.77441300000000002</v>
      </c>
      <c r="C19" s="141">
        <v>0.82118599999999997</v>
      </c>
      <c r="D19" s="141">
        <v>0.86028499999999997</v>
      </c>
      <c r="E19" s="141">
        <v>0.84867599999999999</v>
      </c>
      <c r="F19" s="141">
        <v>0.85543899999999995</v>
      </c>
      <c r="G19" s="141">
        <v>0.85620399999999997</v>
      </c>
      <c r="H19" s="155"/>
      <c r="I19" s="155"/>
      <c r="J19" s="155"/>
      <c r="K19" s="155"/>
      <c r="L19" s="155"/>
      <c r="M19" s="155"/>
      <c r="N19" s="155"/>
      <c r="O19" s="155"/>
      <c r="P19" s="155"/>
      <c r="Q19" s="155"/>
    </row>
    <row r="20" spans="1:19" s="134" customFormat="1" x14ac:dyDescent="0.2">
      <c r="A20" s="213" t="s">
        <v>117</v>
      </c>
      <c r="B20" s="141">
        <v>0.22558700000000001</v>
      </c>
      <c r="C20" s="141">
        <v>0.178814</v>
      </c>
      <c r="D20" s="141">
        <v>0.13971500000000001</v>
      </c>
      <c r="E20" s="141">
        <v>0.15132399999999999</v>
      </c>
      <c r="F20" s="141">
        <v>0.144561</v>
      </c>
      <c r="G20" s="141">
        <v>0.14379600000000001</v>
      </c>
      <c r="H20" s="155"/>
      <c r="I20" s="155"/>
      <c r="J20" s="155"/>
      <c r="K20" s="155"/>
      <c r="L20" s="155"/>
      <c r="M20" s="155"/>
      <c r="N20" s="155"/>
      <c r="O20" s="155"/>
      <c r="P20" s="155"/>
      <c r="Q20" s="155"/>
    </row>
    <row r="21" spans="1:19" x14ac:dyDescent="0.2"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</row>
    <row r="22" spans="1:19" x14ac:dyDescent="0.2"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</row>
    <row r="23" spans="1:19" x14ac:dyDescent="0.2"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</row>
    <row r="24" spans="1:19" x14ac:dyDescent="0.2"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</row>
    <row r="25" spans="1:19" s="144" customFormat="1" x14ac:dyDescent="0.2"/>
    <row r="26" spans="1:19" x14ac:dyDescent="0.2"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</row>
    <row r="27" spans="1:19" x14ac:dyDescent="0.2"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</row>
    <row r="28" spans="1:19" x14ac:dyDescent="0.2"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</row>
    <row r="29" spans="1:19" x14ac:dyDescent="0.2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</row>
    <row r="30" spans="1:19" x14ac:dyDescent="0.2"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</row>
    <row r="31" spans="1:19" x14ac:dyDescent="0.2"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</row>
    <row r="32" spans="1:19" x14ac:dyDescent="0.2"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</row>
    <row r="33" spans="2:17" x14ac:dyDescent="0.2"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</row>
    <row r="34" spans="2:17" x14ac:dyDescent="0.2"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</row>
    <row r="35" spans="2:17" x14ac:dyDescent="0.2"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</row>
    <row r="36" spans="2:17" x14ac:dyDescent="0.2"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</row>
    <row r="37" spans="2:17" x14ac:dyDescent="0.2"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</row>
    <row r="38" spans="2:17" x14ac:dyDescent="0.2"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</row>
    <row r="39" spans="2:17" x14ac:dyDescent="0.2"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</row>
    <row r="40" spans="2:17" x14ac:dyDescent="0.2"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</row>
    <row r="41" spans="2:17" x14ac:dyDescent="0.2"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</row>
    <row r="42" spans="2:17" x14ac:dyDescent="0.2"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</row>
    <row r="43" spans="2:17" x14ac:dyDescent="0.2"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</row>
    <row r="44" spans="2:17" x14ac:dyDescent="0.2"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</row>
    <row r="45" spans="2:17" x14ac:dyDescent="0.2"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</row>
    <row r="46" spans="2:17" x14ac:dyDescent="0.2"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</row>
    <row r="47" spans="2:17" x14ac:dyDescent="0.2"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</row>
    <row r="48" spans="2:17" x14ac:dyDescent="0.2"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2:17" x14ac:dyDescent="0.2"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</row>
    <row r="50" spans="2:17" x14ac:dyDescent="0.2"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</row>
    <row r="51" spans="2:17" x14ac:dyDescent="0.2"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</row>
    <row r="52" spans="2:17" x14ac:dyDescent="0.2"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</row>
    <row r="53" spans="2:17" x14ac:dyDescent="0.2"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</row>
    <row r="54" spans="2:17" x14ac:dyDescent="0.2"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</row>
    <row r="55" spans="2:17" x14ac:dyDescent="0.2"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</row>
    <row r="56" spans="2:17" x14ac:dyDescent="0.2"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</row>
    <row r="57" spans="2:17" x14ac:dyDescent="0.2"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</row>
    <row r="58" spans="2:17" x14ac:dyDescent="0.2"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</row>
    <row r="59" spans="2:17" x14ac:dyDescent="0.2"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</row>
    <row r="60" spans="2:17" x14ac:dyDescent="0.2"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</row>
    <row r="61" spans="2:17" x14ac:dyDescent="0.2"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</row>
    <row r="62" spans="2:17" x14ac:dyDescent="0.2"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</row>
    <row r="63" spans="2:17" x14ac:dyDescent="0.2"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</row>
    <row r="64" spans="2:17" x14ac:dyDescent="0.2"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</row>
    <row r="65" spans="2:17" x14ac:dyDescent="0.2"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</row>
    <row r="66" spans="2:17" x14ac:dyDescent="0.2"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</row>
    <row r="67" spans="2:17" x14ac:dyDescent="0.2"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</row>
    <row r="68" spans="2:17" x14ac:dyDescent="0.2"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</row>
    <row r="69" spans="2:17" x14ac:dyDescent="0.2"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</row>
    <row r="70" spans="2:17" x14ac:dyDescent="0.2"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</row>
    <row r="71" spans="2:17" x14ac:dyDescent="0.2"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</row>
    <row r="72" spans="2:17" x14ac:dyDescent="0.2"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</row>
    <row r="73" spans="2:17" x14ac:dyDescent="0.2"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</row>
    <row r="74" spans="2:17" x14ac:dyDescent="0.2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</row>
    <row r="75" spans="2:17" x14ac:dyDescent="0.2"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</row>
    <row r="76" spans="2:17" x14ac:dyDescent="0.2"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</row>
    <row r="77" spans="2:17" x14ac:dyDescent="0.2"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</row>
    <row r="78" spans="2:17" x14ac:dyDescent="0.2"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</row>
    <row r="79" spans="2:17" x14ac:dyDescent="0.2"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</row>
    <row r="80" spans="2:17" x14ac:dyDescent="0.2"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</row>
    <row r="81" spans="2:17" x14ac:dyDescent="0.2">
      <c r="B81" s="170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</row>
    <row r="82" spans="2:17" x14ac:dyDescent="0.2"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</row>
    <row r="83" spans="2:17" x14ac:dyDescent="0.2"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</row>
    <row r="84" spans="2:17" x14ac:dyDescent="0.2"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</row>
    <row r="85" spans="2:17" x14ac:dyDescent="0.2"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</row>
    <row r="86" spans="2:17" x14ac:dyDescent="0.2"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</row>
    <row r="87" spans="2:17" x14ac:dyDescent="0.2">
      <c r="B87" s="170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</row>
    <row r="88" spans="2:17" x14ac:dyDescent="0.2"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</row>
    <row r="89" spans="2:17" x14ac:dyDescent="0.2">
      <c r="B89" s="170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</row>
    <row r="90" spans="2:17" x14ac:dyDescent="0.2"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</row>
    <row r="91" spans="2:17" x14ac:dyDescent="0.2"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</row>
    <row r="92" spans="2:17" x14ac:dyDescent="0.2"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</row>
    <row r="93" spans="2:17" x14ac:dyDescent="0.2"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</row>
    <row r="94" spans="2:17" x14ac:dyDescent="0.2">
      <c r="B94" s="170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</row>
    <row r="95" spans="2:17" x14ac:dyDescent="0.2">
      <c r="B95" s="170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</row>
    <row r="96" spans="2:17" x14ac:dyDescent="0.2">
      <c r="B96" s="170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</row>
    <row r="97" spans="2:17" x14ac:dyDescent="0.2"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</row>
    <row r="98" spans="2:17" x14ac:dyDescent="0.2"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2:17" x14ac:dyDescent="0.2"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</row>
    <row r="100" spans="2:17" x14ac:dyDescent="0.2"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</row>
    <row r="101" spans="2:17" x14ac:dyDescent="0.2"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</row>
    <row r="102" spans="2:17" x14ac:dyDescent="0.2"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</row>
    <row r="103" spans="2:17" x14ac:dyDescent="0.2"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</row>
    <row r="104" spans="2:17" x14ac:dyDescent="0.2">
      <c r="B104" s="170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</row>
    <row r="105" spans="2:17" x14ac:dyDescent="0.2"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</row>
    <row r="106" spans="2:17" x14ac:dyDescent="0.2"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</row>
    <row r="107" spans="2:17" x14ac:dyDescent="0.2">
      <c r="B107" s="170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</row>
    <row r="108" spans="2:17" x14ac:dyDescent="0.2"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</row>
    <row r="109" spans="2:17" x14ac:dyDescent="0.2"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</row>
    <row r="110" spans="2:17" x14ac:dyDescent="0.2"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</row>
    <row r="111" spans="2:17" x14ac:dyDescent="0.2"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</row>
    <row r="112" spans="2:17" x14ac:dyDescent="0.2"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</row>
    <row r="113" spans="2:17" x14ac:dyDescent="0.2"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</row>
    <row r="114" spans="2:17" x14ac:dyDescent="0.2"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</row>
    <row r="115" spans="2:17" x14ac:dyDescent="0.2"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</row>
    <row r="116" spans="2:17" x14ac:dyDescent="0.2"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</row>
    <row r="117" spans="2:17" x14ac:dyDescent="0.2"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</row>
    <row r="118" spans="2:17" x14ac:dyDescent="0.2"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</row>
    <row r="119" spans="2:17" x14ac:dyDescent="0.2"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</row>
    <row r="120" spans="2:17" x14ac:dyDescent="0.2"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</row>
    <row r="121" spans="2:17" x14ac:dyDescent="0.2"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</row>
    <row r="122" spans="2:17" x14ac:dyDescent="0.2"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</row>
    <row r="123" spans="2:17" x14ac:dyDescent="0.2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</row>
    <row r="124" spans="2:17" x14ac:dyDescent="0.2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</row>
    <row r="125" spans="2:17" x14ac:dyDescent="0.2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</row>
    <row r="126" spans="2:17" x14ac:dyDescent="0.2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</row>
    <row r="127" spans="2:17" x14ac:dyDescent="0.2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</row>
    <row r="128" spans="2:17" x14ac:dyDescent="0.2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</row>
    <row r="129" spans="2:17" x14ac:dyDescent="0.2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</row>
    <row r="130" spans="2:17" x14ac:dyDescent="0.2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</row>
    <row r="131" spans="2:17" x14ac:dyDescent="0.2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</row>
    <row r="132" spans="2:17" x14ac:dyDescent="0.2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</row>
    <row r="133" spans="2:17" x14ac:dyDescent="0.2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</row>
    <row r="134" spans="2:17" x14ac:dyDescent="0.2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</row>
    <row r="135" spans="2:17" x14ac:dyDescent="0.2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</row>
    <row r="136" spans="2:17" x14ac:dyDescent="0.2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</row>
    <row r="137" spans="2:17" x14ac:dyDescent="0.2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</row>
    <row r="138" spans="2:17" x14ac:dyDescent="0.2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</row>
    <row r="139" spans="2:17" x14ac:dyDescent="0.2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</row>
    <row r="140" spans="2:17" x14ac:dyDescent="0.2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</row>
    <row r="141" spans="2:17" x14ac:dyDescent="0.2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</row>
    <row r="142" spans="2:17" x14ac:dyDescent="0.2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</row>
    <row r="143" spans="2:17" x14ac:dyDescent="0.2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</row>
    <row r="144" spans="2:17" x14ac:dyDescent="0.2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</row>
    <row r="145" spans="2:17" x14ac:dyDescent="0.2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</row>
    <row r="146" spans="2:17" x14ac:dyDescent="0.2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</row>
    <row r="147" spans="2:17" x14ac:dyDescent="0.2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</row>
    <row r="148" spans="2:17" x14ac:dyDescent="0.2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</row>
    <row r="149" spans="2:17" x14ac:dyDescent="0.2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</row>
    <row r="150" spans="2:17" x14ac:dyDescent="0.2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</row>
    <row r="151" spans="2:17" x14ac:dyDescent="0.2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</row>
    <row r="152" spans="2:17" x14ac:dyDescent="0.2"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</row>
    <row r="153" spans="2:17" x14ac:dyDescent="0.2"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</row>
    <row r="154" spans="2:17" x14ac:dyDescent="0.2"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</row>
    <row r="155" spans="2:17" x14ac:dyDescent="0.2"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</row>
    <row r="156" spans="2:17" x14ac:dyDescent="0.2"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</row>
    <row r="157" spans="2:17" x14ac:dyDescent="0.2"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</row>
    <row r="158" spans="2:17" x14ac:dyDescent="0.2"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</row>
    <row r="159" spans="2:17" x14ac:dyDescent="0.2"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</row>
    <row r="160" spans="2:17" x14ac:dyDescent="0.2"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</row>
    <row r="161" spans="2:17" x14ac:dyDescent="0.2"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</row>
    <row r="162" spans="2:17" x14ac:dyDescent="0.2"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</row>
    <row r="163" spans="2:17" x14ac:dyDescent="0.2"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</row>
    <row r="164" spans="2:17" x14ac:dyDescent="0.2">
      <c r="B164" s="170"/>
      <c r="C164" s="170"/>
      <c r="D164" s="170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</row>
    <row r="165" spans="2:17" x14ac:dyDescent="0.2">
      <c r="B165" s="170"/>
      <c r="C165" s="170"/>
      <c r="D165" s="170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</row>
    <row r="166" spans="2:17" x14ac:dyDescent="0.2">
      <c r="B166" s="170"/>
      <c r="C166" s="170"/>
      <c r="D166" s="170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</row>
    <row r="167" spans="2:17" x14ac:dyDescent="0.2">
      <c r="B167" s="170"/>
      <c r="C167" s="170"/>
      <c r="D167" s="170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</row>
    <row r="168" spans="2:17" x14ac:dyDescent="0.2">
      <c r="B168" s="170"/>
      <c r="C168" s="170"/>
      <c r="D168" s="170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</row>
    <row r="169" spans="2:17" x14ac:dyDescent="0.2">
      <c r="B169" s="170"/>
      <c r="C169" s="170"/>
      <c r="D169" s="170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</row>
    <row r="170" spans="2:17" x14ac:dyDescent="0.2">
      <c r="B170" s="170"/>
      <c r="C170" s="170"/>
      <c r="D170" s="170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</row>
    <row r="171" spans="2:17" x14ac:dyDescent="0.2">
      <c r="B171" s="170"/>
      <c r="C171" s="170"/>
      <c r="D171" s="170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</row>
    <row r="172" spans="2:17" x14ac:dyDescent="0.2">
      <c r="B172" s="170"/>
      <c r="C172" s="170"/>
      <c r="D172" s="170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</row>
    <row r="173" spans="2:17" x14ac:dyDescent="0.2">
      <c r="B173" s="170"/>
      <c r="C173" s="170"/>
      <c r="D173" s="170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</row>
    <row r="174" spans="2:17" x14ac:dyDescent="0.2">
      <c r="B174" s="170"/>
      <c r="C174" s="170"/>
      <c r="D174" s="170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</row>
    <row r="175" spans="2:17" x14ac:dyDescent="0.2">
      <c r="B175" s="170"/>
      <c r="C175" s="170"/>
      <c r="D175" s="17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</row>
    <row r="176" spans="2:17" x14ac:dyDescent="0.2"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</row>
    <row r="177" spans="2:17" x14ac:dyDescent="0.2">
      <c r="B177" s="170"/>
      <c r="C177" s="170"/>
      <c r="D177" s="170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</row>
    <row r="178" spans="2:17" x14ac:dyDescent="0.2">
      <c r="B178" s="170"/>
      <c r="C178" s="170"/>
      <c r="D178" s="170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</row>
    <row r="179" spans="2:17" x14ac:dyDescent="0.2">
      <c r="B179" s="170"/>
      <c r="C179" s="170"/>
      <c r="D179" s="170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</row>
    <row r="180" spans="2:17" x14ac:dyDescent="0.2">
      <c r="B180" s="170"/>
      <c r="C180" s="170"/>
      <c r="D180" s="170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</row>
    <row r="181" spans="2:17" x14ac:dyDescent="0.2">
      <c r="B181" s="170"/>
      <c r="C181" s="170"/>
      <c r="D181" s="170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</row>
    <row r="182" spans="2:17" x14ac:dyDescent="0.2"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</row>
    <row r="183" spans="2:17" x14ac:dyDescent="0.2">
      <c r="B183" s="170"/>
      <c r="C183" s="170"/>
      <c r="D183" s="170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</row>
    <row r="184" spans="2:17" x14ac:dyDescent="0.2">
      <c r="B184" s="170"/>
      <c r="C184" s="170"/>
      <c r="D184" s="170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0"/>
    </row>
    <row r="185" spans="2:17" x14ac:dyDescent="0.2">
      <c r="B185" s="170"/>
      <c r="C185" s="170"/>
      <c r="D185" s="170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0"/>
    </row>
    <row r="186" spans="2:17" x14ac:dyDescent="0.2">
      <c r="B186" s="170"/>
      <c r="C186" s="170"/>
      <c r="D186" s="170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</row>
    <row r="187" spans="2:17" x14ac:dyDescent="0.2">
      <c r="B187" s="170"/>
      <c r="C187" s="170"/>
      <c r="D187" s="170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</row>
    <row r="188" spans="2:17" x14ac:dyDescent="0.2">
      <c r="B188" s="170"/>
      <c r="C188" s="170"/>
      <c r="D188" s="170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</row>
    <row r="189" spans="2:17" x14ac:dyDescent="0.2">
      <c r="B189" s="170"/>
      <c r="C189" s="170"/>
      <c r="D189" s="170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</row>
    <row r="190" spans="2:17" x14ac:dyDescent="0.2">
      <c r="B190" s="170"/>
      <c r="C190" s="170"/>
      <c r="D190" s="170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</row>
    <row r="191" spans="2:17" x14ac:dyDescent="0.2">
      <c r="B191" s="170"/>
      <c r="C191" s="170"/>
      <c r="D191" s="170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</row>
    <row r="192" spans="2:17" x14ac:dyDescent="0.2">
      <c r="B192" s="170"/>
      <c r="C192" s="170"/>
      <c r="D192" s="170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</row>
    <row r="193" spans="2:17" x14ac:dyDescent="0.2">
      <c r="B193" s="170"/>
      <c r="C193" s="170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</row>
    <row r="194" spans="2:17" x14ac:dyDescent="0.2">
      <c r="B194" s="170"/>
      <c r="C194" s="170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</row>
    <row r="195" spans="2:17" x14ac:dyDescent="0.2">
      <c r="B195" s="170"/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  <c r="Q195" s="170"/>
    </row>
    <row r="196" spans="2:17" x14ac:dyDescent="0.2">
      <c r="B196" s="170"/>
      <c r="C196" s="170"/>
      <c r="D196" s="170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</row>
    <row r="197" spans="2:17" x14ac:dyDescent="0.2">
      <c r="B197" s="170"/>
      <c r="C197" s="170"/>
      <c r="D197" s="170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</row>
    <row r="198" spans="2:17" x14ac:dyDescent="0.2"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</row>
    <row r="199" spans="2:17" x14ac:dyDescent="0.2">
      <c r="B199" s="170"/>
      <c r="C199" s="170"/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</row>
    <row r="200" spans="2:17" x14ac:dyDescent="0.2"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</row>
    <row r="201" spans="2:17" x14ac:dyDescent="0.2">
      <c r="B201" s="170"/>
      <c r="C201" s="170"/>
      <c r="D201" s="170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</row>
    <row r="202" spans="2:17" x14ac:dyDescent="0.2">
      <c r="B202" s="170"/>
      <c r="C202" s="170"/>
      <c r="D202" s="170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</row>
    <row r="203" spans="2:17" x14ac:dyDescent="0.2">
      <c r="B203" s="170"/>
      <c r="C203" s="170"/>
      <c r="D203" s="170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</row>
    <row r="204" spans="2:17" x14ac:dyDescent="0.2">
      <c r="B204" s="170"/>
      <c r="C204" s="170"/>
      <c r="D204" s="170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0"/>
    </row>
    <row r="205" spans="2:17" x14ac:dyDescent="0.2">
      <c r="B205" s="170"/>
      <c r="C205" s="170"/>
      <c r="D205" s="170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</row>
    <row r="206" spans="2:17" x14ac:dyDescent="0.2">
      <c r="B206" s="170"/>
      <c r="C206" s="170"/>
      <c r="D206" s="170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</row>
    <row r="207" spans="2:17" x14ac:dyDescent="0.2">
      <c r="B207" s="170"/>
      <c r="C207" s="170"/>
      <c r="D207" s="170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</row>
    <row r="208" spans="2:17" x14ac:dyDescent="0.2">
      <c r="B208" s="170"/>
      <c r="C208" s="170"/>
      <c r="D208" s="170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</row>
    <row r="209" spans="2:17" x14ac:dyDescent="0.2">
      <c r="B209" s="170"/>
      <c r="C209" s="170"/>
      <c r="D209" s="170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0"/>
    </row>
    <row r="210" spans="2:17" x14ac:dyDescent="0.2">
      <c r="B210" s="170"/>
      <c r="C210" s="170"/>
      <c r="D210" s="170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</row>
    <row r="211" spans="2:17" x14ac:dyDescent="0.2">
      <c r="B211" s="170"/>
      <c r="C211" s="170"/>
      <c r="D211" s="170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</row>
    <row r="212" spans="2:17" x14ac:dyDescent="0.2">
      <c r="B212" s="170"/>
      <c r="C212" s="170"/>
      <c r="D212" s="170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</row>
    <row r="213" spans="2:17" x14ac:dyDescent="0.2">
      <c r="B213" s="170"/>
      <c r="C213" s="170"/>
      <c r="D213" s="170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  <c r="P213" s="170"/>
      <c r="Q213" s="170"/>
    </row>
    <row r="214" spans="2:17" x14ac:dyDescent="0.2">
      <c r="B214" s="170"/>
      <c r="C214" s="170"/>
      <c r="D214" s="170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  <c r="P214" s="170"/>
      <c r="Q214" s="170"/>
    </row>
    <row r="215" spans="2:17" x14ac:dyDescent="0.2">
      <c r="B215" s="170"/>
      <c r="C215" s="170"/>
      <c r="D215" s="170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</row>
    <row r="216" spans="2:17" x14ac:dyDescent="0.2">
      <c r="B216" s="170"/>
      <c r="C216" s="170"/>
      <c r="D216" s="170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</row>
    <row r="217" spans="2:17" x14ac:dyDescent="0.2">
      <c r="B217" s="170"/>
      <c r="C217" s="170"/>
      <c r="D217" s="170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</row>
    <row r="218" spans="2:17" x14ac:dyDescent="0.2">
      <c r="B218" s="170"/>
      <c r="C218" s="170"/>
      <c r="D218" s="170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</row>
    <row r="219" spans="2:17" x14ac:dyDescent="0.2">
      <c r="B219" s="170"/>
      <c r="C219" s="170"/>
      <c r="D219" s="170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</row>
    <row r="220" spans="2:17" x14ac:dyDescent="0.2">
      <c r="B220" s="170"/>
      <c r="C220" s="170"/>
      <c r="D220" s="170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</row>
    <row r="221" spans="2:17" x14ac:dyDescent="0.2">
      <c r="B221" s="170"/>
      <c r="C221" s="170"/>
      <c r="D221" s="170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0"/>
    </row>
    <row r="222" spans="2:17" x14ac:dyDescent="0.2">
      <c r="B222" s="170"/>
      <c r="C222" s="170"/>
      <c r="D222" s="170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  <c r="P222" s="170"/>
      <c r="Q222" s="170"/>
    </row>
    <row r="223" spans="2:17" x14ac:dyDescent="0.2">
      <c r="B223" s="170"/>
      <c r="C223" s="170"/>
      <c r="D223" s="170"/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70"/>
      <c r="P223" s="170"/>
      <c r="Q223" s="170"/>
    </row>
    <row r="224" spans="2:17" x14ac:dyDescent="0.2">
      <c r="B224" s="170"/>
      <c r="C224" s="170"/>
      <c r="D224" s="170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</row>
    <row r="225" spans="2:17" x14ac:dyDescent="0.2">
      <c r="B225" s="170"/>
      <c r="C225" s="170"/>
      <c r="D225" s="170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</row>
    <row r="226" spans="2:17" x14ac:dyDescent="0.2">
      <c r="B226" s="170"/>
      <c r="C226" s="170"/>
      <c r="D226" s="170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  <c r="P226" s="170"/>
      <c r="Q226" s="170"/>
    </row>
    <row r="227" spans="2:17" x14ac:dyDescent="0.2">
      <c r="B227" s="170"/>
      <c r="C227" s="170"/>
      <c r="D227" s="170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70"/>
      <c r="P227" s="170"/>
      <c r="Q227" s="170"/>
    </row>
    <row r="228" spans="2:17" x14ac:dyDescent="0.2">
      <c r="B228" s="170"/>
      <c r="C228" s="170"/>
      <c r="D228" s="170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70"/>
      <c r="P228" s="170"/>
      <c r="Q228" s="170"/>
    </row>
    <row r="229" spans="2:17" x14ac:dyDescent="0.2">
      <c r="B229" s="170"/>
      <c r="C229" s="170"/>
      <c r="D229" s="170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70"/>
    </row>
    <row r="230" spans="2:17" x14ac:dyDescent="0.2">
      <c r="B230" s="170"/>
      <c r="C230" s="170"/>
      <c r="D230" s="170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O230" s="170"/>
      <c r="P230" s="170"/>
      <c r="Q230" s="170"/>
    </row>
    <row r="231" spans="2:17" x14ac:dyDescent="0.2">
      <c r="B231" s="170"/>
      <c r="C231" s="170"/>
      <c r="D231" s="170"/>
      <c r="E231" s="170"/>
      <c r="F231" s="170"/>
      <c r="G231" s="170"/>
      <c r="H231" s="170"/>
      <c r="I231" s="170"/>
      <c r="J231" s="170"/>
      <c r="K231" s="170"/>
      <c r="L231" s="170"/>
      <c r="M231" s="170"/>
      <c r="N231" s="170"/>
      <c r="O231" s="170"/>
      <c r="P231" s="170"/>
      <c r="Q231" s="170"/>
    </row>
    <row r="232" spans="2:17" x14ac:dyDescent="0.2">
      <c r="B232" s="170"/>
      <c r="C232" s="170"/>
      <c r="D232" s="170"/>
      <c r="E232" s="170"/>
      <c r="F232" s="170"/>
      <c r="G232" s="170"/>
      <c r="H232" s="170"/>
      <c r="I232" s="170"/>
      <c r="J232" s="170"/>
      <c r="K232" s="170"/>
      <c r="L232" s="170"/>
      <c r="M232" s="170"/>
      <c r="N232" s="170"/>
      <c r="O232" s="170"/>
      <c r="P232" s="170"/>
      <c r="Q232" s="170"/>
    </row>
    <row r="233" spans="2:17" x14ac:dyDescent="0.2">
      <c r="B233" s="170"/>
      <c r="C233" s="170"/>
      <c r="D233" s="170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O233" s="170"/>
      <c r="P233" s="170"/>
      <c r="Q233" s="170"/>
    </row>
    <row r="234" spans="2:17" x14ac:dyDescent="0.2">
      <c r="B234" s="170"/>
      <c r="C234" s="170"/>
      <c r="D234" s="170"/>
      <c r="E234" s="170"/>
      <c r="F234" s="170"/>
      <c r="G234" s="170"/>
      <c r="H234" s="170"/>
      <c r="I234" s="170"/>
      <c r="J234" s="170"/>
      <c r="K234" s="170"/>
      <c r="L234" s="170"/>
      <c r="M234" s="170"/>
      <c r="N234" s="170"/>
      <c r="O234" s="170"/>
      <c r="P234" s="170"/>
      <c r="Q234" s="170"/>
    </row>
    <row r="235" spans="2:17" x14ac:dyDescent="0.2">
      <c r="B235" s="170"/>
      <c r="C235" s="170"/>
      <c r="D235" s="170"/>
      <c r="E235" s="170"/>
      <c r="F235" s="170"/>
      <c r="G235" s="170"/>
      <c r="H235" s="170"/>
      <c r="I235" s="170"/>
      <c r="J235" s="170"/>
      <c r="K235" s="170"/>
      <c r="L235" s="170"/>
      <c r="M235" s="170"/>
      <c r="N235" s="170"/>
      <c r="O235" s="170"/>
      <c r="P235" s="170"/>
      <c r="Q235" s="170"/>
    </row>
    <row r="236" spans="2:17" x14ac:dyDescent="0.2">
      <c r="B236" s="170"/>
      <c r="C236" s="170"/>
      <c r="D236" s="170"/>
      <c r="E236" s="170"/>
      <c r="F236" s="170"/>
      <c r="G236" s="170"/>
      <c r="H236" s="170"/>
      <c r="I236" s="170"/>
      <c r="J236" s="170"/>
      <c r="K236" s="170"/>
      <c r="L236" s="170"/>
      <c r="M236" s="170"/>
      <c r="N236" s="170"/>
      <c r="O236" s="170"/>
      <c r="P236" s="170"/>
      <c r="Q236" s="170"/>
    </row>
    <row r="237" spans="2:17" x14ac:dyDescent="0.2">
      <c r="B237" s="170"/>
      <c r="C237" s="170"/>
      <c r="D237" s="170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O237" s="170"/>
      <c r="P237" s="170"/>
      <c r="Q237" s="170"/>
    </row>
    <row r="238" spans="2:17" x14ac:dyDescent="0.2">
      <c r="B238" s="170"/>
      <c r="C238" s="170"/>
      <c r="D238" s="170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70"/>
      <c r="P238" s="170"/>
      <c r="Q238" s="170"/>
    </row>
    <row r="239" spans="2:17" x14ac:dyDescent="0.2">
      <c r="B239" s="170"/>
      <c r="C239" s="170"/>
      <c r="D239" s="170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  <c r="P239" s="170"/>
      <c r="Q239" s="170"/>
    </row>
    <row r="240" spans="2:17" x14ac:dyDescent="0.2">
      <c r="B240" s="170"/>
      <c r="C240" s="170"/>
      <c r="D240" s="170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  <c r="P240" s="170"/>
      <c r="Q240" s="170"/>
    </row>
    <row r="241" spans="2:17" x14ac:dyDescent="0.2">
      <c r="B241" s="170"/>
      <c r="C241" s="170"/>
      <c r="D241" s="170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  <c r="O241" s="170"/>
      <c r="P241" s="170"/>
      <c r="Q241" s="170"/>
    </row>
    <row r="242" spans="2:17" x14ac:dyDescent="0.2">
      <c r="B242" s="170"/>
      <c r="C242" s="170"/>
      <c r="D242" s="170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  <c r="O242" s="170"/>
      <c r="P242" s="170"/>
      <c r="Q242" s="170"/>
    </row>
    <row r="243" spans="2:17" x14ac:dyDescent="0.2">
      <c r="B243" s="170"/>
      <c r="C243" s="170"/>
      <c r="D243" s="170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70"/>
      <c r="P243" s="170"/>
      <c r="Q243" s="170"/>
    </row>
    <row r="244" spans="2:17" x14ac:dyDescent="0.2">
      <c r="B244" s="170"/>
      <c r="C244" s="170"/>
      <c r="D244" s="170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  <c r="P244" s="170"/>
      <c r="Q244" s="170"/>
    </row>
    <row r="245" spans="2:17" x14ac:dyDescent="0.2">
      <c r="B245" s="170"/>
      <c r="C245" s="170"/>
      <c r="D245" s="170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0"/>
      <c r="P245" s="170"/>
      <c r="Q245" s="170"/>
    </row>
    <row r="246" spans="2:17" x14ac:dyDescent="0.2">
      <c r="B246" s="170"/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  <c r="P246" s="170"/>
      <c r="Q246" s="170"/>
    </row>
    <row r="247" spans="2:17" x14ac:dyDescent="0.2">
      <c r="B247" s="170"/>
      <c r="C247" s="170"/>
      <c r="D247" s="170"/>
      <c r="E247" s="170"/>
      <c r="F247" s="170"/>
      <c r="G247" s="170"/>
      <c r="H247" s="170"/>
      <c r="I247" s="170"/>
      <c r="J247" s="170"/>
      <c r="K247" s="170"/>
      <c r="L247" s="170"/>
      <c r="M247" s="170"/>
      <c r="N247" s="170"/>
      <c r="O247" s="170"/>
      <c r="P247" s="170"/>
      <c r="Q247" s="17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topLeftCell="A67" workbookViewId="0">
      <selection activeCell="A5" sqref="A5:A131"/>
    </sheetView>
  </sheetViews>
  <sheetFormatPr defaultRowHeight="12.75" outlineLevelRow="3" x14ac:dyDescent="0.2"/>
  <cols>
    <col min="1" max="1" width="52" style="159" customWidth="1"/>
    <col min="2" max="7" width="16.28515625" style="101" customWidth="1"/>
    <col min="8" max="16384" width="9.140625" style="159"/>
  </cols>
  <sheetData>
    <row r="2" spans="1:19" ht="18.75" x14ac:dyDescent="0.3">
      <c r="A2" s="5" t="s">
        <v>298</v>
      </c>
      <c r="B2" s="3"/>
      <c r="C2" s="3"/>
      <c r="D2" s="3"/>
      <c r="E2" s="3"/>
      <c r="F2" s="3"/>
      <c r="G2" s="3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x14ac:dyDescent="0.2">
      <c r="A3" s="104"/>
    </row>
    <row r="4" spans="1:19" s="248" customFormat="1" x14ac:dyDescent="0.2">
      <c r="B4" s="150"/>
      <c r="C4" s="150"/>
      <c r="D4" s="150"/>
      <c r="E4" s="150"/>
      <c r="F4" s="150"/>
      <c r="G4" s="248" t="s">
        <v>299</v>
      </c>
    </row>
    <row r="5" spans="1:19" s="24" customFormat="1" x14ac:dyDescent="0.2">
      <c r="A5" s="206"/>
      <c r="B5" s="176">
        <v>41274</v>
      </c>
      <c r="C5" s="176">
        <v>41639</v>
      </c>
      <c r="D5" s="176">
        <v>42004</v>
      </c>
      <c r="E5" s="176">
        <v>42369</v>
      </c>
      <c r="F5" s="176">
        <v>42735</v>
      </c>
      <c r="G5" s="176">
        <v>43100</v>
      </c>
    </row>
    <row r="6" spans="1:19" s="79" customFormat="1" ht="31.5" x14ac:dyDescent="0.2">
      <c r="A6" s="33" t="s">
        <v>300</v>
      </c>
      <c r="B6" s="151">
        <f t="shared" ref="B6:F6" si="0">B$7+B$81</f>
        <v>515.51083307650003</v>
      </c>
      <c r="C6" s="151">
        <f t="shared" si="0"/>
        <v>584.78657094876996</v>
      </c>
      <c r="D6" s="151">
        <f t="shared" si="0"/>
        <v>1100.8332167026401</v>
      </c>
      <c r="E6" s="151">
        <f t="shared" si="0"/>
        <v>1572.1801589904501</v>
      </c>
      <c r="F6" s="151">
        <f t="shared" si="0"/>
        <v>1929.8088323996401</v>
      </c>
      <c r="G6" s="151">
        <v>2141.6744392656601</v>
      </c>
    </row>
    <row r="7" spans="1:19" s="49" customFormat="1" ht="15" x14ac:dyDescent="0.2">
      <c r="A7" s="220" t="s">
        <v>204</v>
      </c>
      <c r="B7" s="128">
        <f t="shared" ref="B7:G7" si="1">B$8+B$48</f>
        <v>399.21823411787</v>
      </c>
      <c r="C7" s="128">
        <f t="shared" si="1"/>
        <v>480.21862943661995</v>
      </c>
      <c r="D7" s="128">
        <f t="shared" si="1"/>
        <v>947.03046914465006</v>
      </c>
      <c r="E7" s="128">
        <f t="shared" si="1"/>
        <v>1334.2716012912801</v>
      </c>
      <c r="F7" s="128">
        <f t="shared" si="1"/>
        <v>1650.8332850501201</v>
      </c>
      <c r="G7" s="128">
        <f t="shared" si="1"/>
        <v>1833.7098647964799</v>
      </c>
    </row>
    <row r="8" spans="1:19" s="228" customFormat="1" ht="15" outlineLevel="1" x14ac:dyDescent="0.2">
      <c r="A8" s="152" t="s">
        <v>205</v>
      </c>
      <c r="B8" s="94">
        <f t="shared" ref="B8:G8" si="2">B$9+B$46</f>
        <v>190.29929770604002</v>
      </c>
      <c r="C8" s="94">
        <f t="shared" si="2"/>
        <v>256.95957565805998</v>
      </c>
      <c r="D8" s="94">
        <f t="shared" si="2"/>
        <v>461.00362280239005</v>
      </c>
      <c r="E8" s="94">
        <f t="shared" si="2"/>
        <v>508.00112311179004</v>
      </c>
      <c r="F8" s="94">
        <f t="shared" si="2"/>
        <v>670.64553054187002</v>
      </c>
      <c r="G8" s="94">
        <f t="shared" si="2"/>
        <v>753.39938646832002</v>
      </c>
    </row>
    <row r="9" spans="1:19" s="203" customFormat="1" outlineLevel="2" collapsed="1" x14ac:dyDescent="0.2">
      <c r="A9" s="112" t="s">
        <v>206</v>
      </c>
      <c r="B9" s="214">
        <f t="shared" ref="B9:F9" si="3">SUM(B$10:B$45)</f>
        <v>187.25748968850002</v>
      </c>
      <c r="C9" s="214">
        <f t="shared" si="3"/>
        <v>254.050020163</v>
      </c>
      <c r="D9" s="214">
        <f t="shared" si="3"/>
        <v>458.22631982981005</v>
      </c>
      <c r="E9" s="214">
        <f t="shared" si="3"/>
        <v>505.35607266169006</v>
      </c>
      <c r="F9" s="214">
        <f t="shared" si="3"/>
        <v>668.13273261425002</v>
      </c>
      <c r="G9" s="214">
        <v>751.01884106318005</v>
      </c>
    </row>
    <row r="10" spans="1:19" s="32" customFormat="1" hidden="1" outlineLevel="3" x14ac:dyDescent="0.2">
      <c r="A10" s="64" t="s">
        <v>301</v>
      </c>
      <c r="B10" s="194">
        <v>0.82623241349999998</v>
      </c>
      <c r="C10" s="194">
        <v>1.5986</v>
      </c>
      <c r="D10" s="194">
        <v>8.8426000000000005E-2</v>
      </c>
      <c r="E10" s="194">
        <v>9.8638000000000003E-2</v>
      </c>
      <c r="F10" s="194">
        <v>0</v>
      </c>
      <c r="G10" s="194">
        <v>0</v>
      </c>
    </row>
    <row r="11" spans="1:19" hidden="1" outlineLevel="3" x14ac:dyDescent="0.2">
      <c r="A11" s="179" t="s">
        <v>302</v>
      </c>
      <c r="B11" s="148">
        <v>0</v>
      </c>
      <c r="C11" s="148">
        <v>2.3609777950000002</v>
      </c>
      <c r="D11" s="148">
        <v>0</v>
      </c>
      <c r="E11" s="148">
        <v>0</v>
      </c>
      <c r="F11" s="148">
        <v>0</v>
      </c>
      <c r="G11" s="148">
        <v>0</v>
      </c>
      <c r="H11" s="170"/>
      <c r="I11" s="170"/>
      <c r="J11" s="170"/>
      <c r="K11" s="170"/>
      <c r="L11" s="170"/>
      <c r="M11" s="170"/>
      <c r="N11" s="170"/>
      <c r="O11" s="170"/>
      <c r="P11" s="170"/>
      <c r="Q11" s="170"/>
    </row>
    <row r="12" spans="1:19" hidden="1" outlineLevel="3" x14ac:dyDescent="0.2">
      <c r="A12" s="179" t="s">
        <v>207</v>
      </c>
      <c r="B12" s="148">
        <v>15.412189</v>
      </c>
      <c r="C12" s="148">
        <v>15.742189</v>
      </c>
      <c r="D12" s="148">
        <v>50.254465000000003</v>
      </c>
      <c r="E12" s="148">
        <v>60.558463000000003</v>
      </c>
      <c r="F12" s="148">
        <v>74.832982999999999</v>
      </c>
      <c r="G12" s="148">
        <v>62.650438999999999</v>
      </c>
      <c r="H12" s="170"/>
      <c r="I12" s="170"/>
      <c r="J12" s="170"/>
      <c r="K12" s="170"/>
      <c r="L12" s="170"/>
      <c r="M12" s="170"/>
      <c r="N12" s="170"/>
      <c r="O12" s="170"/>
      <c r="P12" s="170"/>
      <c r="Q12" s="170"/>
    </row>
    <row r="13" spans="1:19" hidden="1" outlineLevel="3" x14ac:dyDescent="0.2">
      <c r="A13" s="179" t="s">
        <v>208</v>
      </c>
      <c r="B13" s="148">
        <v>3.8499810000000001</v>
      </c>
      <c r="C13" s="148">
        <v>3.8499810000000001</v>
      </c>
      <c r="D13" s="148">
        <v>3.8499810000000001</v>
      </c>
      <c r="E13" s="148">
        <v>17.382981000000001</v>
      </c>
      <c r="F13" s="148">
        <v>17.382981000000001</v>
      </c>
      <c r="G13" s="148">
        <v>19.033000000000001</v>
      </c>
      <c r="H13" s="170"/>
      <c r="I13" s="170"/>
      <c r="J13" s="170"/>
      <c r="K13" s="170"/>
      <c r="L13" s="170"/>
      <c r="M13" s="170"/>
      <c r="N13" s="170"/>
      <c r="O13" s="170"/>
      <c r="P13" s="170"/>
      <c r="Q13" s="170"/>
    </row>
    <row r="14" spans="1:19" hidden="1" outlineLevel="3" x14ac:dyDescent="0.2">
      <c r="A14" s="179" t="s">
        <v>209</v>
      </c>
      <c r="B14" s="148">
        <v>14.392811129</v>
      </c>
      <c r="C14" s="148">
        <v>2.9587167999999999</v>
      </c>
      <c r="D14" s="148">
        <v>7.3378894800000003</v>
      </c>
      <c r="E14" s="148">
        <v>8.2837102117200008</v>
      </c>
      <c r="F14" s="148">
        <v>3.4775700000000001</v>
      </c>
      <c r="G14" s="148">
        <v>6.9027900000000004</v>
      </c>
      <c r="H14" s="170"/>
      <c r="I14" s="170"/>
      <c r="J14" s="170"/>
      <c r="K14" s="170"/>
      <c r="L14" s="170"/>
      <c r="M14" s="170"/>
      <c r="N14" s="170"/>
      <c r="O14" s="170"/>
      <c r="P14" s="170"/>
      <c r="Q14" s="170"/>
    </row>
    <row r="15" spans="1:19" hidden="1" outlineLevel="3" x14ac:dyDescent="0.2">
      <c r="A15" s="179" t="s">
        <v>210</v>
      </c>
      <c r="B15" s="148">
        <v>1.5</v>
      </c>
      <c r="C15" s="148">
        <v>1.5</v>
      </c>
      <c r="D15" s="148">
        <v>1.5</v>
      </c>
      <c r="E15" s="148">
        <v>12.5</v>
      </c>
      <c r="F15" s="148">
        <v>28.5</v>
      </c>
      <c r="G15" s="148">
        <v>36.5</v>
      </c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9" hidden="1" outlineLevel="3" x14ac:dyDescent="0.2">
      <c r="A16" s="179" t="s">
        <v>211</v>
      </c>
      <c r="B16" s="148">
        <v>0</v>
      </c>
      <c r="C16" s="148">
        <v>0</v>
      </c>
      <c r="D16" s="148">
        <v>2.6176300000000001</v>
      </c>
      <c r="E16" s="148">
        <v>13.11763</v>
      </c>
      <c r="F16" s="148">
        <v>37.117629999999998</v>
      </c>
      <c r="G16" s="148">
        <v>28.700001</v>
      </c>
      <c r="H16" s="170"/>
      <c r="I16" s="170"/>
      <c r="J16" s="170"/>
      <c r="K16" s="170"/>
      <c r="L16" s="170"/>
      <c r="M16" s="170"/>
      <c r="N16" s="170"/>
      <c r="O16" s="170"/>
      <c r="P16" s="170"/>
      <c r="Q16" s="170"/>
    </row>
    <row r="17" spans="1:17" hidden="1" outlineLevel="3" x14ac:dyDescent="0.2">
      <c r="A17" s="179" t="s">
        <v>212</v>
      </c>
      <c r="B17" s="148">
        <v>0</v>
      </c>
      <c r="C17" s="148">
        <v>0</v>
      </c>
      <c r="D17" s="148">
        <v>3.25</v>
      </c>
      <c r="E17" s="148">
        <v>3.25</v>
      </c>
      <c r="F17" s="148">
        <v>51.25</v>
      </c>
      <c r="G17" s="148">
        <v>46.9</v>
      </c>
      <c r="H17" s="170"/>
      <c r="I17" s="170"/>
      <c r="J17" s="170"/>
      <c r="K17" s="170"/>
      <c r="L17" s="170"/>
      <c r="M17" s="170"/>
      <c r="N17" s="170"/>
      <c r="O17" s="170"/>
      <c r="P17" s="170"/>
      <c r="Q17" s="170"/>
    </row>
    <row r="18" spans="1:17" hidden="1" outlineLevel="3" x14ac:dyDescent="0.2">
      <c r="A18" s="179" t="s">
        <v>213</v>
      </c>
      <c r="B18" s="148">
        <v>0</v>
      </c>
      <c r="C18" s="148">
        <v>0</v>
      </c>
      <c r="D18" s="148">
        <v>15.848839999999999</v>
      </c>
      <c r="E18" s="148">
        <v>15.848839999999999</v>
      </c>
      <c r="F18" s="148">
        <v>42.789838000000003</v>
      </c>
      <c r="G18" s="148">
        <v>93.438657000000006</v>
      </c>
      <c r="H18" s="170"/>
      <c r="I18" s="170"/>
      <c r="J18" s="170"/>
      <c r="K18" s="170"/>
      <c r="L18" s="170"/>
      <c r="M18" s="170"/>
      <c r="N18" s="170"/>
      <c r="O18" s="170"/>
      <c r="P18" s="170"/>
      <c r="Q18" s="170"/>
    </row>
    <row r="19" spans="1:17" hidden="1" outlineLevel="3" x14ac:dyDescent="0.2">
      <c r="A19" s="179" t="s">
        <v>214</v>
      </c>
      <c r="B19" s="148">
        <v>0</v>
      </c>
      <c r="C19" s="148">
        <v>0</v>
      </c>
      <c r="D19" s="148">
        <v>0</v>
      </c>
      <c r="E19" s="148">
        <v>0</v>
      </c>
      <c r="F19" s="148">
        <v>0</v>
      </c>
      <c r="G19" s="148">
        <v>6.0488720000000002</v>
      </c>
      <c r="H19" s="170"/>
      <c r="I19" s="170"/>
      <c r="J19" s="170"/>
      <c r="K19" s="170"/>
      <c r="L19" s="170"/>
      <c r="M19" s="170"/>
      <c r="N19" s="170"/>
      <c r="O19" s="170"/>
      <c r="P19" s="170"/>
      <c r="Q19" s="170"/>
    </row>
    <row r="20" spans="1:17" hidden="1" outlineLevel="3" x14ac:dyDescent="0.2">
      <c r="A20" s="179" t="s">
        <v>215</v>
      </c>
      <c r="B20" s="148">
        <v>0</v>
      </c>
      <c r="C20" s="148">
        <v>0</v>
      </c>
      <c r="D20" s="148">
        <v>0</v>
      </c>
      <c r="E20" s="148">
        <v>0</v>
      </c>
      <c r="F20" s="148">
        <v>0</v>
      </c>
      <c r="G20" s="148">
        <v>6.0488720000000002</v>
      </c>
      <c r="H20" s="170"/>
      <c r="I20" s="170"/>
      <c r="J20" s="170"/>
      <c r="K20" s="170"/>
      <c r="L20" s="170"/>
      <c r="M20" s="170"/>
      <c r="N20" s="170"/>
      <c r="O20" s="170"/>
      <c r="P20" s="170"/>
      <c r="Q20" s="170"/>
    </row>
    <row r="21" spans="1:17" hidden="1" outlineLevel="3" x14ac:dyDescent="0.2">
      <c r="A21" s="179" t="s">
        <v>216</v>
      </c>
      <c r="B21" s="148">
        <v>5.7090358229999998</v>
      </c>
      <c r="C21" s="148">
        <v>2.8034248549999998</v>
      </c>
      <c r="D21" s="148">
        <v>0.76931632000000005</v>
      </c>
      <c r="E21" s="148">
        <v>1.04892516</v>
      </c>
      <c r="F21" s="148">
        <v>29.257961406869999</v>
      </c>
      <c r="G21" s="148">
        <v>30.282912463799999</v>
      </c>
      <c r="H21" s="170"/>
      <c r="I21" s="170"/>
      <c r="J21" s="170"/>
      <c r="K21" s="170"/>
      <c r="L21" s="170"/>
      <c r="M21" s="170"/>
      <c r="N21" s="170"/>
      <c r="O21" s="170"/>
      <c r="P21" s="170"/>
      <c r="Q21" s="170"/>
    </row>
    <row r="22" spans="1:17" hidden="1" outlineLevel="3" x14ac:dyDescent="0.2">
      <c r="A22" s="179" t="s">
        <v>217</v>
      </c>
      <c r="B22" s="148">
        <v>0</v>
      </c>
      <c r="C22" s="148">
        <v>0</v>
      </c>
      <c r="D22" s="148">
        <v>0</v>
      </c>
      <c r="E22" s="148">
        <v>0</v>
      </c>
      <c r="F22" s="148">
        <v>0</v>
      </c>
      <c r="G22" s="148">
        <v>24.195488000000001</v>
      </c>
      <c r="H22" s="170"/>
      <c r="I22" s="170"/>
      <c r="J22" s="170"/>
      <c r="K22" s="170"/>
      <c r="L22" s="170"/>
      <c r="M22" s="170"/>
      <c r="N22" s="170"/>
      <c r="O22" s="170"/>
      <c r="P22" s="170"/>
      <c r="Q22" s="170"/>
    </row>
    <row r="23" spans="1:17" hidden="1" outlineLevel="3" x14ac:dyDescent="0.2">
      <c r="A23" s="179" t="s">
        <v>218</v>
      </c>
      <c r="B23" s="148">
        <v>0</v>
      </c>
      <c r="C23" s="148">
        <v>0</v>
      </c>
      <c r="D23" s="148">
        <v>0</v>
      </c>
      <c r="E23" s="148">
        <v>0</v>
      </c>
      <c r="F23" s="148">
        <v>0</v>
      </c>
      <c r="G23" s="148">
        <v>12.097744</v>
      </c>
      <c r="H23" s="170"/>
      <c r="I23" s="170"/>
      <c r="J23" s="170"/>
      <c r="K23" s="170"/>
      <c r="L23" s="170"/>
      <c r="M23" s="170"/>
      <c r="N23" s="170"/>
      <c r="O23" s="170"/>
      <c r="P23" s="170"/>
      <c r="Q23" s="170"/>
    </row>
    <row r="24" spans="1:17" hidden="1" outlineLevel="3" x14ac:dyDescent="0.2">
      <c r="A24" s="179" t="s">
        <v>219</v>
      </c>
      <c r="B24" s="148">
        <v>11.078361601999999</v>
      </c>
      <c r="C24" s="148">
        <v>20.370806241</v>
      </c>
      <c r="D24" s="148">
        <v>40.90737357439</v>
      </c>
      <c r="E24" s="148">
        <v>21.910342335999999</v>
      </c>
      <c r="F24" s="148">
        <v>64.353439528590002</v>
      </c>
      <c r="G24" s="148">
        <v>71.605224814419998</v>
      </c>
      <c r="H24" s="170"/>
      <c r="I24" s="170"/>
      <c r="J24" s="170"/>
      <c r="K24" s="170"/>
      <c r="L24" s="170"/>
      <c r="M24" s="170"/>
      <c r="N24" s="170"/>
      <c r="O24" s="170"/>
      <c r="P24" s="170"/>
      <c r="Q24" s="170"/>
    </row>
    <row r="25" spans="1:17" hidden="1" outlineLevel="3" x14ac:dyDescent="0.2">
      <c r="A25" s="179" t="s">
        <v>220</v>
      </c>
      <c r="B25" s="148">
        <v>0</v>
      </c>
      <c r="C25" s="148">
        <v>0</v>
      </c>
      <c r="D25" s="148">
        <v>0</v>
      </c>
      <c r="E25" s="148">
        <v>0</v>
      </c>
      <c r="F25" s="148">
        <v>0</v>
      </c>
      <c r="G25" s="148">
        <v>12.097744</v>
      </c>
      <c r="H25" s="170"/>
      <c r="I25" s="170"/>
      <c r="J25" s="170"/>
      <c r="K25" s="170"/>
      <c r="L25" s="170"/>
      <c r="M25" s="170"/>
      <c r="N25" s="170"/>
      <c r="O25" s="170"/>
      <c r="P25" s="170"/>
      <c r="Q25" s="170"/>
    </row>
    <row r="26" spans="1:17" hidden="1" outlineLevel="3" x14ac:dyDescent="0.2">
      <c r="A26" s="179" t="s">
        <v>221</v>
      </c>
      <c r="B26" s="148">
        <v>0</v>
      </c>
      <c r="C26" s="148">
        <v>0</v>
      </c>
      <c r="D26" s="148">
        <v>0</v>
      </c>
      <c r="E26" s="148">
        <v>0</v>
      </c>
      <c r="F26" s="148">
        <v>0</v>
      </c>
      <c r="G26" s="148">
        <v>12.097744</v>
      </c>
      <c r="H26" s="170"/>
      <c r="I26" s="170"/>
      <c r="J26" s="170"/>
      <c r="K26" s="170"/>
      <c r="L26" s="170"/>
      <c r="M26" s="170"/>
      <c r="N26" s="170"/>
      <c r="O26" s="170"/>
      <c r="P26" s="170"/>
      <c r="Q26" s="170"/>
    </row>
    <row r="27" spans="1:17" hidden="1" outlineLevel="3" x14ac:dyDescent="0.2">
      <c r="A27" s="179" t="s">
        <v>222</v>
      </c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v>6.0488720000000002</v>
      </c>
      <c r="H27" s="170"/>
      <c r="I27" s="170"/>
      <c r="J27" s="170"/>
      <c r="K27" s="170"/>
      <c r="L27" s="170"/>
      <c r="M27" s="170"/>
      <c r="N27" s="170"/>
      <c r="O27" s="170"/>
      <c r="P27" s="170"/>
      <c r="Q27" s="170"/>
    </row>
    <row r="28" spans="1:17" hidden="1" outlineLevel="3" x14ac:dyDescent="0.2">
      <c r="A28" s="179" t="s">
        <v>223</v>
      </c>
      <c r="B28" s="148">
        <v>0</v>
      </c>
      <c r="C28" s="148">
        <v>0</v>
      </c>
      <c r="D28" s="148">
        <v>0</v>
      </c>
      <c r="E28" s="148">
        <v>0</v>
      </c>
      <c r="F28" s="148">
        <v>0</v>
      </c>
      <c r="G28" s="148">
        <v>18.146616000000002</v>
      </c>
      <c r="H28" s="170"/>
      <c r="I28" s="170"/>
      <c r="J28" s="170"/>
      <c r="K28" s="170"/>
      <c r="L28" s="170"/>
      <c r="M28" s="170"/>
      <c r="N28" s="170"/>
      <c r="O28" s="170"/>
      <c r="P28" s="170"/>
      <c r="Q28" s="170"/>
    </row>
    <row r="29" spans="1:17" hidden="1" outlineLevel="3" x14ac:dyDescent="0.2">
      <c r="A29" s="179" t="s">
        <v>224</v>
      </c>
      <c r="B29" s="148">
        <v>0</v>
      </c>
      <c r="C29" s="148">
        <v>0</v>
      </c>
      <c r="D29" s="148">
        <v>0</v>
      </c>
      <c r="E29" s="148">
        <v>0</v>
      </c>
      <c r="F29" s="148">
        <v>0</v>
      </c>
      <c r="G29" s="148">
        <v>12.097744</v>
      </c>
      <c r="H29" s="170"/>
      <c r="I29" s="170"/>
      <c r="J29" s="170"/>
      <c r="K29" s="170"/>
      <c r="L29" s="170"/>
      <c r="M29" s="170"/>
      <c r="N29" s="170"/>
      <c r="O29" s="170"/>
      <c r="P29" s="170"/>
      <c r="Q29" s="170"/>
    </row>
    <row r="30" spans="1:17" hidden="1" outlineLevel="3" x14ac:dyDescent="0.2">
      <c r="A30" s="179" t="s">
        <v>225</v>
      </c>
      <c r="B30" s="148">
        <v>0</v>
      </c>
      <c r="C30" s="148">
        <v>0</v>
      </c>
      <c r="D30" s="148">
        <v>0</v>
      </c>
      <c r="E30" s="148">
        <v>0</v>
      </c>
      <c r="F30" s="148">
        <v>0</v>
      </c>
      <c r="G30" s="148">
        <v>12.097744</v>
      </c>
      <c r="H30" s="170"/>
      <c r="I30" s="170"/>
      <c r="J30" s="170"/>
      <c r="K30" s="170"/>
      <c r="L30" s="170"/>
      <c r="M30" s="170"/>
      <c r="N30" s="170"/>
      <c r="O30" s="170"/>
      <c r="P30" s="170"/>
      <c r="Q30" s="170"/>
    </row>
    <row r="31" spans="1:17" hidden="1" outlineLevel="3" x14ac:dyDescent="0.2">
      <c r="A31" s="179" t="s">
        <v>226</v>
      </c>
      <c r="B31" s="148">
        <v>0</v>
      </c>
      <c r="C31" s="148">
        <v>0</v>
      </c>
      <c r="D31" s="148">
        <v>0</v>
      </c>
      <c r="E31" s="148">
        <v>0</v>
      </c>
      <c r="F31" s="148">
        <v>0</v>
      </c>
      <c r="G31" s="148">
        <v>12.097744</v>
      </c>
      <c r="H31" s="170"/>
      <c r="I31" s="170"/>
      <c r="J31" s="170"/>
      <c r="K31" s="170"/>
      <c r="L31" s="170"/>
      <c r="M31" s="170"/>
      <c r="N31" s="170"/>
      <c r="O31" s="170"/>
      <c r="P31" s="170"/>
      <c r="Q31" s="170"/>
    </row>
    <row r="32" spans="1:17" hidden="1" outlineLevel="3" x14ac:dyDescent="0.2">
      <c r="A32" s="179" t="s">
        <v>227</v>
      </c>
      <c r="B32" s="148">
        <v>0</v>
      </c>
      <c r="C32" s="148">
        <v>0</v>
      </c>
      <c r="D32" s="148">
        <v>0</v>
      </c>
      <c r="E32" s="148">
        <v>0</v>
      </c>
      <c r="F32" s="148">
        <v>0</v>
      </c>
      <c r="G32" s="148">
        <v>12.097744</v>
      </c>
      <c r="H32" s="170"/>
      <c r="I32" s="170"/>
      <c r="J32" s="170"/>
      <c r="K32" s="170"/>
      <c r="L32" s="170"/>
      <c r="M32" s="170"/>
      <c r="N32" s="170"/>
      <c r="O32" s="170"/>
      <c r="P32" s="170"/>
      <c r="Q32" s="170"/>
    </row>
    <row r="33" spans="1:17" hidden="1" outlineLevel="3" x14ac:dyDescent="0.2">
      <c r="A33" s="179" t="s">
        <v>228</v>
      </c>
      <c r="B33" s="148">
        <v>0</v>
      </c>
      <c r="C33" s="148">
        <v>0</v>
      </c>
      <c r="D33" s="148">
        <v>0</v>
      </c>
      <c r="E33" s="148">
        <v>0</v>
      </c>
      <c r="F33" s="148">
        <v>0</v>
      </c>
      <c r="G33" s="148">
        <v>12.097744</v>
      </c>
      <c r="H33" s="170"/>
      <c r="I33" s="170"/>
      <c r="J33" s="170"/>
      <c r="K33" s="170"/>
      <c r="L33" s="170"/>
      <c r="M33" s="170"/>
      <c r="N33" s="170"/>
      <c r="O33" s="170"/>
      <c r="P33" s="170"/>
      <c r="Q33" s="170"/>
    </row>
    <row r="34" spans="1:17" hidden="1" outlineLevel="3" x14ac:dyDescent="0.2">
      <c r="A34" s="179" t="s">
        <v>229</v>
      </c>
      <c r="B34" s="148">
        <v>0</v>
      </c>
      <c r="C34" s="148">
        <v>0</v>
      </c>
      <c r="D34" s="148">
        <v>0</v>
      </c>
      <c r="E34" s="148">
        <v>0</v>
      </c>
      <c r="F34" s="148">
        <v>0</v>
      </c>
      <c r="G34" s="148">
        <v>12.097744</v>
      </c>
      <c r="H34" s="170"/>
      <c r="I34" s="170"/>
      <c r="J34" s="170"/>
      <c r="K34" s="170"/>
      <c r="L34" s="170"/>
      <c r="M34" s="170"/>
      <c r="N34" s="170"/>
      <c r="O34" s="170"/>
      <c r="P34" s="170"/>
      <c r="Q34" s="170"/>
    </row>
    <row r="35" spans="1:17" hidden="1" outlineLevel="3" x14ac:dyDescent="0.2">
      <c r="A35" s="179" t="s">
        <v>230</v>
      </c>
      <c r="B35" s="148">
        <v>0</v>
      </c>
      <c r="C35" s="148">
        <v>0</v>
      </c>
      <c r="D35" s="148">
        <v>0</v>
      </c>
      <c r="E35" s="148">
        <v>0</v>
      </c>
      <c r="F35" s="148">
        <v>0.01</v>
      </c>
      <c r="G35" s="148">
        <v>0.54500000000000004</v>
      </c>
      <c r="H35" s="170"/>
      <c r="I35" s="170"/>
      <c r="J35" s="170"/>
      <c r="K35" s="170"/>
      <c r="L35" s="170"/>
      <c r="M35" s="170"/>
      <c r="N35" s="170"/>
      <c r="O35" s="170"/>
      <c r="P35" s="170"/>
      <c r="Q35" s="170"/>
    </row>
    <row r="36" spans="1:17" hidden="1" outlineLevel="3" x14ac:dyDescent="0.2">
      <c r="A36" s="179" t="s">
        <v>231</v>
      </c>
      <c r="B36" s="148">
        <v>28.454277421</v>
      </c>
      <c r="C36" s="148">
        <v>34.656496490999999</v>
      </c>
      <c r="D36" s="148">
        <v>46.585054805570003</v>
      </c>
      <c r="E36" s="148">
        <v>43.377236129330001</v>
      </c>
      <c r="F36" s="148">
        <v>18.462385000000001</v>
      </c>
      <c r="G36" s="148">
        <v>47.019495480800003</v>
      </c>
      <c r="H36" s="170"/>
      <c r="I36" s="170"/>
      <c r="J36" s="170"/>
      <c r="K36" s="170"/>
      <c r="L36" s="170"/>
      <c r="M36" s="170"/>
      <c r="N36" s="170"/>
      <c r="O36" s="170"/>
      <c r="P36" s="170"/>
      <c r="Q36" s="170"/>
    </row>
    <row r="37" spans="1:17" hidden="1" outlineLevel="3" x14ac:dyDescent="0.2">
      <c r="A37" s="179" t="s">
        <v>232</v>
      </c>
      <c r="B37" s="148">
        <v>0</v>
      </c>
      <c r="C37" s="148">
        <v>0</v>
      </c>
      <c r="D37" s="148">
        <v>0</v>
      </c>
      <c r="E37" s="148">
        <v>0</v>
      </c>
      <c r="F37" s="148">
        <v>0</v>
      </c>
      <c r="G37" s="148">
        <v>12.097751000000001</v>
      </c>
      <c r="H37" s="170"/>
      <c r="I37" s="170"/>
      <c r="J37" s="170"/>
      <c r="K37" s="170"/>
      <c r="L37" s="170"/>
      <c r="M37" s="170"/>
      <c r="N37" s="170"/>
      <c r="O37" s="170"/>
      <c r="P37" s="170"/>
      <c r="Q37" s="170"/>
    </row>
    <row r="38" spans="1:17" hidden="1" outlineLevel="3" x14ac:dyDescent="0.2">
      <c r="A38" s="179" t="s">
        <v>233</v>
      </c>
      <c r="B38" s="148">
        <v>1.5982689999999999</v>
      </c>
      <c r="C38" s="148">
        <v>6.5181646999999998</v>
      </c>
      <c r="D38" s="148">
        <v>2.9221828599999999</v>
      </c>
      <c r="E38" s="148">
        <v>15.04510672</v>
      </c>
      <c r="F38" s="148">
        <v>15.58553728</v>
      </c>
      <c r="G38" s="148">
        <v>0.03</v>
      </c>
      <c r="H38" s="170"/>
      <c r="I38" s="170"/>
      <c r="J38" s="170"/>
      <c r="K38" s="170"/>
      <c r="L38" s="170"/>
      <c r="M38" s="170"/>
      <c r="N38" s="170"/>
      <c r="O38" s="170"/>
      <c r="P38" s="170"/>
      <c r="Q38" s="170"/>
    </row>
    <row r="39" spans="1:17" hidden="1" outlineLevel="3" x14ac:dyDescent="0.2">
      <c r="A39" s="179" t="s">
        <v>234</v>
      </c>
      <c r="B39" s="148">
        <v>32.665693300000001</v>
      </c>
      <c r="C39" s="148">
        <v>75.317385281</v>
      </c>
      <c r="D39" s="148">
        <v>131.37977278984999</v>
      </c>
      <c r="E39" s="148">
        <v>149.03381210463999</v>
      </c>
      <c r="F39" s="148">
        <v>151.56965139879</v>
      </c>
      <c r="G39" s="148">
        <v>49.240966399999998</v>
      </c>
      <c r="H39" s="170"/>
      <c r="I39" s="170"/>
      <c r="J39" s="170"/>
      <c r="K39" s="170"/>
      <c r="L39" s="170"/>
      <c r="M39" s="170"/>
      <c r="N39" s="170"/>
      <c r="O39" s="170"/>
      <c r="P39" s="170"/>
      <c r="Q39" s="170"/>
    </row>
    <row r="40" spans="1:17" hidden="1" outlineLevel="3" x14ac:dyDescent="0.2">
      <c r="A40" s="179" t="s">
        <v>235</v>
      </c>
      <c r="B40" s="148">
        <v>0</v>
      </c>
      <c r="C40" s="148">
        <v>0.55379</v>
      </c>
      <c r="D40" s="148">
        <v>0.17</v>
      </c>
      <c r="E40" s="148">
        <v>0</v>
      </c>
      <c r="F40" s="148">
        <v>0.21580099999999999</v>
      </c>
      <c r="G40" s="148">
        <v>10.87562790416</v>
      </c>
      <c r="H40" s="170"/>
      <c r="I40" s="170"/>
      <c r="J40" s="170"/>
      <c r="K40" s="170"/>
      <c r="L40" s="170"/>
      <c r="M40" s="170"/>
      <c r="N40" s="170"/>
      <c r="O40" s="170"/>
      <c r="P40" s="170"/>
      <c r="Q40" s="170"/>
    </row>
    <row r="41" spans="1:17" hidden="1" outlineLevel="3" x14ac:dyDescent="0.2">
      <c r="A41" s="179" t="s">
        <v>236</v>
      </c>
      <c r="B41" s="148">
        <v>9.5</v>
      </c>
      <c r="C41" s="148">
        <v>9.5</v>
      </c>
      <c r="D41" s="148">
        <v>27.1</v>
      </c>
      <c r="E41" s="148">
        <v>27.1</v>
      </c>
      <c r="F41" s="148">
        <v>24.1</v>
      </c>
      <c r="G41" s="148">
        <v>7.8000999999999996</v>
      </c>
      <c r="H41" s="170"/>
      <c r="I41" s="170"/>
      <c r="J41" s="170"/>
      <c r="K41" s="170"/>
      <c r="L41" s="170"/>
      <c r="M41" s="170"/>
      <c r="N41" s="170"/>
      <c r="O41" s="170"/>
      <c r="P41" s="170"/>
      <c r="Q41" s="170"/>
    </row>
    <row r="42" spans="1:17" hidden="1" outlineLevel="3" x14ac:dyDescent="0.2">
      <c r="A42" s="179" t="s">
        <v>237</v>
      </c>
      <c r="B42" s="148">
        <v>33.095041999999999</v>
      </c>
      <c r="C42" s="148">
        <v>47.143891000000004</v>
      </c>
      <c r="D42" s="148">
        <v>54.624791000000002</v>
      </c>
      <c r="E42" s="148">
        <v>48.624791000000002</v>
      </c>
      <c r="F42" s="148">
        <v>44.739790999999997</v>
      </c>
      <c r="G42" s="148">
        <v>19.728459999999998</v>
      </c>
      <c r="H42" s="170"/>
      <c r="I42" s="170"/>
      <c r="J42" s="170"/>
      <c r="K42" s="170"/>
      <c r="L42" s="170"/>
      <c r="M42" s="170"/>
      <c r="N42" s="170"/>
      <c r="O42" s="170"/>
      <c r="P42" s="170"/>
      <c r="Q42" s="170"/>
    </row>
    <row r="43" spans="1:17" hidden="1" outlineLevel="3" x14ac:dyDescent="0.2">
      <c r="A43" s="179" t="s">
        <v>238</v>
      </c>
      <c r="B43" s="148">
        <v>14.301197999999999</v>
      </c>
      <c r="C43" s="148">
        <v>14.301197999999999</v>
      </c>
      <c r="D43" s="148">
        <v>31.301197999999999</v>
      </c>
      <c r="E43" s="148">
        <v>31.301197999999999</v>
      </c>
      <c r="F43" s="148">
        <v>27.416198000000001</v>
      </c>
      <c r="G43" s="148">
        <v>18.899999999999999</v>
      </c>
      <c r="H43" s="170"/>
      <c r="I43" s="170"/>
      <c r="J43" s="170"/>
      <c r="K43" s="170"/>
      <c r="L43" s="170"/>
      <c r="M43" s="170"/>
      <c r="N43" s="170"/>
      <c r="O43" s="170"/>
      <c r="P43" s="170"/>
      <c r="Q43" s="170"/>
    </row>
    <row r="44" spans="1:17" hidden="1" outlineLevel="3" x14ac:dyDescent="0.2">
      <c r="A44" s="179" t="s">
        <v>285</v>
      </c>
      <c r="B44" s="148">
        <v>0</v>
      </c>
      <c r="C44" s="148">
        <v>0</v>
      </c>
      <c r="D44" s="148">
        <v>0.84499999999999997</v>
      </c>
      <c r="E44" s="148">
        <v>0</v>
      </c>
      <c r="F44" s="148">
        <v>0.19656699999999999</v>
      </c>
      <c r="G44" s="148">
        <v>0</v>
      </c>
      <c r="H44" s="170"/>
      <c r="I44" s="170"/>
      <c r="J44" s="170"/>
      <c r="K44" s="170"/>
      <c r="L44" s="170"/>
      <c r="M44" s="170"/>
      <c r="N44" s="170"/>
      <c r="O44" s="170"/>
      <c r="P44" s="170"/>
      <c r="Q44" s="170"/>
    </row>
    <row r="45" spans="1:17" hidden="1" outlineLevel="3" x14ac:dyDescent="0.2">
      <c r="A45" s="179" t="s">
        <v>239</v>
      </c>
      <c r="B45" s="148">
        <v>14.874399</v>
      </c>
      <c r="C45" s="148">
        <v>14.874399</v>
      </c>
      <c r="D45" s="148">
        <v>36.874398999999997</v>
      </c>
      <c r="E45" s="148">
        <v>36.874398999999997</v>
      </c>
      <c r="F45" s="148">
        <v>36.874398999999997</v>
      </c>
      <c r="G45" s="148">
        <v>19.399999999999999</v>
      </c>
      <c r="H45" s="170"/>
      <c r="I45" s="170"/>
      <c r="J45" s="170"/>
      <c r="K45" s="170"/>
      <c r="L45" s="170"/>
      <c r="M45" s="170"/>
      <c r="N45" s="170"/>
      <c r="O45" s="170"/>
      <c r="P45" s="170"/>
      <c r="Q45" s="170"/>
    </row>
    <row r="46" spans="1:17" outlineLevel="2" collapsed="1" x14ac:dyDescent="0.2">
      <c r="A46" s="14" t="s">
        <v>240</v>
      </c>
      <c r="B46" s="191">
        <f t="shared" ref="B46:F46" si="4">SUM(B$47:B$47)</f>
        <v>3.0418080175400002</v>
      </c>
      <c r="C46" s="191">
        <f t="shared" si="4"/>
        <v>2.9095554950600002</v>
      </c>
      <c r="D46" s="191">
        <f t="shared" si="4"/>
        <v>2.7773029725799998</v>
      </c>
      <c r="E46" s="191">
        <f t="shared" si="4"/>
        <v>2.6450504500999998</v>
      </c>
      <c r="F46" s="191">
        <f t="shared" si="4"/>
        <v>2.5127979276199999</v>
      </c>
      <c r="G46" s="191">
        <v>2.3805454051399999</v>
      </c>
      <c r="H46" s="170"/>
      <c r="I46" s="170"/>
      <c r="J46" s="170"/>
      <c r="K46" s="170"/>
      <c r="L46" s="170"/>
      <c r="M46" s="170"/>
      <c r="N46" s="170"/>
      <c r="O46" s="170"/>
      <c r="P46" s="170"/>
      <c r="Q46" s="170"/>
    </row>
    <row r="47" spans="1:17" hidden="1" outlineLevel="3" x14ac:dyDescent="0.2">
      <c r="A47" s="179" t="s">
        <v>241</v>
      </c>
      <c r="B47" s="148">
        <v>3.0418080175400002</v>
      </c>
      <c r="C47" s="148">
        <v>2.9095554950600002</v>
      </c>
      <c r="D47" s="148">
        <v>2.7773029725799998</v>
      </c>
      <c r="E47" s="148">
        <v>2.6450504500999998</v>
      </c>
      <c r="F47" s="148">
        <v>2.5127979276199999</v>
      </c>
      <c r="G47" s="148">
        <v>2.3805454051399999</v>
      </c>
      <c r="H47" s="170"/>
      <c r="I47" s="170"/>
      <c r="J47" s="170"/>
      <c r="K47" s="170"/>
      <c r="L47" s="170"/>
      <c r="M47" s="170"/>
      <c r="N47" s="170"/>
      <c r="O47" s="170"/>
      <c r="P47" s="170"/>
      <c r="Q47" s="170"/>
    </row>
    <row r="48" spans="1:17" ht="15" outlineLevel="1" x14ac:dyDescent="0.25">
      <c r="A48" s="177" t="s">
        <v>242</v>
      </c>
      <c r="B48" s="31">
        <f t="shared" ref="B48:G48" si="5">B$49+B$56+B$64+B$66+B$79</f>
        <v>208.91893641183</v>
      </c>
      <c r="C48" s="31">
        <f t="shared" si="5"/>
        <v>223.25905377855997</v>
      </c>
      <c r="D48" s="31">
        <f t="shared" si="5"/>
        <v>486.02684634226</v>
      </c>
      <c r="E48" s="31">
        <f t="shared" si="5"/>
        <v>826.27047817949006</v>
      </c>
      <c r="F48" s="31">
        <f t="shared" si="5"/>
        <v>980.18775450825001</v>
      </c>
      <c r="G48" s="31">
        <f t="shared" si="5"/>
        <v>1080.3104783281599</v>
      </c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1:17" outlineLevel="2" x14ac:dyDescent="0.2">
      <c r="A49" s="14" t="s">
        <v>243</v>
      </c>
      <c r="B49" s="191">
        <f t="shared" ref="B49:F49" si="6">SUM(B$50:B$55)</f>
        <v>80.097203051979989</v>
      </c>
      <c r="C49" s="191">
        <f t="shared" si="6"/>
        <v>61.90365008709</v>
      </c>
      <c r="D49" s="191">
        <f t="shared" si="6"/>
        <v>169.08990330626</v>
      </c>
      <c r="E49" s="191">
        <f t="shared" si="6"/>
        <v>337.44929111162003</v>
      </c>
      <c r="F49" s="191">
        <f t="shared" si="6"/>
        <v>371.84657549031999</v>
      </c>
      <c r="G49" s="191">
        <v>407.46801942638001</v>
      </c>
      <c r="H49" s="170"/>
      <c r="I49" s="170"/>
      <c r="J49" s="170"/>
      <c r="K49" s="170"/>
      <c r="L49" s="170"/>
      <c r="M49" s="170"/>
      <c r="N49" s="170"/>
      <c r="O49" s="170"/>
      <c r="P49" s="170"/>
      <c r="Q49" s="170"/>
    </row>
    <row r="50" spans="1:17" outlineLevel="3" x14ac:dyDescent="0.2">
      <c r="A50" s="179" t="s">
        <v>244</v>
      </c>
      <c r="B50" s="148">
        <v>0</v>
      </c>
      <c r="C50" s="148">
        <v>0</v>
      </c>
      <c r="D50" s="148">
        <v>26.156754880000001</v>
      </c>
      <c r="E50" s="148">
        <v>57.953115089999997</v>
      </c>
      <c r="F50" s="148">
        <v>62.813954840000001</v>
      </c>
      <c r="G50" s="148">
        <v>94.122141439999993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</row>
    <row r="51" spans="1:17" outlineLevel="3" x14ac:dyDescent="0.2">
      <c r="A51" s="179" t="s">
        <v>245</v>
      </c>
      <c r="B51" s="148">
        <v>4.2667356563999999</v>
      </c>
      <c r="C51" s="148">
        <v>4.7666457536099998</v>
      </c>
      <c r="D51" s="148">
        <v>9.3689811106899992</v>
      </c>
      <c r="E51" s="148">
        <v>13.990699070510001</v>
      </c>
      <c r="F51" s="148">
        <v>16.072308696730001</v>
      </c>
      <c r="G51" s="148">
        <v>18.00200891203</v>
      </c>
      <c r="H51" s="170"/>
      <c r="I51" s="170"/>
      <c r="J51" s="170"/>
      <c r="K51" s="170"/>
      <c r="L51" s="170"/>
      <c r="M51" s="170"/>
      <c r="N51" s="170"/>
      <c r="O51" s="170"/>
      <c r="P51" s="170"/>
      <c r="Q51" s="170"/>
    </row>
    <row r="52" spans="1:17" outlineLevel="3" x14ac:dyDescent="0.2">
      <c r="A52" s="179" t="s">
        <v>246</v>
      </c>
      <c r="B52" s="148">
        <v>3.2033002879999999</v>
      </c>
      <c r="C52" s="148">
        <v>4.2831345544100001</v>
      </c>
      <c r="D52" s="148">
        <v>7.6529919443500001</v>
      </c>
      <c r="E52" s="148">
        <v>12.53014511808</v>
      </c>
      <c r="F52" s="148">
        <v>14.522377756999999</v>
      </c>
      <c r="G52" s="148">
        <v>19.35682668782</v>
      </c>
      <c r="H52" s="170"/>
      <c r="I52" s="170"/>
      <c r="J52" s="170"/>
      <c r="K52" s="170"/>
      <c r="L52" s="170"/>
      <c r="M52" s="170"/>
      <c r="N52" s="170"/>
      <c r="O52" s="170"/>
      <c r="P52" s="170"/>
      <c r="Q52" s="170"/>
    </row>
    <row r="53" spans="1:17" outlineLevel="3" x14ac:dyDescent="0.2">
      <c r="A53" s="179" t="s">
        <v>247</v>
      </c>
      <c r="B53" s="148">
        <v>24.233517043199999</v>
      </c>
      <c r="C53" s="148">
        <v>24.539548446560001</v>
      </c>
      <c r="D53" s="148">
        <v>68.318982284140006</v>
      </c>
      <c r="E53" s="148">
        <v>124.74712580344</v>
      </c>
      <c r="F53" s="148">
        <v>137.46050651632001</v>
      </c>
      <c r="G53" s="148">
        <v>137.87252346444001</v>
      </c>
      <c r="H53" s="170"/>
      <c r="I53" s="170"/>
      <c r="J53" s="170"/>
      <c r="K53" s="170"/>
      <c r="L53" s="170"/>
      <c r="M53" s="170"/>
      <c r="N53" s="170"/>
      <c r="O53" s="170"/>
      <c r="P53" s="170"/>
      <c r="Q53" s="170"/>
    </row>
    <row r="54" spans="1:17" outlineLevel="3" x14ac:dyDescent="0.2">
      <c r="A54" s="179" t="s">
        <v>248</v>
      </c>
      <c r="B54" s="148">
        <v>48.393650064379997</v>
      </c>
      <c r="C54" s="148">
        <v>28.314321332510001</v>
      </c>
      <c r="D54" s="148">
        <v>57.585097236880003</v>
      </c>
      <c r="E54" s="148">
        <v>128.20769715962001</v>
      </c>
      <c r="F54" s="148">
        <v>140.90985268125999</v>
      </c>
      <c r="G54" s="148">
        <v>137.94721835202</v>
      </c>
      <c r="H54" s="170"/>
      <c r="I54" s="170"/>
      <c r="J54" s="170"/>
      <c r="K54" s="170"/>
      <c r="L54" s="170"/>
      <c r="M54" s="170"/>
      <c r="N54" s="170"/>
      <c r="O54" s="170"/>
      <c r="P54" s="170"/>
      <c r="Q54" s="170"/>
    </row>
    <row r="55" spans="1:17" outlineLevel="3" x14ac:dyDescent="0.2">
      <c r="A55" s="179" t="s">
        <v>249</v>
      </c>
      <c r="B55" s="148">
        <v>0</v>
      </c>
      <c r="C55" s="148">
        <v>0</v>
      </c>
      <c r="D55" s="148">
        <v>7.0958502E-3</v>
      </c>
      <c r="E55" s="148">
        <v>2.0508869969999999E-2</v>
      </c>
      <c r="F55" s="148">
        <v>6.7574999009999998E-2</v>
      </c>
      <c r="G55" s="148">
        <v>0.16730057006999999</v>
      </c>
      <c r="H55" s="170"/>
      <c r="I55" s="170"/>
      <c r="J55" s="170"/>
      <c r="K55" s="170"/>
      <c r="L55" s="170"/>
      <c r="M55" s="170"/>
      <c r="N55" s="170"/>
      <c r="O55" s="170"/>
      <c r="P55" s="170"/>
      <c r="Q55" s="170"/>
    </row>
    <row r="56" spans="1:17" outlineLevel="2" x14ac:dyDescent="0.2">
      <c r="A56" s="14" t="s">
        <v>250</v>
      </c>
      <c r="B56" s="191">
        <f t="shared" ref="B56:F56" si="7">SUM(B$57:B$63)</f>
        <v>9.0995013746799991</v>
      </c>
      <c r="C56" s="191">
        <f t="shared" si="7"/>
        <v>7.2789285748699992</v>
      </c>
      <c r="D56" s="191">
        <f t="shared" si="7"/>
        <v>16.372261708800004</v>
      </c>
      <c r="E56" s="191">
        <f t="shared" si="7"/>
        <v>32.70852715345</v>
      </c>
      <c r="F56" s="191">
        <f t="shared" si="7"/>
        <v>45.647504163770002</v>
      </c>
      <c r="G56" s="191">
        <v>49.296237410670003</v>
      </c>
      <c r="H56" s="170"/>
      <c r="I56" s="170"/>
      <c r="J56" s="170"/>
      <c r="K56" s="170"/>
      <c r="L56" s="170"/>
      <c r="M56" s="170"/>
      <c r="N56" s="170"/>
      <c r="O56" s="170"/>
      <c r="P56" s="170"/>
      <c r="Q56" s="170"/>
    </row>
    <row r="57" spans="1:17" outlineLevel="3" x14ac:dyDescent="0.2">
      <c r="A57" s="179" t="s">
        <v>323</v>
      </c>
      <c r="B57" s="148">
        <v>8.4649745979999996E-2</v>
      </c>
      <c r="C57" s="148">
        <v>0</v>
      </c>
      <c r="D57" s="148">
        <v>0</v>
      </c>
      <c r="E57" s="148">
        <v>0</v>
      </c>
      <c r="F57" s="148">
        <v>0</v>
      </c>
      <c r="G57" s="148">
        <v>0</v>
      </c>
      <c r="H57" s="170"/>
      <c r="I57" s="170"/>
      <c r="J57" s="170"/>
      <c r="K57" s="170"/>
      <c r="L57" s="170"/>
      <c r="M57" s="170"/>
      <c r="N57" s="170"/>
      <c r="O57" s="170"/>
      <c r="P57" s="170"/>
      <c r="Q57" s="170"/>
    </row>
    <row r="58" spans="1:17" outlineLevel="3" x14ac:dyDescent="0.2">
      <c r="A58" s="179" t="s">
        <v>251</v>
      </c>
      <c r="B58" s="148">
        <v>0</v>
      </c>
      <c r="C58" s="148">
        <v>0</v>
      </c>
      <c r="D58" s="148">
        <v>2.7121072000000002</v>
      </c>
      <c r="E58" s="148">
        <v>6.9140144000000001</v>
      </c>
      <c r="F58" s="148">
        <v>8.0323875999999998</v>
      </c>
      <c r="G58" s="148">
        <v>8.9030299999999993</v>
      </c>
      <c r="H58" s="170"/>
      <c r="I58" s="170"/>
      <c r="J58" s="170"/>
      <c r="K58" s="170"/>
      <c r="L58" s="170"/>
      <c r="M58" s="170"/>
      <c r="N58" s="170"/>
      <c r="O58" s="170"/>
      <c r="P58" s="170"/>
      <c r="Q58" s="170"/>
    </row>
    <row r="59" spans="1:17" outlineLevel="3" x14ac:dyDescent="0.2">
      <c r="A59" s="179" t="s">
        <v>252</v>
      </c>
      <c r="B59" s="148">
        <v>0.48192545176000001</v>
      </c>
      <c r="C59" s="148">
        <v>0.10648884857</v>
      </c>
      <c r="D59" s="148">
        <v>0.13463035600000001</v>
      </c>
      <c r="E59" s="148">
        <v>5.4281877029999999</v>
      </c>
      <c r="F59" s="148">
        <v>5.9832793529500004</v>
      </c>
      <c r="G59" s="148">
        <v>7.4875390536599999</v>
      </c>
      <c r="H59" s="170"/>
      <c r="I59" s="170"/>
      <c r="J59" s="170"/>
      <c r="K59" s="170"/>
      <c r="L59" s="170"/>
      <c r="M59" s="170"/>
      <c r="N59" s="170"/>
      <c r="O59" s="170"/>
      <c r="P59" s="170"/>
      <c r="Q59" s="170"/>
    </row>
    <row r="60" spans="1:17" outlineLevel="3" x14ac:dyDescent="0.2">
      <c r="A60" s="179" t="s">
        <v>253</v>
      </c>
      <c r="B60" s="148">
        <v>6.4052373889799998</v>
      </c>
      <c r="C60" s="148">
        <v>5.6239216389799997</v>
      </c>
      <c r="D60" s="148">
        <v>9.5534720563400004</v>
      </c>
      <c r="E60" s="148">
        <v>14.540944745859999</v>
      </c>
      <c r="F60" s="148">
        <v>16.473740657730001</v>
      </c>
      <c r="G60" s="148">
        <v>17.004691528479999</v>
      </c>
      <c r="H60" s="170"/>
      <c r="I60" s="170"/>
      <c r="J60" s="170"/>
      <c r="K60" s="170"/>
      <c r="L60" s="170"/>
      <c r="M60" s="170"/>
      <c r="N60" s="170"/>
      <c r="O60" s="170"/>
      <c r="P60" s="170"/>
      <c r="Q60" s="170"/>
    </row>
    <row r="61" spans="1:17" outlineLevel="3" x14ac:dyDescent="0.2">
      <c r="A61" s="179" t="s">
        <v>254</v>
      </c>
      <c r="B61" s="148">
        <v>0.26486239851999999</v>
      </c>
      <c r="C61" s="148">
        <v>9.4891391320000004E-2</v>
      </c>
      <c r="D61" s="148">
        <v>0.16473260006000001</v>
      </c>
      <c r="E61" s="148">
        <v>0.216533956</v>
      </c>
      <c r="F61" s="148">
        <v>0.20657140273999999</v>
      </c>
      <c r="G61" s="148">
        <v>0.17323603973999999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</row>
    <row r="62" spans="1:17" outlineLevel="3" x14ac:dyDescent="0.2">
      <c r="A62" s="179" t="s">
        <v>322</v>
      </c>
      <c r="B62" s="148">
        <v>2.220053566E-2</v>
      </c>
      <c r="C62" s="148">
        <v>0</v>
      </c>
      <c r="D62" s="148">
        <v>0</v>
      </c>
      <c r="E62" s="148">
        <v>0</v>
      </c>
      <c r="F62" s="148">
        <v>0</v>
      </c>
      <c r="G62" s="148">
        <v>0</v>
      </c>
      <c r="H62" s="170"/>
      <c r="I62" s="170"/>
      <c r="J62" s="170"/>
      <c r="K62" s="170"/>
      <c r="L62" s="170"/>
      <c r="M62" s="170"/>
      <c r="N62" s="170"/>
      <c r="O62" s="170"/>
      <c r="P62" s="170"/>
      <c r="Q62" s="170"/>
    </row>
    <row r="63" spans="1:17" outlineLevel="3" x14ac:dyDescent="0.2">
      <c r="A63" s="179" t="s">
        <v>255</v>
      </c>
      <c r="B63" s="148">
        <v>1.84062585378</v>
      </c>
      <c r="C63" s="148">
        <v>1.4536266959999999</v>
      </c>
      <c r="D63" s="148">
        <v>3.8073194963999999</v>
      </c>
      <c r="E63" s="148">
        <v>5.6088463485900002</v>
      </c>
      <c r="F63" s="148">
        <v>14.951525150349999</v>
      </c>
      <c r="G63" s="148">
        <v>15.727740788789999</v>
      </c>
      <c r="H63" s="170"/>
      <c r="I63" s="170"/>
      <c r="J63" s="170"/>
      <c r="K63" s="170"/>
      <c r="L63" s="170"/>
      <c r="M63" s="170"/>
      <c r="N63" s="170"/>
      <c r="O63" s="170"/>
      <c r="P63" s="170"/>
      <c r="Q63" s="170"/>
    </row>
    <row r="64" spans="1:17" outlineLevel="2" x14ac:dyDescent="0.2">
      <c r="A64" s="14" t="s">
        <v>256</v>
      </c>
      <c r="B64" s="191">
        <f t="shared" ref="B64:F64" si="8">SUM(B$65:B$65)</f>
        <v>5.3875717000000003E-4</v>
      </c>
      <c r="C64" s="191">
        <f t="shared" si="8"/>
        <v>5.6454460000000004E-4</v>
      </c>
      <c r="D64" s="191">
        <f t="shared" si="8"/>
        <v>9.8336319999999997E-4</v>
      </c>
      <c r="E64" s="191">
        <f t="shared" si="8"/>
        <v>1.34076761E-3</v>
      </c>
      <c r="F64" s="191">
        <f t="shared" si="8"/>
        <v>1.453225E-3</v>
      </c>
      <c r="G64" s="191">
        <v>1.71259423E-3</v>
      </c>
      <c r="H64" s="170"/>
      <c r="I64" s="170"/>
      <c r="J64" s="170"/>
      <c r="K64" s="170"/>
      <c r="L64" s="170"/>
      <c r="M64" s="170"/>
      <c r="N64" s="170"/>
      <c r="O64" s="170"/>
      <c r="P64" s="170"/>
      <c r="Q64" s="170"/>
    </row>
    <row r="65" spans="1:17" outlineLevel="3" x14ac:dyDescent="0.2">
      <c r="A65" s="179" t="s">
        <v>76</v>
      </c>
      <c r="B65" s="148">
        <v>5.3875717000000003E-4</v>
      </c>
      <c r="C65" s="148">
        <v>5.6454460000000004E-4</v>
      </c>
      <c r="D65" s="148">
        <v>9.8336319999999997E-4</v>
      </c>
      <c r="E65" s="148">
        <v>1.34076761E-3</v>
      </c>
      <c r="F65" s="148">
        <v>1.453225E-3</v>
      </c>
      <c r="G65" s="148">
        <v>1.71259423E-3</v>
      </c>
      <c r="H65" s="170"/>
      <c r="I65" s="170"/>
      <c r="J65" s="170"/>
      <c r="K65" s="170"/>
      <c r="L65" s="170"/>
      <c r="M65" s="170"/>
      <c r="N65" s="170"/>
      <c r="O65" s="170"/>
      <c r="P65" s="170"/>
      <c r="Q65" s="170"/>
    </row>
    <row r="66" spans="1:17" outlineLevel="2" x14ac:dyDescent="0.2">
      <c r="A66" s="14" t="s">
        <v>257</v>
      </c>
      <c r="B66" s="191">
        <f t="shared" ref="B66:F66" si="9">SUM(B$67:B$78)</f>
        <v>104.63620320000001</v>
      </c>
      <c r="C66" s="191">
        <f t="shared" si="9"/>
        <v>138.90906799999999</v>
      </c>
      <c r="D66" s="191">
        <f t="shared" si="9"/>
        <v>272.50934659999996</v>
      </c>
      <c r="E66" s="191">
        <f t="shared" si="9"/>
        <v>415.26993272281004</v>
      </c>
      <c r="F66" s="191">
        <f t="shared" si="9"/>
        <v>517.80448187716001</v>
      </c>
      <c r="G66" s="191">
        <v>574.45951549287997</v>
      </c>
      <c r="H66" s="170"/>
      <c r="I66" s="170"/>
      <c r="J66" s="170"/>
      <c r="K66" s="170"/>
      <c r="L66" s="170"/>
      <c r="M66" s="170"/>
      <c r="N66" s="170"/>
      <c r="O66" s="170"/>
      <c r="P66" s="170"/>
      <c r="Q66" s="170"/>
    </row>
    <row r="67" spans="1:17" outlineLevel="3" x14ac:dyDescent="0.2">
      <c r="A67" s="179" t="s">
        <v>324</v>
      </c>
      <c r="B67" s="148">
        <v>7.9930000000000003</v>
      </c>
      <c r="C67" s="148">
        <v>0</v>
      </c>
      <c r="D67" s="148">
        <v>0</v>
      </c>
      <c r="E67" s="148">
        <v>0</v>
      </c>
      <c r="F67" s="148">
        <v>0</v>
      </c>
      <c r="G67" s="148">
        <v>0</v>
      </c>
      <c r="H67" s="170"/>
      <c r="I67" s="170"/>
      <c r="J67" s="170"/>
      <c r="K67" s="170"/>
      <c r="L67" s="170"/>
      <c r="M67" s="170"/>
      <c r="N67" s="170"/>
      <c r="O67" s="170"/>
      <c r="P67" s="170"/>
      <c r="Q67" s="170"/>
    </row>
    <row r="68" spans="1:17" outlineLevel="3" x14ac:dyDescent="0.2">
      <c r="A68" s="179" t="s">
        <v>303</v>
      </c>
      <c r="B68" s="148">
        <v>6.3223032000000003</v>
      </c>
      <c r="C68" s="148">
        <v>6.6249180000000001</v>
      </c>
      <c r="D68" s="148">
        <v>11.539744799999999</v>
      </c>
      <c r="E68" s="148">
        <v>0</v>
      </c>
      <c r="F68" s="148">
        <v>0</v>
      </c>
      <c r="G68" s="148">
        <v>0</v>
      </c>
      <c r="H68" s="170"/>
      <c r="I68" s="170"/>
      <c r="J68" s="170"/>
      <c r="K68" s="170"/>
      <c r="L68" s="170"/>
      <c r="M68" s="170"/>
      <c r="N68" s="170"/>
      <c r="O68" s="170"/>
      <c r="P68" s="170"/>
      <c r="Q68" s="170"/>
    </row>
    <row r="69" spans="1:17" outlineLevel="3" x14ac:dyDescent="0.2">
      <c r="A69" s="179" t="s">
        <v>304</v>
      </c>
      <c r="B69" s="148">
        <v>7.9930000000000003</v>
      </c>
      <c r="C69" s="148">
        <v>7.9930000000000003</v>
      </c>
      <c r="D69" s="148">
        <v>15.768556</v>
      </c>
      <c r="E69" s="148">
        <v>0</v>
      </c>
      <c r="F69" s="148">
        <v>0</v>
      </c>
      <c r="G69" s="148">
        <v>0</v>
      </c>
      <c r="H69" s="170"/>
      <c r="I69" s="170"/>
      <c r="J69" s="170"/>
      <c r="K69" s="170"/>
      <c r="L69" s="170"/>
      <c r="M69" s="170"/>
      <c r="N69" s="170"/>
      <c r="O69" s="170"/>
      <c r="P69" s="170"/>
      <c r="Q69" s="170"/>
    </row>
    <row r="70" spans="1:17" outlineLevel="3" x14ac:dyDescent="0.2">
      <c r="A70" s="179" t="s">
        <v>305</v>
      </c>
      <c r="B70" s="148">
        <v>5.5951000000000004</v>
      </c>
      <c r="C70" s="148">
        <v>5.5951000000000004</v>
      </c>
      <c r="D70" s="148">
        <v>11.0379892</v>
      </c>
      <c r="E70" s="148">
        <v>0</v>
      </c>
      <c r="F70" s="148">
        <v>0</v>
      </c>
      <c r="G70" s="148">
        <v>0</v>
      </c>
      <c r="H70" s="170"/>
      <c r="I70" s="170"/>
      <c r="J70" s="170"/>
      <c r="K70" s="170"/>
      <c r="L70" s="170"/>
      <c r="M70" s="170"/>
      <c r="N70" s="170"/>
      <c r="O70" s="170"/>
      <c r="P70" s="170"/>
      <c r="Q70" s="170"/>
    </row>
    <row r="71" spans="1:17" outlineLevel="3" x14ac:dyDescent="0.2">
      <c r="A71" s="179" t="s">
        <v>306</v>
      </c>
      <c r="B71" s="148">
        <v>15.986000000000001</v>
      </c>
      <c r="C71" s="148">
        <v>15.986000000000001</v>
      </c>
      <c r="D71" s="148">
        <v>31.537112</v>
      </c>
      <c r="E71" s="148">
        <v>0</v>
      </c>
      <c r="F71" s="148">
        <v>0</v>
      </c>
      <c r="G71" s="148">
        <v>0</v>
      </c>
      <c r="H71" s="170"/>
      <c r="I71" s="170"/>
      <c r="J71" s="170"/>
      <c r="K71" s="170"/>
      <c r="L71" s="170"/>
      <c r="M71" s="170"/>
      <c r="N71" s="170"/>
      <c r="O71" s="170"/>
      <c r="P71" s="170"/>
      <c r="Q71" s="170"/>
    </row>
    <row r="72" spans="1:17" outlineLevel="3" x14ac:dyDescent="0.2">
      <c r="A72" s="179" t="s">
        <v>307</v>
      </c>
      <c r="B72" s="148">
        <v>21.98075</v>
      </c>
      <c r="C72" s="148">
        <v>21.98075</v>
      </c>
      <c r="D72" s="148">
        <v>43.363529</v>
      </c>
      <c r="E72" s="148">
        <v>0</v>
      </c>
      <c r="F72" s="148">
        <v>0</v>
      </c>
      <c r="G72" s="148">
        <v>0</v>
      </c>
      <c r="H72" s="170"/>
      <c r="I72" s="170"/>
      <c r="J72" s="170"/>
      <c r="K72" s="170"/>
      <c r="L72" s="170"/>
      <c r="M72" s="170"/>
      <c r="N72" s="170"/>
      <c r="O72" s="170"/>
      <c r="P72" s="170"/>
      <c r="Q72" s="170"/>
    </row>
    <row r="73" spans="1:17" outlineLevel="3" x14ac:dyDescent="0.2">
      <c r="A73" s="179" t="s">
        <v>308</v>
      </c>
      <c r="B73" s="148">
        <v>38.76605</v>
      </c>
      <c r="C73" s="148">
        <v>46.759050000000002</v>
      </c>
      <c r="D73" s="148">
        <v>76.477496599999995</v>
      </c>
      <c r="E73" s="148">
        <v>0</v>
      </c>
      <c r="F73" s="148">
        <v>0</v>
      </c>
      <c r="G73" s="148">
        <v>0</v>
      </c>
      <c r="H73" s="170"/>
      <c r="I73" s="170"/>
      <c r="J73" s="170"/>
      <c r="K73" s="170"/>
      <c r="L73" s="170"/>
      <c r="M73" s="170"/>
      <c r="N73" s="170"/>
      <c r="O73" s="170"/>
      <c r="P73" s="170"/>
      <c r="Q73" s="170"/>
    </row>
    <row r="74" spans="1:17" outlineLevel="3" x14ac:dyDescent="0.2">
      <c r="A74" s="179" t="s">
        <v>309</v>
      </c>
      <c r="B74" s="148">
        <v>0</v>
      </c>
      <c r="C74" s="148">
        <v>33.97025</v>
      </c>
      <c r="D74" s="148">
        <v>67.016362999999998</v>
      </c>
      <c r="E74" s="148">
        <v>72.002001000000007</v>
      </c>
      <c r="F74" s="148">
        <v>81.572574000000003</v>
      </c>
      <c r="G74" s="148">
        <v>84.201668999999995</v>
      </c>
      <c r="H74" s="170"/>
      <c r="I74" s="170"/>
      <c r="J74" s="170"/>
      <c r="K74" s="170"/>
      <c r="L74" s="170"/>
      <c r="M74" s="170"/>
      <c r="N74" s="170"/>
      <c r="O74" s="170"/>
      <c r="P74" s="170"/>
      <c r="Q74" s="170"/>
    </row>
    <row r="75" spans="1:17" outlineLevel="3" x14ac:dyDescent="0.2">
      <c r="A75" s="179" t="s">
        <v>259</v>
      </c>
      <c r="B75" s="148">
        <v>0</v>
      </c>
      <c r="C75" s="148">
        <v>0</v>
      </c>
      <c r="D75" s="148">
        <v>15.768556</v>
      </c>
      <c r="E75" s="148">
        <v>24.000667</v>
      </c>
      <c r="F75" s="148">
        <v>27.190857999999999</v>
      </c>
      <c r="G75" s="148">
        <v>28.067222999999998</v>
      </c>
      <c r="H75" s="170"/>
      <c r="I75" s="170"/>
      <c r="J75" s="170"/>
      <c r="K75" s="170"/>
      <c r="L75" s="170"/>
      <c r="M75" s="170"/>
      <c r="N75" s="170"/>
      <c r="O75" s="170"/>
      <c r="P75" s="170"/>
      <c r="Q75" s="170"/>
    </row>
    <row r="76" spans="1:17" outlineLevel="3" x14ac:dyDescent="0.2">
      <c r="A76" s="179" t="s">
        <v>310</v>
      </c>
      <c r="B76" s="148">
        <v>0</v>
      </c>
      <c r="C76" s="148">
        <v>0</v>
      </c>
      <c r="D76" s="148">
        <v>0</v>
      </c>
      <c r="E76" s="148">
        <v>319.26726472281001</v>
      </c>
      <c r="F76" s="148">
        <v>381.85019187716</v>
      </c>
      <c r="G76" s="148">
        <v>349.92173149287999</v>
      </c>
      <c r="H76" s="170"/>
      <c r="I76" s="170"/>
      <c r="J76" s="170"/>
      <c r="K76" s="170"/>
      <c r="L76" s="170"/>
      <c r="M76" s="170"/>
      <c r="N76" s="170"/>
      <c r="O76" s="170"/>
      <c r="P76" s="170"/>
      <c r="Q76" s="170"/>
    </row>
    <row r="77" spans="1:17" outlineLevel="3" x14ac:dyDescent="0.2">
      <c r="A77" s="179" t="s">
        <v>261</v>
      </c>
      <c r="B77" s="148">
        <v>0</v>
      </c>
      <c r="C77" s="148">
        <v>0</v>
      </c>
      <c r="D77" s="148">
        <v>0</v>
      </c>
      <c r="E77" s="148">
        <v>0</v>
      </c>
      <c r="F77" s="148">
        <v>27.190857999999999</v>
      </c>
      <c r="G77" s="148">
        <v>28.067222999999998</v>
      </c>
      <c r="H77" s="170"/>
      <c r="I77" s="170"/>
      <c r="J77" s="170"/>
      <c r="K77" s="170"/>
      <c r="L77" s="170"/>
      <c r="M77" s="170"/>
      <c r="N77" s="170"/>
      <c r="O77" s="170"/>
      <c r="P77" s="170"/>
      <c r="Q77" s="170"/>
    </row>
    <row r="78" spans="1:17" outlineLevel="3" x14ac:dyDescent="0.2">
      <c r="A78" s="179" t="s">
        <v>262</v>
      </c>
      <c r="B78" s="148">
        <v>0</v>
      </c>
      <c r="C78" s="148">
        <v>0</v>
      </c>
      <c r="D78" s="148">
        <v>0</v>
      </c>
      <c r="E78" s="148">
        <v>0</v>
      </c>
      <c r="F78" s="148">
        <v>0</v>
      </c>
      <c r="G78" s="148">
        <v>84.201668999999995</v>
      </c>
      <c r="H78" s="170"/>
      <c r="I78" s="170"/>
      <c r="J78" s="170"/>
      <c r="K78" s="170"/>
      <c r="L78" s="170"/>
      <c r="M78" s="170"/>
      <c r="N78" s="170"/>
      <c r="O78" s="170"/>
      <c r="P78" s="170"/>
      <c r="Q78" s="170"/>
    </row>
    <row r="79" spans="1:17" outlineLevel="2" collapsed="1" x14ac:dyDescent="0.2">
      <c r="A79" s="14" t="s">
        <v>263</v>
      </c>
      <c r="B79" s="191">
        <f t="shared" ref="B79:F79" si="10">SUM(B$80:B$80)</f>
        <v>15.085490028000001</v>
      </c>
      <c r="C79" s="191">
        <f t="shared" si="10"/>
        <v>15.166842572</v>
      </c>
      <c r="D79" s="191">
        <f t="shared" si="10"/>
        <v>28.054351363999999</v>
      </c>
      <c r="E79" s="191">
        <f t="shared" si="10"/>
        <v>40.841386424</v>
      </c>
      <c r="F79" s="191">
        <f t="shared" si="10"/>
        <v>44.887739752000002</v>
      </c>
      <c r="G79" s="191">
        <v>49.084993404000002</v>
      </c>
      <c r="H79" s="170"/>
      <c r="I79" s="170"/>
      <c r="J79" s="170"/>
      <c r="K79" s="170"/>
      <c r="L79" s="170"/>
      <c r="M79" s="170"/>
      <c r="N79" s="170"/>
      <c r="O79" s="170"/>
      <c r="P79" s="170"/>
      <c r="Q79" s="170"/>
    </row>
    <row r="80" spans="1:17" hidden="1" outlineLevel="3" x14ac:dyDescent="0.2">
      <c r="A80" s="179" t="s">
        <v>248</v>
      </c>
      <c r="B80" s="148">
        <v>15.085490028000001</v>
      </c>
      <c r="C80" s="148">
        <v>15.166842572</v>
      </c>
      <c r="D80" s="148">
        <v>28.054351363999999</v>
      </c>
      <c r="E80" s="148">
        <v>40.841386424</v>
      </c>
      <c r="F80" s="148">
        <v>44.887739752000002</v>
      </c>
      <c r="G80" s="148">
        <v>49.084993404000002</v>
      </c>
      <c r="H80" s="170"/>
      <c r="I80" s="170"/>
      <c r="J80" s="170"/>
      <c r="K80" s="170"/>
      <c r="L80" s="170"/>
      <c r="M80" s="170"/>
      <c r="N80" s="170"/>
      <c r="O80" s="170"/>
      <c r="P80" s="170"/>
      <c r="Q80" s="170"/>
    </row>
    <row r="81" spans="1:17" ht="15" x14ac:dyDescent="0.25">
      <c r="A81" s="261" t="s">
        <v>264</v>
      </c>
      <c r="B81" s="130">
        <f t="shared" ref="B81:G81" si="11">B$82+B$102</f>
        <v>116.29259895863001</v>
      </c>
      <c r="C81" s="130">
        <f t="shared" si="11"/>
        <v>104.56794151215001</v>
      </c>
      <c r="D81" s="130">
        <f t="shared" si="11"/>
        <v>153.80274755798999</v>
      </c>
      <c r="E81" s="130">
        <f t="shared" si="11"/>
        <v>237.90855769916999</v>
      </c>
      <c r="F81" s="130">
        <f t="shared" si="11"/>
        <v>278.97554734952001</v>
      </c>
      <c r="G81" s="130">
        <f t="shared" si="11"/>
        <v>307.96457446918004</v>
      </c>
      <c r="H81" s="170"/>
      <c r="I81" s="170"/>
      <c r="J81" s="170"/>
      <c r="K81" s="170"/>
      <c r="L81" s="170"/>
      <c r="M81" s="170"/>
      <c r="N81" s="170"/>
      <c r="O81" s="170"/>
      <c r="P81" s="170"/>
      <c r="Q81" s="170"/>
    </row>
    <row r="82" spans="1:17" ht="15" outlineLevel="1" x14ac:dyDescent="0.25">
      <c r="A82" s="177" t="s">
        <v>205</v>
      </c>
      <c r="B82" s="31">
        <f t="shared" ref="B82:G82" si="12">B$83+B$96+B$100</f>
        <v>16.211415904390002</v>
      </c>
      <c r="C82" s="31">
        <f t="shared" si="12"/>
        <v>27.129149810690006</v>
      </c>
      <c r="D82" s="31">
        <f t="shared" si="12"/>
        <v>27.86328456259</v>
      </c>
      <c r="E82" s="31">
        <f t="shared" si="12"/>
        <v>21.459454905489999</v>
      </c>
      <c r="F82" s="31">
        <f t="shared" si="12"/>
        <v>19.084475248330001</v>
      </c>
      <c r="G82" s="31">
        <f t="shared" si="12"/>
        <v>13.279554505130001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</row>
    <row r="83" spans="1:17" outlineLevel="2" collapsed="1" x14ac:dyDescent="0.2">
      <c r="A83" s="14" t="s">
        <v>265</v>
      </c>
      <c r="B83" s="191">
        <f t="shared" ref="B83:F83" si="13">SUM(B$84:B$95)</f>
        <v>9.9712047243900006</v>
      </c>
      <c r="C83" s="191">
        <f t="shared" si="13"/>
        <v>21.135767983260003</v>
      </c>
      <c r="D83" s="191">
        <f t="shared" si="13"/>
        <v>21.567011600000001</v>
      </c>
      <c r="E83" s="191">
        <f t="shared" si="13"/>
        <v>16.400011599999999</v>
      </c>
      <c r="F83" s="191">
        <f t="shared" si="13"/>
        <v>15.9500116</v>
      </c>
      <c r="G83" s="191">
        <v>8.9500115999999998</v>
      </c>
      <c r="H83" s="170"/>
      <c r="I83" s="170"/>
      <c r="J83" s="170"/>
      <c r="K83" s="170"/>
      <c r="L83" s="170"/>
      <c r="M83" s="170"/>
      <c r="N83" s="170"/>
      <c r="O83" s="170"/>
      <c r="P83" s="170"/>
      <c r="Q83" s="170"/>
    </row>
    <row r="84" spans="1:17" hidden="1" outlineLevel="3" x14ac:dyDescent="0.2">
      <c r="A84" s="179" t="s">
        <v>311</v>
      </c>
      <c r="B84" s="148">
        <v>1.5677871243899999</v>
      </c>
      <c r="C84" s="148">
        <v>0.99985038325999998</v>
      </c>
      <c r="D84" s="148">
        <v>0</v>
      </c>
      <c r="E84" s="148">
        <v>0</v>
      </c>
      <c r="F84" s="148">
        <v>0</v>
      </c>
      <c r="G84" s="148">
        <v>0</v>
      </c>
      <c r="H84" s="170"/>
      <c r="I84" s="170"/>
      <c r="J84" s="170"/>
      <c r="K84" s="170"/>
      <c r="L84" s="170"/>
      <c r="M84" s="170"/>
      <c r="N84" s="170"/>
      <c r="O84" s="170"/>
      <c r="P84" s="170"/>
      <c r="Q84" s="170"/>
    </row>
    <row r="85" spans="1:17" hidden="1" outlineLevel="3" x14ac:dyDescent="0.2">
      <c r="A85" s="179" t="s">
        <v>266</v>
      </c>
      <c r="B85" s="148">
        <v>1.1600000000000001E-5</v>
      </c>
      <c r="C85" s="148">
        <v>1.1600000000000001E-5</v>
      </c>
      <c r="D85" s="148">
        <v>1.1600000000000001E-5</v>
      </c>
      <c r="E85" s="148">
        <v>1.1600000000000001E-5</v>
      </c>
      <c r="F85" s="148">
        <v>1.1600000000000001E-5</v>
      </c>
      <c r="G85" s="148">
        <v>1.1600000000000001E-5</v>
      </c>
      <c r="H85" s="170"/>
      <c r="I85" s="170"/>
      <c r="J85" s="170"/>
      <c r="K85" s="170"/>
      <c r="L85" s="170"/>
      <c r="M85" s="170"/>
      <c r="N85" s="170"/>
      <c r="O85" s="170"/>
      <c r="P85" s="170"/>
      <c r="Q85" s="170"/>
    </row>
    <row r="86" spans="1:17" hidden="1" outlineLevel="3" x14ac:dyDescent="0.2">
      <c r="A86" s="179" t="s">
        <v>267</v>
      </c>
      <c r="B86" s="148">
        <v>0</v>
      </c>
      <c r="C86" s="148">
        <v>0</v>
      </c>
      <c r="D86" s="148">
        <v>1</v>
      </c>
      <c r="E86" s="148">
        <v>1</v>
      </c>
      <c r="F86" s="148">
        <v>1</v>
      </c>
      <c r="G86" s="148">
        <v>1</v>
      </c>
      <c r="H86" s="170"/>
      <c r="I86" s="170"/>
      <c r="J86" s="170"/>
      <c r="K86" s="170"/>
      <c r="L86" s="170"/>
      <c r="M86" s="170"/>
      <c r="N86" s="170"/>
      <c r="O86" s="170"/>
      <c r="P86" s="170"/>
      <c r="Q86" s="170"/>
    </row>
    <row r="87" spans="1:17" hidden="1" outlineLevel="3" x14ac:dyDescent="0.2">
      <c r="A87" s="179" t="s">
        <v>268</v>
      </c>
      <c r="B87" s="148">
        <v>1.8174999999999999</v>
      </c>
      <c r="C87" s="148">
        <v>1.8</v>
      </c>
      <c r="D87" s="148">
        <v>3</v>
      </c>
      <c r="E87" s="148">
        <v>3</v>
      </c>
      <c r="F87" s="148">
        <v>3</v>
      </c>
      <c r="G87" s="148">
        <v>2</v>
      </c>
      <c r="H87" s="170"/>
      <c r="I87" s="170"/>
      <c r="J87" s="170"/>
      <c r="K87" s="170"/>
      <c r="L87" s="170"/>
      <c r="M87" s="170"/>
      <c r="N87" s="170"/>
      <c r="O87" s="170"/>
      <c r="P87" s="170"/>
      <c r="Q87" s="170"/>
    </row>
    <row r="88" spans="1:17" hidden="1" outlineLevel="3" x14ac:dyDescent="0.2">
      <c r="A88" s="179" t="s">
        <v>269</v>
      </c>
      <c r="B88" s="148">
        <v>0.4</v>
      </c>
      <c r="C88" s="148">
        <v>1.4</v>
      </c>
      <c r="D88" s="148">
        <v>3.2</v>
      </c>
      <c r="E88" s="148">
        <v>3.2</v>
      </c>
      <c r="F88" s="148">
        <v>3</v>
      </c>
      <c r="G88" s="148">
        <v>3</v>
      </c>
      <c r="H88" s="170"/>
      <c r="I88" s="170"/>
      <c r="J88" s="170"/>
      <c r="K88" s="170"/>
      <c r="L88" s="170"/>
      <c r="M88" s="170"/>
      <c r="N88" s="170"/>
      <c r="O88" s="170"/>
      <c r="P88" s="170"/>
      <c r="Q88" s="170"/>
    </row>
    <row r="89" spans="1:17" hidden="1" outlineLevel="3" x14ac:dyDescent="0.2">
      <c r="A89" s="179" t="s">
        <v>312</v>
      </c>
      <c r="B89" s="148">
        <v>0.57890600000000003</v>
      </c>
      <c r="C89" s="148">
        <v>0.57890600000000003</v>
      </c>
      <c r="D89" s="148">
        <v>0</v>
      </c>
      <c r="E89" s="148">
        <v>0</v>
      </c>
      <c r="F89" s="148">
        <v>0</v>
      </c>
      <c r="G89" s="148">
        <v>0</v>
      </c>
      <c r="H89" s="170"/>
      <c r="I89" s="170"/>
      <c r="J89" s="170"/>
      <c r="K89" s="170"/>
      <c r="L89" s="170"/>
      <c r="M89" s="170"/>
      <c r="N89" s="170"/>
      <c r="O89" s="170"/>
      <c r="P89" s="170"/>
      <c r="Q89" s="170"/>
    </row>
    <row r="90" spans="1:17" hidden="1" outlineLevel="3" x14ac:dyDescent="0.2">
      <c r="A90" s="179" t="s">
        <v>313</v>
      </c>
      <c r="B90" s="148">
        <v>0</v>
      </c>
      <c r="C90" s="148">
        <v>4.8</v>
      </c>
      <c r="D90" s="148">
        <v>4.8</v>
      </c>
      <c r="E90" s="148">
        <v>4.8</v>
      </c>
      <c r="F90" s="148">
        <v>4.8</v>
      </c>
      <c r="G90" s="148">
        <v>0</v>
      </c>
      <c r="H90" s="170"/>
      <c r="I90" s="170"/>
      <c r="J90" s="170"/>
      <c r="K90" s="170"/>
      <c r="L90" s="170"/>
      <c r="M90" s="170"/>
      <c r="N90" s="170"/>
      <c r="O90" s="170"/>
      <c r="P90" s="170"/>
      <c r="Q90" s="170"/>
    </row>
    <row r="91" spans="1:17" hidden="1" outlineLevel="3" x14ac:dyDescent="0.2">
      <c r="A91" s="179" t="s">
        <v>314</v>
      </c>
      <c r="B91" s="148">
        <v>0</v>
      </c>
      <c r="C91" s="148">
        <v>1.55</v>
      </c>
      <c r="D91" s="148">
        <v>0</v>
      </c>
      <c r="E91" s="148">
        <v>0</v>
      </c>
      <c r="F91" s="148">
        <v>0</v>
      </c>
      <c r="G91" s="148">
        <v>0</v>
      </c>
      <c r="H91" s="170"/>
      <c r="I91" s="170"/>
      <c r="J91" s="170"/>
      <c r="K91" s="170"/>
      <c r="L91" s="170"/>
      <c r="M91" s="170"/>
      <c r="N91" s="170"/>
      <c r="O91" s="170"/>
      <c r="P91" s="170"/>
      <c r="Q91" s="170"/>
    </row>
    <row r="92" spans="1:17" hidden="1" outlineLevel="3" x14ac:dyDescent="0.2">
      <c r="A92" s="179" t="s">
        <v>315</v>
      </c>
      <c r="B92" s="148">
        <v>4</v>
      </c>
      <c r="C92" s="148">
        <v>4.25</v>
      </c>
      <c r="D92" s="148">
        <v>4.25</v>
      </c>
      <c r="E92" s="148">
        <v>0.25</v>
      </c>
      <c r="F92" s="148">
        <v>0</v>
      </c>
      <c r="G92" s="148">
        <v>0</v>
      </c>
      <c r="H92" s="170"/>
      <c r="I92" s="170"/>
      <c r="J92" s="170"/>
      <c r="K92" s="170"/>
      <c r="L92" s="170"/>
      <c r="M92" s="170"/>
      <c r="N92" s="170"/>
      <c r="O92" s="170"/>
      <c r="P92" s="170"/>
      <c r="Q92" s="170"/>
    </row>
    <row r="93" spans="1:17" hidden="1" outlineLevel="3" x14ac:dyDescent="0.2">
      <c r="A93" s="179" t="s">
        <v>270</v>
      </c>
      <c r="B93" s="148">
        <v>0</v>
      </c>
      <c r="C93" s="148">
        <v>4.1500000000000004</v>
      </c>
      <c r="D93" s="148">
        <v>4.1500000000000004</v>
      </c>
      <c r="E93" s="148">
        <v>4.1500000000000004</v>
      </c>
      <c r="F93" s="148">
        <v>4.1500000000000004</v>
      </c>
      <c r="G93" s="148">
        <v>2.95</v>
      </c>
      <c r="H93" s="170"/>
      <c r="I93" s="170"/>
      <c r="J93" s="170"/>
      <c r="K93" s="170"/>
      <c r="L93" s="170"/>
      <c r="M93" s="170"/>
      <c r="N93" s="170"/>
      <c r="O93" s="170"/>
      <c r="P93" s="170"/>
      <c r="Q93" s="170"/>
    </row>
    <row r="94" spans="1:17" hidden="1" outlineLevel="3" x14ac:dyDescent="0.2">
      <c r="A94" s="179" t="s">
        <v>316</v>
      </c>
      <c r="B94" s="148">
        <v>0.88</v>
      </c>
      <c r="C94" s="148">
        <v>0.88</v>
      </c>
      <c r="D94" s="148">
        <v>0.44</v>
      </c>
      <c r="E94" s="148">
        <v>0</v>
      </c>
      <c r="F94" s="148">
        <v>0</v>
      </c>
      <c r="G94" s="148">
        <v>0</v>
      </c>
      <c r="H94" s="170"/>
      <c r="I94" s="170"/>
      <c r="J94" s="170"/>
      <c r="K94" s="170"/>
      <c r="L94" s="170"/>
      <c r="M94" s="170"/>
      <c r="N94" s="170"/>
      <c r="O94" s="170"/>
      <c r="P94" s="170"/>
      <c r="Q94" s="170"/>
    </row>
    <row r="95" spans="1:17" hidden="1" outlineLevel="3" x14ac:dyDescent="0.2">
      <c r="A95" s="179" t="s">
        <v>317</v>
      </c>
      <c r="B95" s="148">
        <v>0.72699999999999998</v>
      </c>
      <c r="C95" s="148">
        <v>0.72699999999999998</v>
      </c>
      <c r="D95" s="148">
        <v>0.72699999999999998</v>
      </c>
      <c r="E95" s="148">
        <v>0</v>
      </c>
      <c r="F95" s="148">
        <v>0</v>
      </c>
      <c r="G95" s="148">
        <v>0</v>
      </c>
      <c r="H95" s="170"/>
      <c r="I95" s="170"/>
      <c r="J95" s="170"/>
      <c r="K95" s="170"/>
      <c r="L95" s="170"/>
      <c r="M95" s="170"/>
      <c r="N95" s="170"/>
      <c r="O95" s="170"/>
      <c r="P95" s="170"/>
      <c r="Q95" s="170"/>
    </row>
    <row r="96" spans="1:17" outlineLevel="2" collapsed="1" x14ac:dyDescent="0.2">
      <c r="A96" s="14" t="s">
        <v>240</v>
      </c>
      <c r="B96" s="191">
        <f t="shared" ref="B96:F96" si="14">SUM(B$97:B$99)</f>
        <v>6.2392565300000005</v>
      </c>
      <c r="C96" s="191">
        <f t="shared" si="14"/>
        <v>5.9924271774300006</v>
      </c>
      <c r="D96" s="191">
        <f t="shared" si="14"/>
        <v>6.2953183125900001</v>
      </c>
      <c r="E96" s="191">
        <f t="shared" si="14"/>
        <v>5.0584886554899997</v>
      </c>
      <c r="F96" s="191">
        <f t="shared" si="14"/>
        <v>3.13350899833</v>
      </c>
      <c r="G96" s="191">
        <v>4.3285882551299997</v>
      </c>
      <c r="H96" s="170"/>
      <c r="I96" s="170"/>
      <c r="J96" s="170"/>
      <c r="K96" s="170"/>
      <c r="L96" s="170"/>
      <c r="M96" s="170"/>
      <c r="N96" s="170"/>
      <c r="O96" s="170"/>
      <c r="P96" s="170"/>
      <c r="Q96" s="170"/>
    </row>
    <row r="97" spans="1:17" hidden="1" outlineLevel="3" x14ac:dyDescent="0.2">
      <c r="A97" s="179" t="s">
        <v>271</v>
      </c>
      <c r="B97" s="148">
        <v>2.1</v>
      </c>
      <c r="C97" s="148">
        <v>2.1</v>
      </c>
      <c r="D97" s="148">
        <v>2.1</v>
      </c>
      <c r="E97" s="148">
        <v>1.05</v>
      </c>
      <c r="F97" s="148">
        <v>0</v>
      </c>
      <c r="G97" s="148">
        <v>0.34146937824000001</v>
      </c>
      <c r="H97" s="170"/>
      <c r="I97" s="170"/>
      <c r="J97" s="170"/>
      <c r="K97" s="170"/>
      <c r="L97" s="170"/>
      <c r="M97" s="170"/>
      <c r="N97" s="170"/>
      <c r="O97" s="170"/>
      <c r="P97" s="170"/>
      <c r="Q97" s="170"/>
    </row>
    <row r="98" spans="1:17" hidden="1" outlineLevel="3" x14ac:dyDescent="0.2">
      <c r="A98" s="179" t="s">
        <v>272</v>
      </c>
      <c r="B98" s="148">
        <v>4.1392565299999999</v>
      </c>
      <c r="C98" s="148">
        <v>3.8924271774300001</v>
      </c>
      <c r="D98" s="148">
        <v>4.0098623181499997</v>
      </c>
      <c r="E98" s="148">
        <v>3.8598623181499998</v>
      </c>
      <c r="F98" s="148">
        <v>3.0217123181500001</v>
      </c>
      <c r="G98" s="148">
        <v>3.8976764468799998</v>
      </c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1:17" hidden="1" outlineLevel="3" x14ac:dyDescent="0.2">
      <c r="A99" s="179" t="s">
        <v>273</v>
      </c>
      <c r="B99" s="148">
        <v>0</v>
      </c>
      <c r="C99" s="148">
        <v>0</v>
      </c>
      <c r="D99" s="148">
        <v>0.18545599443999999</v>
      </c>
      <c r="E99" s="148">
        <v>0.14862633734</v>
      </c>
      <c r="F99" s="148">
        <v>0.11179668018</v>
      </c>
      <c r="G99" s="148">
        <v>8.9442430010000004E-2</v>
      </c>
      <c r="H99" s="170"/>
      <c r="I99" s="170"/>
      <c r="J99" s="170"/>
      <c r="K99" s="170"/>
      <c r="L99" s="170"/>
      <c r="M99" s="170"/>
      <c r="N99" s="170"/>
      <c r="O99" s="170"/>
      <c r="P99" s="170"/>
      <c r="Q99" s="170"/>
    </row>
    <row r="100" spans="1:17" outlineLevel="2" collapsed="1" x14ac:dyDescent="0.2">
      <c r="A100" s="14" t="s">
        <v>274</v>
      </c>
      <c r="B100" s="191">
        <f t="shared" ref="B100:F100" si="15">SUM(B$101:B$101)</f>
        <v>9.5465000000000003E-4</v>
      </c>
      <c r="C100" s="191">
        <f t="shared" si="15"/>
        <v>9.5465000000000003E-4</v>
      </c>
      <c r="D100" s="191">
        <f t="shared" si="15"/>
        <v>9.5465000000000003E-4</v>
      </c>
      <c r="E100" s="191">
        <f t="shared" si="15"/>
        <v>9.5465000000000003E-4</v>
      </c>
      <c r="F100" s="191">
        <f t="shared" si="15"/>
        <v>9.5465000000000003E-4</v>
      </c>
      <c r="G100" s="191">
        <v>9.5465000000000003E-4</v>
      </c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</row>
    <row r="101" spans="1:17" hidden="1" outlineLevel="3" x14ac:dyDescent="0.2">
      <c r="A101" s="179" t="s">
        <v>275</v>
      </c>
      <c r="B101" s="148">
        <v>9.5465000000000003E-4</v>
      </c>
      <c r="C101" s="148">
        <v>9.5465000000000003E-4</v>
      </c>
      <c r="D101" s="148">
        <v>9.5465000000000003E-4</v>
      </c>
      <c r="E101" s="148">
        <v>9.5465000000000003E-4</v>
      </c>
      <c r="F101" s="148">
        <v>9.5465000000000003E-4</v>
      </c>
      <c r="G101" s="148">
        <v>9.5465000000000003E-4</v>
      </c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</row>
    <row r="102" spans="1:17" ht="15" outlineLevel="1" x14ac:dyDescent="0.25">
      <c r="A102" s="177" t="s">
        <v>242</v>
      </c>
      <c r="B102" s="31">
        <f t="shared" ref="B102:G102" si="16">B$103+B$109+B$111+B$125+B$129</f>
        <v>100.08118305424</v>
      </c>
      <c r="C102" s="31">
        <f t="shared" si="16"/>
        <v>77.438791701460005</v>
      </c>
      <c r="D102" s="31">
        <f t="shared" si="16"/>
        <v>125.93946299539999</v>
      </c>
      <c r="E102" s="31">
        <f t="shared" si="16"/>
        <v>216.44910279368</v>
      </c>
      <c r="F102" s="31">
        <f t="shared" si="16"/>
        <v>259.89107210118999</v>
      </c>
      <c r="G102" s="31">
        <f t="shared" si="16"/>
        <v>294.68501996405001</v>
      </c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</row>
    <row r="103" spans="1:17" outlineLevel="2" collapsed="1" x14ac:dyDescent="0.2">
      <c r="A103" s="14" t="s">
        <v>243</v>
      </c>
      <c r="B103" s="191">
        <f t="shared" ref="B103:F103" si="17">SUM(B$104:B$108)</f>
        <v>40.557833932560001</v>
      </c>
      <c r="C103" s="191">
        <f t="shared" si="17"/>
        <v>16.22562155316</v>
      </c>
      <c r="D103" s="191">
        <f t="shared" si="17"/>
        <v>40.11055668046</v>
      </c>
      <c r="E103" s="191">
        <f t="shared" si="17"/>
        <v>140.83380311662</v>
      </c>
      <c r="F103" s="191">
        <f t="shared" si="17"/>
        <v>190.9827471735</v>
      </c>
      <c r="G103" s="191">
        <v>229.69754217034</v>
      </c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</row>
    <row r="104" spans="1:17" hidden="1" outlineLevel="3" x14ac:dyDescent="0.2">
      <c r="A104" s="179" t="s">
        <v>276</v>
      </c>
      <c r="B104" s="148">
        <v>0.37945768590000001</v>
      </c>
      <c r="C104" s="148">
        <v>0.31837813165000001</v>
      </c>
      <c r="D104" s="148">
        <v>0.45145045025000002</v>
      </c>
      <c r="E104" s="148">
        <v>0.45663837269000002</v>
      </c>
      <c r="F104" s="148">
        <v>0.29585176270000002</v>
      </c>
      <c r="G104" s="148">
        <v>1.7725860336399999</v>
      </c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</row>
    <row r="105" spans="1:17" hidden="1" outlineLevel="3" x14ac:dyDescent="0.2">
      <c r="A105" s="179" t="s">
        <v>245</v>
      </c>
      <c r="B105" s="148">
        <v>0.90424261813999995</v>
      </c>
      <c r="C105" s="148">
        <v>0.78219066155999994</v>
      </c>
      <c r="D105" s="148">
        <v>1.3925072565700001</v>
      </c>
      <c r="E105" s="148">
        <v>3.0501432933200001</v>
      </c>
      <c r="F105" s="148">
        <v>10.56222871007</v>
      </c>
      <c r="G105" s="148">
        <v>11.43793588039</v>
      </c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</row>
    <row r="106" spans="1:17" hidden="1" outlineLevel="3" x14ac:dyDescent="0.2">
      <c r="A106" s="179" t="s">
        <v>246</v>
      </c>
      <c r="B106" s="148">
        <v>0</v>
      </c>
      <c r="C106" s="148">
        <v>0</v>
      </c>
      <c r="D106" s="148">
        <v>0</v>
      </c>
      <c r="E106" s="148">
        <v>0</v>
      </c>
      <c r="F106" s="148">
        <v>0.99479114000000002</v>
      </c>
      <c r="G106" s="148">
        <v>1.17233984</v>
      </c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</row>
    <row r="107" spans="1:17" hidden="1" outlineLevel="3" x14ac:dyDescent="0.2">
      <c r="A107" s="179" t="s">
        <v>247</v>
      </c>
      <c r="B107" s="148">
        <v>1.4836298022700001</v>
      </c>
      <c r="C107" s="148">
        <v>1.94824073307</v>
      </c>
      <c r="D107" s="148">
        <v>5.8077372910499996</v>
      </c>
      <c r="E107" s="148">
        <v>9.4189829975699997</v>
      </c>
      <c r="F107" s="148">
        <v>12.373018988069999</v>
      </c>
      <c r="G107" s="148">
        <v>12.620988166129999</v>
      </c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</row>
    <row r="108" spans="1:17" hidden="1" outlineLevel="3" x14ac:dyDescent="0.2">
      <c r="A108" s="179" t="s">
        <v>248</v>
      </c>
      <c r="B108" s="148">
        <v>37.790503826250003</v>
      </c>
      <c r="C108" s="148">
        <v>13.17681202688</v>
      </c>
      <c r="D108" s="148">
        <v>32.458861682589998</v>
      </c>
      <c r="E108" s="148">
        <v>127.90803845304001</v>
      </c>
      <c r="F108" s="148">
        <v>166.75685657266001</v>
      </c>
      <c r="G108" s="148">
        <v>202.69369225017999</v>
      </c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</row>
    <row r="109" spans="1:17" outlineLevel="2" collapsed="1" x14ac:dyDescent="0.2">
      <c r="A109" s="14" t="s">
        <v>250</v>
      </c>
      <c r="B109" s="191">
        <f t="shared" ref="B109:F109" si="18">SUM(B$110:B$110)</f>
        <v>1.9809336450799999</v>
      </c>
      <c r="C109" s="191">
        <f t="shared" si="18"/>
        <v>1.9809336450799999</v>
      </c>
      <c r="D109" s="191">
        <f t="shared" si="18"/>
        <v>3.8427124724100001</v>
      </c>
      <c r="E109" s="191">
        <f t="shared" si="18"/>
        <v>4.6790669948200003</v>
      </c>
      <c r="F109" s="191">
        <f t="shared" si="18"/>
        <v>3.9757597011099999</v>
      </c>
      <c r="G109" s="191">
        <v>2.7359326455700002</v>
      </c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</row>
    <row r="110" spans="1:17" hidden="1" outlineLevel="3" x14ac:dyDescent="0.2">
      <c r="A110" s="179" t="s">
        <v>251</v>
      </c>
      <c r="B110" s="148">
        <v>1.9809336450799999</v>
      </c>
      <c r="C110" s="148">
        <v>1.9809336450799999</v>
      </c>
      <c r="D110" s="148">
        <v>3.8427124724100001</v>
      </c>
      <c r="E110" s="148">
        <v>4.6790669948200003</v>
      </c>
      <c r="F110" s="148">
        <v>3.9757597011099999</v>
      </c>
      <c r="G110" s="148">
        <v>2.7359326455700002</v>
      </c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</row>
    <row r="111" spans="1:17" outlineLevel="2" x14ac:dyDescent="0.2">
      <c r="A111" s="14" t="s">
        <v>256</v>
      </c>
      <c r="B111" s="191">
        <f t="shared" ref="B111:F111" si="19">SUM(B$112:B$124)</f>
        <v>29.341600836519998</v>
      </c>
      <c r="C111" s="191">
        <f t="shared" si="19"/>
        <v>31.026026400319999</v>
      </c>
      <c r="D111" s="191">
        <f t="shared" si="19"/>
        <v>51.616024108979992</v>
      </c>
      <c r="E111" s="191">
        <f t="shared" si="19"/>
        <v>68.227550551150003</v>
      </c>
      <c r="F111" s="191">
        <f t="shared" si="19"/>
        <v>61.955520879730003</v>
      </c>
      <c r="G111" s="191">
        <v>58.996130575339997</v>
      </c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</row>
    <row r="112" spans="1:17" outlineLevel="3" x14ac:dyDescent="0.2">
      <c r="A112" s="179" t="s">
        <v>39</v>
      </c>
      <c r="B112" s="148">
        <v>0.35123906314999997</v>
      </c>
      <c r="C112" s="148">
        <v>0.18402549264000001</v>
      </c>
      <c r="D112" s="148">
        <v>0</v>
      </c>
      <c r="E112" s="148">
        <v>0</v>
      </c>
      <c r="F112" s="148">
        <v>0</v>
      </c>
      <c r="G112" s="148">
        <v>0</v>
      </c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</row>
    <row r="113" spans="1:17" outlineLevel="3" x14ac:dyDescent="0.2">
      <c r="A113" s="179" t="s">
        <v>21</v>
      </c>
      <c r="B113" s="148">
        <v>0</v>
      </c>
      <c r="C113" s="148">
        <v>0</v>
      </c>
      <c r="D113" s="148">
        <v>0</v>
      </c>
      <c r="E113" s="148">
        <v>0</v>
      </c>
      <c r="F113" s="148">
        <v>0</v>
      </c>
      <c r="G113" s="148">
        <v>10.58962562764</v>
      </c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</row>
    <row r="114" spans="1:17" outlineLevel="3" x14ac:dyDescent="0.2">
      <c r="A114" s="179" t="s">
        <v>66</v>
      </c>
      <c r="B114" s="148">
        <v>1.5729139271999999</v>
      </c>
      <c r="C114" s="148">
        <v>1.2361506707800001</v>
      </c>
      <c r="D114" s="148">
        <v>1.4354757070399999</v>
      </c>
      <c r="E114" s="148">
        <v>0.97860044465999996</v>
      </c>
      <c r="F114" s="148">
        <v>0</v>
      </c>
      <c r="G114" s="148">
        <v>0</v>
      </c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</row>
    <row r="115" spans="1:17" outlineLevel="3" x14ac:dyDescent="0.2">
      <c r="A115" s="179" t="s">
        <v>103</v>
      </c>
      <c r="B115" s="148">
        <v>1.19895</v>
      </c>
      <c r="C115" s="148">
        <v>1.19895</v>
      </c>
      <c r="D115" s="148">
        <v>0</v>
      </c>
      <c r="E115" s="148">
        <v>0</v>
      </c>
      <c r="F115" s="148">
        <v>0</v>
      </c>
      <c r="G115" s="148">
        <v>0</v>
      </c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</row>
    <row r="116" spans="1:17" outlineLevel="3" x14ac:dyDescent="0.2">
      <c r="A116" s="179" t="s">
        <v>139</v>
      </c>
      <c r="B116" s="148">
        <v>2.0142359999999999</v>
      </c>
      <c r="C116" s="148">
        <v>1.6113888000000001</v>
      </c>
      <c r="D116" s="148">
        <v>2.3842056671999998</v>
      </c>
      <c r="E116" s="148">
        <v>2.4192672335999998</v>
      </c>
      <c r="F116" s="148">
        <v>0</v>
      </c>
      <c r="G116" s="148">
        <v>0</v>
      </c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</row>
    <row r="117" spans="1:17" outlineLevel="3" x14ac:dyDescent="0.2">
      <c r="A117" s="179" t="s">
        <v>19</v>
      </c>
      <c r="B117" s="148">
        <v>0.34255715198999998</v>
      </c>
      <c r="C117" s="148">
        <v>0.22837143999000001</v>
      </c>
      <c r="D117" s="148">
        <v>0.22526511275</v>
      </c>
      <c r="E117" s="148">
        <v>0</v>
      </c>
      <c r="F117" s="148">
        <v>0.38812792235999999</v>
      </c>
      <c r="G117" s="148">
        <v>1.0414123130299999</v>
      </c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</row>
    <row r="118" spans="1:17" outlineLevel="3" x14ac:dyDescent="0.2">
      <c r="A118" s="179" t="s">
        <v>126</v>
      </c>
      <c r="B118" s="148">
        <v>0.7165276921</v>
      </c>
      <c r="C118" s="148">
        <v>0.65697103136000001</v>
      </c>
      <c r="D118" s="148">
        <v>0.98087830241999996</v>
      </c>
      <c r="E118" s="148">
        <v>1.1144829759399999</v>
      </c>
      <c r="F118" s="148">
        <v>0.96636853003000001</v>
      </c>
      <c r="G118" s="148">
        <v>0.85413330630999995</v>
      </c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</row>
    <row r="119" spans="1:17" outlineLevel="3" x14ac:dyDescent="0.2">
      <c r="A119" s="179" t="s">
        <v>180</v>
      </c>
      <c r="B119" s="148">
        <v>3.5233143999999998</v>
      </c>
      <c r="C119" s="148">
        <v>2.34887627732</v>
      </c>
      <c r="D119" s="148">
        <v>2.3169265369800001</v>
      </c>
      <c r="E119" s="148">
        <v>0</v>
      </c>
      <c r="F119" s="148">
        <v>0</v>
      </c>
      <c r="G119" s="148">
        <v>0</v>
      </c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</row>
    <row r="120" spans="1:17" outlineLevel="3" x14ac:dyDescent="0.2">
      <c r="A120" s="179" t="s">
        <v>318</v>
      </c>
      <c r="B120" s="148">
        <v>0</v>
      </c>
      <c r="C120" s="148">
        <v>3.9965000000000002</v>
      </c>
      <c r="D120" s="148">
        <v>7.8842780000000001</v>
      </c>
      <c r="E120" s="148">
        <v>12.0003335</v>
      </c>
      <c r="F120" s="148">
        <v>13.595428999999999</v>
      </c>
      <c r="G120" s="148">
        <v>0</v>
      </c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</row>
    <row r="121" spans="1:17" outlineLevel="3" x14ac:dyDescent="0.2">
      <c r="A121" s="179" t="s">
        <v>278</v>
      </c>
      <c r="B121" s="148">
        <v>0.46304125208000002</v>
      </c>
      <c r="C121" s="148">
        <v>0.67940500000000004</v>
      </c>
      <c r="D121" s="148">
        <v>1.34032726</v>
      </c>
      <c r="E121" s="148">
        <v>1.7299680773599999</v>
      </c>
      <c r="F121" s="148">
        <v>1.6086111592800001</v>
      </c>
      <c r="G121" s="148">
        <v>1.29782839152</v>
      </c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</row>
    <row r="122" spans="1:17" outlineLevel="3" x14ac:dyDescent="0.2">
      <c r="A122" s="179" t="s">
        <v>279</v>
      </c>
      <c r="B122" s="148">
        <v>11.9895</v>
      </c>
      <c r="C122" s="148">
        <v>12.40612629274</v>
      </c>
      <c r="D122" s="148">
        <v>24.47475255725</v>
      </c>
      <c r="E122" s="148">
        <v>37.252008746640001</v>
      </c>
      <c r="F122" s="148">
        <v>41.849257070509999</v>
      </c>
      <c r="G122" s="148">
        <v>42.466577746150001</v>
      </c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</row>
    <row r="123" spans="1:17" outlineLevel="3" x14ac:dyDescent="0.2">
      <c r="A123" s="179" t="s">
        <v>280</v>
      </c>
      <c r="B123" s="148">
        <v>2.0857733500000002</v>
      </c>
      <c r="C123" s="148">
        <v>1.8250516812499999</v>
      </c>
      <c r="D123" s="148">
        <v>3.0861035161500001</v>
      </c>
      <c r="E123" s="148">
        <v>3.91435878353</v>
      </c>
      <c r="F123" s="148">
        <v>3.54772719755</v>
      </c>
      <c r="G123" s="148">
        <v>2.7465531906899998</v>
      </c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</row>
    <row r="124" spans="1:17" outlineLevel="3" x14ac:dyDescent="0.2">
      <c r="A124" s="179" t="s">
        <v>325</v>
      </c>
      <c r="B124" s="148">
        <v>5.0835480000000004</v>
      </c>
      <c r="C124" s="148">
        <v>4.6542097142400003</v>
      </c>
      <c r="D124" s="148">
        <v>7.4878114491899996</v>
      </c>
      <c r="E124" s="148">
        <v>8.8185307894200005</v>
      </c>
      <c r="F124" s="148">
        <v>0</v>
      </c>
      <c r="G124" s="148">
        <v>0</v>
      </c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</row>
    <row r="125" spans="1:17" outlineLevel="2" x14ac:dyDescent="0.2">
      <c r="A125" s="14" t="s">
        <v>281</v>
      </c>
      <c r="B125" s="191">
        <f t="shared" ref="B125:F125" si="20">SUM(B$126:B$128)</f>
        <v>27.200314880999997</v>
      </c>
      <c r="C125" s="191">
        <f t="shared" si="20"/>
        <v>27.200314880999997</v>
      </c>
      <c r="D125" s="191">
        <f t="shared" si="20"/>
        <v>28.509549247999999</v>
      </c>
      <c r="E125" s="191">
        <f t="shared" si="20"/>
        <v>0</v>
      </c>
      <c r="F125" s="191">
        <f t="shared" si="20"/>
        <v>0</v>
      </c>
      <c r="G125" s="191">
        <v>0</v>
      </c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</row>
    <row r="126" spans="1:17" outlineLevel="3" x14ac:dyDescent="0.2">
      <c r="A126" s="179" t="s">
        <v>319</v>
      </c>
      <c r="B126" s="148">
        <v>4.3961499999999996</v>
      </c>
      <c r="C126" s="148">
        <v>4.3961499999999996</v>
      </c>
      <c r="D126" s="148">
        <v>8.6727057999999992</v>
      </c>
      <c r="E126" s="148">
        <v>0</v>
      </c>
      <c r="F126" s="148">
        <v>0</v>
      </c>
      <c r="G126" s="148">
        <v>0</v>
      </c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</row>
    <row r="127" spans="1:17" outlineLevel="3" x14ac:dyDescent="0.2">
      <c r="A127" s="179" t="s">
        <v>320</v>
      </c>
      <c r="B127" s="148">
        <v>10.055194</v>
      </c>
      <c r="C127" s="148">
        <v>10.055194</v>
      </c>
      <c r="D127" s="148">
        <v>19.836843448</v>
      </c>
      <c r="E127" s="148">
        <v>0</v>
      </c>
      <c r="F127" s="148">
        <v>0</v>
      </c>
      <c r="G127" s="148">
        <v>0</v>
      </c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</row>
    <row r="128" spans="1:17" outlineLevel="3" x14ac:dyDescent="0.2">
      <c r="A128" s="179" t="s">
        <v>321</v>
      </c>
      <c r="B128" s="148">
        <v>12.748970881</v>
      </c>
      <c r="C128" s="148">
        <v>12.748970881</v>
      </c>
      <c r="D128" s="148">
        <v>0</v>
      </c>
      <c r="E128" s="148">
        <v>0</v>
      </c>
      <c r="F128" s="148">
        <v>0</v>
      </c>
      <c r="G128" s="148">
        <v>0</v>
      </c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</row>
    <row r="129" spans="1:17" outlineLevel="2" x14ac:dyDescent="0.2">
      <c r="A129" s="14" t="s">
        <v>263</v>
      </c>
      <c r="B129" s="191">
        <f t="shared" ref="B129:F129" si="21">SUM(B$130:B$130)</f>
        <v>1.00049975908</v>
      </c>
      <c r="C129" s="191">
        <f t="shared" si="21"/>
        <v>1.0058952218999999</v>
      </c>
      <c r="D129" s="191">
        <f t="shared" si="21"/>
        <v>1.8606204855499999</v>
      </c>
      <c r="E129" s="191">
        <f t="shared" si="21"/>
        <v>2.7086821310899998</v>
      </c>
      <c r="F129" s="191">
        <f t="shared" si="21"/>
        <v>2.9770443468500001</v>
      </c>
      <c r="G129" s="191">
        <v>3.2554145727999999</v>
      </c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</row>
    <row r="130" spans="1:17" outlineLevel="3" x14ac:dyDescent="0.2">
      <c r="A130" s="179" t="s">
        <v>248</v>
      </c>
      <c r="B130" s="148">
        <v>1.00049975908</v>
      </c>
      <c r="C130" s="148">
        <v>1.0058952218999999</v>
      </c>
      <c r="D130" s="148">
        <v>1.8606204855499999</v>
      </c>
      <c r="E130" s="148">
        <v>2.7086821310899998</v>
      </c>
      <c r="F130" s="148">
        <v>2.9770443468500001</v>
      </c>
      <c r="G130" s="148">
        <v>3.2554145727999999</v>
      </c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</row>
    <row r="131" spans="1:17" x14ac:dyDescent="0.2">
      <c r="B131" s="118"/>
      <c r="C131" s="118"/>
      <c r="D131" s="118"/>
      <c r="E131" s="118"/>
      <c r="F131" s="118"/>
      <c r="G131" s="118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</row>
    <row r="132" spans="1:17" x14ac:dyDescent="0.2">
      <c r="A132" s="262"/>
      <c r="B132" s="118"/>
      <c r="C132" s="118"/>
      <c r="D132" s="118"/>
      <c r="E132" s="118"/>
      <c r="F132" s="118"/>
      <c r="G132" s="118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</row>
    <row r="133" spans="1:17" x14ac:dyDescent="0.2">
      <c r="B133" s="118"/>
      <c r="C133" s="118"/>
      <c r="D133" s="118"/>
      <c r="E133" s="118"/>
      <c r="F133" s="118"/>
      <c r="G133" s="118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</row>
    <row r="134" spans="1:17" x14ac:dyDescent="0.2">
      <c r="B134" s="118"/>
      <c r="C134" s="118"/>
      <c r="D134" s="118"/>
      <c r="E134" s="118"/>
      <c r="F134" s="118"/>
      <c r="G134" s="118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</row>
    <row r="135" spans="1:17" x14ac:dyDescent="0.2">
      <c r="B135" s="118"/>
      <c r="C135" s="118"/>
      <c r="D135" s="118"/>
      <c r="E135" s="118"/>
      <c r="F135" s="118"/>
      <c r="G135" s="118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</row>
    <row r="136" spans="1:17" x14ac:dyDescent="0.2">
      <c r="B136" s="118"/>
      <c r="C136" s="118"/>
      <c r="D136" s="118"/>
      <c r="E136" s="118"/>
      <c r="F136" s="118"/>
      <c r="G136" s="118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</row>
    <row r="137" spans="1:17" x14ac:dyDescent="0.2">
      <c r="B137" s="118"/>
      <c r="C137" s="118"/>
      <c r="D137" s="118"/>
      <c r="E137" s="118"/>
      <c r="F137" s="118"/>
      <c r="G137" s="118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</row>
    <row r="138" spans="1:17" x14ac:dyDescent="0.2">
      <c r="B138" s="118"/>
      <c r="C138" s="118"/>
      <c r="D138" s="118"/>
      <c r="E138" s="118"/>
      <c r="F138" s="118"/>
      <c r="G138" s="118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</row>
    <row r="139" spans="1:17" x14ac:dyDescent="0.2">
      <c r="B139" s="118"/>
      <c r="C139" s="118"/>
      <c r="D139" s="118"/>
      <c r="E139" s="118"/>
      <c r="F139" s="118"/>
      <c r="G139" s="118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</row>
    <row r="140" spans="1:17" x14ac:dyDescent="0.2">
      <c r="B140" s="118"/>
      <c r="C140" s="118"/>
      <c r="D140" s="118"/>
      <c r="E140" s="118"/>
      <c r="F140" s="118"/>
      <c r="G140" s="118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</row>
    <row r="141" spans="1:17" x14ac:dyDescent="0.2">
      <c r="B141" s="118"/>
      <c r="C141" s="118"/>
      <c r="D141" s="118"/>
      <c r="E141" s="118"/>
      <c r="F141" s="118"/>
      <c r="G141" s="118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</row>
    <row r="142" spans="1:17" x14ac:dyDescent="0.2">
      <c r="B142" s="118"/>
      <c r="C142" s="118"/>
      <c r="D142" s="118"/>
      <c r="E142" s="118"/>
      <c r="F142" s="118"/>
      <c r="G142" s="118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</row>
    <row r="143" spans="1:17" x14ac:dyDescent="0.2">
      <c r="B143" s="118"/>
      <c r="C143" s="118"/>
      <c r="D143" s="118"/>
      <c r="E143" s="118"/>
      <c r="F143" s="118"/>
      <c r="G143" s="118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</row>
    <row r="144" spans="1:17" x14ac:dyDescent="0.2">
      <c r="B144" s="118"/>
      <c r="C144" s="118"/>
      <c r="D144" s="118"/>
      <c r="E144" s="118"/>
      <c r="F144" s="118"/>
      <c r="G144" s="118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</row>
    <row r="145" spans="2:17" x14ac:dyDescent="0.2">
      <c r="B145" s="118"/>
      <c r="C145" s="118"/>
      <c r="D145" s="118"/>
      <c r="E145" s="118"/>
      <c r="F145" s="118"/>
      <c r="G145" s="118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</row>
    <row r="146" spans="2:17" x14ac:dyDescent="0.2">
      <c r="B146" s="118"/>
      <c r="C146" s="118"/>
      <c r="D146" s="118"/>
      <c r="E146" s="118"/>
      <c r="F146" s="118"/>
      <c r="G146" s="118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</row>
    <row r="147" spans="2:17" x14ac:dyDescent="0.2">
      <c r="B147" s="118"/>
      <c r="C147" s="118"/>
      <c r="D147" s="118"/>
      <c r="E147" s="118"/>
      <c r="F147" s="118"/>
      <c r="G147" s="118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</row>
    <row r="148" spans="2:17" x14ac:dyDescent="0.2">
      <c r="B148" s="118"/>
      <c r="C148" s="118"/>
      <c r="D148" s="118"/>
      <c r="E148" s="118"/>
      <c r="F148" s="118"/>
      <c r="G148" s="118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</row>
    <row r="149" spans="2:17" x14ac:dyDescent="0.2">
      <c r="B149" s="118"/>
      <c r="C149" s="118"/>
      <c r="D149" s="118"/>
      <c r="E149" s="118"/>
      <c r="F149" s="118"/>
      <c r="G149" s="118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</row>
    <row r="150" spans="2:17" x14ac:dyDescent="0.2">
      <c r="B150" s="118"/>
      <c r="C150" s="118"/>
      <c r="D150" s="118"/>
      <c r="E150" s="118"/>
      <c r="F150" s="118"/>
      <c r="G150" s="118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</row>
    <row r="151" spans="2:17" x14ac:dyDescent="0.2">
      <c r="B151" s="118"/>
      <c r="C151" s="118"/>
      <c r="D151" s="118"/>
      <c r="E151" s="118"/>
      <c r="F151" s="118"/>
      <c r="G151" s="118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</row>
    <row r="152" spans="2:17" x14ac:dyDescent="0.2">
      <c r="B152" s="118"/>
      <c r="C152" s="118"/>
      <c r="D152" s="118"/>
      <c r="E152" s="118"/>
      <c r="F152" s="118"/>
      <c r="G152" s="118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</row>
    <row r="153" spans="2:17" x14ac:dyDescent="0.2">
      <c r="B153" s="118"/>
      <c r="C153" s="118"/>
      <c r="D153" s="118"/>
      <c r="E153" s="118"/>
      <c r="F153" s="118"/>
      <c r="G153" s="118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</row>
    <row r="154" spans="2:17" x14ac:dyDescent="0.2">
      <c r="B154" s="118"/>
      <c r="C154" s="118"/>
      <c r="D154" s="118"/>
      <c r="E154" s="118"/>
      <c r="F154" s="118"/>
      <c r="G154" s="118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</row>
    <row r="155" spans="2:17" x14ac:dyDescent="0.2">
      <c r="B155" s="118"/>
      <c r="C155" s="118"/>
      <c r="D155" s="118"/>
      <c r="E155" s="118"/>
      <c r="F155" s="118"/>
      <c r="G155" s="118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</row>
    <row r="156" spans="2:17" x14ac:dyDescent="0.2">
      <c r="B156" s="118"/>
      <c r="C156" s="118"/>
      <c r="D156" s="118"/>
      <c r="E156" s="118"/>
      <c r="F156" s="118"/>
      <c r="G156" s="118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</row>
    <row r="157" spans="2:17" x14ac:dyDescent="0.2">
      <c r="B157" s="118"/>
      <c r="C157" s="118"/>
      <c r="D157" s="118"/>
      <c r="E157" s="118"/>
      <c r="F157" s="118"/>
      <c r="G157" s="118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</row>
    <row r="158" spans="2:17" x14ac:dyDescent="0.2">
      <c r="B158" s="118"/>
      <c r="C158" s="118"/>
      <c r="D158" s="118"/>
      <c r="E158" s="118"/>
      <c r="F158" s="118"/>
      <c r="G158" s="118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</row>
    <row r="159" spans="2:17" x14ac:dyDescent="0.2">
      <c r="B159" s="118"/>
      <c r="C159" s="118"/>
      <c r="D159" s="118"/>
      <c r="E159" s="118"/>
      <c r="F159" s="118"/>
      <c r="G159" s="118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</row>
    <row r="160" spans="2:17" x14ac:dyDescent="0.2">
      <c r="B160" s="118"/>
      <c r="C160" s="118"/>
      <c r="D160" s="118"/>
      <c r="E160" s="118"/>
      <c r="F160" s="118"/>
      <c r="G160" s="118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</row>
    <row r="161" spans="2:17" x14ac:dyDescent="0.2">
      <c r="B161" s="118"/>
      <c r="C161" s="118"/>
      <c r="D161" s="118"/>
      <c r="E161" s="118"/>
      <c r="F161" s="118"/>
      <c r="G161" s="118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</row>
    <row r="162" spans="2:17" x14ac:dyDescent="0.2">
      <c r="B162" s="118"/>
      <c r="C162" s="118"/>
      <c r="D162" s="118"/>
      <c r="E162" s="118"/>
      <c r="F162" s="118"/>
      <c r="G162" s="118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</row>
    <row r="163" spans="2:17" x14ac:dyDescent="0.2">
      <c r="B163" s="118"/>
      <c r="C163" s="118"/>
      <c r="D163" s="118"/>
      <c r="E163" s="118"/>
      <c r="F163" s="118"/>
      <c r="G163" s="118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</row>
    <row r="164" spans="2:17" x14ac:dyDescent="0.2">
      <c r="B164" s="118"/>
      <c r="C164" s="118"/>
      <c r="D164" s="118"/>
      <c r="E164" s="118"/>
      <c r="F164" s="118"/>
      <c r="G164" s="118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</row>
    <row r="165" spans="2:17" x14ac:dyDescent="0.2">
      <c r="B165" s="118"/>
      <c r="C165" s="118"/>
      <c r="D165" s="118"/>
      <c r="E165" s="118"/>
      <c r="F165" s="118"/>
      <c r="G165" s="118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</row>
    <row r="166" spans="2:17" x14ac:dyDescent="0.2">
      <c r="B166" s="118"/>
      <c r="C166" s="118"/>
      <c r="D166" s="118"/>
      <c r="E166" s="118"/>
      <c r="F166" s="118"/>
      <c r="G166" s="118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</row>
    <row r="167" spans="2:17" x14ac:dyDescent="0.2">
      <c r="B167" s="118"/>
      <c r="C167" s="118"/>
      <c r="D167" s="118"/>
      <c r="E167" s="118"/>
      <c r="F167" s="118"/>
      <c r="G167" s="118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</row>
    <row r="168" spans="2:17" x14ac:dyDescent="0.2">
      <c r="B168" s="118"/>
      <c r="C168" s="118"/>
      <c r="D168" s="118"/>
      <c r="E168" s="118"/>
      <c r="F168" s="118"/>
      <c r="G168" s="118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G131" sqref="G131"/>
    </sheetView>
  </sheetViews>
  <sheetFormatPr defaultRowHeight="12.75" outlineLevelRow="3" x14ac:dyDescent="0.2"/>
  <cols>
    <col min="1" max="1" width="52" style="159" customWidth="1"/>
    <col min="2" max="7" width="15.140625" style="101" customWidth="1"/>
    <col min="8" max="16384" width="9.140625" style="159"/>
  </cols>
  <sheetData>
    <row r="2" spans="1:19" ht="18.75" x14ac:dyDescent="0.3">
      <c r="A2" s="5" t="s">
        <v>298</v>
      </c>
      <c r="B2" s="3"/>
      <c r="C2" s="3"/>
      <c r="D2" s="3"/>
      <c r="E2" s="3"/>
      <c r="F2" s="3"/>
      <c r="G2" s="3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x14ac:dyDescent="0.2">
      <c r="A3" s="104"/>
    </row>
    <row r="4" spans="1:19" s="248" customFormat="1" x14ac:dyDescent="0.2">
      <c r="B4" s="150"/>
      <c r="C4" s="150"/>
      <c r="D4" s="150"/>
      <c r="E4" s="150"/>
      <c r="F4" s="150"/>
      <c r="G4" s="248" t="s">
        <v>287</v>
      </c>
    </row>
    <row r="5" spans="1:19" s="24" customFormat="1" x14ac:dyDescent="0.2">
      <c r="A5" s="206"/>
      <c r="B5" s="176">
        <v>41274</v>
      </c>
      <c r="C5" s="176">
        <v>41639</v>
      </c>
      <c r="D5" s="176">
        <v>42004</v>
      </c>
      <c r="E5" s="176">
        <v>42369</v>
      </c>
      <c r="F5" s="176">
        <v>42735</v>
      </c>
      <c r="G5" s="176">
        <v>43100</v>
      </c>
    </row>
    <row r="6" spans="1:19" s="79" customFormat="1" ht="31.5" x14ac:dyDescent="0.2">
      <c r="A6" s="33" t="s">
        <v>300</v>
      </c>
      <c r="B6" s="151">
        <f t="shared" ref="B6:F6" si="0">B$7+B$81</f>
        <v>64.495287511390018</v>
      </c>
      <c r="C6" s="151">
        <f t="shared" si="0"/>
        <v>73.16233841495</v>
      </c>
      <c r="D6" s="151">
        <f t="shared" si="0"/>
        <v>69.811922962929998</v>
      </c>
      <c r="E6" s="151">
        <f t="shared" si="0"/>
        <v>65.505686112310002</v>
      </c>
      <c r="F6" s="151">
        <f t="shared" si="0"/>
        <v>70.972708268409988</v>
      </c>
      <c r="G6" s="151">
        <v>76.305177725159993</v>
      </c>
    </row>
    <row r="7" spans="1:19" s="49" customFormat="1" ht="15" x14ac:dyDescent="0.2">
      <c r="A7" s="220" t="s">
        <v>204</v>
      </c>
      <c r="B7" s="128">
        <f t="shared" ref="B7:G7" si="1">B$8+B$48</f>
        <v>49.945981999040008</v>
      </c>
      <c r="C7" s="128">
        <f t="shared" si="1"/>
        <v>60.079898590880006</v>
      </c>
      <c r="D7" s="128">
        <f t="shared" si="1"/>
        <v>60.058160629949995</v>
      </c>
      <c r="E7" s="128">
        <f t="shared" si="1"/>
        <v>55.593105028709999</v>
      </c>
      <c r="F7" s="128">
        <f t="shared" si="1"/>
        <v>60.712805938389991</v>
      </c>
      <c r="G7" s="128">
        <f t="shared" si="1"/>
        <v>65.332785676649991</v>
      </c>
    </row>
    <row r="8" spans="1:19" s="228" customFormat="1" ht="15" outlineLevel="1" x14ac:dyDescent="0.2">
      <c r="A8" s="152" t="s">
        <v>205</v>
      </c>
      <c r="B8" s="94">
        <f t="shared" ref="B8:G8" si="2">B$9+B$46</f>
        <v>23.808244427200005</v>
      </c>
      <c r="C8" s="94">
        <f t="shared" si="2"/>
        <v>32.148076524250001</v>
      </c>
      <c r="D8" s="94">
        <f t="shared" si="2"/>
        <v>29.235627080109996</v>
      </c>
      <c r="E8" s="94">
        <f t="shared" si="2"/>
        <v>21.166125221089995</v>
      </c>
      <c r="F8" s="94">
        <f t="shared" si="2"/>
        <v>24.664375450929999</v>
      </c>
      <c r="G8" s="94">
        <f t="shared" si="2"/>
        <v>26.842676472449998</v>
      </c>
    </row>
    <row r="9" spans="1:19" s="203" customFormat="1" outlineLevel="2" collapsed="1" x14ac:dyDescent="0.2">
      <c r="A9" s="112" t="s">
        <v>206</v>
      </c>
      <c r="B9" s="214">
        <f t="shared" ref="B9:F9" si="3">SUM(B$10:B$45)</f>
        <v>23.427685435890005</v>
      </c>
      <c r="C9" s="214">
        <f t="shared" si="3"/>
        <v>31.784063576040001</v>
      </c>
      <c r="D9" s="214">
        <f t="shared" si="3"/>
        <v>29.059497891579998</v>
      </c>
      <c r="E9" s="214">
        <f t="shared" si="3"/>
        <v>21.055917848519996</v>
      </c>
      <c r="F9" s="214">
        <f t="shared" si="3"/>
        <v>24.57196211378</v>
      </c>
      <c r="G9" s="214">
        <v>26.75786062141</v>
      </c>
    </row>
    <row r="10" spans="1:19" s="32" customFormat="1" hidden="1" outlineLevel="3" x14ac:dyDescent="0.2">
      <c r="A10" s="64" t="s">
        <v>301</v>
      </c>
      <c r="B10" s="194">
        <v>0.1033695</v>
      </c>
      <c r="C10" s="194">
        <v>0.2</v>
      </c>
      <c r="D10" s="194">
        <v>5.6077423999999999E-3</v>
      </c>
      <c r="E10" s="194">
        <v>4.10980245E-3</v>
      </c>
      <c r="F10" s="194">
        <v>0</v>
      </c>
      <c r="G10" s="194">
        <v>0</v>
      </c>
    </row>
    <row r="11" spans="1:19" hidden="1" outlineLevel="3" x14ac:dyDescent="0.2">
      <c r="A11" s="179" t="s">
        <v>302</v>
      </c>
      <c r="B11" s="148">
        <v>0</v>
      </c>
      <c r="C11" s="148">
        <v>0.29538068246999999</v>
      </c>
      <c r="D11" s="148">
        <v>0</v>
      </c>
      <c r="E11" s="148">
        <v>0</v>
      </c>
      <c r="F11" s="148">
        <v>0</v>
      </c>
      <c r="G11" s="148">
        <v>0</v>
      </c>
      <c r="H11" s="170"/>
      <c r="I11" s="170"/>
      <c r="J11" s="170"/>
      <c r="K11" s="170"/>
      <c r="L11" s="170"/>
      <c r="M11" s="170"/>
      <c r="N11" s="170"/>
      <c r="O11" s="170"/>
      <c r="P11" s="170"/>
      <c r="Q11" s="170"/>
    </row>
    <row r="12" spans="1:19" hidden="1" outlineLevel="3" x14ac:dyDescent="0.2">
      <c r="A12" s="179" t="s">
        <v>207</v>
      </c>
      <c r="B12" s="148">
        <v>1.9282108094799999</v>
      </c>
      <c r="C12" s="148">
        <v>1.96949693484</v>
      </c>
      <c r="D12" s="148">
        <v>3.1870048849599999</v>
      </c>
      <c r="E12" s="148">
        <v>2.5231991677200001</v>
      </c>
      <c r="F12" s="148">
        <v>2.7521376118899998</v>
      </c>
      <c r="G12" s="148">
        <v>2.2321566689900001</v>
      </c>
      <c r="H12" s="170"/>
      <c r="I12" s="170"/>
      <c r="J12" s="170"/>
      <c r="K12" s="170"/>
      <c r="L12" s="170"/>
      <c r="M12" s="170"/>
      <c r="N12" s="170"/>
      <c r="O12" s="170"/>
      <c r="P12" s="170"/>
      <c r="Q12" s="170"/>
    </row>
    <row r="13" spans="1:19" hidden="1" outlineLevel="3" x14ac:dyDescent="0.2">
      <c r="A13" s="179" t="s">
        <v>208</v>
      </c>
      <c r="B13" s="148">
        <v>0.48166908544999998</v>
      </c>
      <c r="C13" s="148">
        <v>0.48166908544999998</v>
      </c>
      <c r="D13" s="148">
        <v>0.24415558406999999</v>
      </c>
      <c r="E13" s="148">
        <v>0.72427074632999999</v>
      </c>
      <c r="F13" s="148">
        <v>0.63929505277999998</v>
      </c>
      <c r="G13" s="148">
        <v>0.67812195027</v>
      </c>
      <c r="H13" s="170"/>
      <c r="I13" s="170"/>
      <c r="J13" s="170"/>
      <c r="K13" s="170"/>
      <c r="L13" s="170"/>
      <c r="M13" s="170"/>
      <c r="N13" s="170"/>
      <c r="O13" s="170"/>
      <c r="P13" s="170"/>
      <c r="Q13" s="170"/>
    </row>
    <row r="14" spans="1:19" hidden="1" outlineLevel="3" x14ac:dyDescent="0.2">
      <c r="A14" s="179" t="s">
        <v>209</v>
      </c>
      <c r="B14" s="148">
        <v>1.80067698349</v>
      </c>
      <c r="C14" s="148">
        <v>0.37016349306000002</v>
      </c>
      <c r="D14" s="148">
        <v>0.46534948921000002</v>
      </c>
      <c r="E14" s="148">
        <v>0.34514499999999998</v>
      </c>
      <c r="F14" s="148">
        <v>0.12789482406</v>
      </c>
      <c r="G14" s="148">
        <v>0.24593776166</v>
      </c>
      <c r="H14" s="170"/>
      <c r="I14" s="170"/>
      <c r="J14" s="170"/>
      <c r="K14" s="170"/>
      <c r="L14" s="170"/>
      <c r="M14" s="170"/>
      <c r="N14" s="170"/>
      <c r="O14" s="170"/>
      <c r="P14" s="170"/>
      <c r="Q14" s="170"/>
    </row>
    <row r="15" spans="1:19" hidden="1" outlineLevel="3" x14ac:dyDescent="0.2">
      <c r="A15" s="179" t="s">
        <v>210</v>
      </c>
      <c r="B15" s="148">
        <v>0.18766420617999999</v>
      </c>
      <c r="C15" s="148">
        <v>0.18766420617999999</v>
      </c>
      <c r="D15" s="148">
        <v>9.5126021690000007E-2</v>
      </c>
      <c r="E15" s="148">
        <v>0.52081885891000002</v>
      </c>
      <c r="F15" s="148">
        <v>1.04814640274</v>
      </c>
      <c r="G15" s="148">
        <v>1.30044928209</v>
      </c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9" hidden="1" outlineLevel="3" x14ac:dyDescent="0.2">
      <c r="A16" s="179" t="s">
        <v>211</v>
      </c>
      <c r="B16" s="148">
        <v>0</v>
      </c>
      <c r="C16" s="148">
        <v>0</v>
      </c>
      <c r="D16" s="148">
        <v>0.1660031521</v>
      </c>
      <c r="E16" s="148">
        <v>0.54655272705000002</v>
      </c>
      <c r="F16" s="148">
        <v>1.36507755659</v>
      </c>
      <c r="G16" s="148">
        <v>1.02254508758</v>
      </c>
      <c r="H16" s="170"/>
      <c r="I16" s="170"/>
      <c r="J16" s="170"/>
      <c r="K16" s="170"/>
      <c r="L16" s="170"/>
      <c r="M16" s="170"/>
      <c r="N16" s="170"/>
      <c r="O16" s="170"/>
      <c r="P16" s="170"/>
      <c r="Q16" s="170"/>
    </row>
    <row r="17" spans="1:17" hidden="1" outlineLevel="3" x14ac:dyDescent="0.2">
      <c r="A17" s="179" t="s">
        <v>212</v>
      </c>
      <c r="B17" s="148">
        <v>0</v>
      </c>
      <c r="C17" s="148">
        <v>0</v>
      </c>
      <c r="D17" s="148">
        <v>0.20610638032</v>
      </c>
      <c r="E17" s="148">
        <v>0.13541290332</v>
      </c>
      <c r="F17" s="148">
        <v>1.8848246715800001</v>
      </c>
      <c r="G17" s="148">
        <v>1.67098825562</v>
      </c>
      <c r="H17" s="170"/>
      <c r="I17" s="170"/>
      <c r="J17" s="170"/>
      <c r="K17" s="170"/>
      <c r="L17" s="170"/>
      <c r="M17" s="170"/>
      <c r="N17" s="170"/>
      <c r="O17" s="170"/>
      <c r="P17" s="170"/>
      <c r="Q17" s="170"/>
    </row>
    <row r="18" spans="1:17" hidden="1" outlineLevel="3" x14ac:dyDescent="0.2">
      <c r="A18" s="179" t="s">
        <v>213</v>
      </c>
      <c r="B18" s="148">
        <v>0</v>
      </c>
      <c r="C18" s="148">
        <v>0</v>
      </c>
      <c r="D18" s="148">
        <v>1.0050913983500001</v>
      </c>
      <c r="E18" s="148">
        <v>0.66034998110999998</v>
      </c>
      <c r="F18" s="148">
        <v>1.57368472887</v>
      </c>
      <c r="G18" s="148">
        <v>3.3291023126899999</v>
      </c>
      <c r="H18" s="170"/>
      <c r="I18" s="170"/>
      <c r="J18" s="170"/>
      <c r="K18" s="170"/>
      <c r="L18" s="170"/>
      <c r="M18" s="170"/>
      <c r="N18" s="170"/>
      <c r="O18" s="170"/>
      <c r="P18" s="170"/>
      <c r="Q18" s="170"/>
    </row>
    <row r="19" spans="1:17" hidden="1" outlineLevel="3" x14ac:dyDescent="0.2">
      <c r="A19" s="179" t="s">
        <v>214</v>
      </c>
      <c r="B19" s="148">
        <v>0</v>
      </c>
      <c r="C19" s="148">
        <v>0</v>
      </c>
      <c r="D19" s="148">
        <v>0</v>
      </c>
      <c r="E19" s="148">
        <v>0</v>
      </c>
      <c r="F19" s="148">
        <v>0</v>
      </c>
      <c r="G19" s="148">
        <v>0.21551373287</v>
      </c>
      <c r="H19" s="170"/>
      <c r="I19" s="170"/>
      <c r="J19" s="170"/>
      <c r="K19" s="170"/>
      <c r="L19" s="170"/>
      <c r="M19" s="170"/>
      <c r="N19" s="170"/>
      <c r="O19" s="170"/>
      <c r="P19" s="170"/>
      <c r="Q19" s="170"/>
    </row>
    <row r="20" spans="1:17" hidden="1" outlineLevel="3" x14ac:dyDescent="0.2">
      <c r="A20" s="179" t="s">
        <v>215</v>
      </c>
      <c r="B20" s="148">
        <v>0</v>
      </c>
      <c r="C20" s="148">
        <v>0</v>
      </c>
      <c r="D20" s="148">
        <v>0</v>
      </c>
      <c r="E20" s="148">
        <v>0</v>
      </c>
      <c r="F20" s="148">
        <v>0</v>
      </c>
      <c r="G20" s="148">
        <v>0.21551373287</v>
      </c>
      <c r="H20" s="170"/>
      <c r="I20" s="170"/>
      <c r="J20" s="170"/>
      <c r="K20" s="170"/>
      <c r="L20" s="170"/>
      <c r="M20" s="170"/>
      <c r="N20" s="170"/>
      <c r="O20" s="170"/>
      <c r="P20" s="170"/>
      <c r="Q20" s="170"/>
    </row>
    <row r="21" spans="1:17" hidden="1" outlineLevel="3" x14ac:dyDescent="0.2">
      <c r="A21" s="179" t="s">
        <v>216</v>
      </c>
      <c r="B21" s="148">
        <v>0.71425445052000003</v>
      </c>
      <c r="C21" s="148">
        <v>0.35073500000000002</v>
      </c>
      <c r="D21" s="148">
        <v>4.8788000630000002E-2</v>
      </c>
      <c r="E21" s="148">
        <v>4.3704000389999997E-2</v>
      </c>
      <c r="F21" s="148">
        <v>1.076022</v>
      </c>
      <c r="G21" s="148">
        <v>1.07894224034</v>
      </c>
      <c r="H21" s="170"/>
      <c r="I21" s="170"/>
      <c r="J21" s="170"/>
      <c r="K21" s="170"/>
      <c r="L21" s="170"/>
      <c r="M21" s="170"/>
      <c r="N21" s="170"/>
      <c r="O21" s="170"/>
      <c r="P21" s="170"/>
      <c r="Q21" s="170"/>
    </row>
    <row r="22" spans="1:17" hidden="1" outlineLevel="3" x14ac:dyDescent="0.2">
      <c r="A22" s="179" t="s">
        <v>217</v>
      </c>
      <c r="B22" s="148">
        <v>0</v>
      </c>
      <c r="C22" s="148">
        <v>0</v>
      </c>
      <c r="D22" s="148">
        <v>0</v>
      </c>
      <c r="E22" s="148">
        <v>0</v>
      </c>
      <c r="F22" s="148">
        <v>0</v>
      </c>
      <c r="G22" s="148">
        <v>0.86205493148000001</v>
      </c>
      <c r="H22" s="170"/>
      <c r="I22" s="170"/>
      <c r="J22" s="170"/>
      <c r="K22" s="170"/>
      <c r="L22" s="170"/>
      <c r="M22" s="170"/>
      <c r="N22" s="170"/>
      <c r="O22" s="170"/>
      <c r="P22" s="170"/>
      <c r="Q22" s="170"/>
    </row>
    <row r="23" spans="1:17" hidden="1" outlineLevel="3" x14ac:dyDescent="0.2">
      <c r="A23" s="179" t="s">
        <v>218</v>
      </c>
      <c r="B23" s="148">
        <v>0</v>
      </c>
      <c r="C23" s="148">
        <v>0</v>
      </c>
      <c r="D23" s="148">
        <v>0</v>
      </c>
      <c r="E23" s="148">
        <v>0</v>
      </c>
      <c r="F23" s="148">
        <v>0</v>
      </c>
      <c r="G23" s="148">
        <v>0.43102746574</v>
      </c>
      <c r="H23" s="170"/>
      <c r="I23" s="170"/>
      <c r="J23" s="170"/>
      <c r="K23" s="170"/>
      <c r="L23" s="170"/>
      <c r="M23" s="170"/>
      <c r="N23" s="170"/>
      <c r="O23" s="170"/>
      <c r="P23" s="170"/>
      <c r="Q23" s="170"/>
    </row>
    <row r="24" spans="1:17" hidden="1" outlineLevel="3" x14ac:dyDescent="0.2">
      <c r="A24" s="179" t="s">
        <v>219</v>
      </c>
      <c r="B24" s="148">
        <v>1.3860079572099999</v>
      </c>
      <c r="C24" s="148">
        <v>2.5485807883199998</v>
      </c>
      <c r="D24" s="148">
        <v>2.5942371371499999</v>
      </c>
      <c r="E24" s="148">
        <v>0.91290555954999997</v>
      </c>
      <c r="F24" s="148">
        <v>2.3667307419600001</v>
      </c>
      <c r="G24" s="148">
        <v>2.5512044713000002</v>
      </c>
      <c r="H24" s="170"/>
      <c r="I24" s="170"/>
      <c r="J24" s="170"/>
      <c r="K24" s="170"/>
      <c r="L24" s="170"/>
      <c r="M24" s="170"/>
      <c r="N24" s="170"/>
      <c r="O24" s="170"/>
      <c r="P24" s="170"/>
      <c r="Q24" s="170"/>
    </row>
    <row r="25" spans="1:17" hidden="1" outlineLevel="3" x14ac:dyDescent="0.2">
      <c r="A25" s="179" t="s">
        <v>220</v>
      </c>
      <c r="B25" s="148">
        <v>0</v>
      </c>
      <c r="C25" s="148">
        <v>0</v>
      </c>
      <c r="D25" s="148">
        <v>0</v>
      </c>
      <c r="E25" s="148">
        <v>0</v>
      </c>
      <c r="F25" s="148">
        <v>0</v>
      </c>
      <c r="G25" s="148">
        <v>0.43102746574</v>
      </c>
      <c r="H25" s="170"/>
      <c r="I25" s="170"/>
      <c r="J25" s="170"/>
      <c r="K25" s="170"/>
      <c r="L25" s="170"/>
      <c r="M25" s="170"/>
      <c r="N25" s="170"/>
      <c r="O25" s="170"/>
      <c r="P25" s="170"/>
      <c r="Q25" s="170"/>
    </row>
    <row r="26" spans="1:17" hidden="1" outlineLevel="3" x14ac:dyDescent="0.2">
      <c r="A26" s="179" t="s">
        <v>221</v>
      </c>
      <c r="B26" s="148">
        <v>0</v>
      </c>
      <c r="C26" s="148">
        <v>0</v>
      </c>
      <c r="D26" s="148">
        <v>0</v>
      </c>
      <c r="E26" s="148">
        <v>0</v>
      </c>
      <c r="F26" s="148">
        <v>0</v>
      </c>
      <c r="G26" s="148">
        <v>0.43102746574</v>
      </c>
      <c r="H26" s="170"/>
      <c r="I26" s="170"/>
      <c r="J26" s="170"/>
      <c r="K26" s="170"/>
      <c r="L26" s="170"/>
      <c r="M26" s="170"/>
      <c r="N26" s="170"/>
      <c r="O26" s="170"/>
      <c r="P26" s="170"/>
      <c r="Q26" s="170"/>
    </row>
    <row r="27" spans="1:17" hidden="1" outlineLevel="3" x14ac:dyDescent="0.2">
      <c r="A27" s="179" t="s">
        <v>222</v>
      </c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v>0.21551373287</v>
      </c>
      <c r="H27" s="170"/>
      <c r="I27" s="170"/>
      <c r="J27" s="170"/>
      <c r="K27" s="170"/>
      <c r="L27" s="170"/>
      <c r="M27" s="170"/>
      <c r="N27" s="170"/>
      <c r="O27" s="170"/>
      <c r="P27" s="170"/>
      <c r="Q27" s="170"/>
    </row>
    <row r="28" spans="1:17" hidden="1" outlineLevel="3" x14ac:dyDescent="0.2">
      <c r="A28" s="179" t="s">
        <v>223</v>
      </c>
      <c r="B28" s="148">
        <v>0</v>
      </c>
      <c r="C28" s="148">
        <v>0</v>
      </c>
      <c r="D28" s="148">
        <v>0</v>
      </c>
      <c r="E28" s="148">
        <v>0</v>
      </c>
      <c r="F28" s="148">
        <v>0</v>
      </c>
      <c r="G28" s="148">
        <v>0.64654119861000003</v>
      </c>
      <c r="H28" s="170"/>
      <c r="I28" s="170"/>
      <c r="J28" s="170"/>
      <c r="K28" s="170"/>
      <c r="L28" s="170"/>
      <c r="M28" s="170"/>
      <c r="N28" s="170"/>
      <c r="O28" s="170"/>
      <c r="P28" s="170"/>
      <c r="Q28" s="170"/>
    </row>
    <row r="29" spans="1:17" hidden="1" outlineLevel="3" x14ac:dyDescent="0.2">
      <c r="A29" s="179" t="s">
        <v>224</v>
      </c>
      <c r="B29" s="148">
        <v>0</v>
      </c>
      <c r="C29" s="148">
        <v>0</v>
      </c>
      <c r="D29" s="148">
        <v>0</v>
      </c>
      <c r="E29" s="148">
        <v>0</v>
      </c>
      <c r="F29" s="148">
        <v>0</v>
      </c>
      <c r="G29" s="148">
        <v>0.43102746574</v>
      </c>
      <c r="H29" s="170"/>
      <c r="I29" s="170"/>
      <c r="J29" s="170"/>
      <c r="K29" s="170"/>
      <c r="L29" s="170"/>
      <c r="M29" s="170"/>
      <c r="N29" s="170"/>
      <c r="O29" s="170"/>
      <c r="P29" s="170"/>
      <c r="Q29" s="170"/>
    </row>
    <row r="30" spans="1:17" hidden="1" outlineLevel="3" x14ac:dyDescent="0.2">
      <c r="A30" s="179" t="s">
        <v>225</v>
      </c>
      <c r="B30" s="148">
        <v>0</v>
      </c>
      <c r="C30" s="148">
        <v>0</v>
      </c>
      <c r="D30" s="148">
        <v>0</v>
      </c>
      <c r="E30" s="148">
        <v>0</v>
      </c>
      <c r="F30" s="148">
        <v>0</v>
      </c>
      <c r="G30" s="148">
        <v>0.43102746574</v>
      </c>
      <c r="H30" s="170"/>
      <c r="I30" s="170"/>
      <c r="J30" s="170"/>
      <c r="K30" s="170"/>
      <c r="L30" s="170"/>
      <c r="M30" s="170"/>
      <c r="N30" s="170"/>
      <c r="O30" s="170"/>
      <c r="P30" s="170"/>
      <c r="Q30" s="170"/>
    </row>
    <row r="31" spans="1:17" hidden="1" outlineLevel="3" x14ac:dyDescent="0.2">
      <c r="A31" s="179" t="s">
        <v>226</v>
      </c>
      <c r="B31" s="148">
        <v>0</v>
      </c>
      <c r="C31" s="148">
        <v>0</v>
      </c>
      <c r="D31" s="148">
        <v>0</v>
      </c>
      <c r="E31" s="148">
        <v>0</v>
      </c>
      <c r="F31" s="148">
        <v>0</v>
      </c>
      <c r="G31" s="148">
        <v>0.43102746574</v>
      </c>
      <c r="H31" s="170"/>
      <c r="I31" s="170"/>
      <c r="J31" s="170"/>
      <c r="K31" s="170"/>
      <c r="L31" s="170"/>
      <c r="M31" s="170"/>
      <c r="N31" s="170"/>
      <c r="O31" s="170"/>
      <c r="P31" s="170"/>
      <c r="Q31" s="170"/>
    </row>
    <row r="32" spans="1:17" hidden="1" outlineLevel="3" x14ac:dyDescent="0.2">
      <c r="A32" s="179" t="s">
        <v>227</v>
      </c>
      <c r="B32" s="148">
        <v>0</v>
      </c>
      <c r="C32" s="148">
        <v>0</v>
      </c>
      <c r="D32" s="148">
        <v>0</v>
      </c>
      <c r="E32" s="148">
        <v>0</v>
      </c>
      <c r="F32" s="148">
        <v>0</v>
      </c>
      <c r="G32" s="148">
        <v>0.43102746574</v>
      </c>
      <c r="H32" s="170"/>
      <c r="I32" s="170"/>
      <c r="J32" s="170"/>
      <c r="K32" s="170"/>
      <c r="L32" s="170"/>
      <c r="M32" s="170"/>
      <c r="N32" s="170"/>
      <c r="O32" s="170"/>
      <c r="P32" s="170"/>
      <c r="Q32" s="170"/>
    </row>
    <row r="33" spans="1:17" hidden="1" outlineLevel="3" x14ac:dyDescent="0.2">
      <c r="A33" s="179" t="s">
        <v>228</v>
      </c>
      <c r="B33" s="148">
        <v>0</v>
      </c>
      <c r="C33" s="148">
        <v>0</v>
      </c>
      <c r="D33" s="148">
        <v>0</v>
      </c>
      <c r="E33" s="148">
        <v>0</v>
      </c>
      <c r="F33" s="148">
        <v>0</v>
      </c>
      <c r="G33" s="148">
        <v>0.43102746574</v>
      </c>
      <c r="H33" s="170"/>
      <c r="I33" s="170"/>
      <c r="J33" s="170"/>
      <c r="K33" s="170"/>
      <c r="L33" s="170"/>
      <c r="M33" s="170"/>
      <c r="N33" s="170"/>
      <c r="O33" s="170"/>
      <c r="P33" s="170"/>
      <c r="Q33" s="170"/>
    </row>
    <row r="34" spans="1:17" hidden="1" outlineLevel="3" x14ac:dyDescent="0.2">
      <c r="A34" s="179" t="s">
        <v>229</v>
      </c>
      <c r="B34" s="148">
        <v>0</v>
      </c>
      <c r="C34" s="148">
        <v>0</v>
      </c>
      <c r="D34" s="148">
        <v>0</v>
      </c>
      <c r="E34" s="148">
        <v>0</v>
      </c>
      <c r="F34" s="148">
        <v>0</v>
      </c>
      <c r="G34" s="148">
        <v>0.43102746574</v>
      </c>
      <c r="H34" s="170"/>
      <c r="I34" s="170"/>
      <c r="J34" s="170"/>
      <c r="K34" s="170"/>
      <c r="L34" s="170"/>
      <c r="M34" s="170"/>
      <c r="N34" s="170"/>
      <c r="O34" s="170"/>
      <c r="P34" s="170"/>
      <c r="Q34" s="170"/>
    </row>
    <row r="35" spans="1:17" hidden="1" outlineLevel="3" x14ac:dyDescent="0.2">
      <c r="A35" s="179" t="s">
        <v>230</v>
      </c>
      <c r="B35" s="148">
        <v>0</v>
      </c>
      <c r="C35" s="148">
        <v>0</v>
      </c>
      <c r="D35" s="148">
        <v>0</v>
      </c>
      <c r="E35" s="148">
        <v>0</v>
      </c>
      <c r="F35" s="148">
        <v>3.6777066999999999E-4</v>
      </c>
      <c r="G35" s="148">
        <v>1.9417667369999999E-2</v>
      </c>
      <c r="H35" s="170"/>
      <c r="I35" s="170"/>
      <c r="J35" s="170"/>
      <c r="K35" s="170"/>
      <c r="L35" s="170"/>
      <c r="M35" s="170"/>
      <c r="N35" s="170"/>
      <c r="O35" s="170"/>
      <c r="P35" s="170"/>
      <c r="Q35" s="170"/>
    </row>
    <row r="36" spans="1:17" hidden="1" outlineLevel="3" x14ac:dyDescent="0.2">
      <c r="A36" s="179" t="s">
        <v>231</v>
      </c>
      <c r="B36" s="148">
        <v>3.5598995898000001</v>
      </c>
      <c r="C36" s="148">
        <v>4.3358559353399997</v>
      </c>
      <c r="D36" s="148">
        <v>2.9543006224399999</v>
      </c>
      <c r="E36" s="148">
        <v>1.8073346098800001</v>
      </c>
      <c r="F36" s="148">
        <v>0.67899236573999999</v>
      </c>
      <c r="G36" s="148">
        <v>1.6752457298900001</v>
      </c>
      <c r="H36" s="170"/>
      <c r="I36" s="170"/>
      <c r="J36" s="170"/>
      <c r="K36" s="170"/>
      <c r="L36" s="170"/>
      <c r="M36" s="170"/>
      <c r="N36" s="170"/>
      <c r="O36" s="170"/>
      <c r="P36" s="170"/>
      <c r="Q36" s="170"/>
    </row>
    <row r="37" spans="1:17" hidden="1" outlineLevel="3" x14ac:dyDescent="0.2">
      <c r="A37" s="179" t="s">
        <v>232</v>
      </c>
      <c r="B37" s="148">
        <v>0</v>
      </c>
      <c r="C37" s="148">
        <v>0</v>
      </c>
      <c r="D37" s="148">
        <v>0</v>
      </c>
      <c r="E37" s="148">
        <v>0</v>
      </c>
      <c r="F37" s="148">
        <v>0</v>
      </c>
      <c r="G37" s="148">
        <v>0.43102771513999999</v>
      </c>
      <c r="H37" s="170"/>
      <c r="I37" s="170"/>
      <c r="J37" s="170"/>
      <c r="K37" s="170"/>
      <c r="L37" s="170"/>
      <c r="M37" s="170"/>
      <c r="N37" s="170"/>
      <c r="O37" s="170"/>
      <c r="P37" s="170"/>
      <c r="Q37" s="170"/>
    </row>
    <row r="38" spans="1:17" hidden="1" outlineLevel="3" x14ac:dyDescent="0.2">
      <c r="A38" s="179" t="s">
        <v>233</v>
      </c>
      <c r="B38" s="148">
        <v>0.19995858877</v>
      </c>
      <c r="C38" s="148">
        <v>0.81548413612000004</v>
      </c>
      <c r="D38" s="148">
        <v>0.18531708674</v>
      </c>
      <c r="E38" s="148">
        <v>0.62686202513</v>
      </c>
      <c r="F38" s="148">
        <v>0.57319034508</v>
      </c>
      <c r="G38" s="148">
        <v>1.0688624199999999E-3</v>
      </c>
      <c r="H38" s="170"/>
      <c r="I38" s="170"/>
      <c r="J38" s="170"/>
      <c r="K38" s="170"/>
      <c r="L38" s="170"/>
      <c r="M38" s="170"/>
      <c r="N38" s="170"/>
      <c r="O38" s="170"/>
      <c r="P38" s="170"/>
      <c r="Q38" s="170"/>
    </row>
    <row r="39" spans="1:17" hidden="1" outlineLevel="3" x14ac:dyDescent="0.2">
      <c r="A39" s="179" t="s">
        <v>234</v>
      </c>
      <c r="B39" s="148">
        <v>4.0867876016400002</v>
      </c>
      <c r="C39" s="148">
        <v>9.4229182135399991</v>
      </c>
      <c r="D39" s="148">
        <v>8.3317567436799997</v>
      </c>
      <c r="E39" s="148">
        <v>6.2095695967499998</v>
      </c>
      <c r="F39" s="148">
        <v>5.5742871886499996</v>
      </c>
      <c r="G39" s="148">
        <v>1.7543939562599999</v>
      </c>
      <c r="H39" s="170"/>
      <c r="I39" s="170"/>
      <c r="J39" s="170"/>
      <c r="K39" s="170"/>
      <c r="L39" s="170"/>
      <c r="M39" s="170"/>
      <c r="N39" s="170"/>
      <c r="O39" s="170"/>
      <c r="P39" s="170"/>
      <c r="Q39" s="170"/>
    </row>
    <row r="40" spans="1:17" hidden="1" outlineLevel="3" x14ac:dyDescent="0.2">
      <c r="A40" s="179" t="s">
        <v>235</v>
      </c>
      <c r="B40" s="148">
        <v>0</v>
      </c>
      <c r="C40" s="148">
        <v>6.9284373829999996E-2</v>
      </c>
      <c r="D40" s="148">
        <v>1.0780949119999999E-2</v>
      </c>
      <c r="E40" s="148">
        <v>0</v>
      </c>
      <c r="F40" s="148">
        <v>7.93652779E-3</v>
      </c>
      <c r="G40" s="148">
        <v>0.38748500000000002</v>
      </c>
      <c r="H40" s="170"/>
      <c r="I40" s="170"/>
      <c r="J40" s="170"/>
      <c r="K40" s="170"/>
      <c r="L40" s="170"/>
      <c r="M40" s="170"/>
      <c r="N40" s="170"/>
      <c r="O40" s="170"/>
      <c r="P40" s="170"/>
      <c r="Q40" s="170"/>
    </row>
    <row r="41" spans="1:17" hidden="1" outlineLevel="3" x14ac:dyDescent="0.2">
      <c r="A41" s="179" t="s">
        <v>236</v>
      </c>
      <c r="B41" s="148">
        <v>1.1885399724600001</v>
      </c>
      <c r="C41" s="148">
        <v>1.1885399724600001</v>
      </c>
      <c r="D41" s="148">
        <v>1.7186101251499999</v>
      </c>
      <c r="E41" s="148">
        <v>1.1291352861099999</v>
      </c>
      <c r="F41" s="148">
        <v>0.88632730900000001</v>
      </c>
      <c r="G41" s="148">
        <v>0.27790779301000001</v>
      </c>
      <c r="H41" s="170"/>
      <c r="I41" s="170"/>
      <c r="J41" s="170"/>
      <c r="K41" s="170"/>
      <c r="L41" s="170"/>
      <c r="M41" s="170"/>
      <c r="N41" s="170"/>
      <c r="O41" s="170"/>
      <c r="P41" s="170"/>
      <c r="Q41" s="170"/>
    </row>
    <row r="42" spans="1:17" hidden="1" outlineLevel="3" x14ac:dyDescent="0.2">
      <c r="A42" s="179" t="s">
        <v>237</v>
      </c>
      <c r="B42" s="148">
        <v>4.1405031902899996</v>
      </c>
      <c r="C42" s="148">
        <v>5.8981472538300004</v>
      </c>
      <c r="D42" s="148">
        <v>3.4641593688699999</v>
      </c>
      <c r="E42" s="148">
        <v>2.0259766530699999</v>
      </c>
      <c r="F42" s="148">
        <v>1.64539828055</v>
      </c>
      <c r="G42" s="148">
        <v>0.70290031898000005</v>
      </c>
      <c r="H42" s="170"/>
      <c r="I42" s="170"/>
      <c r="J42" s="170"/>
      <c r="K42" s="170"/>
      <c r="L42" s="170"/>
      <c r="M42" s="170"/>
      <c r="N42" s="170"/>
      <c r="O42" s="170"/>
      <c r="P42" s="170"/>
      <c r="Q42" s="170"/>
    </row>
    <row r="43" spans="1:17" hidden="1" outlineLevel="3" x14ac:dyDescent="0.2">
      <c r="A43" s="179" t="s">
        <v>238</v>
      </c>
      <c r="B43" s="148">
        <v>1.78921531342</v>
      </c>
      <c r="C43" s="148">
        <v>1.78921531342</v>
      </c>
      <c r="D43" s="148">
        <v>1.98503895984</v>
      </c>
      <c r="E43" s="148">
        <v>1.3041803379700001</v>
      </c>
      <c r="F43" s="148">
        <v>1.00828734425</v>
      </c>
      <c r="G43" s="148">
        <v>0.67338332685000002</v>
      </c>
      <c r="H43" s="170"/>
      <c r="I43" s="170"/>
      <c r="J43" s="170"/>
      <c r="K43" s="170"/>
      <c r="L43" s="170"/>
      <c r="M43" s="170"/>
      <c r="N43" s="170"/>
      <c r="O43" s="170"/>
      <c r="P43" s="170"/>
      <c r="Q43" s="170"/>
    </row>
    <row r="44" spans="1:17" hidden="1" outlineLevel="3" x14ac:dyDescent="0.2">
      <c r="A44" s="179" t="s">
        <v>285</v>
      </c>
      <c r="B44" s="148">
        <v>0</v>
      </c>
      <c r="C44" s="148">
        <v>0</v>
      </c>
      <c r="D44" s="148">
        <v>5.3587658890000001E-2</v>
      </c>
      <c r="E44" s="148">
        <v>0</v>
      </c>
      <c r="F44" s="148">
        <v>7.2291576899999998E-3</v>
      </c>
      <c r="G44" s="148">
        <v>0</v>
      </c>
      <c r="H44" s="170"/>
      <c r="I44" s="170"/>
      <c r="J44" s="170"/>
      <c r="K44" s="170"/>
      <c r="L44" s="170"/>
      <c r="M44" s="170"/>
      <c r="N44" s="170"/>
      <c r="O44" s="170"/>
      <c r="P44" s="170"/>
      <c r="Q44" s="170"/>
    </row>
    <row r="45" spans="1:17" hidden="1" outlineLevel="3" x14ac:dyDescent="0.2">
      <c r="A45" s="179" t="s">
        <v>239</v>
      </c>
      <c r="B45" s="148">
        <v>1.8609281871800001</v>
      </c>
      <c r="C45" s="148">
        <v>1.8609281871800001</v>
      </c>
      <c r="D45" s="148">
        <v>2.3384765859700001</v>
      </c>
      <c r="E45" s="148">
        <v>1.5363905927799999</v>
      </c>
      <c r="F45" s="148">
        <v>1.3561322338899999</v>
      </c>
      <c r="G45" s="148">
        <v>0.69119770058999996</v>
      </c>
      <c r="H45" s="170"/>
      <c r="I45" s="170"/>
      <c r="J45" s="170"/>
      <c r="K45" s="170"/>
      <c r="L45" s="170"/>
      <c r="M45" s="170"/>
      <c r="N45" s="170"/>
      <c r="O45" s="170"/>
      <c r="P45" s="170"/>
      <c r="Q45" s="170"/>
    </row>
    <row r="46" spans="1:17" outlineLevel="2" collapsed="1" x14ac:dyDescent="0.2">
      <c r="A46" s="14" t="s">
        <v>240</v>
      </c>
      <c r="B46" s="191">
        <f t="shared" ref="B46:F46" si="4">SUM(B$47:B$47)</f>
        <v>0.38055899130999998</v>
      </c>
      <c r="C46" s="191">
        <f t="shared" si="4"/>
        <v>0.36401294821000002</v>
      </c>
      <c r="D46" s="191">
        <f t="shared" si="4"/>
        <v>0.17612918853000001</v>
      </c>
      <c r="E46" s="191">
        <f t="shared" si="4"/>
        <v>0.11020737257</v>
      </c>
      <c r="F46" s="191">
        <f t="shared" si="4"/>
        <v>9.2413337149999997E-2</v>
      </c>
      <c r="G46" s="191">
        <v>8.4815851040000001E-2</v>
      </c>
      <c r="H46" s="170"/>
      <c r="I46" s="170"/>
      <c r="J46" s="170"/>
      <c r="K46" s="170"/>
      <c r="L46" s="170"/>
      <c r="M46" s="170"/>
      <c r="N46" s="170"/>
      <c r="O46" s="170"/>
      <c r="P46" s="170"/>
      <c r="Q46" s="170"/>
    </row>
    <row r="47" spans="1:17" hidden="1" outlineLevel="3" x14ac:dyDescent="0.2">
      <c r="A47" s="179" t="s">
        <v>241</v>
      </c>
      <c r="B47" s="148">
        <v>0.38055899130999998</v>
      </c>
      <c r="C47" s="148">
        <v>0.36401294821000002</v>
      </c>
      <c r="D47" s="148">
        <v>0.17612918853000001</v>
      </c>
      <c r="E47" s="148">
        <v>0.11020737257</v>
      </c>
      <c r="F47" s="148">
        <v>9.2413337149999997E-2</v>
      </c>
      <c r="G47" s="148">
        <v>8.4815851040000001E-2</v>
      </c>
      <c r="H47" s="170"/>
      <c r="I47" s="170"/>
      <c r="J47" s="170"/>
      <c r="K47" s="170"/>
      <c r="L47" s="170"/>
      <c r="M47" s="170"/>
      <c r="N47" s="170"/>
      <c r="O47" s="170"/>
      <c r="P47" s="170"/>
      <c r="Q47" s="170"/>
    </row>
    <row r="48" spans="1:17" ht="15" outlineLevel="1" x14ac:dyDescent="0.25">
      <c r="A48" s="177" t="s">
        <v>242</v>
      </c>
      <c r="B48" s="31">
        <f t="shared" ref="B48:G48" si="5">B$49+B$56+B$64+B$66+B$79</f>
        <v>26.137737571840002</v>
      </c>
      <c r="C48" s="31">
        <f t="shared" si="5"/>
        <v>27.931822066630001</v>
      </c>
      <c r="D48" s="31">
        <f t="shared" si="5"/>
        <v>30.822533549839999</v>
      </c>
      <c r="E48" s="31">
        <f t="shared" si="5"/>
        <v>34.42697980762</v>
      </c>
      <c r="F48" s="31">
        <f t="shared" si="5"/>
        <v>36.048430487459996</v>
      </c>
      <c r="G48" s="31">
        <f t="shared" si="5"/>
        <v>38.490109204199996</v>
      </c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1:17" outlineLevel="2" collapsed="1" x14ac:dyDescent="0.2">
      <c r="A49" s="14" t="s">
        <v>243</v>
      </c>
      <c r="B49" s="191">
        <f t="shared" ref="B49:F49" si="6">SUM(B$50:B$55)</f>
        <v>10.02091868534</v>
      </c>
      <c r="C49" s="191">
        <f t="shared" si="6"/>
        <v>7.7447329021800009</v>
      </c>
      <c r="D49" s="191">
        <f t="shared" si="6"/>
        <v>10.72323320578</v>
      </c>
      <c r="E49" s="191">
        <f t="shared" si="6"/>
        <v>14.05999637889</v>
      </c>
      <c r="F49" s="191">
        <f t="shared" si="6"/>
        <v>13.67542633227</v>
      </c>
      <c r="G49" s="191">
        <v>14.5175751597</v>
      </c>
      <c r="H49" s="170"/>
      <c r="I49" s="170"/>
      <c r="J49" s="170"/>
      <c r="K49" s="170"/>
      <c r="L49" s="170"/>
      <c r="M49" s="170"/>
      <c r="N49" s="170"/>
      <c r="O49" s="170"/>
      <c r="P49" s="170"/>
      <c r="Q49" s="170"/>
    </row>
    <row r="50" spans="1:17" hidden="1" outlineLevel="3" x14ac:dyDescent="0.2">
      <c r="A50" s="179" t="s">
        <v>244</v>
      </c>
      <c r="B50" s="148">
        <v>0</v>
      </c>
      <c r="C50" s="148">
        <v>0</v>
      </c>
      <c r="D50" s="148">
        <v>1.65879202128</v>
      </c>
      <c r="E50" s="148">
        <v>2.4146460216999999</v>
      </c>
      <c r="F50" s="148">
        <v>2.3101130107799999</v>
      </c>
      <c r="G50" s="148">
        <v>3.3534540071899999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</row>
    <row r="51" spans="1:17" hidden="1" outlineLevel="3" x14ac:dyDescent="0.2">
      <c r="A51" s="179" t="s">
        <v>245</v>
      </c>
      <c r="B51" s="148">
        <v>0.53380903995999995</v>
      </c>
      <c r="C51" s="148">
        <v>0.59635252767000002</v>
      </c>
      <c r="D51" s="148">
        <v>0.59415593354999996</v>
      </c>
      <c r="E51" s="148">
        <v>0.58292959401</v>
      </c>
      <c r="F51" s="148">
        <v>0.59109236997000003</v>
      </c>
      <c r="G51" s="148">
        <v>0.64138902918999996</v>
      </c>
      <c r="H51" s="170"/>
      <c r="I51" s="170"/>
      <c r="J51" s="170"/>
      <c r="K51" s="170"/>
      <c r="L51" s="170"/>
      <c r="M51" s="170"/>
      <c r="N51" s="170"/>
      <c r="O51" s="170"/>
      <c r="P51" s="170"/>
      <c r="Q51" s="170"/>
    </row>
    <row r="52" spans="1:17" hidden="1" outlineLevel="3" x14ac:dyDescent="0.2">
      <c r="A52" s="179" t="s">
        <v>246</v>
      </c>
      <c r="B52" s="148">
        <v>0.40076320380000002</v>
      </c>
      <c r="C52" s="148">
        <v>0.53586069740999998</v>
      </c>
      <c r="D52" s="148">
        <v>0.48533245177000001</v>
      </c>
      <c r="E52" s="148">
        <v>0.52207487058000002</v>
      </c>
      <c r="F52" s="148">
        <v>0.53409045630999996</v>
      </c>
      <c r="G52" s="148">
        <v>0.68965948957000001</v>
      </c>
      <c r="H52" s="170"/>
      <c r="I52" s="170"/>
      <c r="J52" s="170"/>
      <c r="K52" s="170"/>
      <c r="L52" s="170"/>
      <c r="M52" s="170"/>
      <c r="N52" s="170"/>
      <c r="O52" s="170"/>
      <c r="P52" s="170"/>
      <c r="Q52" s="170"/>
    </row>
    <row r="53" spans="1:17" hidden="1" outlineLevel="3" x14ac:dyDescent="0.2">
      <c r="A53" s="179" t="s">
        <v>247</v>
      </c>
      <c r="B53" s="148">
        <v>3.03184249258</v>
      </c>
      <c r="C53" s="148">
        <v>3.0701299194999998</v>
      </c>
      <c r="D53" s="148">
        <v>4.33260866018</v>
      </c>
      <c r="E53" s="148">
        <v>5.1976524570500002</v>
      </c>
      <c r="F53" s="148">
        <v>5.0553942253799997</v>
      </c>
      <c r="G53" s="148">
        <v>4.9122253193500001</v>
      </c>
      <c r="H53" s="170"/>
      <c r="I53" s="170"/>
      <c r="J53" s="170"/>
      <c r="K53" s="170"/>
      <c r="L53" s="170"/>
      <c r="M53" s="170"/>
      <c r="N53" s="170"/>
      <c r="O53" s="170"/>
      <c r="P53" s="170"/>
      <c r="Q53" s="170"/>
    </row>
    <row r="54" spans="1:17" hidden="1" outlineLevel="3" x14ac:dyDescent="0.2">
      <c r="A54" s="179" t="s">
        <v>248</v>
      </c>
      <c r="B54" s="148">
        <v>6.0545039489999999</v>
      </c>
      <c r="C54" s="148">
        <v>3.5423897576000001</v>
      </c>
      <c r="D54" s="148">
        <v>3.6518941389999999</v>
      </c>
      <c r="E54" s="148">
        <v>5.3418389230500001</v>
      </c>
      <c r="F54" s="148">
        <v>5.1822510595800004</v>
      </c>
      <c r="G54" s="148">
        <v>4.9148866046400004</v>
      </c>
      <c r="H54" s="170"/>
      <c r="I54" s="170"/>
      <c r="J54" s="170"/>
      <c r="K54" s="170"/>
      <c r="L54" s="170"/>
      <c r="M54" s="170"/>
      <c r="N54" s="170"/>
      <c r="O54" s="170"/>
      <c r="P54" s="170"/>
      <c r="Q54" s="170"/>
    </row>
    <row r="55" spans="1:17" hidden="1" outlineLevel="3" x14ac:dyDescent="0.2">
      <c r="A55" s="179" t="s">
        <v>249</v>
      </c>
      <c r="B55" s="148">
        <v>0</v>
      </c>
      <c r="C55" s="148">
        <v>0</v>
      </c>
      <c r="D55" s="148">
        <v>4.4999999999999999E-4</v>
      </c>
      <c r="E55" s="148">
        <v>8.5451250000000004E-4</v>
      </c>
      <c r="F55" s="148">
        <v>2.4852102500000002E-3</v>
      </c>
      <c r="G55" s="148">
        <v>5.9607097600000002E-3</v>
      </c>
      <c r="H55" s="170"/>
      <c r="I55" s="170"/>
      <c r="J55" s="170"/>
      <c r="K55" s="170"/>
      <c r="L55" s="170"/>
      <c r="M55" s="170"/>
      <c r="N55" s="170"/>
      <c r="O55" s="170"/>
      <c r="P55" s="170"/>
      <c r="Q55" s="170"/>
    </row>
    <row r="56" spans="1:17" outlineLevel="2" collapsed="1" x14ac:dyDescent="0.2">
      <c r="A56" s="14" t="s">
        <v>250</v>
      </c>
      <c r="B56" s="191">
        <f t="shared" ref="B56:F56" si="7">SUM(B$57:B$63)</f>
        <v>1.1384338014099999</v>
      </c>
      <c r="C56" s="191">
        <f t="shared" si="7"/>
        <v>0.9106629018900001</v>
      </c>
      <c r="D56" s="191">
        <f t="shared" si="7"/>
        <v>1.0382854149</v>
      </c>
      <c r="E56" s="191">
        <f t="shared" si="7"/>
        <v>1.3628174230800001</v>
      </c>
      <c r="F56" s="191">
        <f t="shared" si="7"/>
        <v>1.67878130816</v>
      </c>
      <c r="G56" s="191">
        <v>1.7563631931399999</v>
      </c>
      <c r="H56" s="170"/>
      <c r="I56" s="170"/>
      <c r="J56" s="170"/>
      <c r="K56" s="170"/>
      <c r="L56" s="170"/>
      <c r="M56" s="170"/>
      <c r="N56" s="170"/>
      <c r="O56" s="170"/>
      <c r="P56" s="170"/>
      <c r="Q56" s="170"/>
    </row>
    <row r="57" spans="1:17" hidden="1" outlineLevel="3" x14ac:dyDescent="0.2">
      <c r="A57" s="179" t="s">
        <v>323</v>
      </c>
      <c r="B57" s="148">
        <v>1.059048492E-2</v>
      </c>
      <c r="C57" s="148">
        <v>0</v>
      </c>
      <c r="D57" s="148">
        <v>0</v>
      </c>
      <c r="E57" s="148">
        <v>0</v>
      </c>
      <c r="F57" s="148">
        <v>0</v>
      </c>
      <c r="G57" s="148">
        <v>0</v>
      </c>
      <c r="H57" s="170"/>
      <c r="I57" s="170"/>
      <c r="J57" s="170"/>
      <c r="K57" s="170"/>
      <c r="L57" s="170"/>
      <c r="M57" s="170"/>
      <c r="N57" s="170"/>
      <c r="O57" s="170"/>
      <c r="P57" s="170"/>
      <c r="Q57" s="170"/>
    </row>
    <row r="58" spans="1:17" hidden="1" outlineLevel="3" x14ac:dyDescent="0.2">
      <c r="A58" s="179" t="s">
        <v>251</v>
      </c>
      <c r="B58" s="148">
        <v>0</v>
      </c>
      <c r="C58" s="148">
        <v>0</v>
      </c>
      <c r="D58" s="148">
        <v>0.17199464554999999</v>
      </c>
      <c r="E58" s="148">
        <v>0.28807592722000003</v>
      </c>
      <c r="F58" s="148">
        <v>0.29540765501999999</v>
      </c>
      <c r="G58" s="148">
        <v>0.31720380743999999</v>
      </c>
      <c r="H58" s="170"/>
      <c r="I58" s="170"/>
      <c r="J58" s="170"/>
      <c r="K58" s="170"/>
      <c r="L58" s="170"/>
      <c r="M58" s="170"/>
      <c r="N58" s="170"/>
      <c r="O58" s="170"/>
      <c r="P58" s="170"/>
      <c r="Q58" s="170"/>
    </row>
    <row r="59" spans="1:17" hidden="1" outlineLevel="3" x14ac:dyDescent="0.2">
      <c r="A59" s="179" t="s">
        <v>252</v>
      </c>
      <c r="B59" s="148">
        <v>6.0293438230000003E-2</v>
      </c>
      <c r="C59" s="148">
        <v>1.3322763479999999E-2</v>
      </c>
      <c r="D59" s="148">
        <v>8.5379001099999997E-3</v>
      </c>
      <c r="E59" s="148">
        <v>0.22616820202999999</v>
      </c>
      <c r="F59" s="148">
        <v>0.22004746421999999</v>
      </c>
      <c r="G59" s="148">
        <v>0.26677163799999998</v>
      </c>
      <c r="H59" s="170"/>
      <c r="I59" s="170"/>
      <c r="J59" s="170"/>
      <c r="K59" s="170"/>
      <c r="L59" s="170"/>
      <c r="M59" s="170"/>
      <c r="N59" s="170"/>
      <c r="O59" s="170"/>
      <c r="P59" s="170"/>
      <c r="Q59" s="170"/>
    </row>
    <row r="60" spans="1:17" hidden="1" outlineLevel="3" x14ac:dyDescent="0.2">
      <c r="A60" s="179" t="s">
        <v>253</v>
      </c>
      <c r="B60" s="148">
        <v>0.80135586000000003</v>
      </c>
      <c r="C60" s="148">
        <v>0.70360586000000003</v>
      </c>
      <c r="D60" s="148">
        <v>0.60585586000000002</v>
      </c>
      <c r="E60" s="148">
        <v>0.60585586000000002</v>
      </c>
      <c r="F60" s="148">
        <v>0.60585586000000002</v>
      </c>
      <c r="G60" s="148">
        <v>0.60585586000000002</v>
      </c>
      <c r="H60" s="170"/>
      <c r="I60" s="170"/>
      <c r="J60" s="170"/>
      <c r="K60" s="170"/>
      <c r="L60" s="170"/>
      <c r="M60" s="170"/>
      <c r="N60" s="170"/>
      <c r="O60" s="170"/>
      <c r="P60" s="170"/>
      <c r="Q60" s="170"/>
    </row>
    <row r="61" spans="1:17" hidden="1" outlineLevel="3" x14ac:dyDescent="0.2">
      <c r="A61" s="179" t="s">
        <v>254</v>
      </c>
      <c r="B61" s="148">
        <v>3.3136794509999998E-2</v>
      </c>
      <c r="C61" s="148">
        <v>1.1871811750000001E-2</v>
      </c>
      <c r="D61" s="148">
        <v>1.044690459E-2</v>
      </c>
      <c r="E61" s="148">
        <v>9.0219974299999995E-3</v>
      </c>
      <c r="F61" s="148">
        <v>7.5970902699999997E-3</v>
      </c>
      <c r="G61" s="148">
        <v>6.1721831099999999E-3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</row>
    <row r="62" spans="1:17" hidden="1" outlineLevel="3" x14ac:dyDescent="0.2">
      <c r="A62" s="179" t="s">
        <v>322</v>
      </c>
      <c r="B62" s="148">
        <v>2.7774972700000001E-3</v>
      </c>
      <c r="C62" s="148">
        <v>0</v>
      </c>
      <c r="D62" s="148">
        <v>0</v>
      </c>
      <c r="E62" s="148">
        <v>0</v>
      </c>
      <c r="F62" s="148">
        <v>0</v>
      </c>
      <c r="G62" s="148">
        <v>0</v>
      </c>
      <c r="H62" s="170"/>
      <c r="I62" s="170"/>
      <c r="J62" s="170"/>
      <c r="K62" s="170"/>
      <c r="L62" s="170"/>
      <c r="M62" s="170"/>
      <c r="N62" s="170"/>
      <c r="O62" s="170"/>
      <c r="P62" s="170"/>
      <c r="Q62" s="170"/>
    </row>
    <row r="63" spans="1:17" hidden="1" outlineLevel="3" x14ac:dyDescent="0.2">
      <c r="A63" s="179" t="s">
        <v>255</v>
      </c>
      <c r="B63" s="148">
        <v>0.23027972648</v>
      </c>
      <c r="C63" s="148">
        <v>0.18186246666</v>
      </c>
      <c r="D63" s="148">
        <v>0.24145010465</v>
      </c>
      <c r="E63" s="148">
        <v>0.23369543640000001</v>
      </c>
      <c r="F63" s="148">
        <v>0.54987323865000004</v>
      </c>
      <c r="G63" s="148">
        <v>0.56035970458999995</v>
      </c>
      <c r="H63" s="170"/>
      <c r="I63" s="170"/>
      <c r="J63" s="170"/>
      <c r="K63" s="170"/>
      <c r="L63" s="170"/>
      <c r="M63" s="170"/>
      <c r="N63" s="170"/>
      <c r="O63" s="170"/>
      <c r="P63" s="170"/>
      <c r="Q63" s="170"/>
    </row>
    <row r="64" spans="1:17" outlineLevel="2" collapsed="1" x14ac:dyDescent="0.2">
      <c r="A64" s="14" t="s">
        <v>256</v>
      </c>
      <c r="B64" s="191">
        <f t="shared" ref="B64:F64" si="8">SUM(B$65:B$65)</f>
        <v>6.7403619999999994E-5</v>
      </c>
      <c r="C64" s="191">
        <f t="shared" si="8"/>
        <v>7.0629879999999998E-5</v>
      </c>
      <c r="D64" s="191">
        <f t="shared" si="8"/>
        <v>6.2362290000000004E-5</v>
      </c>
      <c r="E64" s="191">
        <f t="shared" si="8"/>
        <v>5.5863760000000003E-5</v>
      </c>
      <c r="F64" s="191">
        <f t="shared" si="8"/>
        <v>5.3445349999999998E-5</v>
      </c>
      <c r="G64" s="191">
        <v>6.1017590000000003E-5</v>
      </c>
      <c r="H64" s="170"/>
      <c r="I64" s="170"/>
      <c r="J64" s="170"/>
      <c r="K64" s="170"/>
      <c r="L64" s="170"/>
      <c r="M64" s="170"/>
      <c r="N64" s="170"/>
      <c r="O64" s="170"/>
      <c r="P64" s="170"/>
      <c r="Q64" s="170"/>
    </row>
    <row r="65" spans="1:17" hidden="1" outlineLevel="3" x14ac:dyDescent="0.2">
      <c r="A65" s="179" t="s">
        <v>76</v>
      </c>
      <c r="B65" s="148">
        <v>6.7403619999999994E-5</v>
      </c>
      <c r="C65" s="148">
        <v>7.0629879999999998E-5</v>
      </c>
      <c r="D65" s="148">
        <v>6.2362290000000004E-5</v>
      </c>
      <c r="E65" s="148">
        <v>5.5863760000000003E-5</v>
      </c>
      <c r="F65" s="148">
        <v>5.3445349999999998E-5</v>
      </c>
      <c r="G65" s="148">
        <v>6.1017590000000003E-5</v>
      </c>
      <c r="H65" s="170"/>
      <c r="I65" s="170"/>
      <c r="J65" s="170"/>
      <c r="K65" s="170"/>
      <c r="L65" s="170"/>
      <c r="M65" s="170"/>
      <c r="N65" s="170"/>
      <c r="O65" s="170"/>
      <c r="P65" s="170"/>
      <c r="Q65" s="170"/>
    </row>
    <row r="66" spans="1:17" outlineLevel="2" collapsed="1" x14ac:dyDescent="0.2">
      <c r="A66" s="14" t="s">
        <v>257</v>
      </c>
      <c r="B66" s="191">
        <f t="shared" ref="B66:F66" si="9">SUM(B$67:B$78)</f>
        <v>13.09098000751</v>
      </c>
      <c r="C66" s="191">
        <f t="shared" si="9"/>
        <v>17.378839984990002</v>
      </c>
      <c r="D66" s="191">
        <f t="shared" si="9"/>
        <v>17.28182000939</v>
      </c>
      <c r="E66" s="191">
        <f t="shared" si="9"/>
        <v>17.302433000000001</v>
      </c>
      <c r="F66" s="191">
        <f t="shared" si="9"/>
        <v>19.043329999999997</v>
      </c>
      <c r="G66" s="191">
        <v>20.467272999999999</v>
      </c>
      <c r="H66" s="170"/>
      <c r="I66" s="170"/>
      <c r="J66" s="170"/>
      <c r="K66" s="170"/>
      <c r="L66" s="170"/>
      <c r="M66" s="170"/>
      <c r="N66" s="170"/>
      <c r="O66" s="170"/>
      <c r="P66" s="170"/>
      <c r="Q66" s="170"/>
    </row>
    <row r="67" spans="1:17" hidden="1" outlineLevel="3" x14ac:dyDescent="0.2">
      <c r="A67" s="179" t="s">
        <v>324</v>
      </c>
      <c r="B67" s="148">
        <v>1</v>
      </c>
      <c r="C67" s="148">
        <v>0</v>
      </c>
      <c r="D67" s="148">
        <v>0</v>
      </c>
      <c r="E67" s="148">
        <v>0</v>
      </c>
      <c r="F67" s="148">
        <v>0</v>
      </c>
      <c r="G67" s="148">
        <v>0</v>
      </c>
      <c r="H67" s="170"/>
      <c r="I67" s="170"/>
      <c r="J67" s="170"/>
      <c r="K67" s="170"/>
      <c r="L67" s="170"/>
      <c r="M67" s="170"/>
      <c r="N67" s="170"/>
      <c r="O67" s="170"/>
      <c r="P67" s="170"/>
      <c r="Q67" s="170"/>
    </row>
    <row r="68" spans="1:17" hidden="1" outlineLevel="3" x14ac:dyDescent="0.2">
      <c r="A68" s="179" t="s">
        <v>303</v>
      </c>
      <c r="B68" s="148">
        <v>0.79098000750999997</v>
      </c>
      <c r="C68" s="148">
        <v>0.82883998499</v>
      </c>
      <c r="D68" s="148">
        <v>0.73182000939000003</v>
      </c>
      <c r="E68" s="148">
        <v>0</v>
      </c>
      <c r="F68" s="148">
        <v>0</v>
      </c>
      <c r="G68" s="148">
        <v>0</v>
      </c>
      <c r="H68" s="170"/>
      <c r="I68" s="170"/>
      <c r="J68" s="170"/>
      <c r="K68" s="170"/>
      <c r="L68" s="170"/>
      <c r="M68" s="170"/>
      <c r="N68" s="170"/>
      <c r="O68" s="170"/>
      <c r="P68" s="170"/>
      <c r="Q68" s="170"/>
    </row>
    <row r="69" spans="1:17" hidden="1" outlineLevel="3" x14ac:dyDescent="0.2">
      <c r="A69" s="179" t="s">
        <v>304</v>
      </c>
      <c r="B69" s="148">
        <v>1</v>
      </c>
      <c r="C69" s="148">
        <v>1</v>
      </c>
      <c r="D69" s="148">
        <v>1</v>
      </c>
      <c r="E69" s="148">
        <v>0</v>
      </c>
      <c r="F69" s="148">
        <v>0</v>
      </c>
      <c r="G69" s="148">
        <v>0</v>
      </c>
      <c r="H69" s="170"/>
      <c r="I69" s="170"/>
      <c r="J69" s="170"/>
      <c r="K69" s="170"/>
      <c r="L69" s="170"/>
      <c r="M69" s="170"/>
      <c r="N69" s="170"/>
      <c r="O69" s="170"/>
      <c r="P69" s="170"/>
      <c r="Q69" s="170"/>
    </row>
    <row r="70" spans="1:17" hidden="1" outlineLevel="3" x14ac:dyDescent="0.2">
      <c r="A70" s="179" t="s">
        <v>305</v>
      </c>
      <c r="B70" s="148">
        <v>0.7</v>
      </c>
      <c r="C70" s="148">
        <v>0.7</v>
      </c>
      <c r="D70" s="148">
        <v>0.7</v>
      </c>
      <c r="E70" s="148">
        <v>0</v>
      </c>
      <c r="F70" s="148">
        <v>0</v>
      </c>
      <c r="G70" s="148">
        <v>0</v>
      </c>
      <c r="H70" s="170"/>
      <c r="I70" s="170"/>
      <c r="J70" s="170"/>
      <c r="K70" s="170"/>
      <c r="L70" s="170"/>
      <c r="M70" s="170"/>
      <c r="N70" s="170"/>
      <c r="O70" s="170"/>
      <c r="P70" s="170"/>
      <c r="Q70" s="170"/>
    </row>
    <row r="71" spans="1:17" hidden="1" outlineLevel="3" x14ac:dyDescent="0.2">
      <c r="A71" s="179" t="s">
        <v>306</v>
      </c>
      <c r="B71" s="148">
        <v>2</v>
      </c>
      <c r="C71" s="148">
        <v>2</v>
      </c>
      <c r="D71" s="148">
        <v>2</v>
      </c>
      <c r="E71" s="148">
        <v>0</v>
      </c>
      <c r="F71" s="148">
        <v>0</v>
      </c>
      <c r="G71" s="148">
        <v>0</v>
      </c>
      <c r="H71" s="170"/>
      <c r="I71" s="170"/>
      <c r="J71" s="170"/>
      <c r="K71" s="170"/>
      <c r="L71" s="170"/>
      <c r="M71" s="170"/>
      <c r="N71" s="170"/>
      <c r="O71" s="170"/>
      <c r="P71" s="170"/>
      <c r="Q71" s="170"/>
    </row>
    <row r="72" spans="1:17" hidden="1" outlineLevel="3" x14ac:dyDescent="0.2">
      <c r="A72" s="179" t="s">
        <v>307</v>
      </c>
      <c r="B72" s="148">
        <v>2.75</v>
      </c>
      <c r="C72" s="148">
        <v>2.75</v>
      </c>
      <c r="D72" s="148">
        <v>2.75</v>
      </c>
      <c r="E72" s="148">
        <v>0</v>
      </c>
      <c r="F72" s="148">
        <v>0</v>
      </c>
      <c r="G72" s="148">
        <v>0</v>
      </c>
      <c r="H72" s="170"/>
      <c r="I72" s="170"/>
      <c r="J72" s="170"/>
      <c r="K72" s="170"/>
      <c r="L72" s="170"/>
      <c r="M72" s="170"/>
      <c r="N72" s="170"/>
      <c r="O72" s="170"/>
      <c r="P72" s="170"/>
      <c r="Q72" s="170"/>
    </row>
    <row r="73" spans="1:17" hidden="1" outlineLevel="3" x14ac:dyDescent="0.2">
      <c r="A73" s="179" t="s">
        <v>308</v>
      </c>
      <c r="B73" s="148">
        <v>4.8499999999999996</v>
      </c>
      <c r="C73" s="148">
        <v>5.85</v>
      </c>
      <c r="D73" s="148">
        <v>4.8499999999999996</v>
      </c>
      <c r="E73" s="148">
        <v>0</v>
      </c>
      <c r="F73" s="148">
        <v>0</v>
      </c>
      <c r="G73" s="148">
        <v>0</v>
      </c>
      <c r="H73" s="170"/>
      <c r="I73" s="170"/>
      <c r="J73" s="170"/>
      <c r="K73" s="170"/>
      <c r="L73" s="170"/>
      <c r="M73" s="170"/>
      <c r="N73" s="170"/>
      <c r="O73" s="170"/>
      <c r="P73" s="170"/>
      <c r="Q73" s="170"/>
    </row>
    <row r="74" spans="1:17" hidden="1" outlineLevel="3" x14ac:dyDescent="0.2">
      <c r="A74" s="179" t="s">
        <v>309</v>
      </c>
      <c r="B74" s="148">
        <v>0</v>
      </c>
      <c r="C74" s="148">
        <v>4.25</v>
      </c>
      <c r="D74" s="148">
        <v>4.25</v>
      </c>
      <c r="E74" s="148">
        <v>3</v>
      </c>
      <c r="F74" s="148">
        <v>3</v>
      </c>
      <c r="G74" s="148">
        <v>3</v>
      </c>
      <c r="H74" s="170"/>
      <c r="I74" s="170"/>
      <c r="J74" s="170"/>
      <c r="K74" s="170"/>
      <c r="L74" s="170"/>
      <c r="M74" s="170"/>
      <c r="N74" s="170"/>
      <c r="O74" s="170"/>
      <c r="P74" s="170"/>
      <c r="Q74" s="170"/>
    </row>
    <row r="75" spans="1:17" hidden="1" outlineLevel="3" x14ac:dyDescent="0.2">
      <c r="A75" s="179" t="s">
        <v>259</v>
      </c>
      <c r="B75" s="148">
        <v>0</v>
      </c>
      <c r="C75" s="148">
        <v>0</v>
      </c>
      <c r="D75" s="148">
        <v>1</v>
      </c>
      <c r="E75" s="148">
        <v>1</v>
      </c>
      <c r="F75" s="148">
        <v>1</v>
      </c>
      <c r="G75" s="148">
        <v>1</v>
      </c>
      <c r="H75" s="170"/>
      <c r="I75" s="170"/>
      <c r="J75" s="170"/>
      <c r="K75" s="170"/>
      <c r="L75" s="170"/>
      <c r="M75" s="170"/>
      <c r="N75" s="170"/>
      <c r="O75" s="170"/>
      <c r="P75" s="170"/>
      <c r="Q75" s="170"/>
    </row>
    <row r="76" spans="1:17" hidden="1" outlineLevel="3" x14ac:dyDescent="0.2">
      <c r="A76" s="179" t="s">
        <v>310</v>
      </c>
      <c r="B76" s="148">
        <v>0</v>
      </c>
      <c r="C76" s="148">
        <v>0</v>
      </c>
      <c r="D76" s="148">
        <v>0</v>
      </c>
      <c r="E76" s="148">
        <v>13.302433000000001</v>
      </c>
      <c r="F76" s="148">
        <v>14.043329999999999</v>
      </c>
      <c r="G76" s="148">
        <v>12.467273</v>
      </c>
      <c r="H76" s="170"/>
      <c r="I76" s="170"/>
      <c r="J76" s="170"/>
      <c r="K76" s="170"/>
      <c r="L76" s="170"/>
      <c r="M76" s="170"/>
      <c r="N76" s="170"/>
      <c r="O76" s="170"/>
      <c r="P76" s="170"/>
      <c r="Q76" s="170"/>
    </row>
    <row r="77" spans="1:17" hidden="1" outlineLevel="3" x14ac:dyDescent="0.2">
      <c r="A77" s="179" t="s">
        <v>261</v>
      </c>
      <c r="B77" s="148">
        <v>0</v>
      </c>
      <c r="C77" s="148">
        <v>0</v>
      </c>
      <c r="D77" s="148">
        <v>0</v>
      </c>
      <c r="E77" s="148">
        <v>0</v>
      </c>
      <c r="F77" s="148">
        <v>1</v>
      </c>
      <c r="G77" s="148">
        <v>1</v>
      </c>
      <c r="H77" s="170"/>
      <c r="I77" s="170"/>
      <c r="J77" s="170"/>
      <c r="K77" s="170"/>
      <c r="L77" s="170"/>
      <c r="M77" s="170"/>
      <c r="N77" s="170"/>
      <c r="O77" s="170"/>
      <c r="P77" s="170"/>
      <c r="Q77" s="170"/>
    </row>
    <row r="78" spans="1:17" hidden="1" outlineLevel="3" x14ac:dyDescent="0.2">
      <c r="A78" s="179" t="s">
        <v>262</v>
      </c>
      <c r="B78" s="148">
        <v>0</v>
      </c>
      <c r="C78" s="148">
        <v>0</v>
      </c>
      <c r="D78" s="148">
        <v>0</v>
      </c>
      <c r="E78" s="148">
        <v>0</v>
      </c>
      <c r="F78" s="148">
        <v>0</v>
      </c>
      <c r="G78" s="148">
        <v>3</v>
      </c>
      <c r="H78" s="170"/>
      <c r="I78" s="170"/>
      <c r="J78" s="170"/>
      <c r="K78" s="170"/>
      <c r="L78" s="170"/>
      <c r="M78" s="170"/>
      <c r="N78" s="170"/>
      <c r="O78" s="170"/>
      <c r="P78" s="170"/>
      <c r="Q78" s="170"/>
    </row>
    <row r="79" spans="1:17" outlineLevel="2" collapsed="1" x14ac:dyDescent="0.2">
      <c r="A79" s="14" t="s">
        <v>263</v>
      </c>
      <c r="B79" s="191">
        <f t="shared" ref="B79:F79" si="10">SUM(B$80:B$80)</f>
        <v>1.8873376739600001</v>
      </c>
      <c r="C79" s="191">
        <f t="shared" si="10"/>
        <v>1.8975156476899999</v>
      </c>
      <c r="D79" s="191">
        <f t="shared" si="10"/>
        <v>1.7791325574800001</v>
      </c>
      <c r="E79" s="191">
        <f t="shared" si="10"/>
        <v>1.7016771418900001</v>
      </c>
      <c r="F79" s="191">
        <f t="shared" si="10"/>
        <v>1.6508394016800001</v>
      </c>
      <c r="G79" s="191">
        <v>1.74883683377</v>
      </c>
      <c r="H79" s="170"/>
      <c r="I79" s="170"/>
      <c r="J79" s="170"/>
      <c r="K79" s="170"/>
      <c r="L79" s="170"/>
      <c r="M79" s="170"/>
      <c r="N79" s="170"/>
      <c r="O79" s="170"/>
      <c r="P79" s="170"/>
      <c r="Q79" s="170"/>
    </row>
    <row r="80" spans="1:17" hidden="1" outlineLevel="3" x14ac:dyDescent="0.2">
      <c r="A80" s="179" t="s">
        <v>248</v>
      </c>
      <c r="B80" s="148">
        <v>1.8873376739600001</v>
      </c>
      <c r="C80" s="148">
        <v>1.8975156476899999</v>
      </c>
      <c r="D80" s="148">
        <v>1.7791325574800001</v>
      </c>
      <c r="E80" s="148">
        <v>1.7016771418900001</v>
      </c>
      <c r="F80" s="148">
        <v>1.6508394016800001</v>
      </c>
      <c r="G80" s="148">
        <v>1.74883683377</v>
      </c>
      <c r="H80" s="170"/>
      <c r="I80" s="170"/>
      <c r="J80" s="170"/>
      <c r="K80" s="170"/>
      <c r="L80" s="170"/>
      <c r="M80" s="170"/>
      <c r="N80" s="170"/>
      <c r="O80" s="170"/>
      <c r="P80" s="170"/>
      <c r="Q80" s="170"/>
    </row>
    <row r="81" spans="1:17" ht="15" x14ac:dyDescent="0.25">
      <c r="A81" s="261" t="s">
        <v>264</v>
      </c>
      <c r="B81" s="130">
        <f t="shared" ref="B81:G81" si="11">B$82+B$102</f>
        <v>14.549305512350003</v>
      </c>
      <c r="C81" s="130">
        <f t="shared" si="11"/>
        <v>13.082439824070001</v>
      </c>
      <c r="D81" s="130">
        <f t="shared" si="11"/>
        <v>9.7537623329799992</v>
      </c>
      <c r="E81" s="130">
        <f t="shared" si="11"/>
        <v>9.912581083600001</v>
      </c>
      <c r="F81" s="130">
        <f t="shared" si="11"/>
        <v>10.259902330019999</v>
      </c>
      <c r="G81" s="130">
        <f t="shared" si="11"/>
        <v>10.972392048510001</v>
      </c>
      <c r="H81" s="170"/>
      <c r="I81" s="170"/>
      <c r="J81" s="170"/>
      <c r="K81" s="170"/>
      <c r="L81" s="170"/>
      <c r="M81" s="170"/>
      <c r="N81" s="170"/>
      <c r="O81" s="170"/>
      <c r="P81" s="170"/>
      <c r="Q81" s="170"/>
    </row>
    <row r="82" spans="1:17" ht="15" outlineLevel="1" x14ac:dyDescent="0.25">
      <c r="A82" s="177" t="s">
        <v>205</v>
      </c>
      <c r="B82" s="31">
        <f t="shared" ref="B82:G82" si="12">B$83+B$96+B$100</f>
        <v>2.0282016647000001</v>
      </c>
      <c r="C82" s="31">
        <f t="shared" si="12"/>
        <v>3.3941135759200001</v>
      </c>
      <c r="D82" s="31">
        <f t="shared" si="12"/>
        <v>1.7670156076999999</v>
      </c>
      <c r="E82" s="31">
        <f t="shared" si="12"/>
        <v>0.89411910529000005</v>
      </c>
      <c r="F82" s="31">
        <f t="shared" si="12"/>
        <v>0.70187102033000004</v>
      </c>
      <c r="G82" s="31">
        <f t="shared" si="12"/>
        <v>0.47313389375999998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</row>
    <row r="83" spans="1:17" outlineLevel="2" collapsed="1" x14ac:dyDescent="0.2">
      <c r="A83" s="14" t="s">
        <v>265</v>
      </c>
      <c r="B83" s="191">
        <f t="shared" ref="B83:F83" si="13">SUM(B$84:B$95)</f>
        <v>1.2474921463700002</v>
      </c>
      <c r="C83" s="191">
        <f t="shared" si="13"/>
        <v>2.6442847472600004</v>
      </c>
      <c r="D83" s="191">
        <f t="shared" si="13"/>
        <v>1.36772267545</v>
      </c>
      <c r="E83" s="191">
        <f t="shared" si="13"/>
        <v>0.68331482616000006</v>
      </c>
      <c r="F83" s="191">
        <f t="shared" si="13"/>
        <v>0.58659464145999995</v>
      </c>
      <c r="G83" s="191">
        <v>0.31887770298000001</v>
      </c>
      <c r="H83" s="170"/>
      <c r="I83" s="170"/>
      <c r="J83" s="170"/>
      <c r="K83" s="170"/>
      <c r="L83" s="170"/>
      <c r="M83" s="170"/>
      <c r="N83" s="170"/>
      <c r="O83" s="170"/>
      <c r="P83" s="170"/>
      <c r="Q83" s="170"/>
    </row>
    <row r="84" spans="1:17" hidden="1" outlineLevel="3" x14ac:dyDescent="0.2">
      <c r="A84" s="179" t="s">
        <v>311</v>
      </c>
      <c r="B84" s="148">
        <v>0.19614501741000001</v>
      </c>
      <c r="C84" s="148">
        <v>0.12509075229</v>
      </c>
      <c r="D84" s="148">
        <v>0</v>
      </c>
      <c r="E84" s="148">
        <v>0</v>
      </c>
      <c r="F84" s="148">
        <v>0</v>
      </c>
      <c r="G84" s="148">
        <v>0</v>
      </c>
      <c r="H84" s="170"/>
      <c r="I84" s="170"/>
      <c r="J84" s="170"/>
      <c r="K84" s="170"/>
      <c r="L84" s="170"/>
      <c r="M84" s="170"/>
      <c r="N84" s="170"/>
      <c r="O84" s="170"/>
      <c r="P84" s="170"/>
      <c r="Q84" s="170"/>
    </row>
    <row r="85" spans="1:17" hidden="1" outlineLevel="3" x14ac:dyDescent="0.2">
      <c r="A85" s="179" t="s">
        <v>266</v>
      </c>
      <c r="B85" s="148">
        <v>1.45127E-6</v>
      </c>
      <c r="C85" s="148">
        <v>1.45127E-6</v>
      </c>
      <c r="D85" s="148">
        <v>7.3564000000000004E-7</v>
      </c>
      <c r="E85" s="148">
        <v>4.8332000000000002E-7</v>
      </c>
      <c r="F85" s="148">
        <v>4.2660999999999998E-7</v>
      </c>
      <c r="G85" s="148">
        <v>4.1329000000000002E-7</v>
      </c>
      <c r="H85" s="170"/>
      <c r="I85" s="170"/>
      <c r="J85" s="170"/>
      <c r="K85" s="170"/>
      <c r="L85" s="170"/>
      <c r="M85" s="170"/>
      <c r="N85" s="170"/>
      <c r="O85" s="170"/>
      <c r="P85" s="170"/>
      <c r="Q85" s="170"/>
    </row>
    <row r="86" spans="1:17" hidden="1" outlineLevel="3" x14ac:dyDescent="0.2">
      <c r="A86" s="179" t="s">
        <v>267</v>
      </c>
      <c r="B86" s="148">
        <v>0</v>
      </c>
      <c r="C86" s="148">
        <v>0</v>
      </c>
      <c r="D86" s="148">
        <v>6.3417347789999995E-2</v>
      </c>
      <c r="E86" s="148">
        <v>4.166550871E-2</v>
      </c>
      <c r="F86" s="148">
        <v>3.6777066759999998E-2</v>
      </c>
      <c r="G86" s="148">
        <v>3.5628747449999998E-2</v>
      </c>
      <c r="H86" s="170"/>
      <c r="I86" s="170"/>
      <c r="J86" s="170"/>
      <c r="K86" s="170"/>
      <c r="L86" s="170"/>
      <c r="M86" s="170"/>
      <c r="N86" s="170"/>
      <c r="O86" s="170"/>
      <c r="P86" s="170"/>
      <c r="Q86" s="170"/>
    </row>
    <row r="87" spans="1:17" hidden="1" outlineLevel="3" x14ac:dyDescent="0.2">
      <c r="A87" s="179" t="s">
        <v>268</v>
      </c>
      <c r="B87" s="148">
        <v>0.22738646333000001</v>
      </c>
      <c r="C87" s="148">
        <v>0.22519704759</v>
      </c>
      <c r="D87" s="148">
        <v>0.19025204337000001</v>
      </c>
      <c r="E87" s="148">
        <v>0.12499652612999999</v>
      </c>
      <c r="F87" s="148">
        <v>0.11033120028</v>
      </c>
      <c r="G87" s="148">
        <v>7.1257494899999996E-2</v>
      </c>
      <c r="H87" s="170"/>
      <c r="I87" s="170"/>
      <c r="J87" s="170"/>
      <c r="K87" s="170"/>
      <c r="L87" s="170"/>
      <c r="M87" s="170"/>
      <c r="N87" s="170"/>
      <c r="O87" s="170"/>
      <c r="P87" s="170"/>
      <c r="Q87" s="170"/>
    </row>
    <row r="88" spans="1:17" hidden="1" outlineLevel="3" x14ac:dyDescent="0.2">
      <c r="A88" s="179" t="s">
        <v>269</v>
      </c>
      <c r="B88" s="148">
        <v>5.0043788360000001E-2</v>
      </c>
      <c r="C88" s="148">
        <v>0.17515325914999999</v>
      </c>
      <c r="D88" s="148">
        <v>0.20293551297000001</v>
      </c>
      <c r="E88" s="148">
        <v>0.13332962782999999</v>
      </c>
      <c r="F88" s="148">
        <v>0.11033120028</v>
      </c>
      <c r="G88" s="148">
        <v>0.10688624234999999</v>
      </c>
      <c r="H88" s="170"/>
      <c r="I88" s="170"/>
      <c r="J88" s="170"/>
      <c r="K88" s="170"/>
      <c r="L88" s="170"/>
      <c r="M88" s="170"/>
      <c r="N88" s="170"/>
      <c r="O88" s="170"/>
      <c r="P88" s="170"/>
      <c r="Q88" s="170"/>
    </row>
    <row r="89" spans="1:17" hidden="1" outlineLevel="3" x14ac:dyDescent="0.2">
      <c r="A89" s="179" t="s">
        <v>312</v>
      </c>
      <c r="B89" s="148">
        <v>7.2426623300000006E-2</v>
      </c>
      <c r="C89" s="148">
        <v>7.2426623300000006E-2</v>
      </c>
      <c r="D89" s="148">
        <v>0</v>
      </c>
      <c r="E89" s="148">
        <v>0</v>
      </c>
      <c r="F89" s="148">
        <v>0</v>
      </c>
      <c r="G89" s="148">
        <v>0</v>
      </c>
      <c r="H89" s="170"/>
      <c r="I89" s="170"/>
      <c r="J89" s="170"/>
      <c r="K89" s="170"/>
      <c r="L89" s="170"/>
      <c r="M89" s="170"/>
      <c r="N89" s="170"/>
      <c r="O89" s="170"/>
      <c r="P89" s="170"/>
      <c r="Q89" s="170"/>
    </row>
    <row r="90" spans="1:17" hidden="1" outlineLevel="3" x14ac:dyDescent="0.2">
      <c r="A90" s="179" t="s">
        <v>313</v>
      </c>
      <c r="B90" s="148">
        <v>0</v>
      </c>
      <c r="C90" s="148">
        <v>0.60052545978000005</v>
      </c>
      <c r="D90" s="148">
        <v>0.30440326938000001</v>
      </c>
      <c r="E90" s="148">
        <v>0.19999444182000001</v>
      </c>
      <c r="F90" s="148">
        <v>0.17652992045999999</v>
      </c>
      <c r="G90" s="148">
        <v>0</v>
      </c>
      <c r="H90" s="170"/>
      <c r="I90" s="170"/>
      <c r="J90" s="170"/>
      <c r="K90" s="170"/>
      <c r="L90" s="170"/>
      <c r="M90" s="170"/>
      <c r="N90" s="170"/>
      <c r="O90" s="170"/>
      <c r="P90" s="170"/>
      <c r="Q90" s="170"/>
    </row>
    <row r="91" spans="1:17" hidden="1" outlineLevel="3" x14ac:dyDescent="0.2">
      <c r="A91" s="179" t="s">
        <v>314</v>
      </c>
      <c r="B91" s="148">
        <v>0</v>
      </c>
      <c r="C91" s="148">
        <v>0.19391967971999999</v>
      </c>
      <c r="D91" s="148">
        <v>0</v>
      </c>
      <c r="E91" s="148">
        <v>0</v>
      </c>
      <c r="F91" s="148">
        <v>0</v>
      </c>
      <c r="G91" s="148">
        <v>0</v>
      </c>
      <c r="H91" s="170"/>
      <c r="I91" s="170"/>
      <c r="J91" s="170"/>
      <c r="K91" s="170"/>
      <c r="L91" s="170"/>
      <c r="M91" s="170"/>
      <c r="N91" s="170"/>
      <c r="O91" s="170"/>
      <c r="P91" s="170"/>
      <c r="Q91" s="170"/>
    </row>
    <row r="92" spans="1:17" hidden="1" outlineLevel="3" x14ac:dyDescent="0.2">
      <c r="A92" s="179" t="s">
        <v>315</v>
      </c>
      <c r="B92" s="148">
        <v>0.50043788314000004</v>
      </c>
      <c r="C92" s="148">
        <v>0.53171525084000004</v>
      </c>
      <c r="D92" s="148">
        <v>0.26952372811000003</v>
      </c>
      <c r="E92" s="148">
        <v>1.041637718E-2</v>
      </c>
      <c r="F92" s="148">
        <v>0</v>
      </c>
      <c r="G92" s="148">
        <v>0</v>
      </c>
      <c r="H92" s="170"/>
      <c r="I92" s="170"/>
      <c r="J92" s="170"/>
      <c r="K92" s="170"/>
      <c r="L92" s="170"/>
      <c r="M92" s="170"/>
      <c r="N92" s="170"/>
      <c r="O92" s="170"/>
      <c r="P92" s="170"/>
      <c r="Q92" s="170"/>
    </row>
    <row r="93" spans="1:17" hidden="1" outlineLevel="3" x14ac:dyDescent="0.2">
      <c r="A93" s="179" t="s">
        <v>270</v>
      </c>
      <c r="B93" s="148">
        <v>0</v>
      </c>
      <c r="C93" s="148">
        <v>0.51920430376000004</v>
      </c>
      <c r="D93" s="148">
        <v>0.26318199332999997</v>
      </c>
      <c r="E93" s="148">
        <v>0.17291186116999999</v>
      </c>
      <c r="F93" s="148">
        <v>0.15262482707</v>
      </c>
      <c r="G93" s="148">
        <v>0.10510480498999999</v>
      </c>
      <c r="H93" s="170"/>
      <c r="I93" s="170"/>
      <c r="J93" s="170"/>
      <c r="K93" s="170"/>
      <c r="L93" s="170"/>
      <c r="M93" s="170"/>
      <c r="N93" s="170"/>
      <c r="O93" s="170"/>
      <c r="P93" s="170"/>
      <c r="Q93" s="170"/>
    </row>
    <row r="94" spans="1:17" hidden="1" outlineLevel="3" x14ac:dyDescent="0.2">
      <c r="A94" s="179" t="s">
        <v>316</v>
      </c>
      <c r="B94" s="148">
        <v>0.1100963343</v>
      </c>
      <c r="C94" s="148">
        <v>0.1100963343</v>
      </c>
      <c r="D94" s="148">
        <v>2.7903633019999999E-2</v>
      </c>
      <c r="E94" s="148">
        <v>0</v>
      </c>
      <c r="F94" s="148">
        <v>0</v>
      </c>
      <c r="G94" s="148">
        <v>0</v>
      </c>
      <c r="H94" s="170"/>
      <c r="I94" s="170"/>
      <c r="J94" s="170"/>
      <c r="K94" s="170"/>
      <c r="L94" s="170"/>
      <c r="M94" s="170"/>
      <c r="N94" s="170"/>
      <c r="O94" s="170"/>
      <c r="P94" s="170"/>
      <c r="Q94" s="170"/>
    </row>
    <row r="95" spans="1:17" hidden="1" outlineLevel="3" x14ac:dyDescent="0.2">
      <c r="A95" s="179" t="s">
        <v>317</v>
      </c>
      <c r="B95" s="148">
        <v>9.0954585259999998E-2</v>
      </c>
      <c r="C95" s="148">
        <v>9.0954585259999998E-2</v>
      </c>
      <c r="D95" s="148">
        <v>4.6104411839999998E-2</v>
      </c>
      <c r="E95" s="148">
        <v>0</v>
      </c>
      <c r="F95" s="148">
        <v>0</v>
      </c>
      <c r="G95" s="148">
        <v>0</v>
      </c>
      <c r="H95" s="170"/>
      <c r="I95" s="170"/>
      <c r="J95" s="170"/>
      <c r="K95" s="170"/>
      <c r="L95" s="170"/>
      <c r="M95" s="170"/>
      <c r="N95" s="170"/>
      <c r="O95" s="170"/>
      <c r="P95" s="170"/>
      <c r="Q95" s="170"/>
    </row>
    <row r="96" spans="1:17" outlineLevel="2" collapsed="1" x14ac:dyDescent="0.2">
      <c r="A96" s="14" t="s">
        <v>240</v>
      </c>
      <c r="B96" s="191">
        <f t="shared" ref="B96:F96" si="14">SUM(B$97:B$99)</f>
        <v>0.78059008257000007</v>
      </c>
      <c r="C96" s="191">
        <f t="shared" si="14"/>
        <v>0.74970939290000005</v>
      </c>
      <c r="D96" s="191">
        <f t="shared" si="14"/>
        <v>0.39923239088000001</v>
      </c>
      <c r="E96" s="191">
        <f t="shared" si="14"/>
        <v>0.21076450314999998</v>
      </c>
      <c r="F96" s="191">
        <f t="shared" si="14"/>
        <v>0.11524126964</v>
      </c>
      <c r="G96" s="191">
        <v>0.1542221778</v>
      </c>
      <c r="H96" s="170"/>
      <c r="I96" s="170"/>
      <c r="J96" s="170"/>
      <c r="K96" s="170"/>
      <c r="L96" s="170"/>
      <c r="M96" s="170"/>
      <c r="N96" s="170"/>
      <c r="O96" s="170"/>
      <c r="P96" s="170"/>
      <c r="Q96" s="170"/>
    </row>
    <row r="97" spans="1:17" hidden="1" outlineLevel="3" x14ac:dyDescent="0.2">
      <c r="A97" s="179" t="s">
        <v>271</v>
      </c>
      <c r="B97" s="148">
        <v>0.26272988865000002</v>
      </c>
      <c r="C97" s="148">
        <v>0.26272988865000002</v>
      </c>
      <c r="D97" s="148">
        <v>0.13317643035999999</v>
      </c>
      <c r="E97" s="148">
        <v>4.3748784149999997E-2</v>
      </c>
      <c r="F97" s="148">
        <v>0</v>
      </c>
      <c r="G97" s="148">
        <v>1.2166126249999999E-2</v>
      </c>
      <c r="H97" s="170"/>
      <c r="I97" s="170"/>
      <c r="J97" s="170"/>
      <c r="K97" s="170"/>
      <c r="L97" s="170"/>
      <c r="M97" s="170"/>
      <c r="N97" s="170"/>
      <c r="O97" s="170"/>
      <c r="P97" s="170"/>
      <c r="Q97" s="170"/>
    </row>
    <row r="98" spans="1:17" hidden="1" outlineLevel="3" x14ac:dyDescent="0.2">
      <c r="A98" s="179" t="s">
        <v>272</v>
      </c>
      <c r="B98" s="148">
        <v>0.51786019392000004</v>
      </c>
      <c r="C98" s="148">
        <v>0.48697950424999997</v>
      </c>
      <c r="D98" s="148">
        <v>0.25429483322000002</v>
      </c>
      <c r="E98" s="148">
        <v>0.16082312704999999</v>
      </c>
      <c r="F98" s="148">
        <v>0.11112971566</v>
      </c>
      <c r="G98" s="148">
        <v>0.1388693298</v>
      </c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1:17" hidden="1" outlineLevel="3" x14ac:dyDescent="0.2">
      <c r="A99" s="179" t="s">
        <v>273</v>
      </c>
      <c r="B99" s="148">
        <v>0</v>
      </c>
      <c r="C99" s="148">
        <v>0</v>
      </c>
      <c r="D99" s="148">
        <v>1.17611273E-2</v>
      </c>
      <c r="E99" s="148">
        <v>6.1925919499999996E-3</v>
      </c>
      <c r="F99" s="148">
        <v>4.11155398E-3</v>
      </c>
      <c r="G99" s="148">
        <v>3.18672175E-3</v>
      </c>
      <c r="H99" s="170"/>
      <c r="I99" s="170"/>
      <c r="J99" s="170"/>
      <c r="K99" s="170"/>
      <c r="L99" s="170"/>
      <c r="M99" s="170"/>
      <c r="N99" s="170"/>
      <c r="O99" s="170"/>
      <c r="P99" s="170"/>
      <c r="Q99" s="170"/>
    </row>
    <row r="100" spans="1:17" outlineLevel="2" collapsed="1" x14ac:dyDescent="0.2">
      <c r="A100" s="14" t="s">
        <v>274</v>
      </c>
      <c r="B100" s="191">
        <f t="shared" ref="B100:F100" si="15">SUM(B$101:B$101)</f>
        <v>1.1943576E-4</v>
      </c>
      <c r="C100" s="191">
        <f t="shared" si="15"/>
        <v>1.1943576E-4</v>
      </c>
      <c r="D100" s="191">
        <f t="shared" si="15"/>
        <v>6.0541370000000001E-5</v>
      </c>
      <c r="E100" s="191">
        <f t="shared" si="15"/>
        <v>3.9775979999999999E-5</v>
      </c>
      <c r="F100" s="191">
        <f t="shared" si="15"/>
        <v>3.5109230000000001E-5</v>
      </c>
      <c r="G100" s="191">
        <v>3.401298E-5</v>
      </c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</row>
    <row r="101" spans="1:17" hidden="1" outlineLevel="3" x14ac:dyDescent="0.2">
      <c r="A101" s="179" t="s">
        <v>275</v>
      </c>
      <c r="B101" s="148">
        <v>1.1943576E-4</v>
      </c>
      <c r="C101" s="148">
        <v>1.1943576E-4</v>
      </c>
      <c r="D101" s="148">
        <v>6.0541370000000001E-5</v>
      </c>
      <c r="E101" s="148">
        <v>3.9775979999999999E-5</v>
      </c>
      <c r="F101" s="148">
        <v>3.5109230000000001E-5</v>
      </c>
      <c r="G101" s="148">
        <v>3.401298E-5</v>
      </c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</row>
    <row r="102" spans="1:17" ht="15" outlineLevel="1" x14ac:dyDescent="0.25">
      <c r="A102" s="177" t="s">
        <v>242</v>
      </c>
      <c r="B102" s="31">
        <f t="shared" ref="B102:G102" si="16">B$103+B$109+B$111+B$125+B$129</f>
        <v>12.521103847650002</v>
      </c>
      <c r="C102" s="31">
        <f t="shared" si="16"/>
        <v>9.6883262481500001</v>
      </c>
      <c r="D102" s="31">
        <f t="shared" si="16"/>
        <v>7.9867467252799997</v>
      </c>
      <c r="E102" s="31">
        <f t="shared" si="16"/>
        <v>9.0184619783100004</v>
      </c>
      <c r="F102" s="31">
        <f t="shared" si="16"/>
        <v>9.5580313096899996</v>
      </c>
      <c r="G102" s="31">
        <f t="shared" si="16"/>
        <v>10.499258154750001</v>
      </c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</row>
    <row r="103" spans="1:17" outlineLevel="2" collapsed="1" x14ac:dyDescent="0.2">
      <c r="A103" s="14" t="s">
        <v>243</v>
      </c>
      <c r="B103" s="191">
        <f t="shared" ref="B103:F103" si="17">SUM(B$104:B$108)</f>
        <v>5.0741691395699995</v>
      </c>
      <c r="C103" s="191">
        <f t="shared" si="17"/>
        <v>2.0299789257</v>
      </c>
      <c r="D103" s="191">
        <f t="shared" si="17"/>
        <v>2.5437051230600001</v>
      </c>
      <c r="E103" s="191">
        <f t="shared" si="17"/>
        <v>5.8679120508100002</v>
      </c>
      <c r="F103" s="191">
        <f t="shared" si="17"/>
        <v>7.0237852433200008</v>
      </c>
      <c r="G103" s="191">
        <v>8.1838357207700003</v>
      </c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</row>
    <row r="104" spans="1:17" hidden="1" outlineLevel="3" x14ac:dyDescent="0.2">
      <c r="A104" s="179" t="s">
        <v>276</v>
      </c>
      <c r="B104" s="148">
        <v>4.7473750269999997E-2</v>
      </c>
      <c r="C104" s="148">
        <v>3.9832119559999997E-2</v>
      </c>
      <c r="D104" s="148">
        <v>2.8629790209999999E-2</v>
      </c>
      <c r="E104" s="148">
        <v>1.90260701E-2</v>
      </c>
      <c r="F104" s="148">
        <v>1.088056003E-2</v>
      </c>
      <c r="G104" s="148">
        <v>6.3155020130000003E-2</v>
      </c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</row>
    <row r="105" spans="1:17" hidden="1" outlineLevel="3" x14ac:dyDescent="0.2">
      <c r="A105" s="179" t="s">
        <v>245</v>
      </c>
      <c r="B105" s="148">
        <v>0.11312931542</v>
      </c>
      <c r="C105" s="148">
        <v>9.785945972E-2</v>
      </c>
      <c r="D105" s="148">
        <v>8.8309116990000006E-2</v>
      </c>
      <c r="E105" s="148">
        <v>0.12708577197000001</v>
      </c>
      <c r="F105" s="148">
        <v>0.38844779044</v>
      </c>
      <c r="G105" s="148">
        <v>0.40751932887999998</v>
      </c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</row>
    <row r="106" spans="1:17" hidden="1" outlineLevel="3" x14ac:dyDescent="0.2">
      <c r="A106" s="179" t="s">
        <v>246</v>
      </c>
      <c r="B106" s="148">
        <v>0</v>
      </c>
      <c r="C106" s="148">
        <v>0</v>
      </c>
      <c r="D106" s="148">
        <v>0</v>
      </c>
      <c r="E106" s="148">
        <v>0</v>
      </c>
      <c r="F106" s="148">
        <v>3.658550017E-2</v>
      </c>
      <c r="G106" s="148">
        <v>4.1769000090000001E-2</v>
      </c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</row>
    <row r="107" spans="1:17" hidden="1" outlineLevel="3" x14ac:dyDescent="0.2">
      <c r="A107" s="179" t="s">
        <v>247</v>
      </c>
      <c r="B107" s="148">
        <v>0.18561613940999999</v>
      </c>
      <c r="C107" s="148">
        <v>0.24374336708</v>
      </c>
      <c r="D107" s="148">
        <v>0.36831129565999998</v>
      </c>
      <c r="E107" s="148">
        <v>0.39244671814999998</v>
      </c>
      <c r="F107" s="148">
        <v>0.45504334538000002</v>
      </c>
      <c r="G107" s="148">
        <v>0.44966999999000001</v>
      </c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</row>
    <row r="108" spans="1:17" hidden="1" outlineLevel="3" x14ac:dyDescent="0.2">
      <c r="A108" s="179" t="s">
        <v>248</v>
      </c>
      <c r="B108" s="148">
        <v>4.7279499344699998</v>
      </c>
      <c r="C108" s="148">
        <v>1.6485439793400001</v>
      </c>
      <c r="D108" s="148">
        <v>2.0584549202</v>
      </c>
      <c r="E108" s="148">
        <v>5.32935349059</v>
      </c>
      <c r="F108" s="148">
        <v>6.1328280473000003</v>
      </c>
      <c r="G108" s="148">
        <v>7.2217223716800003</v>
      </c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</row>
    <row r="109" spans="1:17" outlineLevel="2" collapsed="1" x14ac:dyDescent="0.2">
      <c r="A109" s="14" t="s">
        <v>250</v>
      </c>
      <c r="B109" s="191">
        <f t="shared" ref="B109:F109" si="18">SUM(B$110:B$110)</f>
        <v>0.24783356000000001</v>
      </c>
      <c r="C109" s="191">
        <f t="shared" si="18"/>
        <v>0.24783356000000001</v>
      </c>
      <c r="D109" s="191">
        <f t="shared" si="18"/>
        <v>0.24369463331999999</v>
      </c>
      <c r="E109" s="191">
        <f t="shared" si="18"/>
        <v>0.19495570664</v>
      </c>
      <c r="F109" s="191">
        <f t="shared" si="18"/>
        <v>0.14621677995999999</v>
      </c>
      <c r="G109" s="191">
        <v>9.7477853279999999E-2</v>
      </c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</row>
    <row r="110" spans="1:17" hidden="1" outlineLevel="3" x14ac:dyDescent="0.2">
      <c r="A110" s="179" t="s">
        <v>251</v>
      </c>
      <c r="B110" s="148">
        <v>0.24783356000000001</v>
      </c>
      <c r="C110" s="148">
        <v>0.24783356000000001</v>
      </c>
      <c r="D110" s="148">
        <v>0.24369463331999999</v>
      </c>
      <c r="E110" s="148">
        <v>0.19495570664</v>
      </c>
      <c r="F110" s="148">
        <v>0.14621677995999999</v>
      </c>
      <c r="G110" s="148">
        <v>9.7477853279999999E-2</v>
      </c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</row>
    <row r="111" spans="1:17" outlineLevel="2" collapsed="1" x14ac:dyDescent="0.2">
      <c r="A111" s="14" t="s">
        <v>256</v>
      </c>
      <c r="B111" s="191">
        <f t="shared" ref="B111:F111" si="19">SUM(B$112:B$124)</f>
        <v>3.6709121527000006</v>
      </c>
      <c r="C111" s="191">
        <f t="shared" si="19"/>
        <v>3.8816497435699997</v>
      </c>
      <c r="D111" s="191">
        <f t="shared" si="19"/>
        <v>3.2733513524600002</v>
      </c>
      <c r="E111" s="191">
        <f t="shared" si="19"/>
        <v>2.8427356019299999</v>
      </c>
      <c r="F111" s="191">
        <f t="shared" si="19"/>
        <v>2.2785423277099999</v>
      </c>
      <c r="G111" s="191">
        <v>2.1019582370299998</v>
      </c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</row>
    <row r="112" spans="1:17" hidden="1" outlineLevel="3" x14ac:dyDescent="0.2">
      <c r="A112" s="179" t="s">
        <v>39</v>
      </c>
      <c r="B112" s="148">
        <v>4.3943333309999999E-2</v>
      </c>
      <c r="C112" s="148">
        <v>2.3023332000000001E-2</v>
      </c>
      <c r="D112" s="148">
        <v>0</v>
      </c>
      <c r="E112" s="148">
        <v>0</v>
      </c>
      <c r="F112" s="148">
        <v>0</v>
      </c>
      <c r="G112" s="148">
        <v>0</v>
      </c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</row>
    <row r="113" spans="1:17" hidden="1" outlineLevel="3" x14ac:dyDescent="0.2">
      <c r="A113" s="179" t="s">
        <v>21</v>
      </c>
      <c r="B113" s="148">
        <v>0</v>
      </c>
      <c r="C113" s="148">
        <v>0</v>
      </c>
      <c r="D113" s="148">
        <v>0</v>
      </c>
      <c r="E113" s="148">
        <v>0</v>
      </c>
      <c r="F113" s="148">
        <v>0</v>
      </c>
      <c r="G113" s="148">
        <v>0.37729509711999998</v>
      </c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</row>
    <row r="114" spans="1:17" hidden="1" outlineLevel="3" x14ac:dyDescent="0.2">
      <c r="A114" s="179" t="s">
        <v>66</v>
      </c>
      <c r="B114" s="148">
        <v>0.19678642902999999</v>
      </c>
      <c r="C114" s="148">
        <v>0.15465415623000001</v>
      </c>
      <c r="D114" s="148">
        <v>9.1034062159999998E-2</v>
      </c>
      <c r="E114" s="148">
        <v>4.0773885349999997E-2</v>
      </c>
      <c r="F114" s="148">
        <v>0</v>
      </c>
      <c r="G114" s="148">
        <v>0</v>
      </c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</row>
    <row r="115" spans="1:17" hidden="1" outlineLevel="3" x14ac:dyDescent="0.2">
      <c r="A115" s="179" t="s">
        <v>103</v>
      </c>
      <c r="B115" s="148">
        <v>0.15</v>
      </c>
      <c r="C115" s="148">
        <v>0.15</v>
      </c>
      <c r="D115" s="148">
        <v>0</v>
      </c>
      <c r="E115" s="148">
        <v>0</v>
      </c>
      <c r="F115" s="148">
        <v>0</v>
      </c>
      <c r="G115" s="148">
        <v>0</v>
      </c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</row>
    <row r="116" spans="1:17" hidden="1" outlineLevel="3" x14ac:dyDescent="0.2">
      <c r="A116" s="179" t="s">
        <v>139</v>
      </c>
      <c r="B116" s="148">
        <v>0.252</v>
      </c>
      <c r="C116" s="148">
        <v>0.2016</v>
      </c>
      <c r="D116" s="148">
        <v>0.1512</v>
      </c>
      <c r="E116" s="148">
        <v>0.1008</v>
      </c>
      <c r="F116" s="148">
        <v>0</v>
      </c>
      <c r="G116" s="148">
        <v>0</v>
      </c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</row>
    <row r="117" spans="1:17" hidden="1" outlineLevel="3" x14ac:dyDescent="0.2">
      <c r="A117" s="179" t="s">
        <v>19</v>
      </c>
      <c r="B117" s="148">
        <v>4.2857144E-2</v>
      </c>
      <c r="C117" s="148">
        <v>2.8571429999999998E-2</v>
      </c>
      <c r="D117" s="148">
        <v>1.4285716E-2</v>
      </c>
      <c r="E117" s="148">
        <v>0</v>
      </c>
      <c r="F117" s="148">
        <v>1.427420651E-2</v>
      </c>
      <c r="G117" s="148">
        <v>3.7104216299999999E-2</v>
      </c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</row>
    <row r="118" spans="1:17" hidden="1" outlineLevel="3" x14ac:dyDescent="0.2">
      <c r="A118" s="179" t="s">
        <v>126</v>
      </c>
      <c r="B118" s="148">
        <v>8.9644400360000001E-2</v>
      </c>
      <c r="C118" s="148">
        <v>8.2193298060000003E-2</v>
      </c>
      <c r="D118" s="148">
        <v>6.2204700440000003E-2</v>
      </c>
      <c r="E118" s="148">
        <v>4.6435500140000002E-2</v>
      </c>
      <c r="F118" s="148">
        <v>3.5540199949999997E-2</v>
      </c>
      <c r="G118" s="148">
        <v>3.0431699860000001E-2</v>
      </c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</row>
    <row r="119" spans="1:17" hidden="1" outlineLevel="3" x14ac:dyDescent="0.2">
      <c r="A119" s="179" t="s">
        <v>180</v>
      </c>
      <c r="B119" s="148">
        <v>0.44080000000000003</v>
      </c>
      <c r="C119" s="148">
        <v>0.293866668</v>
      </c>
      <c r="D119" s="148">
        <v>0.146933336</v>
      </c>
      <c r="E119" s="148">
        <v>0</v>
      </c>
      <c r="F119" s="148">
        <v>0</v>
      </c>
      <c r="G119" s="148">
        <v>0</v>
      </c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</row>
    <row r="120" spans="1:17" hidden="1" outlineLevel="3" x14ac:dyDescent="0.2">
      <c r="A120" s="179" t="s">
        <v>318</v>
      </c>
      <c r="B120" s="148">
        <v>0</v>
      </c>
      <c r="C120" s="148">
        <v>0.5</v>
      </c>
      <c r="D120" s="148">
        <v>0.5</v>
      </c>
      <c r="E120" s="148">
        <v>0.5</v>
      </c>
      <c r="F120" s="148">
        <v>0.5</v>
      </c>
      <c r="G120" s="148">
        <v>0</v>
      </c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</row>
    <row r="121" spans="1:17" hidden="1" outlineLevel="3" x14ac:dyDescent="0.2">
      <c r="A121" s="179" t="s">
        <v>278</v>
      </c>
      <c r="B121" s="148">
        <v>5.7930846000000001E-2</v>
      </c>
      <c r="C121" s="148">
        <v>8.5000000000000006E-2</v>
      </c>
      <c r="D121" s="148">
        <v>8.5000000000000006E-2</v>
      </c>
      <c r="E121" s="148">
        <v>7.2080000000000005E-2</v>
      </c>
      <c r="F121" s="148">
        <v>5.9159999999999997E-2</v>
      </c>
      <c r="G121" s="148">
        <v>4.6240000000000003E-2</v>
      </c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</row>
    <row r="122" spans="1:17" hidden="1" outlineLevel="3" x14ac:dyDescent="0.2">
      <c r="A122" s="179" t="s">
        <v>279</v>
      </c>
      <c r="B122" s="148">
        <v>1.5</v>
      </c>
      <c r="C122" s="148">
        <v>1.552123895</v>
      </c>
      <c r="D122" s="148">
        <v>1.552123895</v>
      </c>
      <c r="E122" s="148">
        <v>1.552123895</v>
      </c>
      <c r="F122" s="148">
        <v>1.53909292125</v>
      </c>
      <c r="G122" s="148">
        <v>1.5130309737500001</v>
      </c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</row>
    <row r="123" spans="1:17" hidden="1" outlineLevel="3" x14ac:dyDescent="0.2">
      <c r="A123" s="179" t="s">
        <v>280</v>
      </c>
      <c r="B123" s="148">
        <v>0.26095000000000002</v>
      </c>
      <c r="C123" s="148">
        <v>0.22833125000000001</v>
      </c>
      <c r="D123" s="148">
        <v>0.19571250000000001</v>
      </c>
      <c r="E123" s="148">
        <v>0.16309375000000001</v>
      </c>
      <c r="F123" s="148">
        <v>0.13047500000000001</v>
      </c>
      <c r="G123" s="148">
        <v>9.7856250000000006E-2</v>
      </c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</row>
    <row r="124" spans="1:17" hidden="1" outlineLevel="3" x14ac:dyDescent="0.2">
      <c r="A124" s="179" t="s">
        <v>325</v>
      </c>
      <c r="B124" s="148">
        <v>0.63600000000000001</v>
      </c>
      <c r="C124" s="148">
        <v>0.58228571427999998</v>
      </c>
      <c r="D124" s="148">
        <v>0.47485714286000003</v>
      </c>
      <c r="E124" s="148">
        <v>0.36742857144000002</v>
      </c>
      <c r="F124" s="148">
        <v>0</v>
      </c>
      <c r="G124" s="148">
        <v>0</v>
      </c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</row>
    <row r="125" spans="1:17" outlineLevel="2" collapsed="1" x14ac:dyDescent="0.2">
      <c r="A125" s="14" t="s">
        <v>281</v>
      </c>
      <c r="B125" s="191">
        <f t="shared" ref="B125:F125" si="20">SUM(B$126:B$128)</f>
        <v>3.4030170000000002</v>
      </c>
      <c r="C125" s="191">
        <f t="shared" si="20"/>
        <v>3.4030170000000002</v>
      </c>
      <c r="D125" s="191">
        <f t="shared" si="20"/>
        <v>1.8080000000000001</v>
      </c>
      <c r="E125" s="191">
        <f t="shared" si="20"/>
        <v>0</v>
      </c>
      <c r="F125" s="191">
        <f t="shared" si="20"/>
        <v>0</v>
      </c>
      <c r="G125" s="191">
        <v>0</v>
      </c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</row>
    <row r="126" spans="1:17" hidden="1" outlineLevel="3" x14ac:dyDescent="0.2">
      <c r="A126" s="179" t="s">
        <v>319</v>
      </c>
      <c r="B126" s="148">
        <v>0.55000000000000004</v>
      </c>
      <c r="C126" s="148">
        <v>0.55000000000000004</v>
      </c>
      <c r="D126" s="148">
        <v>0.55000000000000004</v>
      </c>
      <c r="E126" s="148">
        <v>0</v>
      </c>
      <c r="F126" s="148">
        <v>0</v>
      </c>
      <c r="G126" s="148">
        <v>0</v>
      </c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</row>
    <row r="127" spans="1:17" hidden="1" outlineLevel="3" x14ac:dyDescent="0.2">
      <c r="A127" s="179" t="s">
        <v>320</v>
      </c>
      <c r="B127" s="148">
        <v>1.258</v>
      </c>
      <c r="C127" s="148">
        <v>1.258</v>
      </c>
      <c r="D127" s="148">
        <v>1.258</v>
      </c>
      <c r="E127" s="148">
        <v>0</v>
      </c>
      <c r="F127" s="148">
        <v>0</v>
      </c>
      <c r="G127" s="148">
        <v>0</v>
      </c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</row>
    <row r="128" spans="1:17" hidden="1" outlineLevel="3" x14ac:dyDescent="0.2">
      <c r="A128" s="179" t="s">
        <v>321</v>
      </c>
      <c r="B128" s="148">
        <v>1.5950169999999999</v>
      </c>
      <c r="C128" s="148">
        <v>1.5950169999999999</v>
      </c>
      <c r="D128" s="148">
        <v>0</v>
      </c>
      <c r="E128" s="148">
        <v>0</v>
      </c>
      <c r="F128" s="148">
        <v>0</v>
      </c>
      <c r="G128" s="148">
        <v>0</v>
      </c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</row>
    <row r="129" spans="1:17" outlineLevel="2" collapsed="1" x14ac:dyDescent="0.2">
      <c r="A129" s="14" t="s">
        <v>263</v>
      </c>
      <c r="B129" s="191">
        <f t="shared" ref="B129:F129" si="21">SUM(B$130:B$130)</f>
        <v>0.12517199538000001</v>
      </c>
      <c r="C129" s="191">
        <f t="shared" si="21"/>
        <v>0.12584701887999999</v>
      </c>
      <c r="D129" s="191">
        <f t="shared" si="21"/>
        <v>0.11799561644000001</v>
      </c>
      <c r="E129" s="191">
        <f t="shared" si="21"/>
        <v>0.11285861893</v>
      </c>
      <c r="F129" s="191">
        <f t="shared" si="21"/>
        <v>0.1094869587</v>
      </c>
      <c r="G129" s="191">
        <v>0.11598634367000001</v>
      </c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</row>
    <row r="130" spans="1:17" hidden="1" outlineLevel="3" x14ac:dyDescent="0.2">
      <c r="A130" s="179" t="s">
        <v>248</v>
      </c>
      <c r="B130" s="148">
        <v>0.12517199538000001</v>
      </c>
      <c r="C130" s="148">
        <v>0.12584701887999999</v>
      </c>
      <c r="D130" s="148">
        <v>0.11799561644000001</v>
      </c>
      <c r="E130" s="148">
        <v>0.11285861893</v>
      </c>
      <c r="F130" s="148">
        <v>0.1094869587</v>
      </c>
      <c r="G130" s="148">
        <v>0.11598634367000001</v>
      </c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</row>
    <row r="131" spans="1:17" x14ac:dyDescent="0.2">
      <c r="B131" s="118"/>
      <c r="C131" s="118"/>
      <c r="D131" s="118"/>
      <c r="E131" s="118"/>
      <c r="F131" s="118"/>
      <c r="G131" s="118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</row>
    <row r="132" spans="1:17" x14ac:dyDescent="0.2">
      <c r="B132" s="118"/>
      <c r="C132" s="118"/>
      <c r="D132" s="118"/>
      <c r="E132" s="118"/>
      <c r="F132" s="118"/>
      <c r="G132" s="118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</row>
    <row r="133" spans="1:17" x14ac:dyDescent="0.2">
      <c r="B133" s="118"/>
      <c r="C133" s="118"/>
      <c r="D133" s="118"/>
      <c r="E133" s="118"/>
      <c r="F133" s="118"/>
      <c r="G133" s="118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</row>
    <row r="134" spans="1:17" x14ac:dyDescent="0.2">
      <c r="B134" s="118"/>
      <c r="C134" s="118"/>
      <c r="D134" s="118"/>
      <c r="E134" s="118"/>
      <c r="F134" s="118"/>
      <c r="G134" s="118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</row>
    <row r="135" spans="1:17" x14ac:dyDescent="0.2">
      <c r="B135" s="118"/>
      <c r="C135" s="118"/>
      <c r="D135" s="118"/>
      <c r="E135" s="118"/>
      <c r="F135" s="118"/>
      <c r="G135" s="118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</row>
    <row r="136" spans="1:17" x14ac:dyDescent="0.2">
      <c r="B136" s="118"/>
      <c r="C136" s="118"/>
      <c r="D136" s="118"/>
      <c r="E136" s="118"/>
      <c r="F136" s="118"/>
      <c r="G136" s="118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</row>
    <row r="137" spans="1:17" x14ac:dyDescent="0.2">
      <c r="B137" s="118"/>
      <c r="C137" s="118"/>
      <c r="D137" s="118"/>
      <c r="E137" s="118"/>
      <c r="F137" s="118"/>
      <c r="G137" s="118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</row>
    <row r="138" spans="1:17" x14ac:dyDescent="0.2">
      <c r="B138" s="118"/>
      <c r="C138" s="118"/>
      <c r="D138" s="118"/>
      <c r="E138" s="118"/>
      <c r="F138" s="118"/>
      <c r="G138" s="118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</row>
    <row r="139" spans="1:17" x14ac:dyDescent="0.2">
      <c r="B139" s="118"/>
      <c r="C139" s="118"/>
      <c r="D139" s="118"/>
      <c r="E139" s="118"/>
      <c r="F139" s="118"/>
      <c r="G139" s="118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</row>
    <row r="140" spans="1:17" x14ac:dyDescent="0.2">
      <c r="B140" s="118"/>
      <c r="C140" s="118"/>
      <c r="D140" s="118"/>
      <c r="E140" s="118"/>
      <c r="F140" s="118"/>
      <c r="G140" s="118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</row>
    <row r="141" spans="1:17" x14ac:dyDescent="0.2">
      <c r="B141" s="118"/>
      <c r="C141" s="118"/>
      <c r="D141" s="118"/>
      <c r="E141" s="118"/>
      <c r="F141" s="118"/>
      <c r="G141" s="118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</row>
    <row r="142" spans="1:17" x14ac:dyDescent="0.2">
      <c r="B142" s="118"/>
      <c r="C142" s="118"/>
      <c r="D142" s="118"/>
      <c r="E142" s="118"/>
      <c r="F142" s="118"/>
      <c r="G142" s="118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</row>
    <row r="143" spans="1:17" x14ac:dyDescent="0.2">
      <c r="B143" s="118"/>
      <c r="C143" s="118"/>
      <c r="D143" s="118"/>
      <c r="E143" s="118"/>
      <c r="F143" s="118"/>
      <c r="G143" s="118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</row>
    <row r="144" spans="1:17" x14ac:dyDescent="0.2">
      <c r="B144" s="118"/>
      <c r="C144" s="118"/>
      <c r="D144" s="118"/>
      <c r="E144" s="118"/>
      <c r="F144" s="118"/>
      <c r="G144" s="118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</row>
    <row r="145" spans="2:17" x14ac:dyDescent="0.2">
      <c r="B145" s="118"/>
      <c r="C145" s="118"/>
      <c r="D145" s="118"/>
      <c r="E145" s="118"/>
      <c r="F145" s="118"/>
      <c r="G145" s="118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</row>
    <row r="146" spans="2:17" x14ac:dyDescent="0.2">
      <c r="B146" s="118"/>
      <c r="C146" s="118"/>
      <c r="D146" s="118"/>
      <c r="E146" s="118"/>
      <c r="F146" s="118"/>
      <c r="G146" s="118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</row>
    <row r="147" spans="2:17" x14ac:dyDescent="0.2">
      <c r="B147" s="118"/>
      <c r="C147" s="118"/>
      <c r="D147" s="118"/>
      <c r="E147" s="118"/>
      <c r="F147" s="118"/>
      <c r="G147" s="118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</row>
    <row r="148" spans="2:17" x14ac:dyDescent="0.2">
      <c r="B148" s="118"/>
      <c r="C148" s="118"/>
      <c r="D148" s="118"/>
      <c r="E148" s="118"/>
      <c r="F148" s="118"/>
      <c r="G148" s="118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</row>
    <row r="149" spans="2:17" x14ac:dyDescent="0.2">
      <c r="B149" s="118"/>
      <c r="C149" s="118"/>
      <c r="D149" s="118"/>
      <c r="E149" s="118"/>
      <c r="F149" s="118"/>
      <c r="G149" s="118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</row>
    <row r="150" spans="2:17" x14ac:dyDescent="0.2">
      <c r="B150" s="118"/>
      <c r="C150" s="118"/>
      <c r="D150" s="118"/>
      <c r="E150" s="118"/>
      <c r="F150" s="118"/>
      <c r="G150" s="118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</row>
    <row r="151" spans="2:17" x14ac:dyDescent="0.2">
      <c r="B151" s="118"/>
      <c r="C151" s="118"/>
      <c r="D151" s="118"/>
      <c r="E151" s="118"/>
      <c r="F151" s="118"/>
      <c r="G151" s="118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</row>
    <row r="152" spans="2:17" x14ac:dyDescent="0.2">
      <c r="B152" s="118"/>
      <c r="C152" s="118"/>
      <c r="D152" s="118"/>
      <c r="E152" s="118"/>
      <c r="F152" s="118"/>
      <c r="G152" s="118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</row>
    <row r="153" spans="2:17" x14ac:dyDescent="0.2">
      <c r="B153" s="118"/>
      <c r="C153" s="118"/>
      <c r="D153" s="118"/>
      <c r="E153" s="118"/>
      <c r="F153" s="118"/>
      <c r="G153" s="118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</row>
    <row r="154" spans="2:17" x14ac:dyDescent="0.2">
      <c r="B154" s="118"/>
      <c r="C154" s="118"/>
      <c r="D154" s="118"/>
      <c r="E154" s="118"/>
      <c r="F154" s="118"/>
      <c r="G154" s="118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</row>
    <row r="155" spans="2:17" x14ac:dyDescent="0.2">
      <c r="B155" s="118"/>
      <c r="C155" s="118"/>
      <c r="D155" s="118"/>
      <c r="E155" s="118"/>
      <c r="F155" s="118"/>
      <c r="G155" s="118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</row>
    <row r="156" spans="2:17" x14ac:dyDescent="0.2">
      <c r="B156" s="118"/>
      <c r="C156" s="118"/>
      <c r="D156" s="118"/>
      <c r="E156" s="118"/>
      <c r="F156" s="118"/>
      <c r="G156" s="118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</row>
    <row r="157" spans="2:17" x14ac:dyDescent="0.2">
      <c r="B157" s="118"/>
      <c r="C157" s="118"/>
      <c r="D157" s="118"/>
      <c r="E157" s="118"/>
      <c r="F157" s="118"/>
      <c r="G157" s="118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</row>
    <row r="158" spans="2:17" x14ac:dyDescent="0.2">
      <c r="B158" s="118"/>
      <c r="C158" s="118"/>
      <c r="D158" s="118"/>
      <c r="E158" s="118"/>
      <c r="F158" s="118"/>
      <c r="G158" s="118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</row>
    <row r="159" spans="2:17" x14ac:dyDescent="0.2">
      <c r="B159" s="118"/>
      <c r="C159" s="118"/>
      <c r="D159" s="118"/>
      <c r="E159" s="118"/>
      <c r="F159" s="118"/>
      <c r="G159" s="118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</row>
    <row r="160" spans="2:17" x14ac:dyDescent="0.2">
      <c r="B160" s="118"/>
      <c r="C160" s="118"/>
      <c r="D160" s="118"/>
      <c r="E160" s="118"/>
      <c r="F160" s="118"/>
      <c r="G160" s="118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</row>
    <row r="161" spans="2:17" x14ac:dyDescent="0.2">
      <c r="B161" s="118"/>
      <c r="C161" s="118"/>
      <c r="D161" s="118"/>
      <c r="E161" s="118"/>
      <c r="F161" s="118"/>
      <c r="G161" s="118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</row>
    <row r="162" spans="2:17" x14ac:dyDescent="0.2">
      <c r="B162" s="118"/>
      <c r="C162" s="118"/>
      <c r="D162" s="118"/>
      <c r="E162" s="118"/>
      <c r="F162" s="118"/>
      <c r="G162" s="118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</row>
    <row r="163" spans="2:17" x14ac:dyDescent="0.2">
      <c r="B163" s="118"/>
      <c r="C163" s="118"/>
      <c r="D163" s="118"/>
      <c r="E163" s="118"/>
      <c r="F163" s="118"/>
      <c r="G163" s="118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</row>
    <row r="164" spans="2:17" x14ac:dyDescent="0.2">
      <c r="B164" s="118"/>
      <c r="C164" s="118"/>
      <c r="D164" s="118"/>
      <c r="E164" s="118"/>
      <c r="F164" s="118"/>
      <c r="G164" s="118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</row>
    <row r="165" spans="2:17" x14ac:dyDescent="0.2">
      <c r="B165" s="118"/>
      <c r="C165" s="118"/>
      <c r="D165" s="118"/>
      <c r="E165" s="118"/>
      <c r="F165" s="118"/>
      <c r="G165" s="118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</row>
    <row r="166" spans="2:17" x14ac:dyDescent="0.2">
      <c r="B166" s="118"/>
      <c r="C166" s="118"/>
      <c r="D166" s="118"/>
      <c r="E166" s="118"/>
      <c r="F166" s="118"/>
      <c r="G166" s="118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</row>
    <row r="167" spans="2:17" x14ac:dyDescent="0.2">
      <c r="B167" s="118"/>
      <c r="C167" s="118"/>
      <c r="D167" s="118"/>
      <c r="E167" s="118"/>
      <c r="F167" s="118"/>
      <c r="G167" s="118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</row>
    <row r="168" spans="2:17" x14ac:dyDescent="0.2">
      <c r="B168" s="118"/>
      <c r="C168" s="118"/>
      <c r="D168" s="118"/>
      <c r="E168" s="118"/>
      <c r="F168" s="118"/>
      <c r="G168" s="118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159" bestFit="1" customWidth="1"/>
    <col min="2" max="2" width="12.42578125" style="101" bestFit="1" customWidth="1"/>
    <col min="3" max="3" width="13.5703125" style="101" bestFit="1" customWidth="1"/>
    <col min="4" max="4" width="10.28515625" style="127" customWidth="1"/>
    <col min="5" max="6" width="13.5703125" style="101" bestFit="1" customWidth="1"/>
    <col min="7" max="7" width="10.28515625" style="127" customWidth="1"/>
    <col min="8" max="8" width="12.7109375" style="101" hidden="1" customWidth="1"/>
    <col min="9" max="9" width="13.7109375" style="101" bestFit="1" customWidth="1"/>
    <col min="10" max="16384" width="9.140625" style="159"/>
  </cols>
  <sheetData>
    <row r="1" spans="1:19" x14ac:dyDescent="0.2">
      <c r="A1" s="104"/>
      <c r="B1" s="27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31.12.2017</v>
      </c>
      <c r="C1" s="275"/>
      <c r="D1" s="275"/>
      <c r="E1" s="275"/>
    </row>
    <row r="2" spans="1:19" ht="38.25" customHeight="1" x14ac:dyDescent="0.3">
      <c r="A2" s="276" t="s">
        <v>145</v>
      </c>
      <c r="B2" s="3"/>
      <c r="C2" s="3"/>
      <c r="D2" s="3"/>
      <c r="E2" s="3"/>
      <c r="F2" s="3"/>
      <c r="G2" s="3"/>
      <c r="H2" s="3"/>
      <c r="I2" s="3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x14ac:dyDescent="0.2">
      <c r="A3" s="104"/>
    </row>
    <row r="4" spans="1:19" s="248" customFormat="1" x14ac:dyDescent="0.2">
      <c r="B4" s="150"/>
      <c r="C4" s="150"/>
      <c r="D4" s="224"/>
      <c r="E4" s="150"/>
      <c r="F4" s="150"/>
      <c r="G4" s="224"/>
      <c r="H4" s="150" t="s">
        <v>189</v>
      </c>
      <c r="I4" s="248" t="str">
        <f>VALVAL</f>
        <v>млрд. одиниць</v>
      </c>
    </row>
    <row r="5" spans="1:19" s="96" customFormat="1" x14ac:dyDescent="0.2">
      <c r="A5" s="113"/>
      <c r="B5" s="268">
        <v>42735</v>
      </c>
      <c r="C5" s="269"/>
      <c r="D5" s="270"/>
      <c r="E5" s="268">
        <v>43100</v>
      </c>
      <c r="F5" s="269"/>
      <c r="G5" s="270"/>
      <c r="H5" s="11"/>
      <c r="I5" s="11"/>
    </row>
    <row r="6" spans="1:19" s="199" customFormat="1" x14ac:dyDescent="0.2">
      <c r="A6" s="206"/>
      <c r="B6" s="43" t="s">
        <v>183</v>
      </c>
      <c r="C6" s="43" t="s">
        <v>9</v>
      </c>
      <c r="D6" s="70" t="s">
        <v>68</v>
      </c>
      <c r="E6" s="43" t="s">
        <v>183</v>
      </c>
      <c r="F6" s="43" t="s">
        <v>9</v>
      </c>
      <c r="G6" s="70" t="s">
        <v>68</v>
      </c>
      <c r="H6" s="43" t="s">
        <v>68</v>
      </c>
      <c r="I6" s="43" t="s">
        <v>154</v>
      </c>
    </row>
    <row r="7" spans="1:19" s="79" customFormat="1" ht="15" x14ac:dyDescent="0.2">
      <c r="A7" s="157" t="s">
        <v>182</v>
      </c>
      <c r="B7" s="98">
        <f t="shared" ref="B7:G7" si="0">SUM(B$8+ B$9)</f>
        <v>70.972708268410003</v>
      </c>
      <c r="C7" s="98">
        <f t="shared" si="0"/>
        <v>1929.8088323996399</v>
      </c>
      <c r="D7" s="169">
        <f t="shared" si="0"/>
        <v>1</v>
      </c>
      <c r="E7" s="98">
        <f t="shared" si="0"/>
        <v>76.305177725160007</v>
      </c>
      <c r="F7" s="98">
        <f t="shared" si="0"/>
        <v>2141.6744392656601</v>
      </c>
      <c r="G7" s="169">
        <f t="shared" si="0"/>
        <v>1</v>
      </c>
      <c r="H7" s="98"/>
      <c r="I7" s="98">
        <f>SUM(I$8+ I$9)</f>
        <v>0</v>
      </c>
    </row>
    <row r="8" spans="1:19" s="32" customFormat="1" x14ac:dyDescent="0.2">
      <c r="A8" s="213" t="s">
        <v>75</v>
      </c>
      <c r="B8" s="194">
        <v>60.712805938389998</v>
      </c>
      <c r="C8" s="194">
        <v>1650.8332850501199</v>
      </c>
      <c r="D8" s="18">
        <v>0.85543899999999995</v>
      </c>
      <c r="E8" s="194">
        <v>65.332785676650005</v>
      </c>
      <c r="F8" s="194">
        <v>1833.7098647964799</v>
      </c>
      <c r="G8" s="18">
        <v>0.85620399999999997</v>
      </c>
      <c r="H8" s="194">
        <v>7.6499999999999995E-4</v>
      </c>
      <c r="I8" s="194">
        <v>-21.4</v>
      </c>
    </row>
    <row r="9" spans="1:19" s="32" customFormat="1" x14ac:dyDescent="0.2">
      <c r="A9" s="213" t="s">
        <v>117</v>
      </c>
      <c r="B9" s="194">
        <v>10.259902330019999</v>
      </c>
      <c r="C9" s="194">
        <v>278.97554734952001</v>
      </c>
      <c r="D9" s="18">
        <v>0.144561</v>
      </c>
      <c r="E9" s="194">
        <v>10.972392048510001</v>
      </c>
      <c r="F9" s="194">
        <v>307.96457446917998</v>
      </c>
      <c r="G9" s="18">
        <v>0.14379600000000001</v>
      </c>
      <c r="H9" s="194">
        <v>-7.6499999999999995E-4</v>
      </c>
      <c r="I9" s="194">
        <v>21.4</v>
      </c>
    </row>
    <row r="10" spans="1:19" x14ac:dyDescent="0.2">
      <c r="B10" s="118"/>
      <c r="C10" s="118"/>
      <c r="D10" s="146"/>
      <c r="E10" s="118"/>
      <c r="F10" s="118"/>
      <c r="G10" s="146"/>
      <c r="H10" s="118"/>
      <c r="I10" s="118"/>
      <c r="J10" s="170"/>
      <c r="K10" s="170"/>
      <c r="L10" s="170"/>
      <c r="M10" s="170"/>
      <c r="N10" s="170"/>
      <c r="O10" s="170"/>
      <c r="P10" s="170"/>
      <c r="Q10" s="170"/>
    </row>
    <row r="11" spans="1:19" x14ac:dyDescent="0.2">
      <c r="B11" s="118"/>
      <c r="C11" s="118"/>
      <c r="D11" s="146"/>
      <c r="E11" s="118"/>
      <c r="F11" s="118"/>
      <c r="G11" s="146"/>
      <c r="H11" s="118"/>
      <c r="I11" s="118"/>
      <c r="J11" s="170"/>
      <c r="K11" s="170"/>
      <c r="L11" s="170"/>
      <c r="M11" s="170"/>
      <c r="N11" s="170"/>
      <c r="O11" s="170"/>
      <c r="P11" s="170"/>
      <c r="Q11" s="170"/>
    </row>
    <row r="12" spans="1:19" x14ac:dyDescent="0.2">
      <c r="B12" s="118"/>
      <c r="C12" s="118"/>
      <c r="D12" s="146"/>
      <c r="E12" s="118"/>
      <c r="F12" s="118"/>
      <c r="G12" s="146"/>
      <c r="H12" s="118"/>
      <c r="I12" s="118"/>
      <c r="J12" s="170"/>
      <c r="K12" s="170"/>
      <c r="L12" s="170"/>
      <c r="M12" s="170"/>
      <c r="N12" s="170"/>
      <c r="O12" s="170"/>
      <c r="P12" s="170"/>
      <c r="Q12" s="170"/>
    </row>
    <row r="13" spans="1:19" x14ac:dyDescent="0.2">
      <c r="B13" s="118"/>
      <c r="C13" s="118"/>
      <c r="D13" s="146"/>
      <c r="E13" s="118"/>
      <c r="F13" s="118"/>
      <c r="G13" s="146"/>
      <c r="H13" s="118"/>
      <c r="I13" s="118"/>
      <c r="J13" s="170"/>
      <c r="K13" s="170"/>
      <c r="L13" s="170"/>
      <c r="M13" s="170"/>
      <c r="N13" s="170"/>
      <c r="O13" s="170"/>
      <c r="P13" s="170"/>
      <c r="Q13" s="170"/>
    </row>
    <row r="14" spans="1:19" x14ac:dyDescent="0.2">
      <c r="B14" s="118"/>
      <c r="C14" s="118"/>
      <c r="D14" s="146"/>
      <c r="E14" s="118"/>
      <c r="F14" s="118"/>
      <c r="G14" s="146"/>
      <c r="H14" s="118"/>
      <c r="I14" s="118"/>
      <c r="J14" s="170"/>
      <c r="K14" s="170"/>
      <c r="L14" s="170"/>
      <c r="M14" s="170"/>
      <c r="N14" s="170"/>
      <c r="O14" s="170"/>
      <c r="P14" s="170"/>
      <c r="Q14" s="170"/>
    </row>
    <row r="15" spans="1:19" x14ac:dyDescent="0.2">
      <c r="B15" s="118"/>
      <c r="C15" s="118"/>
      <c r="D15" s="146"/>
      <c r="E15" s="118"/>
      <c r="F15" s="118"/>
      <c r="G15" s="146"/>
      <c r="H15" s="118"/>
      <c r="I15" s="118"/>
      <c r="J15" s="170"/>
      <c r="K15" s="170"/>
      <c r="L15" s="170"/>
      <c r="M15" s="170"/>
      <c r="N15" s="170"/>
      <c r="O15" s="170"/>
      <c r="P15" s="170"/>
      <c r="Q15" s="170"/>
    </row>
    <row r="16" spans="1:19" x14ac:dyDescent="0.2">
      <c r="B16" s="118"/>
      <c r="C16" s="118"/>
      <c r="D16" s="146"/>
      <c r="E16" s="118"/>
      <c r="F16" s="118"/>
      <c r="G16" s="146"/>
      <c r="H16" s="118"/>
      <c r="I16" s="118"/>
      <c r="J16" s="170"/>
      <c r="K16" s="170"/>
      <c r="L16" s="170"/>
      <c r="M16" s="170"/>
      <c r="N16" s="170"/>
      <c r="O16" s="170"/>
      <c r="P16" s="170"/>
      <c r="Q16" s="170"/>
    </row>
    <row r="17" spans="2:17" x14ac:dyDescent="0.2">
      <c r="B17" s="118"/>
      <c r="C17" s="118"/>
      <c r="D17" s="146"/>
      <c r="E17" s="118"/>
      <c r="F17" s="118"/>
      <c r="G17" s="146"/>
      <c r="H17" s="118"/>
      <c r="I17" s="118"/>
      <c r="J17" s="170"/>
      <c r="K17" s="170"/>
      <c r="L17" s="170"/>
      <c r="M17" s="170"/>
      <c r="N17" s="170"/>
      <c r="O17" s="170"/>
      <c r="P17" s="170"/>
      <c r="Q17" s="170"/>
    </row>
    <row r="18" spans="2:17" x14ac:dyDescent="0.2">
      <c r="B18" s="118"/>
      <c r="C18" s="118"/>
      <c r="D18" s="146"/>
      <c r="E18" s="118"/>
      <c r="F18" s="118"/>
      <c r="G18" s="146"/>
      <c r="H18" s="118"/>
      <c r="I18" s="118"/>
      <c r="J18" s="170"/>
      <c r="K18" s="170"/>
      <c r="L18" s="170"/>
      <c r="M18" s="170"/>
      <c r="N18" s="170"/>
      <c r="O18" s="170"/>
      <c r="P18" s="170"/>
      <c r="Q18" s="170"/>
    </row>
    <row r="19" spans="2:17" x14ac:dyDescent="0.2">
      <c r="B19" s="118"/>
      <c r="C19" s="118"/>
      <c r="D19" s="146"/>
      <c r="E19" s="118"/>
      <c r="F19" s="118"/>
      <c r="G19" s="146"/>
      <c r="H19" s="118"/>
      <c r="I19" s="118"/>
      <c r="J19" s="170"/>
      <c r="K19" s="170"/>
      <c r="L19" s="170"/>
      <c r="M19" s="170"/>
      <c r="N19" s="170"/>
      <c r="O19" s="170"/>
      <c r="P19" s="170"/>
      <c r="Q19" s="170"/>
    </row>
    <row r="20" spans="2:17" x14ac:dyDescent="0.2">
      <c r="B20" s="118"/>
      <c r="C20" s="118"/>
      <c r="D20" s="146"/>
      <c r="E20" s="118"/>
      <c r="F20" s="118"/>
      <c r="G20" s="146"/>
      <c r="H20" s="118"/>
      <c r="I20" s="118"/>
      <c r="J20" s="170"/>
      <c r="K20" s="170"/>
      <c r="L20" s="170"/>
      <c r="M20" s="170"/>
      <c r="N20" s="170"/>
      <c r="O20" s="170"/>
      <c r="P20" s="170"/>
      <c r="Q20" s="170"/>
    </row>
    <row r="21" spans="2:17" x14ac:dyDescent="0.2">
      <c r="B21" s="118"/>
      <c r="C21" s="118"/>
      <c r="D21" s="146"/>
      <c r="E21" s="118"/>
      <c r="F21" s="118"/>
      <c r="G21" s="146"/>
      <c r="H21" s="118"/>
      <c r="I21" s="118"/>
      <c r="J21" s="170"/>
      <c r="K21" s="170"/>
      <c r="L21" s="170"/>
      <c r="M21" s="170"/>
      <c r="N21" s="170"/>
      <c r="O21" s="170"/>
      <c r="P21" s="170"/>
      <c r="Q21" s="170"/>
    </row>
    <row r="22" spans="2:17" x14ac:dyDescent="0.2">
      <c r="B22" s="118"/>
      <c r="C22" s="118"/>
      <c r="D22" s="146"/>
      <c r="E22" s="118"/>
      <c r="F22" s="118"/>
      <c r="G22" s="146"/>
      <c r="H22" s="118"/>
      <c r="I22" s="118"/>
      <c r="J22" s="170"/>
      <c r="K22" s="170"/>
      <c r="L22" s="170"/>
      <c r="M22" s="170"/>
      <c r="N22" s="170"/>
      <c r="O22" s="170"/>
      <c r="P22" s="170"/>
      <c r="Q22" s="170"/>
    </row>
    <row r="23" spans="2:17" x14ac:dyDescent="0.2">
      <c r="B23" s="118"/>
      <c r="C23" s="118"/>
      <c r="D23" s="146"/>
      <c r="E23" s="118"/>
      <c r="F23" s="118"/>
      <c r="G23" s="146"/>
      <c r="H23" s="118"/>
      <c r="I23" s="118"/>
      <c r="J23" s="170"/>
      <c r="K23" s="170"/>
      <c r="L23" s="170"/>
      <c r="M23" s="170"/>
      <c r="N23" s="170"/>
      <c r="O23" s="170"/>
      <c r="P23" s="170"/>
      <c r="Q23" s="170"/>
    </row>
    <row r="24" spans="2:17" x14ac:dyDescent="0.2">
      <c r="B24" s="118"/>
      <c r="C24" s="118"/>
      <c r="D24" s="146"/>
      <c r="E24" s="118"/>
      <c r="F24" s="118"/>
      <c r="G24" s="146"/>
      <c r="H24" s="118"/>
      <c r="I24" s="118"/>
      <c r="J24" s="170"/>
      <c r="K24" s="170"/>
      <c r="L24" s="170"/>
      <c r="M24" s="170"/>
      <c r="N24" s="170"/>
      <c r="O24" s="170"/>
      <c r="P24" s="170"/>
      <c r="Q24" s="170"/>
    </row>
    <row r="25" spans="2:17" x14ac:dyDescent="0.2">
      <c r="B25" s="118"/>
      <c r="C25" s="118"/>
      <c r="D25" s="146"/>
      <c r="E25" s="118"/>
      <c r="F25" s="118"/>
      <c r="G25" s="146"/>
      <c r="H25" s="118"/>
      <c r="I25" s="118"/>
      <c r="J25" s="170"/>
      <c r="K25" s="170"/>
      <c r="L25" s="170"/>
      <c r="M25" s="170"/>
      <c r="N25" s="170"/>
      <c r="O25" s="170"/>
      <c r="P25" s="170"/>
      <c r="Q25" s="170"/>
    </row>
    <row r="26" spans="2:17" x14ac:dyDescent="0.2">
      <c r="B26" s="118"/>
      <c r="C26" s="118"/>
      <c r="D26" s="146"/>
      <c r="E26" s="118"/>
      <c r="F26" s="118"/>
      <c r="G26" s="146"/>
      <c r="H26" s="118"/>
      <c r="I26" s="118"/>
      <c r="J26" s="170"/>
      <c r="K26" s="170"/>
      <c r="L26" s="170"/>
      <c r="M26" s="170"/>
      <c r="N26" s="170"/>
      <c r="O26" s="170"/>
      <c r="P26" s="170"/>
      <c r="Q26" s="170"/>
    </row>
    <row r="27" spans="2:17" x14ac:dyDescent="0.2">
      <c r="B27" s="118"/>
      <c r="C27" s="118"/>
      <c r="D27" s="146"/>
      <c r="E27" s="118"/>
      <c r="F27" s="118"/>
      <c r="G27" s="146"/>
      <c r="H27" s="118"/>
      <c r="I27" s="118"/>
      <c r="J27" s="170"/>
      <c r="K27" s="170"/>
      <c r="L27" s="170"/>
      <c r="M27" s="170"/>
      <c r="N27" s="170"/>
      <c r="O27" s="170"/>
      <c r="P27" s="170"/>
      <c r="Q27" s="170"/>
    </row>
    <row r="28" spans="2:17" x14ac:dyDescent="0.2">
      <c r="B28" s="118"/>
      <c r="C28" s="118"/>
      <c r="D28" s="146"/>
      <c r="E28" s="118"/>
      <c r="F28" s="118"/>
      <c r="G28" s="146"/>
      <c r="H28" s="118"/>
      <c r="I28" s="118"/>
      <c r="J28" s="170"/>
      <c r="K28" s="170"/>
      <c r="L28" s="170"/>
      <c r="M28" s="170"/>
      <c r="N28" s="170"/>
      <c r="O28" s="170"/>
      <c r="P28" s="170"/>
      <c r="Q28" s="170"/>
    </row>
    <row r="29" spans="2:17" x14ac:dyDescent="0.2">
      <c r="B29" s="118"/>
      <c r="C29" s="118"/>
      <c r="D29" s="146"/>
      <c r="E29" s="118"/>
      <c r="F29" s="118"/>
      <c r="G29" s="146"/>
      <c r="H29" s="118"/>
      <c r="I29" s="118"/>
      <c r="J29" s="170"/>
      <c r="K29" s="170"/>
      <c r="L29" s="170"/>
      <c r="M29" s="170"/>
      <c r="N29" s="170"/>
      <c r="O29" s="170"/>
      <c r="P29" s="170"/>
      <c r="Q29" s="170"/>
    </row>
    <row r="30" spans="2:17" x14ac:dyDescent="0.2">
      <c r="B30" s="118"/>
      <c r="C30" s="118"/>
      <c r="D30" s="146"/>
      <c r="E30" s="118"/>
      <c r="F30" s="118"/>
      <c r="G30" s="146"/>
      <c r="H30" s="118"/>
      <c r="I30" s="118"/>
      <c r="J30" s="170"/>
      <c r="K30" s="170"/>
      <c r="L30" s="170"/>
      <c r="M30" s="170"/>
      <c r="N30" s="170"/>
      <c r="O30" s="170"/>
      <c r="P30" s="170"/>
      <c r="Q30" s="170"/>
    </row>
    <row r="31" spans="2:17" x14ac:dyDescent="0.2">
      <c r="B31" s="118"/>
      <c r="C31" s="118"/>
      <c r="D31" s="146"/>
      <c r="E31" s="118"/>
      <c r="F31" s="118"/>
      <c r="G31" s="146"/>
      <c r="H31" s="118"/>
      <c r="I31" s="118"/>
      <c r="J31" s="170"/>
      <c r="K31" s="170"/>
      <c r="L31" s="170"/>
      <c r="M31" s="170"/>
      <c r="N31" s="170"/>
      <c r="O31" s="170"/>
      <c r="P31" s="170"/>
      <c r="Q31" s="170"/>
    </row>
    <row r="32" spans="2:17" x14ac:dyDescent="0.2">
      <c r="B32" s="118"/>
      <c r="C32" s="118"/>
      <c r="D32" s="146"/>
      <c r="E32" s="118"/>
      <c r="F32" s="118"/>
      <c r="G32" s="146"/>
      <c r="H32" s="118"/>
      <c r="I32" s="118"/>
      <c r="J32" s="170"/>
      <c r="K32" s="170"/>
      <c r="L32" s="170"/>
      <c r="M32" s="170"/>
      <c r="N32" s="170"/>
      <c r="O32" s="170"/>
      <c r="P32" s="170"/>
      <c r="Q32" s="170"/>
    </row>
    <row r="33" spans="2:17" x14ac:dyDescent="0.2">
      <c r="B33" s="118"/>
      <c r="C33" s="118"/>
      <c r="D33" s="146"/>
      <c r="E33" s="118"/>
      <c r="F33" s="118"/>
      <c r="G33" s="146"/>
      <c r="H33" s="118"/>
      <c r="I33" s="118"/>
      <c r="J33" s="170"/>
      <c r="K33" s="170"/>
      <c r="L33" s="170"/>
      <c r="M33" s="170"/>
      <c r="N33" s="170"/>
      <c r="O33" s="170"/>
      <c r="P33" s="170"/>
      <c r="Q33" s="170"/>
    </row>
    <row r="34" spans="2:17" x14ac:dyDescent="0.2">
      <c r="B34" s="118"/>
      <c r="C34" s="118"/>
      <c r="D34" s="146"/>
      <c r="E34" s="118"/>
      <c r="F34" s="118"/>
      <c r="G34" s="146"/>
      <c r="H34" s="118"/>
      <c r="I34" s="118"/>
      <c r="J34" s="170"/>
      <c r="K34" s="170"/>
      <c r="L34" s="170"/>
      <c r="M34" s="170"/>
      <c r="N34" s="170"/>
      <c r="O34" s="170"/>
      <c r="P34" s="170"/>
      <c r="Q34" s="170"/>
    </row>
    <row r="35" spans="2:17" x14ac:dyDescent="0.2">
      <c r="B35" s="118"/>
      <c r="C35" s="118"/>
      <c r="D35" s="146"/>
      <c r="E35" s="118"/>
      <c r="F35" s="118"/>
      <c r="G35" s="146"/>
      <c r="H35" s="118"/>
      <c r="I35" s="118"/>
      <c r="J35" s="170"/>
      <c r="K35" s="170"/>
      <c r="L35" s="170"/>
      <c r="M35" s="170"/>
      <c r="N35" s="170"/>
      <c r="O35" s="170"/>
      <c r="P35" s="170"/>
      <c r="Q35" s="170"/>
    </row>
    <row r="36" spans="2:17" x14ac:dyDescent="0.2">
      <c r="B36" s="118"/>
      <c r="C36" s="118"/>
      <c r="D36" s="146"/>
      <c r="E36" s="118"/>
      <c r="F36" s="118"/>
      <c r="G36" s="146"/>
      <c r="H36" s="118"/>
      <c r="I36" s="118"/>
      <c r="J36" s="170"/>
      <c r="K36" s="170"/>
      <c r="L36" s="170"/>
      <c r="M36" s="170"/>
      <c r="N36" s="170"/>
      <c r="O36" s="170"/>
      <c r="P36" s="170"/>
      <c r="Q36" s="170"/>
    </row>
    <row r="37" spans="2:17" x14ac:dyDescent="0.2">
      <c r="B37" s="118"/>
      <c r="C37" s="118"/>
      <c r="D37" s="146"/>
      <c r="E37" s="118"/>
      <c r="F37" s="118"/>
      <c r="G37" s="146"/>
      <c r="H37" s="118"/>
      <c r="I37" s="118"/>
      <c r="J37" s="170"/>
      <c r="K37" s="170"/>
      <c r="L37" s="170"/>
      <c r="M37" s="170"/>
      <c r="N37" s="170"/>
      <c r="O37" s="170"/>
      <c r="P37" s="170"/>
      <c r="Q37" s="170"/>
    </row>
    <row r="38" spans="2:17" x14ac:dyDescent="0.2">
      <c r="B38" s="118"/>
      <c r="C38" s="118"/>
      <c r="D38" s="146"/>
      <c r="E38" s="118"/>
      <c r="F38" s="118"/>
      <c r="G38" s="146"/>
      <c r="H38" s="118"/>
      <c r="I38" s="118"/>
      <c r="J38" s="170"/>
      <c r="K38" s="170"/>
      <c r="L38" s="170"/>
      <c r="M38" s="170"/>
      <c r="N38" s="170"/>
      <c r="O38" s="170"/>
      <c r="P38" s="170"/>
      <c r="Q38" s="170"/>
    </row>
    <row r="39" spans="2:17" x14ac:dyDescent="0.2">
      <c r="B39" s="118"/>
      <c r="C39" s="118"/>
      <c r="D39" s="146"/>
      <c r="E39" s="118"/>
      <c r="F39" s="118"/>
      <c r="G39" s="146"/>
      <c r="H39" s="118"/>
      <c r="I39" s="118"/>
      <c r="J39" s="170"/>
      <c r="K39" s="170"/>
      <c r="L39" s="170"/>
      <c r="M39" s="170"/>
      <c r="N39" s="170"/>
      <c r="O39" s="170"/>
      <c r="P39" s="170"/>
      <c r="Q39" s="170"/>
    </row>
    <row r="40" spans="2:17" x14ac:dyDescent="0.2">
      <c r="B40" s="118"/>
      <c r="C40" s="118"/>
      <c r="D40" s="146"/>
      <c r="E40" s="118"/>
      <c r="F40" s="118"/>
      <c r="G40" s="146"/>
      <c r="H40" s="118"/>
      <c r="I40" s="118"/>
      <c r="J40" s="170"/>
      <c r="K40" s="170"/>
      <c r="L40" s="170"/>
      <c r="M40" s="170"/>
      <c r="N40" s="170"/>
      <c r="O40" s="170"/>
      <c r="P40" s="170"/>
      <c r="Q40" s="170"/>
    </row>
    <row r="41" spans="2:17" x14ac:dyDescent="0.2">
      <c r="B41" s="118"/>
      <c r="C41" s="118"/>
      <c r="D41" s="146"/>
      <c r="E41" s="118"/>
      <c r="F41" s="118"/>
      <c r="G41" s="146"/>
      <c r="H41" s="118"/>
      <c r="I41" s="118"/>
      <c r="J41" s="170"/>
      <c r="K41" s="170"/>
      <c r="L41" s="170"/>
      <c r="M41" s="170"/>
      <c r="N41" s="170"/>
      <c r="O41" s="170"/>
      <c r="P41" s="170"/>
      <c r="Q41" s="170"/>
    </row>
    <row r="42" spans="2:17" x14ac:dyDescent="0.2">
      <c r="B42" s="118"/>
      <c r="C42" s="118"/>
      <c r="D42" s="146"/>
      <c r="E42" s="118"/>
      <c r="F42" s="118"/>
      <c r="G42" s="146"/>
      <c r="H42" s="118"/>
      <c r="I42" s="118"/>
      <c r="J42" s="170"/>
      <c r="K42" s="170"/>
      <c r="L42" s="170"/>
      <c r="M42" s="170"/>
      <c r="N42" s="170"/>
      <c r="O42" s="170"/>
      <c r="P42" s="170"/>
      <c r="Q42" s="170"/>
    </row>
    <row r="43" spans="2:17" x14ac:dyDescent="0.2">
      <c r="B43" s="118"/>
      <c r="C43" s="118"/>
      <c r="D43" s="146"/>
      <c r="E43" s="118"/>
      <c r="F43" s="118"/>
      <c r="G43" s="146"/>
      <c r="H43" s="118"/>
      <c r="I43" s="118"/>
      <c r="J43" s="170"/>
      <c r="K43" s="170"/>
      <c r="L43" s="170"/>
      <c r="M43" s="170"/>
      <c r="N43" s="170"/>
      <c r="O43" s="170"/>
      <c r="P43" s="170"/>
      <c r="Q43" s="170"/>
    </row>
    <row r="44" spans="2:17" x14ac:dyDescent="0.2">
      <c r="B44" s="118"/>
      <c r="C44" s="118"/>
      <c r="D44" s="146"/>
      <c r="E44" s="118"/>
      <c r="F44" s="118"/>
      <c r="G44" s="146"/>
      <c r="H44" s="118"/>
      <c r="I44" s="118"/>
      <c r="J44" s="170"/>
      <c r="K44" s="170"/>
      <c r="L44" s="170"/>
      <c r="M44" s="170"/>
      <c r="N44" s="170"/>
      <c r="O44" s="170"/>
      <c r="P44" s="170"/>
      <c r="Q44" s="170"/>
    </row>
    <row r="45" spans="2:17" x14ac:dyDescent="0.2">
      <c r="B45" s="118"/>
      <c r="C45" s="118"/>
      <c r="D45" s="146"/>
      <c r="E45" s="118"/>
      <c r="F45" s="118"/>
      <c r="G45" s="146"/>
      <c r="H45" s="118"/>
      <c r="I45" s="118"/>
      <c r="J45" s="170"/>
      <c r="K45" s="170"/>
      <c r="L45" s="170"/>
      <c r="M45" s="170"/>
      <c r="N45" s="170"/>
      <c r="O45" s="170"/>
      <c r="P45" s="170"/>
      <c r="Q45" s="170"/>
    </row>
    <row r="46" spans="2:17" x14ac:dyDescent="0.2">
      <c r="B46" s="118"/>
      <c r="C46" s="118"/>
      <c r="D46" s="146"/>
      <c r="E46" s="118"/>
      <c r="F46" s="118"/>
      <c r="G46" s="146"/>
      <c r="H46" s="118"/>
      <c r="I46" s="118"/>
      <c r="J46" s="170"/>
      <c r="K46" s="170"/>
      <c r="L46" s="170"/>
      <c r="M46" s="170"/>
      <c r="N46" s="170"/>
      <c r="O46" s="170"/>
      <c r="P46" s="170"/>
      <c r="Q46" s="170"/>
    </row>
    <row r="47" spans="2:17" x14ac:dyDescent="0.2">
      <c r="B47" s="118"/>
      <c r="C47" s="118"/>
      <c r="D47" s="146"/>
      <c r="E47" s="118"/>
      <c r="F47" s="118"/>
      <c r="G47" s="146"/>
      <c r="H47" s="118"/>
      <c r="I47" s="118"/>
      <c r="J47" s="170"/>
      <c r="K47" s="170"/>
      <c r="L47" s="170"/>
      <c r="M47" s="170"/>
      <c r="N47" s="170"/>
      <c r="O47" s="170"/>
      <c r="P47" s="170"/>
      <c r="Q47" s="170"/>
    </row>
    <row r="48" spans="2:17" x14ac:dyDescent="0.2">
      <c r="B48" s="118"/>
      <c r="C48" s="118"/>
      <c r="D48" s="146"/>
      <c r="E48" s="118"/>
      <c r="F48" s="118"/>
      <c r="G48" s="146"/>
      <c r="H48" s="118"/>
      <c r="I48" s="118"/>
      <c r="J48" s="170"/>
      <c r="K48" s="170"/>
      <c r="L48" s="170"/>
      <c r="M48" s="170"/>
      <c r="N48" s="170"/>
      <c r="O48" s="170"/>
      <c r="P48" s="170"/>
      <c r="Q48" s="170"/>
    </row>
    <row r="49" spans="2:17" x14ac:dyDescent="0.2">
      <c r="B49" s="118"/>
      <c r="C49" s="118"/>
      <c r="D49" s="146"/>
      <c r="E49" s="118"/>
      <c r="F49" s="118"/>
      <c r="G49" s="146"/>
      <c r="H49" s="118"/>
      <c r="I49" s="118"/>
      <c r="J49" s="170"/>
      <c r="K49" s="170"/>
      <c r="L49" s="170"/>
      <c r="M49" s="170"/>
      <c r="N49" s="170"/>
      <c r="O49" s="170"/>
      <c r="P49" s="170"/>
      <c r="Q49" s="170"/>
    </row>
    <row r="50" spans="2:17" x14ac:dyDescent="0.2">
      <c r="B50" s="118"/>
      <c r="C50" s="118"/>
      <c r="D50" s="146"/>
      <c r="E50" s="118"/>
      <c r="F50" s="118"/>
      <c r="G50" s="146"/>
      <c r="H50" s="118"/>
      <c r="I50" s="118"/>
      <c r="J50" s="170"/>
      <c r="K50" s="170"/>
      <c r="L50" s="170"/>
      <c r="M50" s="170"/>
      <c r="N50" s="170"/>
      <c r="O50" s="170"/>
      <c r="P50" s="170"/>
      <c r="Q50" s="170"/>
    </row>
    <row r="51" spans="2:17" x14ac:dyDescent="0.2">
      <c r="B51" s="118"/>
      <c r="C51" s="118"/>
      <c r="D51" s="146"/>
      <c r="E51" s="118"/>
      <c r="F51" s="118"/>
      <c r="G51" s="146"/>
      <c r="H51" s="118"/>
      <c r="I51" s="118"/>
      <c r="J51" s="170"/>
      <c r="K51" s="170"/>
      <c r="L51" s="170"/>
      <c r="M51" s="170"/>
      <c r="N51" s="170"/>
      <c r="O51" s="170"/>
      <c r="P51" s="170"/>
      <c r="Q51" s="170"/>
    </row>
    <row r="52" spans="2:17" x14ac:dyDescent="0.2">
      <c r="B52" s="118"/>
      <c r="C52" s="118"/>
      <c r="D52" s="146"/>
      <c r="E52" s="118"/>
      <c r="F52" s="118"/>
      <c r="G52" s="146"/>
      <c r="H52" s="118"/>
      <c r="I52" s="118"/>
      <c r="J52" s="170"/>
      <c r="K52" s="170"/>
      <c r="L52" s="170"/>
      <c r="M52" s="170"/>
      <c r="N52" s="170"/>
      <c r="O52" s="170"/>
      <c r="P52" s="170"/>
      <c r="Q52" s="170"/>
    </row>
    <row r="53" spans="2:17" x14ac:dyDescent="0.2">
      <c r="B53" s="118"/>
      <c r="C53" s="118"/>
      <c r="D53" s="146"/>
      <c r="E53" s="118"/>
      <c r="F53" s="118"/>
      <c r="G53" s="146"/>
      <c r="H53" s="118"/>
      <c r="I53" s="118"/>
      <c r="J53" s="170"/>
      <c r="K53" s="170"/>
      <c r="L53" s="170"/>
      <c r="M53" s="170"/>
      <c r="N53" s="170"/>
      <c r="O53" s="170"/>
      <c r="P53" s="170"/>
      <c r="Q53" s="170"/>
    </row>
    <row r="54" spans="2:17" x14ac:dyDescent="0.2">
      <c r="B54" s="118"/>
      <c r="C54" s="118"/>
      <c r="D54" s="146"/>
      <c r="E54" s="118"/>
      <c r="F54" s="118"/>
      <c r="G54" s="146"/>
      <c r="H54" s="118"/>
      <c r="I54" s="118"/>
      <c r="J54" s="170"/>
      <c r="K54" s="170"/>
      <c r="L54" s="170"/>
      <c r="M54" s="170"/>
      <c r="N54" s="170"/>
      <c r="O54" s="170"/>
      <c r="P54" s="170"/>
      <c r="Q54" s="170"/>
    </row>
    <row r="55" spans="2:17" x14ac:dyDescent="0.2">
      <c r="B55" s="118"/>
      <c r="C55" s="118"/>
      <c r="D55" s="146"/>
      <c r="E55" s="118"/>
      <c r="F55" s="118"/>
      <c r="G55" s="146"/>
      <c r="H55" s="118"/>
      <c r="I55" s="118"/>
      <c r="J55" s="170"/>
      <c r="K55" s="170"/>
      <c r="L55" s="170"/>
      <c r="M55" s="170"/>
      <c r="N55" s="170"/>
      <c r="O55" s="170"/>
      <c r="P55" s="170"/>
      <c r="Q55" s="170"/>
    </row>
    <row r="56" spans="2:17" x14ac:dyDescent="0.2">
      <c r="B56" s="118"/>
      <c r="C56" s="118"/>
      <c r="D56" s="146"/>
      <c r="E56" s="118"/>
      <c r="F56" s="118"/>
      <c r="G56" s="146"/>
      <c r="H56" s="118"/>
      <c r="I56" s="118"/>
      <c r="J56" s="170"/>
      <c r="K56" s="170"/>
      <c r="L56" s="170"/>
      <c r="M56" s="170"/>
      <c r="N56" s="170"/>
      <c r="O56" s="170"/>
      <c r="P56" s="170"/>
      <c r="Q56" s="170"/>
    </row>
    <row r="57" spans="2:17" x14ac:dyDescent="0.2">
      <c r="B57" s="118"/>
      <c r="C57" s="118"/>
      <c r="D57" s="146"/>
      <c r="E57" s="118"/>
      <c r="F57" s="118"/>
      <c r="G57" s="146"/>
      <c r="H57" s="118"/>
      <c r="I57" s="118"/>
      <c r="J57" s="170"/>
      <c r="K57" s="170"/>
      <c r="L57" s="170"/>
      <c r="M57" s="170"/>
      <c r="N57" s="170"/>
      <c r="O57" s="170"/>
      <c r="P57" s="170"/>
      <c r="Q57" s="170"/>
    </row>
    <row r="58" spans="2:17" x14ac:dyDescent="0.2">
      <c r="B58" s="118"/>
      <c r="C58" s="118"/>
      <c r="D58" s="146"/>
      <c r="E58" s="118"/>
      <c r="F58" s="118"/>
      <c r="G58" s="146"/>
      <c r="H58" s="118"/>
      <c r="I58" s="118"/>
      <c r="J58" s="170"/>
      <c r="K58" s="170"/>
      <c r="L58" s="170"/>
      <c r="M58" s="170"/>
      <c r="N58" s="170"/>
      <c r="O58" s="170"/>
      <c r="P58" s="170"/>
      <c r="Q58" s="170"/>
    </row>
    <row r="59" spans="2:17" x14ac:dyDescent="0.2">
      <c r="B59" s="118"/>
      <c r="C59" s="118"/>
      <c r="D59" s="146"/>
      <c r="E59" s="118"/>
      <c r="F59" s="118"/>
      <c r="G59" s="146"/>
      <c r="H59" s="118"/>
      <c r="I59" s="118"/>
      <c r="J59" s="170"/>
      <c r="K59" s="170"/>
      <c r="L59" s="170"/>
      <c r="M59" s="170"/>
      <c r="N59" s="170"/>
      <c r="O59" s="170"/>
      <c r="P59" s="170"/>
      <c r="Q59" s="170"/>
    </row>
    <row r="60" spans="2:17" x14ac:dyDescent="0.2">
      <c r="B60" s="118"/>
      <c r="C60" s="118"/>
      <c r="D60" s="146"/>
      <c r="E60" s="118"/>
      <c r="F60" s="118"/>
      <c r="G60" s="146"/>
      <c r="H60" s="118"/>
      <c r="I60" s="118"/>
      <c r="J60" s="170"/>
      <c r="K60" s="170"/>
      <c r="L60" s="170"/>
      <c r="M60" s="170"/>
      <c r="N60" s="170"/>
      <c r="O60" s="170"/>
      <c r="P60" s="170"/>
      <c r="Q60" s="170"/>
    </row>
    <row r="61" spans="2:17" x14ac:dyDescent="0.2">
      <c r="B61" s="118"/>
      <c r="C61" s="118"/>
      <c r="D61" s="146"/>
      <c r="E61" s="118"/>
      <c r="F61" s="118"/>
      <c r="G61" s="146"/>
      <c r="H61" s="118"/>
      <c r="I61" s="118"/>
      <c r="J61" s="170"/>
      <c r="K61" s="170"/>
      <c r="L61" s="170"/>
      <c r="M61" s="170"/>
      <c r="N61" s="170"/>
      <c r="O61" s="170"/>
      <c r="P61" s="170"/>
      <c r="Q61" s="170"/>
    </row>
    <row r="62" spans="2:17" x14ac:dyDescent="0.2">
      <c r="B62" s="118"/>
      <c r="C62" s="118"/>
      <c r="D62" s="146"/>
      <c r="E62" s="118"/>
      <c r="F62" s="118"/>
      <c r="G62" s="146"/>
      <c r="H62" s="118"/>
      <c r="I62" s="118"/>
      <c r="J62" s="170"/>
      <c r="K62" s="170"/>
      <c r="L62" s="170"/>
      <c r="M62" s="170"/>
      <c r="N62" s="170"/>
      <c r="O62" s="170"/>
      <c r="P62" s="170"/>
      <c r="Q62" s="170"/>
    </row>
    <row r="63" spans="2:17" x14ac:dyDescent="0.2">
      <c r="B63" s="118"/>
      <c r="C63" s="118"/>
      <c r="D63" s="146"/>
      <c r="E63" s="118"/>
      <c r="F63" s="118"/>
      <c r="G63" s="146"/>
      <c r="H63" s="118"/>
      <c r="I63" s="118"/>
      <c r="J63" s="170"/>
      <c r="K63" s="170"/>
      <c r="L63" s="170"/>
      <c r="M63" s="170"/>
      <c r="N63" s="170"/>
      <c r="O63" s="170"/>
      <c r="P63" s="170"/>
      <c r="Q63" s="170"/>
    </row>
    <row r="64" spans="2:17" x14ac:dyDescent="0.2">
      <c r="B64" s="118"/>
      <c r="C64" s="118"/>
      <c r="D64" s="146"/>
      <c r="E64" s="118"/>
      <c r="F64" s="118"/>
      <c r="G64" s="146"/>
      <c r="H64" s="118"/>
      <c r="I64" s="118"/>
      <c r="J64" s="170"/>
      <c r="K64" s="170"/>
      <c r="L64" s="170"/>
      <c r="M64" s="170"/>
      <c r="N64" s="170"/>
      <c r="O64" s="170"/>
      <c r="P64" s="170"/>
      <c r="Q64" s="170"/>
    </row>
    <row r="65" spans="2:17" x14ac:dyDescent="0.2">
      <c r="B65" s="118"/>
      <c r="C65" s="118"/>
      <c r="D65" s="146"/>
      <c r="E65" s="118"/>
      <c r="F65" s="118"/>
      <c r="G65" s="146"/>
      <c r="H65" s="118"/>
      <c r="I65" s="118"/>
      <c r="J65" s="170"/>
      <c r="K65" s="170"/>
      <c r="L65" s="170"/>
      <c r="M65" s="170"/>
      <c r="N65" s="170"/>
      <c r="O65" s="170"/>
      <c r="P65" s="170"/>
      <c r="Q65" s="170"/>
    </row>
    <row r="66" spans="2:17" x14ac:dyDescent="0.2">
      <c r="B66" s="118"/>
      <c r="C66" s="118"/>
      <c r="D66" s="146"/>
      <c r="E66" s="118"/>
      <c r="F66" s="118"/>
      <c r="G66" s="146"/>
      <c r="H66" s="118"/>
      <c r="I66" s="118"/>
      <c r="J66" s="170"/>
      <c r="K66" s="170"/>
      <c r="L66" s="170"/>
      <c r="M66" s="170"/>
      <c r="N66" s="170"/>
      <c r="O66" s="170"/>
      <c r="P66" s="170"/>
      <c r="Q66" s="170"/>
    </row>
    <row r="67" spans="2:17" x14ac:dyDescent="0.2">
      <c r="B67" s="118"/>
      <c r="C67" s="118"/>
      <c r="D67" s="146"/>
      <c r="E67" s="118"/>
      <c r="F67" s="118"/>
      <c r="G67" s="146"/>
      <c r="H67" s="118"/>
      <c r="I67" s="118"/>
      <c r="J67" s="170"/>
      <c r="K67" s="170"/>
      <c r="L67" s="170"/>
      <c r="M67" s="170"/>
      <c r="N67" s="170"/>
      <c r="O67" s="170"/>
      <c r="P67" s="170"/>
      <c r="Q67" s="170"/>
    </row>
    <row r="68" spans="2:17" x14ac:dyDescent="0.2">
      <c r="B68" s="118"/>
      <c r="C68" s="118"/>
      <c r="D68" s="146"/>
      <c r="E68" s="118"/>
      <c r="F68" s="118"/>
      <c r="G68" s="146"/>
      <c r="H68" s="118"/>
      <c r="I68" s="118"/>
      <c r="J68" s="170"/>
      <c r="K68" s="170"/>
      <c r="L68" s="170"/>
      <c r="M68" s="170"/>
      <c r="N68" s="170"/>
      <c r="O68" s="170"/>
      <c r="P68" s="170"/>
      <c r="Q68" s="170"/>
    </row>
    <row r="69" spans="2:17" x14ac:dyDescent="0.2">
      <c r="B69" s="118"/>
      <c r="C69" s="118"/>
      <c r="D69" s="146"/>
      <c r="E69" s="118"/>
      <c r="F69" s="118"/>
      <c r="G69" s="146"/>
      <c r="H69" s="118"/>
      <c r="I69" s="118"/>
      <c r="J69" s="170"/>
      <c r="K69" s="170"/>
      <c r="L69" s="170"/>
      <c r="M69" s="170"/>
      <c r="N69" s="170"/>
      <c r="O69" s="170"/>
      <c r="P69" s="170"/>
      <c r="Q69" s="170"/>
    </row>
    <row r="70" spans="2:17" x14ac:dyDescent="0.2">
      <c r="B70" s="118"/>
      <c r="C70" s="118"/>
      <c r="D70" s="146"/>
      <c r="E70" s="118"/>
      <c r="F70" s="118"/>
      <c r="G70" s="146"/>
      <c r="H70" s="118"/>
      <c r="I70" s="118"/>
      <c r="J70" s="170"/>
      <c r="K70" s="170"/>
      <c r="L70" s="170"/>
      <c r="M70" s="170"/>
      <c r="N70" s="170"/>
      <c r="O70" s="170"/>
      <c r="P70" s="170"/>
      <c r="Q70" s="170"/>
    </row>
    <row r="71" spans="2:17" x14ac:dyDescent="0.2">
      <c r="B71" s="118"/>
      <c r="C71" s="118"/>
      <c r="D71" s="146"/>
      <c r="E71" s="118"/>
      <c r="F71" s="118"/>
      <c r="G71" s="146"/>
      <c r="H71" s="118"/>
      <c r="I71" s="118"/>
      <c r="J71" s="170"/>
      <c r="K71" s="170"/>
      <c r="L71" s="170"/>
      <c r="M71" s="170"/>
      <c r="N71" s="170"/>
      <c r="O71" s="170"/>
      <c r="P71" s="170"/>
      <c r="Q71" s="170"/>
    </row>
    <row r="72" spans="2:17" x14ac:dyDescent="0.2">
      <c r="B72" s="118"/>
      <c r="C72" s="118"/>
      <c r="D72" s="146"/>
      <c r="E72" s="118"/>
      <c r="F72" s="118"/>
      <c r="G72" s="146"/>
      <c r="H72" s="118"/>
      <c r="I72" s="118"/>
      <c r="J72" s="170"/>
      <c r="K72" s="170"/>
      <c r="L72" s="170"/>
      <c r="M72" s="170"/>
      <c r="N72" s="170"/>
      <c r="O72" s="170"/>
      <c r="P72" s="170"/>
      <c r="Q72" s="170"/>
    </row>
    <row r="73" spans="2:17" x14ac:dyDescent="0.2">
      <c r="B73" s="118"/>
      <c r="C73" s="118"/>
      <c r="D73" s="146"/>
      <c r="E73" s="118"/>
      <c r="F73" s="118"/>
      <c r="G73" s="146"/>
      <c r="H73" s="118"/>
      <c r="I73" s="118"/>
      <c r="J73" s="170"/>
      <c r="K73" s="170"/>
      <c r="L73" s="170"/>
      <c r="M73" s="170"/>
      <c r="N73" s="170"/>
      <c r="O73" s="170"/>
      <c r="P73" s="170"/>
      <c r="Q73" s="170"/>
    </row>
    <row r="74" spans="2:17" x14ac:dyDescent="0.2">
      <c r="B74" s="118"/>
      <c r="C74" s="118"/>
      <c r="D74" s="146"/>
      <c r="E74" s="118"/>
      <c r="F74" s="118"/>
      <c r="G74" s="146"/>
      <c r="H74" s="118"/>
      <c r="I74" s="118"/>
      <c r="J74" s="170"/>
      <c r="K74" s="170"/>
      <c r="L74" s="170"/>
      <c r="M74" s="170"/>
      <c r="N74" s="170"/>
      <c r="O74" s="170"/>
      <c r="P74" s="170"/>
      <c r="Q74" s="170"/>
    </row>
    <row r="75" spans="2:17" x14ac:dyDescent="0.2">
      <c r="B75" s="118"/>
      <c r="C75" s="118"/>
      <c r="D75" s="146"/>
      <c r="E75" s="118"/>
      <c r="F75" s="118"/>
      <c r="G75" s="146"/>
      <c r="H75" s="118"/>
      <c r="I75" s="118"/>
      <c r="J75" s="170"/>
      <c r="K75" s="170"/>
      <c r="L75" s="170"/>
      <c r="M75" s="170"/>
      <c r="N75" s="170"/>
      <c r="O75" s="170"/>
      <c r="P75" s="170"/>
      <c r="Q75" s="170"/>
    </row>
    <row r="76" spans="2:17" x14ac:dyDescent="0.2">
      <c r="B76" s="118"/>
      <c r="C76" s="118"/>
      <c r="D76" s="146"/>
      <c r="E76" s="118"/>
      <c r="F76" s="118"/>
      <c r="G76" s="146"/>
      <c r="H76" s="118"/>
      <c r="I76" s="118"/>
      <c r="J76" s="170"/>
      <c r="K76" s="170"/>
      <c r="L76" s="170"/>
      <c r="M76" s="170"/>
      <c r="N76" s="170"/>
      <c r="O76" s="170"/>
      <c r="P76" s="170"/>
      <c r="Q76" s="170"/>
    </row>
    <row r="77" spans="2:17" x14ac:dyDescent="0.2">
      <c r="B77" s="118"/>
      <c r="C77" s="118"/>
      <c r="D77" s="146"/>
      <c r="E77" s="118"/>
      <c r="F77" s="118"/>
      <c r="G77" s="146"/>
      <c r="H77" s="118"/>
      <c r="I77" s="118"/>
      <c r="J77" s="170"/>
      <c r="K77" s="170"/>
      <c r="L77" s="170"/>
      <c r="M77" s="170"/>
      <c r="N77" s="170"/>
      <c r="O77" s="170"/>
      <c r="P77" s="170"/>
      <c r="Q77" s="170"/>
    </row>
    <row r="78" spans="2:17" x14ac:dyDescent="0.2">
      <c r="B78" s="118"/>
      <c r="C78" s="118"/>
      <c r="D78" s="146"/>
      <c r="E78" s="118"/>
      <c r="F78" s="118"/>
      <c r="G78" s="146"/>
      <c r="H78" s="118"/>
      <c r="I78" s="118"/>
      <c r="J78" s="170"/>
      <c r="K78" s="170"/>
      <c r="L78" s="170"/>
      <c r="M78" s="170"/>
      <c r="N78" s="170"/>
      <c r="O78" s="170"/>
      <c r="P78" s="170"/>
      <c r="Q78" s="170"/>
    </row>
    <row r="79" spans="2:17" x14ac:dyDescent="0.2">
      <c r="B79" s="118"/>
      <c r="C79" s="118"/>
      <c r="D79" s="146"/>
      <c r="E79" s="118"/>
      <c r="F79" s="118"/>
      <c r="G79" s="146"/>
      <c r="H79" s="118"/>
      <c r="I79" s="118"/>
      <c r="J79" s="170"/>
      <c r="K79" s="170"/>
      <c r="L79" s="170"/>
      <c r="M79" s="170"/>
      <c r="N79" s="170"/>
      <c r="O79" s="170"/>
      <c r="P79" s="170"/>
      <c r="Q79" s="170"/>
    </row>
    <row r="80" spans="2:17" x14ac:dyDescent="0.2">
      <c r="B80" s="118"/>
      <c r="C80" s="118"/>
      <c r="D80" s="146"/>
      <c r="E80" s="118"/>
      <c r="F80" s="118"/>
      <c r="G80" s="146"/>
      <c r="H80" s="118"/>
      <c r="I80" s="118"/>
      <c r="J80" s="170"/>
      <c r="K80" s="170"/>
      <c r="L80" s="170"/>
      <c r="M80" s="170"/>
      <c r="N80" s="170"/>
      <c r="O80" s="170"/>
      <c r="P80" s="170"/>
      <c r="Q80" s="170"/>
    </row>
    <row r="81" spans="2:17" x14ac:dyDescent="0.2">
      <c r="B81" s="118"/>
      <c r="C81" s="118"/>
      <c r="D81" s="146"/>
      <c r="E81" s="118"/>
      <c r="F81" s="118"/>
      <c r="G81" s="146"/>
      <c r="H81" s="118"/>
      <c r="I81" s="118"/>
      <c r="J81" s="170"/>
      <c r="K81" s="170"/>
      <c r="L81" s="170"/>
      <c r="M81" s="170"/>
      <c r="N81" s="170"/>
      <c r="O81" s="170"/>
      <c r="P81" s="170"/>
      <c r="Q81" s="170"/>
    </row>
    <row r="82" spans="2:17" x14ac:dyDescent="0.2">
      <c r="B82" s="118"/>
      <c r="C82" s="118"/>
      <c r="D82" s="146"/>
      <c r="E82" s="118"/>
      <c r="F82" s="118"/>
      <c r="G82" s="146"/>
      <c r="H82" s="118"/>
      <c r="I82" s="118"/>
      <c r="J82" s="170"/>
      <c r="K82" s="170"/>
      <c r="L82" s="170"/>
      <c r="M82" s="170"/>
      <c r="N82" s="170"/>
      <c r="O82" s="170"/>
      <c r="P82" s="170"/>
      <c r="Q82" s="170"/>
    </row>
    <row r="83" spans="2:17" x14ac:dyDescent="0.2">
      <c r="B83" s="118"/>
      <c r="C83" s="118"/>
      <c r="D83" s="146"/>
      <c r="E83" s="118"/>
      <c r="F83" s="118"/>
      <c r="G83" s="146"/>
      <c r="H83" s="118"/>
      <c r="I83" s="118"/>
      <c r="J83" s="170"/>
      <c r="K83" s="170"/>
      <c r="L83" s="170"/>
      <c r="M83" s="170"/>
      <c r="N83" s="170"/>
      <c r="O83" s="170"/>
      <c r="P83" s="170"/>
      <c r="Q83" s="170"/>
    </row>
    <row r="84" spans="2:17" x14ac:dyDescent="0.2">
      <c r="B84" s="118"/>
      <c r="C84" s="118"/>
      <c r="D84" s="146"/>
      <c r="E84" s="118"/>
      <c r="F84" s="118"/>
      <c r="G84" s="146"/>
      <c r="H84" s="118"/>
      <c r="I84" s="118"/>
      <c r="J84" s="170"/>
      <c r="K84" s="170"/>
      <c r="L84" s="170"/>
      <c r="M84" s="170"/>
      <c r="N84" s="170"/>
      <c r="O84" s="170"/>
      <c r="P84" s="170"/>
      <c r="Q84" s="170"/>
    </row>
    <row r="85" spans="2:17" x14ac:dyDescent="0.2">
      <c r="B85" s="118"/>
      <c r="C85" s="118"/>
      <c r="D85" s="146"/>
      <c r="E85" s="118"/>
      <c r="F85" s="118"/>
      <c r="G85" s="146"/>
      <c r="H85" s="118"/>
      <c r="I85" s="118"/>
      <c r="J85" s="170"/>
      <c r="K85" s="170"/>
      <c r="L85" s="170"/>
      <c r="M85" s="170"/>
      <c r="N85" s="170"/>
      <c r="O85" s="170"/>
      <c r="P85" s="170"/>
      <c r="Q85" s="170"/>
    </row>
    <row r="86" spans="2:17" x14ac:dyDescent="0.2">
      <c r="B86" s="118"/>
      <c r="C86" s="118"/>
      <c r="D86" s="146"/>
      <c r="E86" s="118"/>
      <c r="F86" s="118"/>
      <c r="G86" s="146"/>
      <c r="H86" s="118"/>
      <c r="I86" s="118"/>
      <c r="J86" s="170"/>
      <c r="K86" s="170"/>
      <c r="L86" s="170"/>
      <c r="M86" s="170"/>
      <c r="N86" s="170"/>
      <c r="O86" s="170"/>
      <c r="P86" s="170"/>
      <c r="Q86" s="170"/>
    </row>
    <row r="87" spans="2:17" x14ac:dyDescent="0.2">
      <c r="B87" s="118"/>
      <c r="C87" s="118"/>
      <c r="D87" s="146"/>
      <c r="E87" s="118"/>
      <c r="F87" s="118"/>
      <c r="G87" s="146"/>
      <c r="H87" s="118"/>
      <c r="I87" s="118"/>
      <c r="J87" s="170"/>
      <c r="K87" s="170"/>
      <c r="L87" s="170"/>
      <c r="M87" s="170"/>
      <c r="N87" s="170"/>
      <c r="O87" s="170"/>
      <c r="P87" s="170"/>
      <c r="Q87" s="170"/>
    </row>
    <row r="88" spans="2:17" x14ac:dyDescent="0.2">
      <c r="B88" s="118"/>
      <c r="C88" s="118"/>
      <c r="D88" s="146"/>
      <c r="E88" s="118"/>
      <c r="F88" s="118"/>
      <c r="G88" s="146"/>
      <c r="H88" s="118"/>
      <c r="I88" s="118"/>
      <c r="J88" s="170"/>
      <c r="K88" s="170"/>
      <c r="L88" s="170"/>
      <c r="M88" s="170"/>
      <c r="N88" s="170"/>
      <c r="O88" s="170"/>
      <c r="P88" s="170"/>
      <c r="Q88" s="170"/>
    </row>
    <row r="89" spans="2:17" x14ac:dyDescent="0.2">
      <c r="B89" s="118"/>
      <c r="C89" s="118"/>
      <c r="D89" s="146"/>
      <c r="E89" s="118"/>
      <c r="F89" s="118"/>
      <c r="G89" s="146"/>
      <c r="H89" s="118"/>
      <c r="I89" s="118"/>
      <c r="J89" s="170"/>
      <c r="K89" s="170"/>
      <c r="L89" s="170"/>
      <c r="M89" s="170"/>
      <c r="N89" s="170"/>
      <c r="O89" s="170"/>
      <c r="P89" s="170"/>
      <c r="Q89" s="170"/>
    </row>
    <row r="90" spans="2:17" x14ac:dyDescent="0.2">
      <c r="B90" s="118"/>
      <c r="C90" s="118"/>
      <c r="D90" s="146"/>
      <c r="E90" s="118"/>
      <c r="F90" s="118"/>
      <c r="G90" s="146"/>
      <c r="H90" s="118"/>
      <c r="I90" s="118"/>
      <c r="J90" s="170"/>
      <c r="K90" s="170"/>
      <c r="L90" s="170"/>
      <c r="M90" s="170"/>
      <c r="N90" s="170"/>
      <c r="O90" s="170"/>
      <c r="P90" s="170"/>
      <c r="Q90" s="170"/>
    </row>
    <row r="91" spans="2:17" x14ac:dyDescent="0.2">
      <c r="B91" s="118"/>
      <c r="C91" s="118"/>
      <c r="D91" s="146"/>
      <c r="E91" s="118"/>
      <c r="F91" s="118"/>
      <c r="G91" s="146"/>
      <c r="H91" s="118"/>
      <c r="I91" s="118"/>
      <c r="J91" s="170"/>
      <c r="K91" s="170"/>
      <c r="L91" s="170"/>
      <c r="M91" s="170"/>
      <c r="N91" s="170"/>
      <c r="O91" s="170"/>
      <c r="P91" s="170"/>
      <c r="Q91" s="170"/>
    </row>
    <row r="92" spans="2:17" x14ac:dyDescent="0.2">
      <c r="B92" s="118"/>
      <c r="C92" s="118"/>
      <c r="D92" s="146"/>
      <c r="E92" s="118"/>
      <c r="F92" s="118"/>
      <c r="G92" s="146"/>
      <c r="H92" s="118"/>
      <c r="I92" s="118"/>
      <c r="J92" s="170"/>
      <c r="K92" s="170"/>
      <c r="L92" s="170"/>
      <c r="M92" s="170"/>
      <c r="N92" s="170"/>
      <c r="O92" s="170"/>
      <c r="P92" s="170"/>
      <c r="Q92" s="170"/>
    </row>
    <row r="93" spans="2:17" x14ac:dyDescent="0.2">
      <c r="B93" s="118"/>
      <c r="C93" s="118"/>
      <c r="D93" s="146"/>
      <c r="E93" s="118"/>
      <c r="F93" s="118"/>
      <c r="G93" s="146"/>
      <c r="H93" s="118"/>
      <c r="I93" s="118"/>
      <c r="J93" s="170"/>
      <c r="K93" s="170"/>
      <c r="L93" s="170"/>
      <c r="M93" s="170"/>
      <c r="N93" s="170"/>
      <c r="O93" s="170"/>
      <c r="P93" s="170"/>
      <c r="Q93" s="170"/>
    </row>
    <row r="94" spans="2:17" x14ac:dyDescent="0.2">
      <c r="B94" s="118"/>
      <c r="C94" s="118"/>
      <c r="D94" s="146"/>
      <c r="E94" s="118"/>
      <c r="F94" s="118"/>
      <c r="G94" s="146"/>
      <c r="H94" s="118"/>
      <c r="I94" s="118"/>
      <c r="J94" s="170"/>
      <c r="K94" s="170"/>
      <c r="L94" s="170"/>
      <c r="M94" s="170"/>
      <c r="N94" s="170"/>
      <c r="O94" s="170"/>
      <c r="P94" s="170"/>
      <c r="Q94" s="170"/>
    </row>
    <row r="95" spans="2:17" x14ac:dyDescent="0.2">
      <c r="B95" s="118"/>
      <c r="C95" s="118"/>
      <c r="D95" s="146"/>
      <c r="E95" s="118"/>
      <c r="F95" s="118"/>
      <c r="G95" s="146"/>
      <c r="H95" s="118"/>
      <c r="I95" s="118"/>
      <c r="J95" s="170"/>
      <c r="K95" s="170"/>
      <c r="L95" s="170"/>
      <c r="M95" s="170"/>
      <c r="N95" s="170"/>
      <c r="O95" s="170"/>
      <c r="P95" s="170"/>
      <c r="Q95" s="170"/>
    </row>
    <row r="96" spans="2:17" x14ac:dyDescent="0.2">
      <c r="B96" s="118"/>
      <c r="C96" s="118"/>
      <c r="D96" s="146"/>
      <c r="E96" s="118"/>
      <c r="F96" s="118"/>
      <c r="G96" s="146"/>
      <c r="H96" s="118"/>
      <c r="I96" s="118"/>
      <c r="J96" s="170"/>
      <c r="K96" s="170"/>
      <c r="L96" s="170"/>
      <c r="M96" s="170"/>
      <c r="N96" s="170"/>
      <c r="O96" s="170"/>
      <c r="P96" s="170"/>
      <c r="Q96" s="170"/>
    </row>
    <row r="97" spans="2:17" x14ac:dyDescent="0.2">
      <c r="B97" s="118"/>
      <c r="C97" s="118"/>
      <c r="D97" s="146"/>
      <c r="E97" s="118"/>
      <c r="F97" s="118"/>
      <c r="G97" s="146"/>
      <c r="H97" s="118"/>
      <c r="I97" s="118"/>
      <c r="J97" s="170"/>
      <c r="K97" s="170"/>
      <c r="L97" s="170"/>
      <c r="M97" s="170"/>
      <c r="N97" s="170"/>
      <c r="O97" s="170"/>
      <c r="P97" s="170"/>
      <c r="Q97" s="170"/>
    </row>
    <row r="98" spans="2:17" x14ac:dyDescent="0.2">
      <c r="B98" s="118"/>
      <c r="C98" s="118"/>
      <c r="D98" s="146"/>
      <c r="E98" s="118"/>
      <c r="F98" s="118"/>
      <c r="G98" s="146"/>
      <c r="H98" s="118"/>
      <c r="I98" s="118"/>
      <c r="J98" s="170"/>
      <c r="K98" s="170"/>
      <c r="L98" s="170"/>
      <c r="M98" s="170"/>
      <c r="N98" s="170"/>
      <c r="O98" s="170"/>
      <c r="P98" s="170"/>
      <c r="Q98" s="170"/>
    </row>
    <row r="99" spans="2:17" x14ac:dyDescent="0.2">
      <c r="B99" s="118"/>
      <c r="C99" s="118"/>
      <c r="D99" s="146"/>
      <c r="E99" s="118"/>
      <c r="F99" s="118"/>
      <c r="G99" s="146"/>
      <c r="H99" s="118"/>
      <c r="I99" s="118"/>
      <c r="J99" s="170"/>
      <c r="K99" s="170"/>
      <c r="L99" s="170"/>
      <c r="M99" s="170"/>
      <c r="N99" s="170"/>
      <c r="O99" s="170"/>
      <c r="P99" s="170"/>
      <c r="Q99" s="170"/>
    </row>
    <row r="100" spans="2:17" x14ac:dyDescent="0.2">
      <c r="B100" s="118"/>
      <c r="C100" s="118"/>
      <c r="D100" s="146"/>
      <c r="E100" s="118"/>
      <c r="F100" s="118"/>
      <c r="G100" s="146"/>
      <c r="H100" s="118"/>
      <c r="I100" s="118"/>
      <c r="J100" s="170"/>
      <c r="K100" s="170"/>
      <c r="L100" s="170"/>
      <c r="M100" s="170"/>
      <c r="N100" s="170"/>
      <c r="O100" s="170"/>
      <c r="P100" s="170"/>
      <c r="Q100" s="170"/>
    </row>
    <row r="101" spans="2:17" x14ac:dyDescent="0.2">
      <c r="B101" s="118"/>
      <c r="C101" s="118"/>
      <c r="D101" s="146"/>
      <c r="E101" s="118"/>
      <c r="F101" s="118"/>
      <c r="G101" s="146"/>
      <c r="H101" s="118"/>
      <c r="I101" s="118"/>
      <c r="J101" s="170"/>
      <c r="K101" s="170"/>
      <c r="L101" s="170"/>
      <c r="M101" s="170"/>
      <c r="N101" s="170"/>
      <c r="O101" s="170"/>
      <c r="P101" s="170"/>
      <c r="Q101" s="170"/>
    </row>
    <row r="102" spans="2:17" x14ac:dyDescent="0.2">
      <c r="B102" s="118"/>
      <c r="C102" s="118"/>
      <c r="D102" s="146"/>
      <c r="E102" s="118"/>
      <c r="F102" s="118"/>
      <c r="G102" s="146"/>
      <c r="H102" s="118"/>
      <c r="I102" s="118"/>
      <c r="J102" s="170"/>
      <c r="K102" s="170"/>
      <c r="L102" s="170"/>
      <c r="M102" s="170"/>
      <c r="N102" s="170"/>
      <c r="O102" s="170"/>
      <c r="P102" s="170"/>
      <c r="Q102" s="170"/>
    </row>
    <row r="103" spans="2:17" x14ac:dyDescent="0.2">
      <c r="B103" s="118"/>
      <c r="C103" s="118"/>
      <c r="D103" s="146"/>
      <c r="E103" s="118"/>
      <c r="F103" s="118"/>
      <c r="G103" s="146"/>
      <c r="H103" s="118"/>
      <c r="I103" s="118"/>
      <c r="J103" s="170"/>
      <c r="K103" s="170"/>
      <c r="L103" s="170"/>
      <c r="M103" s="170"/>
      <c r="N103" s="170"/>
      <c r="O103" s="170"/>
      <c r="P103" s="170"/>
      <c r="Q103" s="170"/>
    </row>
    <row r="104" spans="2:17" x14ac:dyDescent="0.2">
      <c r="B104" s="118"/>
      <c r="C104" s="118"/>
      <c r="D104" s="146"/>
      <c r="E104" s="118"/>
      <c r="F104" s="118"/>
      <c r="G104" s="146"/>
      <c r="H104" s="118"/>
      <c r="I104" s="118"/>
      <c r="J104" s="170"/>
      <c r="K104" s="170"/>
      <c r="L104" s="170"/>
      <c r="M104" s="170"/>
      <c r="N104" s="170"/>
      <c r="O104" s="170"/>
      <c r="P104" s="170"/>
      <c r="Q104" s="170"/>
    </row>
    <row r="105" spans="2:17" x14ac:dyDescent="0.2">
      <c r="B105" s="118"/>
      <c r="C105" s="118"/>
      <c r="D105" s="146"/>
      <c r="E105" s="118"/>
      <c r="F105" s="118"/>
      <c r="G105" s="146"/>
      <c r="H105" s="118"/>
      <c r="I105" s="118"/>
      <c r="J105" s="170"/>
      <c r="K105" s="170"/>
      <c r="L105" s="170"/>
      <c r="M105" s="170"/>
      <c r="N105" s="170"/>
      <c r="O105" s="170"/>
      <c r="P105" s="170"/>
      <c r="Q105" s="170"/>
    </row>
    <row r="106" spans="2:17" x14ac:dyDescent="0.2">
      <c r="B106" s="118"/>
      <c r="C106" s="118"/>
      <c r="D106" s="146"/>
      <c r="E106" s="118"/>
      <c r="F106" s="118"/>
      <c r="G106" s="146"/>
      <c r="H106" s="118"/>
      <c r="I106" s="118"/>
      <c r="J106" s="170"/>
      <c r="K106" s="170"/>
      <c r="L106" s="170"/>
      <c r="M106" s="170"/>
      <c r="N106" s="170"/>
      <c r="O106" s="170"/>
      <c r="P106" s="170"/>
      <c r="Q106" s="170"/>
    </row>
    <row r="107" spans="2:17" x14ac:dyDescent="0.2">
      <c r="B107" s="118"/>
      <c r="C107" s="118"/>
      <c r="D107" s="146"/>
      <c r="E107" s="118"/>
      <c r="F107" s="118"/>
      <c r="G107" s="146"/>
      <c r="H107" s="118"/>
      <c r="I107" s="118"/>
      <c r="J107" s="170"/>
      <c r="K107" s="170"/>
      <c r="L107" s="170"/>
      <c r="M107" s="170"/>
      <c r="N107" s="170"/>
      <c r="O107" s="170"/>
      <c r="P107" s="170"/>
      <c r="Q107" s="170"/>
    </row>
    <row r="108" spans="2:17" x14ac:dyDescent="0.2">
      <c r="B108" s="118"/>
      <c r="C108" s="118"/>
      <c r="D108" s="146"/>
      <c r="E108" s="118"/>
      <c r="F108" s="118"/>
      <c r="G108" s="146"/>
      <c r="H108" s="118"/>
      <c r="I108" s="118"/>
      <c r="J108" s="170"/>
      <c r="K108" s="170"/>
      <c r="L108" s="170"/>
      <c r="M108" s="170"/>
      <c r="N108" s="170"/>
      <c r="O108" s="170"/>
      <c r="P108" s="170"/>
      <c r="Q108" s="170"/>
    </row>
    <row r="109" spans="2:17" x14ac:dyDescent="0.2">
      <c r="B109" s="118"/>
      <c r="C109" s="118"/>
      <c r="D109" s="146"/>
      <c r="E109" s="118"/>
      <c r="F109" s="118"/>
      <c r="G109" s="146"/>
      <c r="H109" s="118"/>
      <c r="I109" s="118"/>
      <c r="J109" s="170"/>
      <c r="K109" s="170"/>
      <c r="L109" s="170"/>
      <c r="M109" s="170"/>
      <c r="N109" s="170"/>
      <c r="O109" s="170"/>
      <c r="P109" s="170"/>
      <c r="Q109" s="170"/>
    </row>
    <row r="110" spans="2:17" x14ac:dyDescent="0.2">
      <c r="B110" s="118"/>
      <c r="C110" s="118"/>
      <c r="D110" s="146"/>
      <c r="E110" s="118"/>
      <c r="F110" s="118"/>
      <c r="G110" s="146"/>
      <c r="H110" s="118"/>
      <c r="I110" s="118"/>
      <c r="J110" s="170"/>
      <c r="K110" s="170"/>
      <c r="L110" s="170"/>
      <c r="M110" s="170"/>
      <c r="N110" s="170"/>
      <c r="O110" s="170"/>
      <c r="P110" s="170"/>
      <c r="Q110" s="170"/>
    </row>
    <row r="111" spans="2:17" x14ac:dyDescent="0.2">
      <c r="B111" s="118"/>
      <c r="C111" s="118"/>
      <c r="D111" s="146"/>
      <c r="E111" s="118"/>
      <c r="F111" s="118"/>
      <c r="G111" s="146"/>
      <c r="H111" s="118"/>
      <c r="I111" s="118"/>
      <c r="J111" s="170"/>
      <c r="K111" s="170"/>
      <c r="L111" s="170"/>
      <c r="M111" s="170"/>
      <c r="N111" s="170"/>
      <c r="O111" s="170"/>
      <c r="P111" s="170"/>
      <c r="Q111" s="170"/>
    </row>
    <row r="112" spans="2:17" x14ac:dyDescent="0.2">
      <c r="B112" s="118"/>
      <c r="C112" s="118"/>
      <c r="D112" s="146"/>
      <c r="E112" s="118"/>
      <c r="F112" s="118"/>
      <c r="G112" s="146"/>
      <c r="H112" s="118"/>
      <c r="I112" s="118"/>
      <c r="J112" s="170"/>
      <c r="K112" s="170"/>
      <c r="L112" s="170"/>
      <c r="M112" s="170"/>
      <c r="N112" s="170"/>
      <c r="O112" s="170"/>
      <c r="P112" s="170"/>
      <c r="Q112" s="170"/>
    </row>
    <row r="113" spans="2:17" x14ac:dyDescent="0.2">
      <c r="B113" s="118"/>
      <c r="C113" s="118"/>
      <c r="D113" s="146"/>
      <c r="E113" s="118"/>
      <c r="F113" s="118"/>
      <c r="G113" s="146"/>
      <c r="H113" s="118"/>
      <c r="I113" s="118"/>
      <c r="J113" s="170"/>
      <c r="K113" s="170"/>
      <c r="L113" s="170"/>
      <c r="M113" s="170"/>
      <c r="N113" s="170"/>
      <c r="O113" s="170"/>
      <c r="P113" s="170"/>
      <c r="Q113" s="170"/>
    </row>
    <row r="114" spans="2:17" x14ac:dyDescent="0.2">
      <c r="B114" s="118"/>
      <c r="C114" s="118"/>
      <c r="D114" s="146"/>
      <c r="E114" s="118"/>
      <c r="F114" s="118"/>
      <c r="G114" s="146"/>
      <c r="H114" s="118"/>
      <c r="I114" s="118"/>
      <c r="J114" s="170"/>
      <c r="K114" s="170"/>
      <c r="L114" s="170"/>
      <c r="M114" s="170"/>
      <c r="N114" s="170"/>
      <c r="O114" s="170"/>
      <c r="P114" s="170"/>
      <c r="Q114" s="170"/>
    </row>
    <row r="115" spans="2:17" x14ac:dyDescent="0.2">
      <c r="B115" s="118"/>
      <c r="C115" s="118"/>
      <c r="D115" s="146"/>
      <c r="E115" s="118"/>
      <c r="F115" s="118"/>
      <c r="G115" s="146"/>
      <c r="H115" s="118"/>
      <c r="I115" s="118"/>
      <c r="J115" s="170"/>
      <c r="K115" s="170"/>
      <c r="L115" s="170"/>
      <c r="M115" s="170"/>
      <c r="N115" s="170"/>
      <c r="O115" s="170"/>
      <c r="P115" s="170"/>
      <c r="Q115" s="170"/>
    </row>
    <row r="116" spans="2:17" x14ac:dyDescent="0.2">
      <c r="B116" s="118"/>
      <c r="C116" s="118"/>
      <c r="D116" s="146"/>
      <c r="E116" s="118"/>
      <c r="F116" s="118"/>
      <c r="G116" s="146"/>
      <c r="H116" s="118"/>
      <c r="I116" s="118"/>
      <c r="J116" s="170"/>
      <c r="K116" s="170"/>
      <c r="L116" s="170"/>
      <c r="M116" s="170"/>
      <c r="N116" s="170"/>
      <c r="O116" s="170"/>
      <c r="P116" s="170"/>
      <c r="Q116" s="170"/>
    </row>
    <row r="117" spans="2:17" x14ac:dyDescent="0.2">
      <c r="B117" s="118"/>
      <c r="C117" s="118"/>
      <c r="D117" s="146"/>
      <c r="E117" s="118"/>
      <c r="F117" s="118"/>
      <c r="G117" s="146"/>
      <c r="H117" s="118"/>
      <c r="I117" s="118"/>
      <c r="J117" s="170"/>
      <c r="K117" s="170"/>
      <c r="L117" s="170"/>
      <c r="M117" s="170"/>
      <c r="N117" s="170"/>
      <c r="O117" s="170"/>
      <c r="P117" s="170"/>
      <c r="Q117" s="170"/>
    </row>
    <row r="118" spans="2:17" x14ac:dyDescent="0.2">
      <c r="B118" s="118"/>
      <c r="C118" s="118"/>
      <c r="D118" s="146"/>
      <c r="E118" s="118"/>
      <c r="F118" s="118"/>
      <c r="G118" s="146"/>
      <c r="H118" s="118"/>
      <c r="I118" s="118"/>
      <c r="J118" s="170"/>
      <c r="K118" s="170"/>
      <c r="L118" s="170"/>
      <c r="M118" s="170"/>
      <c r="N118" s="170"/>
      <c r="O118" s="170"/>
      <c r="P118" s="170"/>
      <c r="Q118" s="170"/>
    </row>
    <row r="119" spans="2:17" x14ac:dyDescent="0.2">
      <c r="B119" s="118"/>
      <c r="C119" s="118"/>
      <c r="D119" s="146"/>
      <c r="E119" s="118"/>
      <c r="F119" s="118"/>
      <c r="G119" s="146"/>
      <c r="H119" s="118"/>
      <c r="I119" s="118"/>
      <c r="J119" s="170"/>
      <c r="K119" s="170"/>
      <c r="L119" s="170"/>
      <c r="M119" s="170"/>
      <c r="N119" s="170"/>
      <c r="O119" s="170"/>
      <c r="P119" s="170"/>
      <c r="Q119" s="170"/>
    </row>
    <row r="120" spans="2:17" x14ac:dyDescent="0.2">
      <c r="B120" s="118"/>
      <c r="C120" s="118"/>
      <c r="D120" s="146"/>
      <c r="E120" s="118"/>
      <c r="F120" s="118"/>
      <c r="G120" s="146"/>
      <c r="H120" s="118"/>
      <c r="I120" s="118"/>
      <c r="J120" s="170"/>
      <c r="K120" s="170"/>
      <c r="L120" s="170"/>
      <c r="M120" s="170"/>
      <c r="N120" s="170"/>
      <c r="O120" s="170"/>
      <c r="P120" s="170"/>
      <c r="Q120" s="170"/>
    </row>
    <row r="121" spans="2:17" x14ac:dyDescent="0.2">
      <c r="B121" s="118"/>
      <c r="C121" s="118"/>
      <c r="D121" s="146"/>
      <c r="E121" s="118"/>
      <c r="F121" s="118"/>
      <c r="G121" s="146"/>
      <c r="H121" s="118"/>
      <c r="I121" s="118"/>
      <c r="J121" s="170"/>
      <c r="K121" s="170"/>
      <c r="L121" s="170"/>
      <c r="M121" s="170"/>
      <c r="N121" s="170"/>
      <c r="O121" s="170"/>
      <c r="P121" s="170"/>
      <c r="Q121" s="170"/>
    </row>
    <row r="122" spans="2:17" x14ac:dyDescent="0.2">
      <c r="B122" s="118"/>
      <c r="C122" s="118"/>
      <c r="D122" s="146"/>
      <c r="E122" s="118"/>
      <c r="F122" s="118"/>
      <c r="G122" s="146"/>
      <c r="H122" s="118"/>
      <c r="I122" s="118"/>
      <c r="J122" s="170"/>
      <c r="K122" s="170"/>
      <c r="L122" s="170"/>
      <c r="M122" s="170"/>
      <c r="N122" s="170"/>
      <c r="O122" s="170"/>
      <c r="P122" s="170"/>
      <c r="Q122" s="170"/>
    </row>
    <row r="123" spans="2:17" x14ac:dyDescent="0.2">
      <c r="B123" s="118"/>
      <c r="C123" s="118"/>
      <c r="D123" s="146"/>
      <c r="E123" s="118"/>
      <c r="F123" s="118"/>
      <c r="G123" s="146"/>
      <c r="H123" s="118"/>
      <c r="I123" s="118"/>
      <c r="J123" s="170"/>
      <c r="K123" s="170"/>
      <c r="L123" s="170"/>
      <c r="M123" s="170"/>
      <c r="N123" s="170"/>
      <c r="O123" s="170"/>
      <c r="P123" s="170"/>
      <c r="Q123" s="170"/>
    </row>
    <row r="124" spans="2:17" x14ac:dyDescent="0.2">
      <c r="B124" s="118"/>
      <c r="C124" s="118"/>
      <c r="D124" s="146"/>
      <c r="E124" s="118"/>
      <c r="F124" s="118"/>
      <c r="G124" s="146"/>
      <c r="H124" s="118"/>
      <c r="I124" s="118"/>
      <c r="J124" s="170"/>
      <c r="K124" s="170"/>
      <c r="L124" s="170"/>
      <c r="M124" s="170"/>
      <c r="N124" s="170"/>
      <c r="O124" s="170"/>
      <c r="P124" s="170"/>
      <c r="Q124" s="170"/>
    </row>
    <row r="125" spans="2:17" x14ac:dyDescent="0.2">
      <c r="B125" s="118"/>
      <c r="C125" s="118"/>
      <c r="D125" s="146"/>
      <c r="E125" s="118"/>
      <c r="F125" s="118"/>
      <c r="G125" s="146"/>
      <c r="H125" s="118"/>
      <c r="I125" s="118"/>
      <c r="J125" s="170"/>
      <c r="K125" s="170"/>
      <c r="L125" s="170"/>
      <c r="M125" s="170"/>
      <c r="N125" s="170"/>
      <c r="O125" s="170"/>
      <c r="P125" s="170"/>
      <c r="Q125" s="170"/>
    </row>
    <row r="126" spans="2:17" x14ac:dyDescent="0.2">
      <c r="B126" s="118"/>
      <c r="C126" s="118"/>
      <c r="D126" s="146"/>
      <c r="E126" s="118"/>
      <c r="F126" s="118"/>
      <c r="G126" s="146"/>
      <c r="H126" s="118"/>
      <c r="I126" s="118"/>
      <c r="J126" s="170"/>
      <c r="K126" s="170"/>
      <c r="L126" s="170"/>
      <c r="M126" s="170"/>
      <c r="N126" s="170"/>
      <c r="O126" s="170"/>
      <c r="P126" s="170"/>
      <c r="Q126" s="170"/>
    </row>
    <row r="127" spans="2:17" x14ac:dyDescent="0.2">
      <c r="B127" s="118"/>
      <c r="C127" s="118"/>
      <c r="D127" s="146"/>
      <c r="E127" s="118"/>
      <c r="F127" s="118"/>
      <c r="G127" s="146"/>
      <c r="H127" s="118"/>
      <c r="I127" s="118"/>
      <c r="J127" s="170"/>
      <c r="K127" s="170"/>
      <c r="L127" s="170"/>
      <c r="M127" s="170"/>
      <c r="N127" s="170"/>
      <c r="O127" s="170"/>
      <c r="P127" s="170"/>
      <c r="Q127" s="170"/>
    </row>
    <row r="128" spans="2:17" x14ac:dyDescent="0.2">
      <c r="B128" s="118"/>
      <c r="C128" s="118"/>
      <c r="D128" s="146"/>
      <c r="E128" s="118"/>
      <c r="F128" s="118"/>
      <c r="G128" s="146"/>
      <c r="H128" s="118"/>
      <c r="I128" s="118"/>
      <c r="J128" s="170"/>
      <c r="K128" s="170"/>
      <c r="L128" s="170"/>
      <c r="M128" s="170"/>
      <c r="N128" s="170"/>
      <c r="O128" s="170"/>
      <c r="P128" s="170"/>
      <c r="Q128" s="170"/>
    </row>
    <row r="129" spans="2:17" x14ac:dyDescent="0.2">
      <c r="B129" s="118"/>
      <c r="C129" s="118"/>
      <c r="D129" s="146"/>
      <c r="E129" s="118"/>
      <c r="F129" s="118"/>
      <c r="G129" s="146"/>
      <c r="H129" s="118"/>
      <c r="I129" s="118"/>
      <c r="J129" s="170"/>
      <c r="K129" s="170"/>
      <c r="L129" s="170"/>
      <c r="M129" s="170"/>
      <c r="N129" s="170"/>
      <c r="O129" s="170"/>
      <c r="P129" s="170"/>
      <c r="Q129" s="170"/>
    </row>
    <row r="130" spans="2:17" x14ac:dyDescent="0.2">
      <c r="B130" s="118"/>
      <c r="C130" s="118"/>
      <c r="D130" s="146"/>
      <c r="E130" s="118"/>
      <c r="F130" s="118"/>
      <c r="G130" s="146"/>
      <c r="H130" s="118"/>
      <c r="I130" s="118"/>
      <c r="J130" s="170"/>
      <c r="K130" s="170"/>
      <c r="L130" s="170"/>
      <c r="M130" s="170"/>
      <c r="N130" s="170"/>
      <c r="O130" s="170"/>
      <c r="P130" s="170"/>
      <c r="Q130" s="170"/>
    </row>
    <row r="131" spans="2:17" x14ac:dyDescent="0.2">
      <c r="B131" s="118"/>
      <c r="C131" s="118"/>
      <c r="D131" s="146"/>
      <c r="E131" s="118"/>
      <c r="F131" s="118"/>
      <c r="G131" s="146"/>
      <c r="H131" s="118"/>
      <c r="I131" s="118"/>
      <c r="J131" s="170"/>
      <c r="K131" s="170"/>
      <c r="L131" s="170"/>
      <c r="M131" s="170"/>
      <c r="N131" s="170"/>
      <c r="O131" s="170"/>
      <c r="P131" s="170"/>
      <c r="Q131" s="170"/>
    </row>
    <row r="132" spans="2:17" x14ac:dyDescent="0.2">
      <c r="B132" s="118"/>
      <c r="C132" s="118"/>
      <c r="D132" s="146"/>
      <c r="E132" s="118"/>
      <c r="F132" s="118"/>
      <c r="G132" s="146"/>
      <c r="H132" s="118"/>
      <c r="I132" s="118"/>
      <c r="J132" s="170"/>
      <c r="K132" s="170"/>
      <c r="L132" s="170"/>
      <c r="M132" s="170"/>
      <c r="N132" s="170"/>
      <c r="O132" s="170"/>
      <c r="P132" s="170"/>
      <c r="Q132" s="170"/>
    </row>
    <row r="133" spans="2:17" x14ac:dyDescent="0.2">
      <c r="B133" s="118"/>
      <c r="C133" s="118"/>
      <c r="D133" s="146"/>
      <c r="E133" s="118"/>
      <c r="F133" s="118"/>
      <c r="G133" s="146"/>
      <c r="H133" s="118"/>
      <c r="I133" s="118"/>
      <c r="J133" s="170"/>
      <c r="K133" s="170"/>
      <c r="L133" s="170"/>
      <c r="M133" s="170"/>
      <c r="N133" s="170"/>
      <c r="O133" s="170"/>
      <c r="P133" s="170"/>
      <c r="Q133" s="170"/>
    </row>
    <row r="134" spans="2:17" x14ac:dyDescent="0.2">
      <c r="B134" s="118"/>
      <c r="C134" s="118"/>
      <c r="D134" s="146"/>
      <c r="E134" s="118"/>
      <c r="F134" s="118"/>
      <c r="G134" s="146"/>
      <c r="H134" s="118"/>
      <c r="I134" s="118"/>
      <c r="J134" s="170"/>
      <c r="K134" s="170"/>
      <c r="L134" s="170"/>
      <c r="M134" s="170"/>
      <c r="N134" s="170"/>
      <c r="O134" s="170"/>
      <c r="P134" s="170"/>
      <c r="Q134" s="170"/>
    </row>
    <row r="135" spans="2:17" x14ac:dyDescent="0.2">
      <c r="B135" s="118"/>
      <c r="C135" s="118"/>
      <c r="D135" s="146"/>
      <c r="E135" s="118"/>
      <c r="F135" s="118"/>
      <c r="G135" s="146"/>
      <c r="H135" s="118"/>
      <c r="I135" s="118"/>
      <c r="J135" s="170"/>
      <c r="K135" s="170"/>
      <c r="L135" s="170"/>
      <c r="M135" s="170"/>
      <c r="N135" s="170"/>
      <c r="O135" s="170"/>
      <c r="P135" s="170"/>
      <c r="Q135" s="170"/>
    </row>
    <row r="136" spans="2:17" x14ac:dyDescent="0.2">
      <c r="B136" s="118"/>
      <c r="C136" s="118"/>
      <c r="D136" s="146"/>
      <c r="E136" s="118"/>
      <c r="F136" s="118"/>
      <c r="G136" s="146"/>
      <c r="H136" s="118"/>
      <c r="I136" s="118"/>
      <c r="J136" s="170"/>
      <c r="K136" s="170"/>
      <c r="L136" s="170"/>
      <c r="M136" s="170"/>
      <c r="N136" s="170"/>
      <c r="O136" s="170"/>
      <c r="P136" s="170"/>
      <c r="Q136" s="170"/>
    </row>
    <row r="137" spans="2:17" x14ac:dyDescent="0.2">
      <c r="B137" s="118"/>
      <c r="C137" s="118"/>
      <c r="D137" s="146"/>
      <c r="E137" s="118"/>
      <c r="F137" s="118"/>
      <c r="G137" s="146"/>
      <c r="H137" s="118"/>
      <c r="I137" s="118"/>
      <c r="J137" s="170"/>
      <c r="K137" s="170"/>
      <c r="L137" s="170"/>
      <c r="M137" s="170"/>
      <c r="N137" s="170"/>
      <c r="O137" s="170"/>
      <c r="P137" s="170"/>
      <c r="Q137" s="170"/>
    </row>
    <row r="138" spans="2:17" x14ac:dyDescent="0.2">
      <c r="B138" s="118"/>
      <c r="C138" s="118"/>
      <c r="D138" s="146"/>
      <c r="E138" s="118"/>
      <c r="F138" s="118"/>
      <c r="G138" s="146"/>
      <c r="H138" s="118"/>
      <c r="I138" s="118"/>
      <c r="J138" s="170"/>
      <c r="K138" s="170"/>
      <c r="L138" s="170"/>
      <c r="M138" s="170"/>
      <c r="N138" s="170"/>
      <c r="O138" s="170"/>
      <c r="P138" s="170"/>
      <c r="Q138" s="170"/>
    </row>
    <row r="139" spans="2:17" x14ac:dyDescent="0.2">
      <c r="B139" s="118"/>
      <c r="C139" s="118"/>
      <c r="D139" s="146"/>
      <c r="E139" s="118"/>
      <c r="F139" s="118"/>
      <c r="G139" s="146"/>
      <c r="H139" s="118"/>
      <c r="I139" s="118"/>
      <c r="J139" s="170"/>
      <c r="K139" s="170"/>
      <c r="L139" s="170"/>
      <c r="M139" s="170"/>
      <c r="N139" s="170"/>
      <c r="O139" s="170"/>
      <c r="P139" s="170"/>
      <c r="Q139" s="170"/>
    </row>
    <row r="140" spans="2:17" x14ac:dyDescent="0.2">
      <c r="B140" s="118"/>
      <c r="C140" s="118"/>
      <c r="D140" s="146"/>
      <c r="E140" s="118"/>
      <c r="F140" s="118"/>
      <c r="G140" s="146"/>
      <c r="H140" s="118"/>
      <c r="I140" s="118"/>
      <c r="J140" s="170"/>
      <c r="K140" s="170"/>
      <c r="L140" s="170"/>
      <c r="M140" s="170"/>
      <c r="N140" s="170"/>
      <c r="O140" s="170"/>
      <c r="P140" s="170"/>
      <c r="Q140" s="170"/>
    </row>
    <row r="141" spans="2:17" x14ac:dyDescent="0.2">
      <c r="B141" s="118"/>
      <c r="C141" s="118"/>
      <c r="D141" s="146"/>
      <c r="E141" s="118"/>
      <c r="F141" s="118"/>
      <c r="G141" s="146"/>
      <c r="H141" s="118"/>
      <c r="I141" s="118"/>
      <c r="J141" s="170"/>
      <c r="K141" s="170"/>
      <c r="L141" s="170"/>
      <c r="M141" s="170"/>
      <c r="N141" s="170"/>
      <c r="O141" s="170"/>
      <c r="P141" s="170"/>
      <c r="Q141" s="170"/>
    </row>
    <row r="142" spans="2:17" x14ac:dyDescent="0.2">
      <c r="B142" s="118"/>
      <c r="C142" s="118"/>
      <c r="D142" s="146"/>
      <c r="E142" s="118"/>
      <c r="F142" s="118"/>
      <c r="G142" s="146"/>
      <c r="H142" s="118"/>
      <c r="I142" s="118"/>
      <c r="J142" s="170"/>
      <c r="K142" s="170"/>
      <c r="L142" s="170"/>
      <c r="M142" s="170"/>
      <c r="N142" s="170"/>
      <c r="O142" s="170"/>
      <c r="P142" s="170"/>
      <c r="Q142" s="170"/>
    </row>
    <row r="143" spans="2:17" x14ac:dyDescent="0.2">
      <c r="B143" s="118"/>
      <c r="C143" s="118"/>
      <c r="D143" s="146"/>
      <c r="E143" s="118"/>
      <c r="F143" s="118"/>
      <c r="G143" s="146"/>
      <c r="H143" s="118"/>
      <c r="I143" s="118"/>
      <c r="J143" s="170"/>
      <c r="K143" s="170"/>
      <c r="L143" s="170"/>
      <c r="M143" s="170"/>
      <c r="N143" s="170"/>
      <c r="O143" s="170"/>
      <c r="P143" s="170"/>
      <c r="Q143" s="170"/>
    </row>
    <row r="144" spans="2:17" x14ac:dyDescent="0.2">
      <c r="B144" s="118"/>
      <c r="C144" s="118"/>
      <c r="D144" s="146"/>
      <c r="E144" s="118"/>
      <c r="F144" s="118"/>
      <c r="G144" s="146"/>
      <c r="H144" s="118"/>
      <c r="I144" s="118"/>
      <c r="J144" s="170"/>
      <c r="K144" s="170"/>
      <c r="L144" s="170"/>
      <c r="M144" s="170"/>
      <c r="N144" s="170"/>
      <c r="O144" s="170"/>
      <c r="P144" s="170"/>
      <c r="Q144" s="170"/>
    </row>
    <row r="145" spans="2:17" x14ac:dyDescent="0.2">
      <c r="B145" s="118"/>
      <c r="C145" s="118"/>
      <c r="D145" s="146"/>
      <c r="E145" s="118"/>
      <c r="F145" s="118"/>
      <c r="G145" s="146"/>
      <c r="H145" s="118"/>
      <c r="I145" s="118"/>
      <c r="J145" s="170"/>
      <c r="K145" s="170"/>
      <c r="L145" s="170"/>
      <c r="M145" s="170"/>
      <c r="N145" s="170"/>
      <c r="O145" s="170"/>
      <c r="P145" s="170"/>
      <c r="Q145" s="170"/>
    </row>
    <row r="146" spans="2:17" x14ac:dyDescent="0.2">
      <c r="B146" s="118"/>
      <c r="C146" s="118"/>
      <c r="D146" s="146"/>
      <c r="E146" s="118"/>
      <c r="F146" s="118"/>
      <c r="G146" s="146"/>
      <c r="H146" s="118"/>
      <c r="I146" s="118"/>
      <c r="J146" s="170"/>
      <c r="K146" s="170"/>
      <c r="L146" s="170"/>
      <c r="M146" s="170"/>
      <c r="N146" s="170"/>
      <c r="O146" s="170"/>
      <c r="P146" s="170"/>
      <c r="Q146" s="170"/>
    </row>
    <row r="147" spans="2:17" x14ac:dyDescent="0.2">
      <c r="B147" s="118"/>
      <c r="C147" s="118"/>
      <c r="D147" s="146"/>
      <c r="E147" s="118"/>
      <c r="F147" s="118"/>
      <c r="G147" s="146"/>
      <c r="H147" s="118"/>
      <c r="I147" s="118"/>
      <c r="J147" s="170"/>
      <c r="K147" s="170"/>
      <c r="L147" s="170"/>
      <c r="M147" s="170"/>
      <c r="N147" s="170"/>
      <c r="O147" s="170"/>
      <c r="P147" s="170"/>
      <c r="Q147" s="170"/>
    </row>
    <row r="148" spans="2:17" x14ac:dyDescent="0.2">
      <c r="B148" s="118"/>
      <c r="C148" s="118"/>
      <c r="D148" s="146"/>
      <c r="E148" s="118"/>
      <c r="F148" s="118"/>
      <c r="G148" s="146"/>
      <c r="H148" s="118"/>
      <c r="I148" s="118"/>
      <c r="J148" s="170"/>
      <c r="K148" s="170"/>
      <c r="L148" s="170"/>
      <c r="M148" s="170"/>
      <c r="N148" s="170"/>
      <c r="O148" s="170"/>
      <c r="P148" s="170"/>
      <c r="Q148" s="170"/>
    </row>
    <row r="149" spans="2:17" x14ac:dyDescent="0.2">
      <c r="B149" s="118"/>
      <c r="C149" s="118"/>
      <c r="D149" s="146"/>
      <c r="E149" s="118"/>
      <c r="F149" s="118"/>
      <c r="G149" s="146"/>
      <c r="H149" s="118"/>
      <c r="I149" s="118"/>
      <c r="J149" s="170"/>
      <c r="K149" s="170"/>
      <c r="L149" s="170"/>
      <c r="M149" s="170"/>
      <c r="N149" s="170"/>
      <c r="O149" s="170"/>
      <c r="P149" s="170"/>
      <c r="Q149" s="170"/>
    </row>
    <row r="150" spans="2:17" x14ac:dyDescent="0.2">
      <c r="B150" s="118"/>
      <c r="C150" s="118"/>
      <c r="D150" s="146"/>
      <c r="E150" s="118"/>
      <c r="F150" s="118"/>
      <c r="G150" s="146"/>
      <c r="H150" s="118"/>
      <c r="I150" s="118"/>
      <c r="J150" s="170"/>
      <c r="K150" s="170"/>
      <c r="L150" s="170"/>
      <c r="M150" s="170"/>
      <c r="N150" s="170"/>
      <c r="O150" s="170"/>
      <c r="P150" s="170"/>
      <c r="Q150" s="170"/>
    </row>
    <row r="151" spans="2:17" x14ac:dyDescent="0.2">
      <c r="B151" s="118"/>
      <c r="C151" s="118"/>
      <c r="D151" s="146"/>
      <c r="E151" s="118"/>
      <c r="F151" s="118"/>
      <c r="G151" s="146"/>
      <c r="H151" s="118"/>
      <c r="I151" s="118"/>
      <c r="J151" s="170"/>
      <c r="K151" s="170"/>
      <c r="L151" s="170"/>
      <c r="M151" s="170"/>
      <c r="N151" s="170"/>
      <c r="O151" s="170"/>
      <c r="P151" s="170"/>
      <c r="Q151" s="170"/>
    </row>
    <row r="152" spans="2:17" x14ac:dyDescent="0.2">
      <c r="B152" s="118"/>
      <c r="C152" s="118"/>
      <c r="D152" s="146"/>
      <c r="E152" s="118"/>
      <c r="F152" s="118"/>
      <c r="G152" s="146"/>
      <c r="H152" s="118"/>
      <c r="I152" s="118"/>
      <c r="J152" s="170"/>
      <c r="K152" s="170"/>
      <c r="L152" s="170"/>
      <c r="M152" s="170"/>
      <c r="N152" s="170"/>
      <c r="O152" s="170"/>
      <c r="P152" s="170"/>
      <c r="Q152" s="170"/>
    </row>
    <row r="153" spans="2:17" x14ac:dyDescent="0.2">
      <c r="B153" s="118"/>
      <c r="C153" s="118"/>
      <c r="D153" s="146"/>
      <c r="E153" s="118"/>
      <c r="F153" s="118"/>
      <c r="G153" s="146"/>
      <c r="H153" s="118"/>
      <c r="I153" s="118"/>
      <c r="J153" s="170"/>
      <c r="K153" s="170"/>
      <c r="L153" s="170"/>
      <c r="M153" s="170"/>
      <c r="N153" s="170"/>
      <c r="O153" s="170"/>
      <c r="P153" s="170"/>
      <c r="Q153" s="170"/>
    </row>
    <row r="154" spans="2:17" x14ac:dyDescent="0.2">
      <c r="B154" s="118"/>
      <c r="C154" s="118"/>
      <c r="D154" s="146"/>
      <c r="E154" s="118"/>
      <c r="F154" s="118"/>
      <c r="G154" s="146"/>
      <c r="H154" s="118"/>
      <c r="I154" s="118"/>
      <c r="J154" s="170"/>
      <c r="K154" s="170"/>
      <c r="L154" s="170"/>
      <c r="M154" s="170"/>
      <c r="N154" s="170"/>
      <c r="O154" s="170"/>
      <c r="P154" s="170"/>
      <c r="Q154" s="170"/>
    </row>
    <row r="155" spans="2:17" x14ac:dyDescent="0.2">
      <c r="B155" s="118"/>
      <c r="C155" s="118"/>
      <c r="D155" s="146"/>
      <c r="E155" s="118"/>
      <c r="F155" s="118"/>
      <c r="G155" s="146"/>
      <c r="H155" s="118"/>
      <c r="I155" s="118"/>
      <c r="J155" s="170"/>
      <c r="K155" s="170"/>
      <c r="L155" s="170"/>
      <c r="M155" s="170"/>
      <c r="N155" s="170"/>
      <c r="O155" s="170"/>
      <c r="P155" s="170"/>
      <c r="Q155" s="170"/>
    </row>
    <row r="156" spans="2:17" x14ac:dyDescent="0.2">
      <c r="B156" s="118"/>
      <c r="C156" s="118"/>
      <c r="D156" s="146"/>
      <c r="E156" s="118"/>
      <c r="F156" s="118"/>
      <c r="G156" s="146"/>
      <c r="H156" s="118"/>
      <c r="I156" s="118"/>
      <c r="J156" s="170"/>
      <c r="K156" s="170"/>
      <c r="L156" s="170"/>
      <c r="M156" s="170"/>
      <c r="N156" s="170"/>
      <c r="O156" s="170"/>
      <c r="P156" s="170"/>
      <c r="Q156" s="170"/>
    </row>
    <row r="157" spans="2:17" x14ac:dyDescent="0.2">
      <c r="B157" s="118"/>
      <c r="C157" s="118"/>
      <c r="D157" s="146"/>
      <c r="E157" s="118"/>
      <c r="F157" s="118"/>
      <c r="G157" s="146"/>
      <c r="H157" s="118"/>
      <c r="I157" s="118"/>
      <c r="J157" s="170"/>
      <c r="K157" s="170"/>
      <c r="L157" s="170"/>
      <c r="M157" s="170"/>
      <c r="N157" s="170"/>
      <c r="O157" s="170"/>
      <c r="P157" s="170"/>
      <c r="Q157" s="170"/>
    </row>
    <row r="158" spans="2:17" x14ac:dyDescent="0.2">
      <c r="B158" s="118"/>
      <c r="C158" s="118"/>
      <c r="D158" s="146"/>
      <c r="E158" s="118"/>
      <c r="F158" s="118"/>
      <c r="G158" s="146"/>
      <c r="H158" s="118"/>
      <c r="I158" s="118"/>
      <c r="J158" s="170"/>
      <c r="K158" s="170"/>
      <c r="L158" s="170"/>
      <c r="M158" s="170"/>
      <c r="N158" s="170"/>
      <c r="O158" s="170"/>
      <c r="P158" s="170"/>
      <c r="Q158" s="170"/>
    </row>
    <row r="159" spans="2:17" x14ac:dyDescent="0.2">
      <c r="B159" s="118"/>
      <c r="C159" s="118"/>
      <c r="D159" s="146"/>
      <c r="E159" s="118"/>
      <c r="F159" s="118"/>
      <c r="G159" s="146"/>
      <c r="H159" s="118"/>
      <c r="I159" s="118"/>
      <c r="J159" s="170"/>
      <c r="K159" s="170"/>
      <c r="L159" s="170"/>
      <c r="M159" s="170"/>
      <c r="N159" s="170"/>
      <c r="O159" s="170"/>
      <c r="P159" s="170"/>
      <c r="Q159" s="170"/>
    </row>
    <row r="160" spans="2:17" x14ac:dyDescent="0.2">
      <c r="B160" s="118"/>
      <c r="C160" s="118"/>
      <c r="D160" s="146"/>
      <c r="E160" s="118"/>
      <c r="F160" s="118"/>
      <c r="G160" s="146"/>
      <c r="H160" s="118"/>
      <c r="I160" s="118"/>
      <c r="J160" s="170"/>
      <c r="K160" s="170"/>
      <c r="L160" s="170"/>
      <c r="M160" s="170"/>
      <c r="N160" s="170"/>
      <c r="O160" s="170"/>
      <c r="P160" s="170"/>
      <c r="Q160" s="170"/>
    </row>
    <row r="161" spans="2:17" x14ac:dyDescent="0.2">
      <c r="B161" s="118"/>
      <c r="C161" s="118"/>
      <c r="D161" s="146"/>
      <c r="E161" s="118"/>
      <c r="F161" s="118"/>
      <c r="G161" s="146"/>
      <c r="H161" s="118"/>
      <c r="I161" s="118"/>
      <c r="J161" s="170"/>
      <c r="K161" s="170"/>
      <c r="L161" s="170"/>
      <c r="M161" s="170"/>
      <c r="N161" s="170"/>
      <c r="O161" s="170"/>
      <c r="P161" s="170"/>
      <c r="Q161" s="170"/>
    </row>
    <row r="162" spans="2:17" x14ac:dyDescent="0.2">
      <c r="B162" s="118"/>
      <c r="C162" s="118"/>
      <c r="D162" s="146"/>
      <c r="E162" s="118"/>
      <c r="F162" s="118"/>
      <c r="G162" s="146"/>
      <c r="H162" s="118"/>
      <c r="I162" s="118"/>
      <c r="J162" s="170"/>
      <c r="K162" s="170"/>
      <c r="L162" s="170"/>
      <c r="M162" s="170"/>
      <c r="N162" s="170"/>
      <c r="O162" s="170"/>
      <c r="P162" s="170"/>
      <c r="Q162" s="170"/>
    </row>
    <row r="163" spans="2:17" x14ac:dyDescent="0.2">
      <c r="B163" s="118"/>
      <c r="C163" s="118"/>
      <c r="D163" s="146"/>
      <c r="E163" s="118"/>
      <c r="F163" s="118"/>
      <c r="G163" s="146"/>
      <c r="H163" s="118"/>
      <c r="I163" s="118"/>
      <c r="J163" s="170"/>
      <c r="K163" s="170"/>
      <c r="L163" s="170"/>
      <c r="M163" s="170"/>
      <c r="N163" s="170"/>
      <c r="O163" s="170"/>
      <c r="P163" s="170"/>
      <c r="Q163" s="170"/>
    </row>
    <row r="164" spans="2:17" x14ac:dyDescent="0.2">
      <c r="B164" s="118"/>
      <c r="C164" s="118"/>
      <c r="D164" s="146"/>
      <c r="E164" s="118"/>
      <c r="F164" s="118"/>
      <c r="G164" s="146"/>
      <c r="H164" s="118"/>
      <c r="I164" s="118"/>
      <c r="J164" s="170"/>
      <c r="K164" s="170"/>
      <c r="L164" s="170"/>
      <c r="M164" s="170"/>
      <c r="N164" s="170"/>
      <c r="O164" s="170"/>
      <c r="P164" s="170"/>
      <c r="Q164" s="170"/>
    </row>
    <row r="165" spans="2:17" x14ac:dyDescent="0.2">
      <c r="B165" s="118"/>
      <c r="C165" s="118"/>
      <c r="D165" s="146"/>
      <c r="E165" s="118"/>
      <c r="F165" s="118"/>
      <c r="G165" s="146"/>
      <c r="H165" s="118"/>
      <c r="I165" s="118"/>
      <c r="J165" s="170"/>
      <c r="K165" s="170"/>
      <c r="L165" s="170"/>
      <c r="M165" s="170"/>
      <c r="N165" s="170"/>
      <c r="O165" s="170"/>
      <c r="P165" s="170"/>
      <c r="Q165" s="170"/>
    </row>
    <row r="166" spans="2:17" x14ac:dyDescent="0.2">
      <c r="B166" s="118"/>
      <c r="C166" s="118"/>
      <c r="D166" s="146"/>
      <c r="E166" s="118"/>
      <c r="F166" s="118"/>
      <c r="G166" s="146"/>
      <c r="H166" s="118"/>
      <c r="I166" s="118"/>
      <c r="J166" s="170"/>
      <c r="K166" s="170"/>
      <c r="L166" s="170"/>
      <c r="M166" s="170"/>
      <c r="N166" s="170"/>
      <c r="O166" s="170"/>
      <c r="P166" s="170"/>
      <c r="Q166" s="170"/>
    </row>
    <row r="167" spans="2:17" x14ac:dyDescent="0.2">
      <c r="B167" s="118"/>
      <c r="C167" s="118"/>
      <c r="D167" s="146"/>
      <c r="E167" s="118"/>
      <c r="F167" s="118"/>
      <c r="G167" s="146"/>
      <c r="H167" s="118"/>
      <c r="I167" s="118"/>
      <c r="J167" s="170"/>
      <c r="K167" s="170"/>
      <c r="L167" s="170"/>
      <c r="M167" s="170"/>
      <c r="N167" s="170"/>
      <c r="O167" s="170"/>
      <c r="P167" s="170"/>
      <c r="Q167" s="170"/>
    </row>
    <row r="168" spans="2:17" x14ac:dyDescent="0.2">
      <c r="B168" s="118"/>
      <c r="C168" s="118"/>
      <c r="D168" s="146"/>
      <c r="E168" s="118"/>
      <c r="F168" s="118"/>
      <c r="G168" s="146"/>
      <c r="H168" s="118"/>
      <c r="I168" s="118"/>
      <c r="J168" s="170"/>
      <c r="K168" s="170"/>
      <c r="L168" s="170"/>
      <c r="M168" s="170"/>
      <c r="N168" s="170"/>
      <c r="O168" s="170"/>
      <c r="P168" s="170"/>
      <c r="Q168" s="170"/>
    </row>
    <row r="169" spans="2:17" x14ac:dyDescent="0.2">
      <c r="B169" s="118"/>
      <c r="C169" s="118"/>
      <c r="D169" s="146"/>
      <c r="E169" s="118"/>
      <c r="F169" s="118"/>
      <c r="G169" s="146"/>
      <c r="H169" s="118"/>
      <c r="I169" s="118"/>
      <c r="J169" s="170"/>
      <c r="K169" s="170"/>
      <c r="L169" s="170"/>
      <c r="M169" s="170"/>
      <c r="N169" s="170"/>
      <c r="O169" s="170"/>
      <c r="P169" s="170"/>
      <c r="Q169" s="170"/>
    </row>
    <row r="170" spans="2:17" x14ac:dyDescent="0.2">
      <c r="B170" s="118"/>
      <c r="C170" s="118"/>
      <c r="D170" s="146"/>
      <c r="E170" s="118"/>
      <c r="F170" s="118"/>
      <c r="G170" s="146"/>
      <c r="H170" s="118"/>
      <c r="I170" s="118"/>
      <c r="J170" s="170"/>
      <c r="K170" s="170"/>
      <c r="L170" s="170"/>
      <c r="M170" s="170"/>
      <c r="N170" s="170"/>
      <c r="O170" s="170"/>
      <c r="P170" s="170"/>
      <c r="Q170" s="170"/>
    </row>
    <row r="171" spans="2:17" x14ac:dyDescent="0.2">
      <c r="B171" s="118"/>
      <c r="C171" s="118"/>
      <c r="D171" s="146"/>
      <c r="E171" s="118"/>
      <c r="F171" s="118"/>
      <c r="G171" s="146"/>
      <c r="H171" s="118"/>
      <c r="I171" s="118"/>
      <c r="J171" s="170"/>
      <c r="K171" s="170"/>
      <c r="L171" s="170"/>
      <c r="M171" s="170"/>
      <c r="N171" s="170"/>
      <c r="O171" s="170"/>
      <c r="P171" s="170"/>
      <c r="Q171" s="170"/>
    </row>
    <row r="172" spans="2:17" x14ac:dyDescent="0.2">
      <c r="B172" s="118"/>
      <c r="C172" s="118"/>
      <c r="D172" s="146"/>
      <c r="E172" s="118"/>
      <c r="F172" s="118"/>
      <c r="G172" s="146"/>
      <c r="H172" s="118"/>
      <c r="I172" s="118"/>
      <c r="J172" s="170"/>
      <c r="K172" s="170"/>
      <c r="L172" s="170"/>
      <c r="M172" s="170"/>
      <c r="N172" s="170"/>
      <c r="O172" s="170"/>
      <c r="P172" s="170"/>
      <c r="Q172" s="170"/>
    </row>
    <row r="173" spans="2:17" x14ac:dyDescent="0.2">
      <c r="B173" s="118"/>
      <c r="C173" s="118"/>
      <c r="D173" s="146"/>
      <c r="E173" s="118"/>
      <c r="F173" s="118"/>
      <c r="G173" s="146"/>
      <c r="H173" s="118"/>
      <c r="I173" s="118"/>
      <c r="J173" s="170"/>
      <c r="K173" s="170"/>
      <c r="L173" s="170"/>
      <c r="M173" s="170"/>
      <c r="N173" s="170"/>
      <c r="O173" s="170"/>
      <c r="P173" s="170"/>
      <c r="Q173" s="170"/>
    </row>
    <row r="174" spans="2:17" x14ac:dyDescent="0.2">
      <c r="B174" s="118"/>
      <c r="C174" s="118"/>
      <c r="D174" s="146"/>
      <c r="E174" s="118"/>
      <c r="F174" s="118"/>
      <c r="G174" s="146"/>
      <c r="H174" s="118"/>
      <c r="I174" s="118"/>
      <c r="J174" s="170"/>
      <c r="K174" s="170"/>
      <c r="L174" s="170"/>
      <c r="M174" s="170"/>
      <c r="N174" s="170"/>
      <c r="O174" s="170"/>
      <c r="P174" s="170"/>
      <c r="Q174" s="170"/>
    </row>
    <row r="175" spans="2:17" x14ac:dyDescent="0.2">
      <c r="B175" s="118"/>
      <c r="C175" s="118"/>
      <c r="D175" s="146"/>
      <c r="E175" s="118"/>
      <c r="F175" s="118"/>
      <c r="G175" s="146"/>
      <c r="H175" s="118"/>
      <c r="I175" s="118"/>
      <c r="J175" s="170"/>
      <c r="K175" s="170"/>
      <c r="L175" s="170"/>
      <c r="M175" s="170"/>
      <c r="N175" s="170"/>
      <c r="O175" s="170"/>
      <c r="P175" s="170"/>
      <c r="Q175" s="170"/>
    </row>
    <row r="176" spans="2:17" x14ac:dyDescent="0.2">
      <c r="B176" s="118"/>
      <c r="C176" s="118"/>
      <c r="D176" s="146"/>
      <c r="E176" s="118"/>
      <c r="F176" s="118"/>
      <c r="G176" s="146"/>
      <c r="H176" s="118"/>
      <c r="I176" s="118"/>
      <c r="J176" s="170"/>
      <c r="K176" s="170"/>
      <c r="L176" s="170"/>
      <c r="M176" s="170"/>
      <c r="N176" s="170"/>
      <c r="O176" s="170"/>
      <c r="P176" s="170"/>
      <c r="Q176" s="170"/>
    </row>
    <row r="177" spans="2:17" x14ac:dyDescent="0.2">
      <c r="B177" s="118"/>
      <c r="C177" s="118"/>
      <c r="D177" s="146"/>
      <c r="E177" s="118"/>
      <c r="F177" s="118"/>
      <c r="G177" s="146"/>
      <c r="H177" s="118"/>
      <c r="I177" s="118"/>
      <c r="J177" s="170"/>
      <c r="K177" s="170"/>
      <c r="L177" s="170"/>
      <c r="M177" s="170"/>
      <c r="N177" s="170"/>
      <c r="O177" s="170"/>
      <c r="P177" s="170"/>
      <c r="Q177" s="170"/>
    </row>
    <row r="178" spans="2:17" x14ac:dyDescent="0.2">
      <c r="B178" s="118"/>
      <c r="C178" s="118"/>
      <c r="D178" s="146"/>
      <c r="E178" s="118"/>
      <c r="F178" s="118"/>
      <c r="G178" s="146"/>
      <c r="H178" s="118"/>
      <c r="I178" s="118"/>
      <c r="J178" s="170"/>
      <c r="K178" s="170"/>
      <c r="L178" s="170"/>
      <c r="M178" s="170"/>
      <c r="N178" s="170"/>
      <c r="O178" s="170"/>
      <c r="P178" s="170"/>
      <c r="Q178" s="170"/>
    </row>
    <row r="179" spans="2:17" x14ac:dyDescent="0.2">
      <c r="B179" s="118"/>
      <c r="C179" s="118"/>
      <c r="D179" s="146"/>
      <c r="E179" s="118"/>
      <c r="F179" s="118"/>
      <c r="G179" s="146"/>
      <c r="H179" s="118"/>
      <c r="I179" s="118"/>
      <c r="J179" s="170"/>
      <c r="K179" s="170"/>
      <c r="L179" s="170"/>
      <c r="M179" s="170"/>
      <c r="N179" s="170"/>
      <c r="O179" s="170"/>
      <c r="P179" s="170"/>
      <c r="Q179" s="170"/>
    </row>
    <row r="180" spans="2:17" x14ac:dyDescent="0.2">
      <c r="B180" s="118"/>
      <c r="C180" s="118"/>
      <c r="D180" s="146"/>
      <c r="E180" s="118"/>
      <c r="F180" s="118"/>
      <c r="G180" s="146"/>
      <c r="H180" s="118"/>
      <c r="I180" s="118"/>
      <c r="J180" s="170"/>
      <c r="K180" s="170"/>
      <c r="L180" s="170"/>
      <c r="M180" s="170"/>
      <c r="N180" s="170"/>
      <c r="O180" s="170"/>
      <c r="P180" s="170"/>
      <c r="Q180" s="170"/>
    </row>
    <row r="181" spans="2:17" x14ac:dyDescent="0.2">
      <c r="B181" s="118"/>
      <c r="C181" s="118"/>
      <c r="D181" s="146"/>
      <c r="E181" s="118"/>
      <c r="F181" s="118"/>
      <c r="G181" s="146"/>
      <c r="H181" s="118"/>
      <c r="I181" s="118"/>
      <c r="J181" s="170"/>
      <c r="K181" s="170"/>
      <c r="L181" s="170"/>
      <c r="M181" s="170"/>
      <c r="N181" s="170"/>
      <c r="O181" s="170"/>
      <c r="P181" s="170"/>
      <c r="Q181" s="170"/>
    </row>
    <row r="182" spans="2:17" x14ac:dyDescent="0.2">
      <c r="B182" s="118"/>
      <c r="C182" s="118"/>
      <c r="D182" s="146"/>
      <c r="E182" s="118"/>
      <c r="F182" s="118"/>
      <c r="G182" s="146"/>
      <c r="H182" s="118"/>
      <c r="I182" s="118"/>
      <c r="J182" s="170"/>
      <c r="K182" s="170"/>
      <c r="L182" s="170"/>
      <c r="M182" s="170"/>
      <c r="N182" s="170"/>
      <c r="O182" s="170"/>
      <c r="P182" s="170"/>
      <c r="Q182" s="170"/>
    </row>
    <row r="183" spans="2:17" x14ac:dyDescent="0.2">
      <c r="B183" s="118"/>
      <c r="C183" s="118"/>
      <c r="D183" s="146"/>
      <c r="E183" s="118"/>
      <c r="F183" s="118"/>
      <c r="G183" s="146"/>
      <c r="H183" s="118"/>
      <c r="I183" s="118"/>
      <c r="J183" s="170"/>
      <c r="K183" s="170"/>
      <c r="L183" s="170"/>
      <c r="M183" s="170"/>
      <c r="N183" s="170"/>
      <c r="O183" s="170"/>
      <c r="P183" s="170"/>
      <c r="Q183" s="170"/>
    </row>
    <row r="184" spans="2:17" x14ac:dyDescent="0.2">
      <c r="B184" s="118"/>
      <c r="C184" s="118"/>
      <c r="D184" s="146"/>
      <c r="E184" s="118"/>
      <c r="F184" s="118"/>
      <c r="G184" s="146"/>
      <c r="H184" s="118"/>
      <c r="I184" s="118"/>
      <c r="J184" s="170"/>
      <c r="K184" s="170"/>
      <c r="L184" s="170"/>
      <c r="M184" s="170"/>
      <c r="N184" s="170"/>
      <c r="O184" s="170"/>
      <c r="P184" s="170"/>
      <c r="Q184" s="170"/>
    </row>
    <row r="185" spans="2:17" x14ac:dyDescent="0.2">
      <c r="B185" s="118"/>
      <c r="C185" s="118"/>
      <c r="D185" s="146"/>
      <c r="E185" s="118"/>
      <c r="F185" s="118"/>
      <c r="G185" s="146"/>
      <c r="H185" s="118"/>
      <c r="I185" s="118"/>
      <c r="J185" s="170"/>
      <c r="K185" s="170"/>
      <c r="L185" s="170"/>
      <c r="M185" s="170"/>
      <c r="N185" s="170"/>
      <c r="O185" s="170"/>
      <c r="P185" s="170"/>
      <c r="Q185" s="170"/>
    </row>
    <row r="186" spans="2:17" x14ac:dyDescent="0.2">
      <c r="B186" s="118"/>
      <c r="C186" s="118"/>
      <c r="D186" s="146"/>
      <c r="E186" s="118"/>
      <c r="F186" s="118"/>
      <c r="G186" s="146"/>
      <c r="H186" s="118"/>
      <c r="I186" s="118"/>
      <c r="J186" s="170"/>
      <c r="K186" s="170"/>
      <c r="L186" s="170"/>
      <c r="M186" s="170"/>
      <c r="N186" s="170"/>
      <c r="O186" s="170"/>
      <c r="P186" s="170"/>
      <c r="Q186" s="170"/>
    </row>
    <row r="187" spans="2:17" x14ac:dyDescent="0.2">
      <c r="B187" s="118"/>
      <c r="C187" s="118"/>
      <c r="D187" s="146"/>
      <c r="E187" s="118"/>
      <c r="F187" s="118"/>
      <c r="G187" s="146"/>
      <c r="H187" s="118"/>
      <c r="I187" s="118"/>
      <c r="J187" s="170"/>
      <c r="K187" s="170"/>
      <c r="L187" s="170"/>
      <c r="M187" s="170"/>
      <c r="N187" s="170"/>
      <c r="O187" s="170"/>
      <c r="P187" s="170"/>
      <c r="Q187" s="170"/>
    </row>
    <row r="188" spans="2:17" x14ac:dyDescent="0.2">
      <c r="B188" s="118"/>
      <c r="C188" s="118"/>
      <c r="D188" s="146"/>
      <c r="E188" s="118"/>
      <c r="F188" s="118"/>
      <c r="G188" s="146"/>
      <c r="H188" s="118"/>
      <c r="I188" s="118"/>
      <c r="J188" s="170"/>
      <c r="K188" s="170"/>
      <c r="L188" s="170"/>
      <c r="M188" s="170"/>
      <c r="N188" s="170"/>
      <c r="O188" s="170"/>
      <c r="P188" s="170"/>
      <c r="Q188" s="170"/>
    </row>
    <row r="189" spans="2:17" x14ac:dyDescent="0.2">
      <c r="B189" s="118"/>
      <c r="C189" s="118"/>
      <c r="D189" s="146"/>
      <c r="E189" s="118"/>
      <c r="F189" s="118"/>
      <c r="G189" s="146"/>
      <c r="H189" s="118"/>
      <c r="I189" s="118"/>
      <c r="J189" s="170"/>
      <c r="K189" s="170"/>
      <c r="L189" s="170"/>
      <c r="M189" s="170"/>
      <c r="N189" s="170"/>
      <c r="O189" s="170"/>
      <c r="P189" s="170"/>
      <c r="Q189" s="170"/>
    </row>
    <row r="190" spans="2:17" x14ac:dyDescent="0.2">
      <c r="B190" s="118"/>
      <c r="C190" s="118"/>
      <c r="D190" s="146"/>
      <c r="E190" s="118"/>
      <c r="F190" s="118"/>
      <c r="G190" s="146"/>
      <c r="H190" s="118"/>
      <c r="I190" s="118"/>
      <c r="J190" s="170"/>
      <c r="K190" s="170"/>
      <c r="L190" s="170"/>
      <c r="M190" s="170"/>
      <c r="N190" s="170"/>
      <c r="O190" s="170"/>
      <c r="P190" s="170"/>
      <c r="Q190" s="170"/>
    </row>
    <row r="191" spans="2:17" x14ac:dyDescent="0.2">
      <c r="B191" s="118"/>
      <c r="C191" s="118"/>
      <c r="D191" s="146"/>
      <c r="E191" s="118"/>
      <c r="F191" s="118"/>
      <c r="G191" s="146"/>
      <c r="H191" s="118"/>
      <c r="I191" s="118"/>
      <c r="J191" s="170"/>
      <c r="K191" s="170"/>
      <c r="L191" s="170"/>
      <c r="M191" s="170"/>
      <c r="N191" s="170"/>
      <c r="O191" s="170"/>
      <c r="P191" s="170"/>
      <c r="Q191" s="170"/>
    </row>
    <row r="192" spans="2:17" x14ac:dyDescent="0.2">
      <c r="B192" s="118"/>
      <c r="C192" s="118"/>
      <c r="D192" s="146"/>
      <c r="E192" s="118"/>
      <c r="F192" s="118"/>
      <c r="G192" s="146"/>
      <c r="H192" s="118"/>
      <c r="I192" s="118"/>
      <c r="J192" s="170"/>
      <c r="K192" s="170"/>
      <c r="L192" s="170"/>
      <c r="M192" s="170"/>
      <c r="N192" s="170"/>
      <c r="O192" s="170"/>
      <c r="P192" s="170"/>
      <c r="Q192" s="170"/>
    </row>
    <row r="193" spans="2:17" x14ac:dyDescent="0.2">
      <c r="B193" s="118"/>
      <c r="C193" s="118"/>
      <c r="D193" s="146"/>
      <c r="E193" s="118"/>
      <c r="F193" s="118"/>
      <c r="G193" s="146"/>
      <c r="H193" s="118"/>
      <c r="I193" s="118"/>
      <c r="J193" s="170"/>
      <c r="K193" s="170"/>
      <c r="L193" s="170"/>
      <c r="M193" s="170"/>
      <c r="N193" s="170"/>
      <c r="O193" s="170"/>
      <c r="P193" s="170"/>
      <c r="Q193" s="170"/>
    </row>
    <row r="194" spans="2:17" x14ac:dyDescent="0.2">
      <c r="B194" s="118"/>
      <c r="C194" s="118"/>
      <c r="D194" s="146"/>
      <c r="E194" s="118"/>
      <c r="F194" s="118"/>
      <c r="G194" s="146"/>
      <c r="H194" s="118"/>
      <c r="I194" s="118"/>
      <c r="J194" s="170"/>
      <c r="K194" s="170"/>
      <c r="L194" s="170"/>
      <c r="M194" s="170"/>
      <c r="N194" s="170"/>
      <c r="O194" s="170"/>
      <c r="P194" s="170"/>
      <c r="Q194" s="170"/>
    </row>
    <row r="195" spans="2:17" x14ac:dyDescent="0.2">
      <c r="B195" s="118"/>
      <c r="C195" s="118"/>
      <c r="D195" s="146"/>
      <c r="E195" s="118"/>
      <c r="F195" s="118"/>
      <c r="G195" s="146"/>
      <c r="H195" s="118"/>
      <c r="I195" s="118"/>
      <c r="J195" s="170"/>
      <c r="K195" s="170"/>
      <c r="L195" s="170"/>
      <c r="M195" s="170"/>
      <c r="N195" s="170"/>
      <c r="O195" s="170"/>
      <c r="P195" s="170"/>
      <c r="Q195" s="170"/>
    </row>
    <row r="196" spans="2:17" x14ac:dyDescent="0.2">
      <c r="B196" s="118"/>
      <c r="C196" s="118"/>
      <c r="D196" s="146"/>
      <c r="E196" s="118"/>
      <c r="F196" s="118"/>
      <c r="G196" s="146"/>
      <c r="H196" s="118"/>
      <c r="I196" s="118"/>
      <c r="J196" s="170"/>
      <c r="K196" s="170"/>
      <c r="L196" s="170"/>
      <c r="M196" s="170"/>
      <c r="N196" s="170"/>
      <c r="O196" s="170"/>
      <c r="P196" s="170"/>
      <c r="Q196" s="170"/>
    </row>
    <row r="197" spans="2:17" x14ac:dyDescent="0.2">
      <c r="B197" s="118"/>
      <c r="C197" s="118"/>
      <c r="D197" s="146"/>
      <c r="E197" s="118"/>
      <c r="F197" s="118"/>
      <c r="G197" s="146"/>
      <c r="H197" s="118"/>
      <c r="I197" s="118"/>
      <c r="J197" s="170"/>
      <c r="K197" s="170"/>
      <c r="L197" s="170"/>
      <c r="M197" s="170"/>
      <c r="N197" s="170"/>
      <c r="O197" s="170"/>
      <c r="P197" s="170"/>
      <c r="Q197" s="170"/>
    </row>
    <row r="198" spans="2:17" x14ac:dyDescent="0.2">
      <c r="B198" s="118"/>
      <c r="C198" s="118"/>
      <c r="D198" s="146"/>
      <c r="E198" s="118"/>
      <c r="F198" s="118"/>
      <c r="G198" s="146"/>
      <c r="H198" s="118"/>
      <c r="I198" s="118"/>
      <c r="J198" s="170"/>
      <c r="K198" s="170"/>
      <c r="L198" s="170"/>
      <c r="M198" s="170"/>
      <c r="N198" s="170"/>
      <c r="O198" s="170"/>
      <c r="P198" s="170"/>
      <c r="Q198" s="170"/>
    </row>
    <row r="199" spans="2:17" x14ac:dyDescent="0.2">
      <c r="B199" s="118"/>
      <c r="C199" s="118"/>
      <c r="D199" s="146"/>
      <c r="E199" s="118"/>
      <c r="F199" s="118"/>
      <c r="G199" s="146"/>
      <c r="H199" s="118"/>
      <c r="I199" s="118"/>
      <c r="J199" s="170"/>
      <c r="K199" s="170"/>
      <c r="L199" s="170"/>
      <c r="M199" s="170"/>
      <c r="N199" s="170"/>
      <c r="O199" s="170"/>
      <c r="P199" s="170"/>
      <c r="Q199" s="170"/>
    </row>
    <row r="200" spans="2:17" x14ac:dyDescent="0.2">
      <c r="B200" s="118"/>
      <c r="C200" s="118"/>
      <c r="D200" s="146"/>
      <c r="E200" s="118"/>
      <c r="F200" s="118"/>
      <c r="G200" s="146"/>
      <c r="H200" s="118"/>
      <c r="I200" s="118"/>
      <c r="J200" s="170"/>
      <c r="K200" s="170"/>
      <c r="L200" s="170"/>
      <c r="M200" s="170"/>
      <c r="N200" s="170"/>
      <c r="O200" s="170"/>
      <c r="P200" s="170"/>
      <c r="Q200" s="170"/>
    </row>
    <row r="201" spans="2:17" x14ac:dyDescent="0.2">
      <c r="B201" s="118"/>
      <c r="C201" s="118"/>
      <c r="D201" s="146"/>
      <c r="E201" s="118"/>
      <c r="F201" s="118"/>
      <c r="G201" s="146"/>
      <c r="H201" s="118"/>
      <c r="I201" s="118"/>
      <c r="J201" s="170"/>
      <c r="K201" s="170"/>
      <c r="L201" s="170"/>
      <c r="M201" s="170"/>
      <c r="N201" s="170"/>
      <c r="O201" s="170"/>
      <c r="P201" s="170"/>
      <c r="Q201" s="170"/>
    </row>
    <row r="202" spans="2:17" x14ac:dyDescent="0.2">
      <c r="B202" s="118"/>
      <c r="C202" s="118"/>
      <c r="D202" s="146"/>
      <c r="E202" s="118"/>
      <c r="F202" s="118"/>
      <c r="G202" s="146"/>
      <c r="H202" s="118"/>
      <c r="I202" s="118"/>
      <c r="J202" s="170"/>
      <c r="K202" s="170"/>
      <c r="L202" s="170"/>
      <c r="M202" s="170"/>
      <c r="N202" s="170"/>
      <c r="O202" s="170"/>
      <c r="P202" s="170"/>
      <c r="Q202" s="170"/>
    </row>
    <row r="203" spans="2:17" x14ac:dyDescent="0.2">
      <c r="B203" s="118"/>
      <c r="C203" s="118"/>
      <c r="D203" s="146"/>
      <c r="E203" s="118"/>
      <c r="F203" s="118"/>
      <c r="G203" s="146"/>
      <c r="H203" s="118"/>
      <c r="I203" s="118"/>
      <c r="J203" s="170"/>
      <c r="K203" s="170"/>
      <c r="L203" s="170"/>
      <c r="M203" s="170"/>
      <c r="N203" s="170"/>
      <c r="O203" s="170"/>
      <c r="P203" s="170"/>
      <c r="Q203" s="170"/>
    </row>
    <row r="204" spans="2:17" x14ac:dyDescent="0.2">
      <c r="B204" s="118"/>
      <c r="C204" s="118"/>
      <c r="D204" s="146"/>
      <c r="E204" s="118"/>
      <c r="F204" s="118"/>
      <c r="G204" s="146"/>
      <c r="H204" s="118"/>
      <c r="I204" s="118"/>
      <c r="J204" s="170"/>
      <c r="K204" s="170"/>
      <c r="L204" s="170"/>
      <c r="M204" s="170"/>
      <c r="N204" s="170"/>
      <c r="O204" s="170"/>
      <c r="P204" s="170"/>
      <c r="Q204" s="170"/>
    </row>
    <row r="205" spans="2:17" x14ac:dyDescent="0.2">
      <c r="B205" s="118"/>
      <c r="C205" s="118"/>
      <c r="D205" s="146"/>
      <c r="E205" s="118"/>
      <c r="F205" s="118"/>
      <c r="G205" s="146"/>
      <c r="H205" s="118"/>
      <c r="I205" s="118"/>
      <c r="J205" s="170"/>
      <c r="K205" s="170"/>
      <c r="L205" s="170"/>
      <c r="M205" s="170"/>
      <c r="N205" s="170"/>
      <c r="O205" s="170"/>
      <c r="P205" s="170"/>
      <c r="Q205" s="170"/>
    </row>
    <row r="206" spans="2:17" x14ac:dyDescent="0.2">
      <c r="B206" s="118"/>
      <c r="C206" s="118"/>
      <c r="D206" s="146"/>
      <c r="E206" s="118"/>
      <c r="F206" s="118"/>
      <c r="G206" s="146"/>
      <c r="H206" s="118"/>
      <c r="I206" s="118"/>
      <c r="J206" s="170"/>
      <c r="K206" s="170"/>
      <c r="L206" s="170"/>
      <c r="M206" s="170"/>
      <c r="N206" s="170"/>
      <c r="O206" s="170"/>
      <c r="P206" s="170"/>
      <c r="Q206" s="170"/>
    </row>
    <row r="207" spans="2:17" x14ac:dyDescent="0.2">
      <c r="B207" s="118"/>
      <c r="C207" s="118"/>
      <c r="D207" s="146"/>
      <c r="E207" s="118"/>
      <c r="F207" s="118"/>
      <c r="G207" s="146"/>
      <c r="H207" s="118"/>
      <c r="I207" s="118"/>
      <c r="J207" s="170"/>
      <c r="K207" s="170"/>
      <c r="L207" s="170"/>
      <c r="M207" s="170"/>
      <c r="N207" s="170"/>
      <c r="O207" s="170"/>
      <c r="P207" s="170"/>
      <c r="Q207" s="170"/>
    </row>
    <row r="208" spans="2:17" x14ac:dyDescent="0.2">
      <c r="B208" s="118"/>
      <c r="C208" s="118"/>
      <c r="D208" s="146"/>
      <c r="E208" s="118"/>
      <c r="F208" s="118"/>
      <c r="G208" s="146"/>
      <c r="H208" s="118"/>
      <c r="I208" s="118"/>
      <c r="J208" s="170"/>
      <c r="K208" s="170"/>
      <c r="L208" s="170"/>
      <c r="M208" s="170"/>
      <c r="N208" s="170"/>
      <c r="O208" s="170"/>
      <c r="P208" s="170"/>
      <c r="Q208" s="170"/>
    </row>
    <row r="209" spans="2:17" x14ac:dyDescent="0.2">
      <c r="B209" s="118"/>
      <c r="C209" s="118"/>
      <c r="D209" s="146"/>
      <c r="E209" s="118"/>
      <c r="F209" s="118"/>
      <c r="G209" s="146"/>
      <c r="H209" s="118"/>
      <c r="I209" s="118"/>
      <c r="J209" s="170"/>
      <c r="K209" s="170"/>
      <c r="L209" s="170"/>
      <c r="M209" s="170"/>
      <c r="N209" s="170"/>
      <c r="O209" s="170"/>
      <c r="P209" s="170"/>
      <c r="Q209" s="170"/>
    </row>
    <row r="210" spans="2:17" x14ac:dyDescent="0.2">
      <c r="B210" s="118"/>
      <c r="C210" s="118"/>
      <c r="D210" s="146"/>
      <c r="E210" s="118"/>
      <c r="F210" s="118"/>
      <c r="G210" s="146"/>
      <c r="H210" s="118"/>
      <c r="I210" s="118"/>
      <c r="J210" s="170"/>
      <c r="K210" s="170"/>
      <c r="L210" s="170"/>
      <c r="M210" s="170"/>
      <c r="N210" s="170"/>
      <c r="O210" s="170"/>
      <c r="P210" s="170"/>
      <c r="Q210" s="170"/>
    </row>
    <row r="211" spans="2:17" x14ac:dyDescent="0.2">
      <c r="B211" s="118"/>
      <c r="C211" s="118"/>
      <c r="D211" s="146"/>
      <c r="E211" s="118"/>
      <c r="F211" s="118"/>
      <c r="G211" s="146"/>
      <c r="H211" s="118"/>
      <c r="I211" s="118"/>
      <c r="J211" s="170"/>
      <c r="K211" s="170"/>
      <c r="L211" s="170"/>
      <c r="M211" s="170"/>
      <c r="N211" s="170"/>
      <c r="O211" s="170"/>
      <c r="P211" s="170"/>
      <c r="Q211" s="170"/>
    </row>
    <row r="212" spans="2:17" x14ac:dyDescent="0.2">
      <c r="B212" s="118"/>
      <c r="C212" s="118"/>
      <c r="D212" s="146"/>
      <c r="E212" s="118"/>
      <c r="F212" s="118"/>
      <c r="G212" s="146"/>
      <c r="H212" s="118"/>
      <c r="I212" s="118"/>
      <c r="J212" s="170"/>
      <c r="K212" s="170"/>
      <c r="L212" s="170"/>
      <c r="M212" s="170"/>
      <c r="N212" s="170"/>
      <c r="O212" s="170"/>
      <c r="P212" s="170"/>
      <c r="Q212" s="170"/>
    </row>
    <row r="213" spans="2:17" x14ac:dyDescent="0.2">
      <c r="B213" s="118"/>
      <c r="C213" s="118"/>
      <c r="D213" s="146"/>
      <c r="E213" s="118"/>
      <c r="F213" s="118"/>
      <c r="G213" s="146"/>
      <c r="H213" s="118"/>
      <c r="I213" s="118"/>
      <c r="J213" s="170"/>
      <c r="K213" s="170"/>
      <c r="L213" s="170"/>
      <c r="M213" s="170"/>
      <c r="N213" s="170"/>
      <c r="O213" s="170"/>
      <c r="P213" s="170"/>
      <c r="Q213" s="170"/>
    </row>
    <row r="214" spans="2:17" x14ac:dyDescent="0.2">
      <c r="B214" s="118"/>
      <c r="C214" s="118"/>
      <c r="D214" s="146"/>
      <c r="E214" s="118"/>
      <c r="F214" s="118"/>
      <c r="G214" s="146"/>
      <c r="H214" s="118"/>
      <c r="I214" s="118"/>
      <c r="J214" s="170"/>
      <c r="K214" s="170"/>
      <c r="L214" s="170"/>
      <c r="M214" s="170"/>
      <c r="N214" s="170"/>
      <c r="O214" s="170"/>
      <c r="P214" s="170"/>
      <c r="Q214" s="170"/>
    </row>
    <row r="215" spans="2:17" x14ac:dyDescent="0.2">
      <c r="B215" s="118"/>
      <c r="C215" s="118"/>
      <c r="D215" s="146"/>
      <c r="E215" s="118"/>
      <c r="F215" s="118"/>
      <c r="G215" s="146"/>
      <c r="H215" s="118"/>
      <c r="I215" s="118"/>
      <c r="J215" s="170"/>
      <c r="K215" s="170"/>
      <c r="L215" s="170"/>
      <c r="M215" s="170"/>
      <c r="N215" s="170"/>
      <c r="O215" s="170"/>
      <c r="P215" s="170"/>
      <c r="Q215" s="170"/>
    </row>
    <row r="216" spans="2:17" x14ac:dyDescent="0.2">
      <c r="B216" s="118"/>
      <c r="C216" s="118"/>
      <c r="D216" s="146"/>
      <c r="E216" s="118"/>
      <c r="F216" s="118"/>
      <c r="G216" s="146"/>
      <c r="H216" s="118"/>
      <c r="I216" s="118"/>
      <c r="J216" s="170"/>
      <c r="K216" s="170"/>
      <c r="L216" s="170"/>
      <c r="M216" s="170"/>
      <c r="N216" s="170"/>
      <c r="O216" s="170"/>
      <c r="P216" s="170"/>
      <c r="Q216" s="170"/>
    </row>
    <row r="217" spans="2:17" x14ac:dyDescent="0.2">
      <c r="B217" s="118"/>
      <c r="C217" s="118"/>
      <c r="D217" s="146"/>
      <c r="E217" s="118"/>
      <c r="F217" s="118"/>
      <c r="G217" s="146"/>
      <c r="H217" s="118"/>
      <c r="I217" s="118"/>
      <c r="J217" s="170"/>
      <c r="K217" s="170"/>
      <c r="L217" s="170"/>
      <c r="M217" s="170"/>
      <c r="N217" s="170"/>
      <c r="O217" s="170"/>
      <c r="P217" s="170"/>
      <c r="Q217" s="170"/>
    </row>
    <row r="218" spans="2:17" x14ac:dyDescent="0.2">
      <c r="B218" s="118"/>
      <c r="C218" s="118"/>
      <c r="D218" s="146"/>
      <c r="E218" s="118"/>
      <c r="F218" s="118"/>
      <c r="G218" s="146"/>
      <c r="H218" s="118"/>
      <c r="I218" s="118"/>
      <c r="J218" s="170"/>
      <c r="K218" s="170"/>
      <c r="L218" s="170"/>
      <c r="M218" s="170"/>
      <c r="N218" s="170"/>
      <c r="O218" s="170"/>
      <c r="P218" s="170"/>
      <c r="Q218" s="170"/>
    </row>
    <row r="219" spans="2:17" x14ac:dyDescent="0.2">
      <c r="B219" s="118"/>
      <c r="C219" s="118"/>
      <c r="D219" s="146"/>
      <c r="E219" s="118"/>
      <c r="F219" s="118"/>
      <c r="G219" s="146"/>
      <c r="H219" s="118"/>
      <c r="I219" s="118"/>
      <c r="J219" s="170"/>
      <c r="K219" s="170"/>
      <c r="L219" s="170"/>
      <c r="M219" s="170"/>
      <c r="N219" s="170"/>
      <c r="O219" s="170"/>
      <c r="P219" s="170"/>
      <c r="Q219" s="170"/>
    </row>
    <row r="220" spans="2:17" x14ac:dyDescent="0.2">
      <c r="B220" s="118"/>
      <c r="C220" s="118"/>
      <c r="D220" s="146"/>
      <c r="E220" s="118"/>
      <c r="F220" s="118"/>
      <c r="G220" s="146"/>
      <c r="H220" s="118"/>
      <c r="I220" s="118"/>
      <c r="J220" s="170"/>
      <c r="K220" s="170"/>
      <c r="L220" s="170"/>
      <c r="M220" s="170"/>
      <c r="N220" s="170"/>
      <c r="O220" s="170"/>
      <c r="P220" s="170"/>
      <c r="Q220" s="170"/>
    </row>
    <row r="221" spans="2:17" x14ac:dyDescent="0.2">
      <c r="B221" s="118"/>
      <c r="C221" s="118"/>
      <c r="D221" s="146"/>
      <c r="E221" s="118"/>
      <c r="F221" s="118"/>
      <c r="G221" s="146"/>
      <c r="H221" s="118"/>
      <c r="I221" s="118"/>
      <c r="J221" s="170"/>
      <c r="K221" s="170"/>
      <c r="L221" s="170"/>
      <c r="M221" s="170"/>
      <c r="N221" s="170"/>
      <c r="O221" s="170"/>
      <c r="P221" s="170"/>
      <c r="Q221" s="170"/>
    </row>
    <row r="222" spans="2:17" x14ac:dyDescent="0.2">
      <c r="B222" s="118"/>
      <c r="C222" s="118"/>
      <c r="D222" s="146"/>
      <c r="E222" s="118"/>
      <c r="F222" s="118"/>
      <c r="G222" s="146"/>
      <c r="H222" s="118"/>
      <c r="I222" s="118"/>
      <c r="J222" s="170"/>
      <c r="K222" s="170"/>
      <c r="L222" s="170"/>
      <c r="M222" s="170"/>
      <c r="N222" s="170"/>
      <c r="O222" s="170"/>
      <c r="P222" s="170"/>
      <c r="Q222" s="170"/>
    </row>
    <row r="223" spans="2:17" x14ac:dyDescent="0.2">
      <c r="B223" s="118"/>
      <c r="C223" s="118"/>
      <c r="D223" s="146"/>
      <c r="E223" s="118"/>
      <c r="F223" s="118"/>
      <c r="G223" s="146"/>
      <c r="H223" s="118"/>
      <c r="I223" s="118"/>
      <c r="J223" s="170"/>
      <c r="K223" s="170"/>
      <c r="L223" s="170"/>
      <c r="M223" s="170"/>
      <c r="N223" s="170"/>
      <c r="O223" s="170"/>
      <c r="P223" s="170"/>
      <c r="Q223" s="170"/>
    </row>
    <row r="224" spans="2:17" x14ac:dyDescent="0.2">
      <c r="B224" s="118"/>
      <c r="C224" s="118"/>
      <c r="D224" s="146"/>
      <c r="E224" s="118"/>
      <c r="F224" s="118"/>
      <c r="G224" s="146"/>
      <c r="H224" s="118"/>
      <c r="I224" s="118"/>
      <c r="J224" s="170"/>
      <c r="K224" s="170"/>
      <c r="L224" s="170"/>
      <c r="M224" s="170"/>
      <c r="N224" s="170"/>
      <c r="O224" s="170"/>
      <c r="P224" s="170"/>
      <c r="Q224" s="170"/>
    </row>
    <row r="225" spans="2:17" x14ac:dyDescent="0.2">
      <c r="B225" s="118"/>
      <c r="C225" s="118"/>
      <c r="D225" s="146"/>
      <c r="E225" s="118"/>
      <c r="F225" s="118"/>
      <c r="G225" s="146"/>
      <c r="H225" s="118"/>
      <c r="I225" s="118"/>
      <c r="J225" s="170"/>
      <c r="K225" s="170"/>
      <c r="L225" s="170"/>
      <c r="M225" s="170"/>
      <c r="N225" s="170"/>
      <c r="O225" s="170"/>
      <c r="P225" s="170"/>
      <c r="Q225" s="170"/>
    </row>
    <row r="226" spans="2:17" x14ac:dyDescent="0.2">
      <c r="B226" s="118"/>
      <c r="C226" s="118"/>
      <c r="D226" s="146"/>
      <c r="E226" s="118"/>
      <c r="F226" s="118"/>
      <c r="G226" s="146"/>
      <c r="H226" s="118"/>
      <c r="I226" s="118"/>
      <c r="J226" s="170"/>
      <c r="K226" s="170"/>
      <c r="L226" s="170"/>
      <c r="M226" s="170"/>
      <c r="N226" s="170"/>
      <c r="O226" s="170"/>
      <c r="P226" s="170"/>
      <c r="Q226" s="170"/>
    </row>
    <row r="227" spans="2:17" x14ac:dyDescent="0.2">
      <c r="B227" s="118"/>
      <c r="C227" s="118"/>
      <c r="D227" s="146"/>
      <c r="E227" s="118"/>
      <c r="F227" s="118"/>
      <c r="G227" s="146"/>
      <c r="H227" s="118"/>
      <c r="I227" s="118"/>
      <c r="J227" s="170"/>
      <c r="K227" s="170"/>
      <c r="L227" s="170"/>
      <c r="M227" s="170"/>
      <c r="N227" s="170"/>
      <c r="O227" s="170"/>
      <c r="P227" s="170"/>
      <c r="Q227" s="170"/>
    </row>
    <row r="228" spans="2:17" x14ac:dyDescent="0.2">
      <c r="B228" s="118"/>
      <c r="C228" s="118"/>
      <c r="D228" s="146"/>
      <c r="E228" s="118"/>
      <c r="F228" s="118"/>
      <c r="G228" s="146"/>
      <c r="H228" s="118"/>
      <c r="I228" s="118"/>
      <c r="J228" s="170"/>
      <c r="K228" s="170"/>
      <c r="L228" s="170"/>
      <c r="M228" s="170"/>
      <c r="N228" s="170"/>
      <c r="O228" s="170"/>
      <c r="P228" s="170"/>
      <c r="Q228" s="170"/>
    </row>
    <row r="229" spans="2:17" x14ac:dyDescent="0.2">
      <c r="B229" s="118"/>
      <c r="C229" s="118"/>
      <c r="D229" s="146"/>
      <c r="E229" s="118"/>
      <c r="F229" s="118"/>
      <c r="G229" s="146"/>
      <c r="H229" s="118"/>
      <c r="I229" s="118"/>
      <c r="J229" s="170"/>
      <c r="K229" s="170"/>
      <c r="L229" s="170"/>
      <c r="M229" s="170"/>
      <c r="N229" s="170"/>
      <c r="O229" s="170"/>
      <c r="P229" s="170"/>
      <c r="Q229" s="170"/>
    </row>
    <row r="230" spans="2:17" x14ac:dyDescent="0.2">
      <c r="B230" s="118"/>
      <c r="C230" s="118"/>
      <c r="D230" s="146"/>
      <c r="E230" s="118"/>
      <c r="F230" s="118"/>
      <c r="G230" s="146"/>
      <c r="H230" s="118"/>
      <c r="I230" s="118"/>
      <c r="J230" s="170"/>
      <c r="K230" s="170"/>
      <c r="L230" s="170"/>
      <c r="M230" s="170"/>
      <c r="N230" s="170"/>
      <c r="O230" s="170"/>
      <c r="P230" s="170"/>
      <c r="Q230" s="170"/>
    </row>
    <row r="231" spans="2:17" x14ac:dyDescent="0.2">
      <c r="B231" s="118"/>
      <c r="C231" s="118"/>
      <c r="D231" s="146"/>
      <c r="E231" s="118"/>
      <c r="F231" s="118"/>
      <c r="G231" s="146"/>
      <c r="H231" s="118"/>
      <c r="I231" s="118"/>
      <c r="J231" s="170"/>
      <c r="K231" s="170"/>
      <c r="L231" s="170"/>
      <c r="M231" s="170"/>
      <c r="N231" s="170"/>
      <c r="O231" s="170"/>
      <c r="P231" s="170"/>
      <c r="Q231" s="170"/>
    </row>
    <row r="232" spans="2:17" x14ac:dyDescent="0.2">
      <c r="B232" s="118"/>
      <c r="C232" s="118"/>
      <c r="D232" s="146"/>
      <c r="E232" s="118"/>
      <c r="F232" s="118"/>
      <c r="G232" s="146"/>
      <c r="H232" s="118"/>
      <c r="I232" s="118"/>
      <c r="J232" s="170"/>
      <c r="K232" s="170"/>
      <c r="L232" s="170"/>
      <c r="M232" s="170"/>
      <c r="N232" s="170"/>
      <c r="O232" s="170"/>
      <c r="P232" s="170"/>
      <c r="Q232" s="170"/>
    </row>
    <row r="233" spans="2:17" x14ac:dyDescent="0.2">
      <c r="B233" s="118"/>
      <c r="C233" s="118"/>
      <c r="D233" s="146"/>
      <c r="E233" s="118"/>
      <c r="F233" s="118"/>
      <c r="G233" s="146"/>
      <c r="H233" s="118"/>
      <c r="I233" s="118"/>
      <c r="J233" s="170"/>
      <c r="K233" s="170"/>
      <c r="L233" s="170"/>
      <c r="M233" s="170"/>
      <c r="N233" s="170"/>
      <c r="O233" s="170"/>
      <c r="P233" s="170"/>
      <c r="Q233" s="170"/>
    </row>
    <row r="234" spans="2:17" x14ac:dyDescent="0.2">
      <c r="B234" s="118"/>
      <c r="C234" s="118"/>
      <c r="D234" s="146"/>
      <c r="E234" s="118"/>
      <c r="F234" s="118"/>
      <c r="G234" s="146"/>
      <c r="H234" s="118"/>
      <c r="I234" s="118"/>
      <c r="J234" s="170"/>
      <c r="K234" s="170"/>
      <c r="L234" s="170"/>
      <c r="M234" s="170"/>
      <c r="N234" s="170"/>
      <c r="O234" s="170"/>
      <c r="P234" s="170"/>
      <c r="Q234" s="170"/>
    </row>
    <row r="235" spans="2:17" x14ac:dyDescent="0.2">
      <c r="B235" s="118"/>
      <c r="C235" s="118"/>
      <c r="D235" s="146"/>
      <c r="E235" s="118"/>
      <c r="F235" s="118"/>
      <c r="G235" s="146"/>
      <c r="H235" s="118"/>
      <c r="I235" s="118"/>
      <c r="J235" s="170"/>
      <c r="K235" s="170"/>
      <c r="L235" s="170"/>
      <c r="M235" s="170"/>
      <c r="N235" s="170"/>
      <c r="O235" s="170"/>
      <c r="P235" s="170"/>
      <c r="Q235" s="170"/>
    </row>
    <row r="236" spans="2:17" x14ac:dyDescent="0.2">
      <c r="B236" s="118"/>
      <c r="C236" s="118"/>
      <c r="D236" s="146"/>
      <c r="E236" s="118"/>
      <c r="F236" s="118"/>
      <c r="G236" s="146"/>
      <c r="H236" s="118"/>
      <c r="I236" s="118"/>
      <c r="J236" s="170"/>
      <c r="K236" s="170"/>
      <c r="L236" s="170"/>
      <c r="M236" s="170"/>
      <c r="N236" s="170"/>
      <c r="O236" s="170"/>
      <c r="P236" s="170"/>
      <c r="Q236" s="170"/>
    </row>
    <row r="237" spans="2:17" x14ac:dyDescent="0.2">
      <c r="B237" s="118"/>
      <c r="C237" s="118"/>
      <c r="D237" s="146"/>
      <c r="E237" s="118"/>
      <c r="F237" s="118"/>
      <c r="G237" s="146"/>
      <c r="H237" s="118"/>
      <c r="I237" s="118"/>
      <c r="J237" s="170"/>
      <c r="K237" s="170"/>
      <c r="L237" s="170"/>
      <c r="M237" s="170"/>
      <c r="N237" s="170"/>
      <c r="O237" s="170"/>
      <c r="P237" s="170"/>
      <c r="Q237" s="170"/>
    </row>
    <row r="238" spans="2:17" x14ac:dyDescent="0.2">
      <c r="B238" s="118"/>
      <c r="C238" s="118"/>
      <c r="D238" s="146"/>
      <c r="E238" s="118"/>
      <c r="F238" s="118"/>
      <c r="G238" s="146"/>
      <c r="H238" s="118"/>
      <c r="I238" s="118"/>
      <c r="J238" s="170"/>
      <c r="K238" s="170"/>
      <c r="L238" s="170"/>
      <c r="M238" s="170"/>
      <c r="N238" s="170"/>
      <c r="O238" s="170"/>
      <c r="P238" s="170"/>
      <c r="Q238" s="170"/>
    </row>
    <row r="239" spans="2:17" x14ac:dyDescent="0.2">
      <c r="B239" s="118"/>
      <c r="C239" s="118"/>
      <c r="D239" s="146"/>
      <c r="E239" s="118"/>
      <c r="F239" s="118"/>
      <c r="G239" s="146"/>
      <c r="H239" s="118"/>
      <c r="I239" s="118"/>
      <c r="J239" s="170"/>
      <c r="K239" s="170"/>
      <c r="L239" s="170"/>
      <c r="M239" s="170"/>
      <c r="N239" s="170"/>
      <c r="O239" s="170"/>
      <c r="P239" s="170"/>
      <c r="Q239" s="170"/>
    </row>
    <row r="240" spans="2:17" x14ac:dyDescent="0.2">
      <c r="B240" s="118"/>
      <c r="C240" s="118"/>
      <c r="D240" s="146"/>
      <c r="E240" s="118"/>
      <c r="F240" s="118"/>
      <c r="G240" s="146"/>
      <c r="H240" s="118"/>
      <c r="I240" s="118"/>
      <c r="J240" s="170"/>
      <c r="K240" s="170"/>
      <c r="L240" s="170"/>
      <c r="M240" s="170"/>
      <c r="N240" s="170"/>
      <c r="O240" s="170"/>
      <c r="P240" s="170"/>
      <c r="Q240" s="170"/>
    </row>
    <row r="241" spans="2:17" x14ac:dyDescent="0.2">
      <c r="B241" s="118"/>
      <c r="C241" s="118"/>
      <c r="D241" s="146"/>
      <c r="E241" s="118"/>
      <c r="F241" s="118"/>
      <c r="G241" s="146"/>
      <c r="H241" s="118"/>
      <c r="I241" s="118"/>
      <c r="J241" s="170"/>
      <c r="K241" s="170"/>
      <c r="L241" s="170"/>
      <c r="M241" s="170"/>
      <c r="N241" s="170"/>
      <c r="O241" s="170"/>
      <c r="P241" s="170"/>
      <c r="Q241" s="170"/>
    </row>
    <row r="242" spans="2:17" x14ac:dyDescent="0.2">
      <c r="B242" s="118"/>
      <c r="C242" s="118"/>
      <c r="D242" s="146"/>
      <c r="E242" s="118"/>
      <c r="F242" s="118"/>
      <c r="G242" s="146"/>
      <c r="H242" s="118"/>
      <c r="I242" s="118"/>
      <c r="J242" s="170"/>
      <c r="K242" s="170"/>
      <c r="L242" s="170"/>
      <c r="M242" s="170"/>
      <c r="N242" s="170"/>
      <c r="O242" s="170"/>
      <c r="P242" s="170"/>
      <c r="Q242" s="170"/>
    </row>
    <row r="243" spans="2:17" x14ac:dyDescent="0.2">
      <c r="B243" s="118"/>
      <c r="C243" s="118"/>
      <c r="D243" s="146"/>
      <c r="E243" s="118"/>
      <c r="F243" s="118"/>
      <c r="G243" s="146"/>
      <c r="H243" s="118"/>
      <c r="I243" s="118"/>
      <c r="J243" s="170"/>
      <c r="K243" s="170"/>
      <c r="L243" s="170"/>
      <c r="M243" s="170"/>
      <c r="N243" s="170"/>
      <c r="O243" s="170"/>
      <c r="P243" s="170"/>
      <c r="Q243" s="170"/>
    </row>
    <row r="244" spans="2:17" x14ac:dyDescent="0.2">
      <c r="B244" s="118"/>
      <c r="C244" s="118"/>
      <c r="D244" s="146"/>
      <c r="E244" s="118"/>
      <c r="F244" s="118"/>
      <c r="G244" s="146"/>
      <c r="H244" s="118"/>
      <c r="I244" s="118"/>
      <c r="J244" s="170"/>
      <c r="K244" s="170"/>
      <c r="L244" s="170"/>
      <c r="M244" s="170"/>
      <c r="N244" s="170"/>
      <c r="O244" s="170"/>
      <c r="P244" s="170"/>
      <c r="Q244" s="170"/>
    </row>
    <row r="245" spans="2:17" x14ac:dyDescent="0.2">
      <c r="B245" s="118"/>
      <c r="C245" s="118"/>
      <c r="D245" s="146"/>
      <c r="E245" s="118"/>
      <c r="F245" s="118"/>
      <c r="G245" s="146"/>
      <c r="H245" s="118"/>
      <c r="I245" s="118"/>
      <c r="J245" s="170"/>
      <c r="K245" s="170"/>
      <c r="L245" s="170"/>
      <c r="M245" s="170"/>
      <c r="N245" s="170"/>
      <c r="O245" s="170"/>
      <c r="P245" s="170"/>
      <c r="Q245" s="170"/>
    </row>
    <row r="246" spans="2:17" x14ac:dyDescent="0.2">
      <c r="B246" s="118"/>
      <c r="C246" s="118"/>
      <c r="D246" s="146"/>
      <c r="E246" s="118"/>
      <c r="F246" s="118"/>
      <c r="G246" s="146"/>
      <c r="H246" s="118"/>
      <c r="I246" s="118"/>
      <c r="J246" s="170"/>
      <c r="K246" s="170"/>
      <c r="L246" s="170"/>
      <c r="M246" s="170"/>
      <c r="N246" s="170"/>
      <c r="O246" s="170"/>
      <c r="P246" s="170"/>
      <c r="Q246" s="170"/>
    </row>
    <row r="247" spans="2:17" x14ac:dyDescent="0.2">
      <c r="B247" s="118"/>
      <c r="C247" s="118"/>
      <c r="D247" s="146"/>
      <c r="E247" s="118"/>
      <c r="F247" s="118"/>
      <c r="G247" s="146"/>
      <c r="H247" s="118"/>
      <c r="I247" s="118"/>
      <c r="J247" s="170"/>
      <c r="K247" s="170"/>
      <c r="L247" s="170"/>
      <c r="M247" s="170"/>
      <c r="N247" s="170"/>
      <c r="O247" s="170"/>
      <c r="P247" s="170"/>
      <c r="Q247" s="170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159" bestFit="1" customWidth="1"/>
    <col min="2" max="2" width="14.28515625" style="101" customWidth="1"/>
    <col min="3" max="3" width="15.140625" style="101" customWidth="1"/>
    <col min="4" max="4" width="10.28515625" style="127" customWidth="1"/>
    <col min="5" max="5" width="8.85546875" style="159" hidden="1" customWidth="1"/>
    <col min="6" max="16384" width="9.140625" style="159"/>
  </cols>
  <sheetData>
    <row r="2" spans="1:20" ht="39" customHeight="1" x14ac:dyDescent="0.3">
      <c r="A2" s="276" t="s">
        <v>22</v>
      </c>
      <c r="B2" s="3"/>
      <c r="C2" s="3"/>
      <c r="D2" s="3"/>
      <c r="E2" s="3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3" spans="1:20" x14ac:dyDescent="0.2">
      <c r="A3" s="104"/>
    </row>
    <row r="4" spans="1:20" s="248" customFormat="1" x14ac:dyDescent="0.2">
      <c r="B4" s="150"/>
      <c r="C4" s="150"/>
      <c r="D4" s="224" t="str">
        <f>VALVAL</f>
        <v>млрд. одиниць</v>
      </c>
    </row>
    <row r="5" spans="1:20" s="24" customFormat="1" x14ac:dyDescent="0.2">
      <c r="A5" s="206"/>
      <c r="B5" s="43" t="s">
        <v>183</v>
      </c>
      <c r="C5" s="43" t="s">
        <v>9</v>
      </c>
      <c r="D5" s="70" t="s">
        <v>68</v>
      </c>
      <c r="E5" s="93" t="s">
        <v>167</v>
      </c>
    </row>
    <row r="6" spans="1:20" s="79" customFormat="1" ht="15" x14ac:dyDescent="0.2">
      <c r="A6" s="172" t="s">
        <v>182</v>
      </c>
      <c r="B6" s="166">
        <f t="shared" ref="B6:D6" si="0">SUM(B$7+ B$8+ B$9)</f>
        <v>22200496.455177724</v>
      </c>
      <c r="C6" s="166">
        <f t="shared" si="0"/>
        <v>177605502.85443926</v>
      </c>
      <c r="D6" s="192">
        <f t="shared" si="0"/>
        <v>22.8865518878779</v>
      </c>
      <c r="E6" s="55" t="s">
        <v>12</v>
      </c>
    </row>
    <row r="7" spans="1:20" s="32" customFormat="1" x14ac:dyDescent="0.2">
      <c r="A7" s="213" t="s">
        <v>109</v>
      </c>
      <c r="B7" s="194">
        <v>25.775858943269998</v>
      </c>
      <c r="C7" s="194">
        <v>723.45678097736004</v>
      </c>
      <c r="D7" s="18">
        <v>0.33779999999999999</v>
      </c>
      <c r="E7" s="243" t="s">
        <v>133</v>
      </c>
    </row>
    <row r="8" spans="1:20" s="32" customFormat="1" x14ac:dyDescent="0.2">
      <c r="A8" s="213" t="s">
        <v>46</v>
      </c>
      <c r="B8" s="194">
        <v>50.529318781889998</v>
      </c>
      <c r="C8" s="194">
        <v>1418.2176582883001</v>
      </c>
      <c r="D8" s="18">
        <v>0.66220000000000001</v>
      </c>
      <c r="E8" s="243" t="s">
        <v>133</v>
      </c>
    </row>
    <row r="9" spans="1:20" s="32" customFormat="1" x14ac:dyDescent="0.2">
      <c r="A9" s="213" t="s">
        <v>6</v>
      </c>
      <c r="B9" s="194">
        <v>22200420.149999999</v>
      </c>
      <c r="C9" s="194">
        <v>177603361.18000001</v>
      </c>
      <c r="D9" s="18">
        <v>21.8865518878779</v>
      </c>
      <c r="E9" s="243" t="s">
        <v>133</v>
      </c>
    </row>
    <row r="10" spans="1:20" x14ac:dyDescent="0.2">
      <c r="B10" s="118"/>
      <c r="C10" s="118"/>
      <c r="D10" s="146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</row>
    <row r="11" spans="1:20" x14ac:dyDescent="0.2">
      <c r="B11" s="118"/>
      <c r="C11" s="118"/>
      <c r="D11" s="146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20" x14ac:dyDescent="0.2">
      <c r="B12" s="118"/>
      <c r="C12" s="118"/>
      <c r="D12" s="146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20" x14ac:dyDescent="0.2">
      <c r="B13" s="118"/>
      <c r="C13" s="118"/>
      <c r="D13" s="146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</row>
    <row r="14" spans="1:20" x14ac:dyDescent="0.2">
      <c r="B14" s="118"/>
      <c r="C14" s="118"/>
      <c r="D14" s="146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</row>
    <row r="15" spans="1:20" x14ac:dyDescent="0.2">
      <c r="B15" s="118"/>
      <c r="C15" s="118"/>
      <c r="D15" s="146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20" x14ac:dyDescent="0.2">
      <c r="B16" s="118"/>
      <c r="C16" s="118"/>
      <c r="D16" s="146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</row>
    <row r="17" spans="2:18" x14ac:dyDescent="0.2">
      <c r="B17" s="118"/>
      <c r="C17" s="118"/>
      <c r="D17" s="146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</row>
    <row r="18" spans="2:18" x14ac:dyDescent="0.2">
      <c r="B18" s="118"/>
      <c r="C18" s="118"/>
      <c r="D18" s="146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</row>
    <row r="19" spans="2:18" x14ac:dyDescent="0.2">
      <c r="B19" s="118"/>
      <c r="C19" s="118"/>
      <c r="D19" s="146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</row>
    <row r="20" spans="2:18" x14ac:dyDescent="0.2">
      <c r="B20" s="118"/>
      <c r="C20" s="118"/>
      <c r="D20" s="146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2:18" x14ac:dyDescent="0.2">
      <c r="B21" s="118"/>
      <c r="C21" s="118"/>
      <c r="D21" s="146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</row>
    <row r="22" spans="2:18" x14ac:dyDescent="0.2">
      <c r="B22" s="118"/>
      <c r="C22" s="118"/>
      <c r="D22" s="146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2:18" x14ac:dyDescent="0.2">
      <c r="B23" s="118"/>
      <c r="C23" s="118"/>
      <c r="D23" s="146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2:18" x14ac:dyDescent="0.2">
      <c r="B24" s="118"/>
      <c r="C24" s="118"/>
      <c r="D24" s="146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</row>
    <row r="25" spans="2:18" x14ac:dyDescent="0.2">
      <c r="B25" s="118"/>
      <c r="C25" s="118"/>
      <c r="D25" s="146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2:18" x14ac:dyDescent="0.2">
      <c r="B26" s="118"/>
      <c r="C26" s="118"/>
      <c r="D26" s="146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2:18" x14ac:dyDescent="0.2">
      <c r="B27" s="118"/>
      <c r="C27" s="118"/>
      <c r="D27" s="146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</row>
    <row r="28" spans="2:18" x14ac:dyDescent="0.2">
      <c r="B28" s="118"/>
      <c r="C28" s="118"/>
      <c r="D28" s="146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</row>
    <row r="29" spans="2:18" x14ac:dyDescent="0.2">
      <c r="B29" s="118"/>
      <c r="C29" s="118"/>
      <c r="D29" s="146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</row>
    <row r="30" spans="2:18" x14ac:dyDescent="0.2">
      <c r="B30" s="118"/>
      <c r="C30" s="118"/>
      <c r="D30" s="146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</row>
    <row r="31" spans="2:18" x14ac:dyDescent="0.2">
      <c r="B31" s="118"/>
      <c r="C31" s="118"/>
      <c r="D31" s="146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2:18" x14ac:dyDescent="0.2">
      <c r="B32" s="118"/>
      <c r="C32" s="118"/>
      <c r="D32" s="146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</row>
    <row r="33" spans="2:18" x14ac:dyDescent="0.2">
      <c r="B33" s="118"/>
      <c r="C33" s="118"/>
      <c r="D33" s="146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</row>
    <row r="34" spans="2:18" x14ac:dyDescent="0.2">
      <c r="B34" s="118"/>
      <c r="C34" s="118"/>
      <c r="D34" s="146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</row>
    <row r="35" spans="2:18" x14ac:dyDescent="0.2">
      <c r="B35" s="118"/>
      <c r="C35" s="118"/>
      <c r="D35" s="146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</row>
    <row r="36" spans="2:18" x14ac:dyDescent="0.2">
      <c r="B36" s="118"/>
      <c r="C36" s="118"/>
      <c r="D36" s="146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</row>
    <row r="37" spans="2:18" x14ac:dyDescent="0.2">
      <c r="B37" s="118"/>
      <c r="C37" s="118"/>
      <c r="D37" s="146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</row>
    <row r="38" spans="2:18" x14ac:dyDescent="0.2">
      <c r="B38" s="118"/>
      <c r="C38" s="118"/>
      <c r="D38" s="146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</row>
    <row r="39" spans="2:18" x14ac:dyDescent="0.2">
      <c r="B39" s="118"/>
      <c r="C39" s="118"/>
      <c r="D39" s="146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</row>
    <row r="40" spans="2:18" x14ac:dyDescent="0.2">
      <c r="B40" s="118"/>
      <c r="C40" s="118"/>
      <c r="D40" s="146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</row>
    <row r="41" spans="2:18" x14ac:dyDescent="0.2">
      <c r="B41" s="118"/>
      <c r="C41" s="118"/>
      <c r="D41" s="146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</row>
    <row r="42" spans="2:18" x14ac:dyDescent="0.2">
      <c r="B42" s="118"/>
      <c r="C42" s="118"/>
      <c r="D42" s="146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</row>
    <row r="43" spans="2:18" x14ac:dyDescent="0.2">
      <c r="B43" s="118"/>
      <c r="C43" s="118"/>
      <c r="D43" s="146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</row>
    <row r="44" spans="2:18" x14ac:dyDescent="0.2">
      <c r="B44" s="118"/>
      <c r="C44" s="118"/>
      <c r="D44" s="146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</row>
    <row r="45" spans="2:18" x14ac:dyDescent="0.2">
      <c r="B45" s="118"/>
      <c r="C45" s="118"/>
      <c r="D45" s="146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</row>
    <row r="46" spans="2:18" x14ac:dyDescent="0.2">
      <c r="B46" s="118"/>
      <c r="C46" s="118"/>
      <c r="D46" s="146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</row>
    <row r="47" spans="2:18" x14ac:dyDescent="0.2">
      <c r="B47" s="118"/>
      <c r="C47" s="118"/>
      <c r="D47" s="146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</row>
    <row r="48" spans="2:18" x14ac:dyDescent="0.2">
      <c r="B48" s="118"/>
      <c r="C48" s="118"/>
      <c r="D48" s="146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</row>
    <row r="49" spans="2:18" x14ac:dyDescent="0.2">
      <c r="B49" s="118"/>
      <c r="C49" s="118"/>
      <c r="D49" s="146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</row>
    <row r="50" spans="2:18" x14ac:dyDescent="0.2">
      <c r="B50" s="118"/>
      <c r="C50" s="118"/>
      <c r="D50" s="146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</row>
    <row r="51" spans="2:18" x14ac:dyDescent="0.2">
      <c r="B51" s="118"/>
      <c r="C51" s="118"/>
      <c r="D51" s="146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</row>
    <row r="52" spans="2:18" x14ac:dyDescent="0.2">
      <c r="B52" s="118"/>
      <c r="C52" s="118"/>
      <c r="D52" s="146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</row>
    <row r="53" spans="2:18" x14ac:dyDescent="0.2">
      <c r="B53" s="118"/>
      <c r="C53" s="118"/>
      <c r="D53" s="146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</row>
    <row r="54" spans="2:18" x14ac:dyDescent="0.2">
      <c r="B54" s="118"/>
      <c r="C54" s="118"/>
      <c r="D54" s="146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</row>
    <row r="55" spans="2:18" x14ac:dyDescent="0.2">
      <c r="B55" s="118"/>
      <c r="C55" s="118"/>
      <c r="D55" s="146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</row>
    <row r="56" spans="2:18" x14ac:dyDescent="0.2">
      <c r="B56" s="118"/>
      <c r="C56" s="118"/>
      <c r="D56" s="146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</row>
    <row r="57" spans="2:18" x14ac:dyDescent="0.2">
      <c r="B57" s="118"/>
      <c r="C57" s="118"/>
      <c r="D57" s="146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</row>
    <row r="58" spans="2:18" x14ac:dyDescent="0.2">
      <c r="B58" s="118"/>
      <c r="C58" s="118"/>
      <c r="D58" s="146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</row>
    <row r="59" spans="2:18" x14ac:dyDescent="0.2">
      <c r="B59" s="118"/>
      <c r="C59" s="118"/>
      <c r="D59" s="146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</row>
    <row r="60" spans="2:18" x14ac:dyDescent="0.2">
      <c r="B60" s="118"/>
      <c r="C60" s="118"/>
      <c r="D60" s="146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</row>
    <row r="61" spans="2:18" x14ac:dyDescent="0.2">
      <c r="B61" s="118"/>
      <c r="C61" s="118"/>
      <c r="D61" s="146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</row>
    <row r="62" spans="2:18" x14ac:dyDescent="0.2">
      <c r="B62" s="118"/>
      <c r="C62" s="118"/>
      <c r="D62" s="146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</row>
    <row r="63" spans="2:18" x14ac:dyDescent="0.2">
      <c r="B63" s="118"/>
      <c r="C63" s="118"/>
      <c r="D63" s="146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</row>
    <row r="64" spans="2:18" x14ac:dyDescent="0.2">
      <c r="B64" s="118"/>
      <c r="C64" s="118"/>
      <c r="D64" s="146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</row>
    <row r="65" spans="2:18" x14ac:dyDescent="0.2">
      <c r="B65" s="118"/>
      <c r="C65" s="118"/>
      <c r="D65" s="146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</row>
    <row r="66" spans="2:18" x14ac:dyDescent="0.2">
      <c r="B66" s="118"/>
      <c r="C66" s="118"/>
      <c r="D66" s="146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</row>
    <row r="67" spans="2:18" x14ac:dyDescent="0.2">
      <c r="B67" s="118"/>
      <c r="C67" s="118"/>
      <c r="D67" s="146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</row>
    <row r="68" spans="2:18" x14ac:dyDescent="0.2">
      <c r="B68" s="118"/>
      <c r="C68" s="118"/>
      <c r="D68" s="146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</row>
    <row r="69" spans="2:18" x14ac:dyDescent="0.2">
      <c r="B69" s="118"/>
      <c r="C69" s="118"/>
      <c r="D69" s="146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</row>
    <row r="70" spans="2:18" x14ac:dyDescent="0.2">
      <c r="B70" s="118"/>
      <c r="C70" s="118"/>
      <c r="D70" s="146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</row>
    <row r="71" spans="2:18" x14ac:dyDescent="0.2">
      <c r="B71" s="118"/>
      <c r="C71" s="118"/>
      <c r="D71" s="146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</row>
    <row r="72" spans="2:18" x14ac:dyDescent="0.2">
      <c r="B72" s="118"/>
      <c r="C72" s="118"/>
      <c r="D72" s="146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</row>
    <row r="73" spans="2:18" x14ac:dyDescent="0.2">
      <c r="B73" s="118"/>
      <c r="C73" s="118"/>
      <c r="D73" s="146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</row>
    <row r="74" spans="2:18" x14ac:dyDescent="0.2">
      <c r="B74" s="118"/>
      <c r="C74" s="118"/>
      <c r="D74" s="146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</row>
    <row r="75" spans="2:18" x14ac:dyDescent="0.2">
      <c r="B75" s="118"/>
      <c r="C75" s="118"/>
      <c r="D75" s="146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</row>
    <row r="76" spans="2:18" x14ac:dyDescent="0.2">
      <c r="B76" s="118"/>
      <c r="C76" s="118"/>
      <c r="D76" s="146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</row>
    <row r="77" spans="2:18" x14ac:dyDescent="0.2">
      <c r="B77" s="118"/>
      <c r="C77" s="118"/>
      <c r="D77" s="146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</row>
    <row r="78" spans="2:18" x14ac:dyDescent="0.2">
      <c r="B78" s="118"/>
      <c r="C78" s="118"/>
      <c r="D78" s="146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</row>
    <row r="79" spans="2:18" x14ac:dyDescent="0.2">
      <c r="B79" s="118"/>
      <c r="C79" s="118"/>
      <c r="D79" s="146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</row>
    <row r="80" spans="2:18" x14ac:dyDescent="0.2">
      <c r="B80" s="118"/>
      <c r="C80" s="118"/>
      <c r="D80" s="146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</row>
    <row r="81" spans="2:18" x14ac:dyDescent="0.2">
      <c r="B81" s="118"/>
      <c r="C81" s="118"/>
      <c r="D81" s="146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</row>
    <row r="82" spans="2:18" x14ac:dyDescent="0.2">
      <c r="B82" s="118"/>
      <c r="C82" s="118"/>
      <c r="D82" s="146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</row>
    <row r="83" spans="2:18" x14ac:dyDescent="0.2">
      <c r="B83" s="118"/>
      <c r="C83" s="118"/>
      <c r="D83" s="146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</row>
    <row r="84" spans="2:18" x14ac:dyDescent="0.2">
      <c r="B84" s="118"/>
      <c r="C84" s="118"/>
      <c r="D84" s="146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</row>
    <row r="85" spans="2:18" x14ac:dyDescent="0.2">
      <c r="B85" s="118"/>
      <c r="C85" s="118"/>
      <c r="D85" s="146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</row>
    <row r="86" spans="2:18" x14ac:dyDescent="0.2">
      <c r="B86" s="118"/>
      <c r="C86" s="118"/>
      <c r="D86" s="146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</row>
    <row r="87" spans="2:18" x14ac:dyDescent="0.2">
      <c r="B87" s="118"/>
      <c r="C87" s="118"/>
      <c r="D87" s="146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</row>
    <row r="88" spans="2:18" x14ac:dyDescent="0.2">
      <c r="B88" s="118"/>
      <c r="C88" s="118"/>
      <c r="D88" s="146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</row>
    <row r="89" spans="2:18" x14ac:dyDescent="0.2">
      <c r="B89" s="118"/>
      <c r="C89" s="118"/>
      <c r="D89" s="146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</row>
    <row r="90" spans="2:18" x14ac:dyDescent="0.2">
      <c r="B90" s="118"/>
      <c r="C90" s="118"/>
      <c r="D90" s="146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</row>
    <row r="91" spans="2:18" x14ac:dyDescent="0.2">
      <c r="B91" s="118"/>
      <c r="C91" s="118"/>
      <c r="D91" s="146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</row>
    <row r="92" spans="2:18" x14ac:dyDescent="0.2">
      <c r="B92" s="118"/>
      <c r="C92" s="118"/>
      <c r="D92" s="146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</row>
    <row r="93" spans="2:18" x14ac:dyDescent="0.2">
      <c r="B93" s="118"/>
      <c r="C93" s="118"/>
      <c r="D93" s="146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</row>
    <row r="94" spans="2:18" x14ac:dyDescent="0.2">
      <c r="B94" s="118"/>
      <c r="C94" s="118"/>
      <c r="D94" s="146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</row>
    <row r="95" spans="2:18" x14ac:dyDescent="0.2">
      <c r="B95" s="118"/>
      <c r="C95" s="118"/>
      <c r="D95" s="146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</row>
    <row r="96" spans="2:18" x14ac:dyDescent="0.2">
      <c r="B96" s="118"/>
      <c r="C96" s="118"/>
      <c r="D96" s="146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</row>
    <row r="97" spans="2:18" x14ac:dyDescent="0.2">
      <c r="B97" s="118"/>
      <c r="C97" s="118"/>
      <c r="D97" s="146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</row>
    <row r="98" spans="2:18" x14ac:dyDescent="0.2">
      <c r="B98" s="118"/>
      <c r="C98" s="118"/>
      <c r="D98" s="146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</row>
    <row r="99" spans="2:18" x14ac:dyDescent="0.2">
      <c r="B99" s="118"/>
      <c r="C99" s="118"/>
      <c r="D99" s="146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</row>
    <row r="100" spans="2:18" x14ac:dyDescent="0.2">
      <c r="B100" s="118"/>
      <c r="C100" s="118"/>
      <c r="D100" s="146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</row>
    <row r="101" spans="2:18" x14ac:dyDescent="0.2">
      <c r="B101" s="118"/>
      <c r="C101" s="118"/>
      <c r="D101" s="146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</row>
    <row r="102" spans="2:18" x14ac:dyDescent="0.2">
      <c r="B102" s="118"/>
      <c r="C102" s="118"/>
      <c r="D102" s="146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</row>
    <row r="103" spans="2:18" x14ac:dyDescent="0.2">
      <c r="B103" s="118"/>
      <c r="C103" s="118"/>
      <c r="D103" s="146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</row>
    <row r="104" spans="2:18" x14ac:dyDescent="0.2">
      <c r="B104" s="118"/>
      <c r="C104" s="118"/>
      <c r="D104" s="146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</row>
    <row r="105" spans="2:18" x14ac:dyDescent="0.2">
      <c r="B105" s="118"/>
      <c r="C105" s="118"/>
      <c r="D105" s="146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</row>
    <row r="106" spans="2:18" x14ac:dyDescent="0.2">
      <c r="B106" s="118"/>
      <c r="C106" s="118"/>
      <c r="D106" s="146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</row>
    <row r="107" spans="2:18" x14ac:dyDescent="0.2">
      <c r="B107" s="118"/>
      <c r="C107" s="118"/>
      <c r="D107" s="146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</row>
    <row r="108" spans="2:18" x14ac:dyDescent="0.2">
      <c r="B108" s="118"/>
      <c r="C108" s="118"/>
      <c r="D108" s="146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</row>
    <row r="109" spans="2:18" x14ac:dyDescent="0.2">
      <c r="B109" s="118"/>
      <c r="C109" s="118"/>
      <c r="D109" s="146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</row>
    <row r="110" spans="2:18" x14ac:dyDescent="0.2">
      <c r="B110" s="118"/>
      <c r="C110" s="118"/>
      <c r="D110" s="146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</row>
    <row r="111" spans="2:18" x14ac:dyDescent="0.2">
      <c r="B111" s="118"/>
      <c r="C111" s="118"/>
      <c r="D111" s="146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</row>
    <row r="112" spans="2:18" x14ac:dyDescent="0.2">
      <c r="B112" s="118"/>
      <c r="C112" s="118"/>
      <c r="D112" s="146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</row>
    <row r="113" spans="2:18" x14ac:dyDescent="0.2">
      <c r="B113" s="118"/>
      <c r="C113" s="118"/>
      <c r="D113" s="146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</row>
    <row r="114" spans="2:18" x14ac:dyDescent="0.2">
      <c r="B114" s="118"/>
      <c r="C114" s="118"/>
      <c r="D114" s="146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</row>
    <row r="115" spans="2:18" x14ac:dyDescent="0.2">
      <c r="B115" s="118"/>
      <c r="C115" s="118"/>
      <c r="D115" s="146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</row>
    <row r="116" spans="2:18" x14ac:dyDescent="0.2">
      <c r="B116" s="118"/>
      <c r="C116" s="118"/>
      <c r="D116" s="146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</row>
    <row r="117" spans="2:18" x14ac:dyDescent="0.2">
      <c r="B117" s="118"/>
      <c r="C117" s="118"/>
      <c r="D117" s="146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</row>
    <row r="118" spans="2:18" x14ac:dyDescent="0.2">
      <c r="B118" s="118"/>
      <c r="C118" s="118"/>
      <c r="D118" s="146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</row>
    <row r="119" spans="2:18" x14ac:dyDescent="0.2">
      <c r="B119" s="118"/>
      <c r="C119" s="118"/>
      <c r="D119" s="146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</row>
    <row r="120" spans="2:18" x14ac:dyDescent="0.2">
      <c r="B120" s="118"/>
      <c r="C120" s="118"/>
      <c r="D120" s="146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</row>
    <row r="121" spans="2:18" x14ac:dyDescent="0.2">
      <c r="B121" s="118"/>
      <c r="C121" s="118"/>
      <c r="D121" s="146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</row>
    <row r="122" spans="2:18" x14ac:dyDescent="0.2">
      <c r="B122" s="118"/>
      <c r="C122" s="118"/>
      <c r="D122" s="146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</row>
    <row r="123" spans="2:18" x14ac:dyDescent="0.2">
      <c r="B123" s="118"/>
      <c r="C123" s="118"/>
      <c r="D123" s="146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  <c r="R123" s="170"/>
    </row>
    <row r="124" spans="2:18" x14ac:dyDescent="0.2">
      <c r="B124" s="118"/>
      <c r="C124" s="118"/>
      <c r="D124" s="146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</row>
    <row r="125" spans="2:18" x14ac:dyDescent="0.2">
      <c r="B125" s="118"/>
      <c r="C125" s="118"/>
      <c r="D125" s="146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  <c r="R125" s="170"/>
    </row>
    <row r="126" spans="2:18" x14ac:dyDescent="0.2">
      <c r="B126" s="118"/>
      <c r="C126" s="118"/>
      <c r="D126" s="146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  <c r="R126" s="170"/>
    </row>
    <row r="127" spans="2:18" x14ac:dyDescent="0.2">
      <c r="B127" s="118"/>
      <c r="C127" s="118"/>
      <c r="D127" s="146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  <c r="R127" s="170"/>
    </row>
    <row r="128" spans="2:18" x14ac:dyDescent="0.2">
      <c r="B128" s="118"/>
      <c r="C128" s="118"/>
      <c r="D128" s="146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</row>
    <row r="129" spans="2:18" x14ac:dyDescent="0.2">
      <c r="B129" s="118"/>
      <c r="C129" s="118"/>
      <c r="D129" s="146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</row>
    <row r="130" spans="2:18" x14ac:dyDescent="0.2">
      <c r="B130" s="118"/>
      <c r="C130" s="118"/>
      <c r="D130" s="146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  <c r="R130" s="170"/>
    </row>
    <row r="131" spans="2:18" x14ac:dyDescent="0.2">
      <c r="B131" s="118"/>
      <c r="C131" s="118"/>
      <c r="D131" s="146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  <c r="R131" s="170"/>
    </row>
    <row r="132" spans="2:18" x14ac:dyDescent="0.2">
      <c r="B132" s="118"/>
      <c r="C132" s="118"/>
      <c r="D132" s="146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  <c r="R132" s="170"/>
    </row>
    <row r="133" spans="2:18" x14ac:dyDescent="0.2">
      <c r="B133" s="118"/>
      <c r="C133" s="118"/>
      <c r="D133" s="146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  <c r="R133" s="170"/>
    </row>
    <row r="134" spans="2:18" x14ac:dyDescent="0.2">
      <c r="B134" s="118"/>
      <c r="C134" s="118"/>
      <c r="D134" s="146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  <c r="R134" s="170"/>
    </row>
    <row r="135" spans="2:18" x14ac:dyDescent="0.2">
      <c r="B135" s="118"/>
      <c r="C135" s="118"/>
      <c r="D135" s="146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</row>
    <row r="136" spans="2:18" x14ac:dyDescent="0.2">
      <c r="B136" s="118"/>
      <c r="C136" s="118"/>
      <c r="D136" s="146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</row>
    <row r="137" spans="2:18" x14ac:dyDescent="0.2">
      <c r="B137" s="118"/>
      <c r="C137" s="118"/>
      <c r="D137" s="146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</row>
    <row r="138" spans="2:18" x14ac:dyDescent="0.2">
      <c r="B138" s="118"/>
      <c r="C138" s="118"/>
      <c r="D138" s="146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</row>
    <row r="139" spans="2:18" x14ac:dyDescent="0.2">
      <c r="B139" s="118"/>
      <c r="C139" s="118"/>
      <c r="D139" s="146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</row>
    <row r="140" spans="2:18" x14ac:dyDescent="0.2">
      <c r="B140" s="118"/>
      <c r="C140" s="118"/>
      <c r="D140" s="146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</row>
    <row r="141" spans="2:18" x14ac:dyDescent="0.2">
      <c r="B141" s="118"/>
      <c r="C141" s="118"/>
      <c r="D141" s="146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</row>
    <row r="142" spans="2:18" x14ac:dyDescent="0.2">
      <c r="B142" s="118"/>
      <c r="C142" s="118"/>
      <c r="D142" s="146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</row>
    <row r="143" spans="2:18" x14ac:dyDescent="0.2">
      <c r="B143" s="118"/>
      <c r="C143" s="118"/>
      <c r="D143" s="146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</row>
    <row r="144" spans="2:18" x14ac:dyDescent="0.2">
      <c r="B144" s="118"/>
      <c r="C144" s="118"/>
      <c r="D144" s="146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  <c r="R144" s="170"/>
    </row>
    <row r="145" spans="2:18" x14ac:dyDescent="0.2">
      <c r="B145" s="118"/>
      <c r="C145" s="118"/>
      <c r="D145" s="146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  <c r="R145" s="170"/>
    </row>
    <row r="146" spans="2:18" x14ac:dyDescent="0.2">
      <c r="B146" s="118"/>
      <c r="C146" s="118"/>
      <c r="D146" s="146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  <c r="R146" s="170"/>
    </row>
    <row r="147" spans="2:18" x14ac:dyDescent="0.2">
      <c r="B147" s="118"/>
      <c r="C147" s="118"/>
      <c r="D147" s="146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  <c r="R147" s="170"/>
    </row>
    <row r="148" spans="2:18" x14ac:dyDescent="0.2">
      <c r="B148" s="118"/>
      <c r="C148" s="118"/>
      <c r="D148" s="146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  <c r="R148" s="170"/>
    </row>
    <row r="149" spans="2:18" x14ac:dyDescent="0.2">
      <c r="B149" s="118"/>
      <c r="C149" s="118"/>
      <c r="D149" s="146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</row>
    <row r="150" spans="2:18" x14ac:dyDescent="0.2">
      <c r="B150" s="118"/>
      <c r="C150" s="118"/>
      <c r="D150" s="146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  <c r="R150" s="170"/>
    </row>
    <row r="151" spans="2:18" x14ac:dyDescent="0.2">
      <c r="B151" s="118"/>
      <c r="C151" s="118"/>
      <c r="D151" s="146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  <c r="R151" s="170"/>
    </row>
    <row r="152" spans="2:18" x14ac:dyDescent="0.2">
      <c r="B152" s="118"/>
      <c r="C152" s="118"/>
      <c r="D152" s="146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  <c r="R152" s="170"/>
    </row>
    <row r="153" spans="2:18" x14ac:dyDescent="0.2">
      <c r="B153" s="118"/>
      <c r="C153" s="118"/>
      <c r="D153" s="146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  <c r="R153" s="170"/>
    </row>
    <row r="154" spans="2:18" x14ac:dyDescent="0.2">
      <c r="B154" s="118"/>
      <c r="C154" s="118"/>
      <c r="D154" s="146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  <c r="R154" s="170"/>
    </row>
    <row r="155" spans="2:18" x14ac:dyDescent="0.2">
      <c r="B155" s="118"/>
      <c r="C155" s="118"/>
      <c r="D155" s="146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  <c r="R155" s="170"/>
    </row>
    <row r="156" spans="2:18" x14ac:dyDescent="0.2">
      <c r="B156" s="118"/>
      <c r="C156" s="118"/>
      <c r="D156" s="146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  <c r="R156" s="170"/>
    </row>
    <row r="157" spans="2:18" x14ac:dyDescent="0.2">
      <c r="B157" s="118"/>
      <c r="C157" s="118"/>
      <c r="D157" s="146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  <c r="R157" s="170"/>
    </row>
    <row r="158" spans="2:18" x14ac:dyDescent="0.2">
      <c r="B158" s="118"/>
      <c r="C158" s="118"/>
      <c r="D158" s="146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  <c r="R158" s="170"/>
    </row>
    <row r="159" spans="2:18" x14ac:dyDescent="0.2">
      <c r="B159" s="118"/>
      <c r="C159" s="118"/>
      <c r="D159" s="146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170"/>
    </row>
    <row r="160" spans="2:18" x14ac:dyDescent="0.2">
      <c r="B160" s="118"/>
      <c r="C160" s="118"/>
      <c r="D160" s="146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  <c r="R160" s="170"/>
    </row>
    <row r="161" spans="2:18" x14ac:dyDescent="0.2">
      <c r="B161" s="118"/>
      <c r="C161" s="118"/>
      <c r="D161" s="146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  <c r="R161" s="170"/>
    </row>
    <row r="162" spans="2:18" x14ac:dyDescent="0.2">
      <c r="B162" s="118"/>
      <c r="C162" s="118"/>
      <c r="D162" s="146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  <c r="R162" s="170"/>
    </row>
    <row r="163" spans="2:18" x14ac:dyDescent="0.2">
      <c r="B163" s="118"/>
      <c r="C163" s="118"/>
      <c r="D163" s="146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  <c r="R163" s="170"/>
    </row>
    <row r="164" spans="2:18" x14ac:dyDescent="0.2">
      <c r="B164" s="118"/>
      <c r="C164" s="118"/>
      <c r="D164" s="146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  <c r="R164" s="170"/>
    </row>
    <row r="165" spans="2:18" x14ac:dyDescent="0.2">
      <c r="B165" s="118"/>
      <c r="C165" s="118"/>
      <c r="D165" s="146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  <c r="R165" s="170"/>
    </row>
    <row r="166" spans="2:18" x14ac:dyDescent="0.2">
      <c r="B166" s="118"/>
      <c r="C166" s="118"/>
      <c r="D166" s="146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  <c r="R166" s="170"/>
    </row>
    <row r="167" spans="2:18" x14ac:dyDescent="0.2">
      <c r="B167" s="118"/>
      <c r="C167" s="118"/>
      <c r="D167" s="146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  <c r="R167" s="170"/>
    </row>
    <row r="168" spans="2:18" x14ac:dyDescent="0.2">
      <c r="B168" s="118"/>
      <c r="C168" s="118"/>
      <c r="D168" s="146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  <c r="R168" s="170"/>
    </row>
    <row r="169" spans="2:18" x14ac:dyDescent="0.2">
      <c r="B169" s="118"/>
      <c r="C169" s="118"/>
      <c r="D169" s="146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  <c r="R169" s="170"/>
    </row>
    <row r="170" spans="2:18" x14ac:dyDescent="0.2">
      <c r="B170" s="118"/>
      <c r="C170" s="118"/>
      <c r="D170" s="146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  <c r="R170" s="170"/>
    </row>
    <row r="171" spans="2:18" x14ac:dyDescent="0.2">
      <c r="B171" s="118"/>
      <c r="C171" s="118"/>
      <c r="D171" s="146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  <c r="R171" s="170"/>
    </row>
    <row r="172" spans="2:18" x14ac:dyDescent="0.2">
      <c r="B172" s="118"/>
      <c r="C172" s="118"/>
      <c r="D172" s="146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  <c r="R172" s="170"/>
    </row>
    <row r="173" spans="2:18" x14ac:dyDescent="0.2">
      <c r="B173" s="118"/>
      <c r="C173" s="118"/>
      <c r="D173" s="146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  <c r="R173" s="170"/>
    </row>
    <row r="174" spans="2:18" x14ac:dyDescent="0.2">
      <c r="B174" s="118"/>
      <c r="C174" s="118"/>
      <c r="D174" s="146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  <c r="R174" s="170"/>
    </row>
    <row r="175" spans="2:18" x14ac:dyDescent="0.2">
      <c r="B175" s="118"/>
      <c r="C175" s="118"/>
      <c r="D175" s="146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  <c r="R175" s="170"/>
    </row>
    <row r="176" spans="2:18" x14ac:dyDescent="0.2">
      <c r="B176" s="118"/>
      <c r="C176" s="118"/>
      <c r="D176" s="146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  <c r="R176" s="170"/>
    </row>
    <row r="177" spans="2:18" x14ac:dyDescent="0.2">
      <c r="B177" s="118"/>
      <c r="C177" s="118"/>
      <c r="D177" s="146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  <c r="R177" s="170"/>
    </row>
    <row r="178" spans="2:18" x14ac:dyDescent="0.2">
      <c r="B178" s="118"/>
      <c r="C178" s="118"/>
      <c r="D178" s="146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  <c r="R178" s="170"/>
    </row>
    <row r="179" spans="2:18" x14ac:dyDescent="0.2">
      <c r="B179" s="118"/>
      <c r="C179" s="118"/>
      <c r="D179" s="146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  <c r="R179" s="170"/>
    </row>
    <row r="180" spans="2:18" x14ac:dyDescent="0.2">
      <c r="B180" s="118"/>
      <c r="C180" s="118"/>
      <c r="D180" s="146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  <c r="R180" s="170"/>
    </row>
    <row r="181" spans="2:18" x14ac:dyDescent="0.2">
      <c r="B181" s="118"/>
      <c r="C181" s="118"/>
      <c r="D181" s="146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  <c r="R181" s="170"/>
    </row>
    <row r="182" spans="2:18" x14ac:dyDescent="0.2">
      <c r="B182" s="118"/>
      <c r="C182" s="118"/>
      <c r="D182" s="146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</row>
    <row r="183" spans="2:18" x14ac:dyDescent="0.2">
      <c r="B183" s="118"/>
      <c r="C183" s="118"/>
      <c r="D183" s="146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  <c r="R183" s="170"/>
    </row>
    <row r="184" spans="2:18" x14ac:dyDescent="0.2">
      <c r="B184" s="118"/>
      <c r="C184" s="118"/>
      <c r="D184" s="146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0"/>
      <c r="R184" s="170"/>
    </row>
    <row r="185" spans="2:18" x14ac:dyDescent="0.2">
      <c r="B185" s="118"/>
      <c r="C185" s="118"/>
      <c r="D185" s="146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0"/>
      <c r="R185" s="170"/>
    </row>
    <row r="186" spans="2:18" x14ac:dyDescent="0.2">
      <c r="B186" s="118"/>
      <c r="C186" s="118"/>
      <c r="D186" s="146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  <c r="R186" s="170"/>
    </row>
    <row r="187" spans="2:18" x14ac:dyDescent="0.2">
      <c r="B187" s="118"/>
      <c r="C187" s="118"/>
      <c r="D187" s="146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  <c r="R187" s="170"/>
    </row>
    <row r="188" spans="2:18" x14ac:dyDescent="0.2">
      <c r="B188" s="118"/>
      <c r="C188" s="118"/>
      <c r="D188" s="146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  <c r="R188" s="170"/>
    </row>
    <row r="189" spans="2:18" x14ac:dyDescent="0.2">
      <c r="B189" s="118"/>
      <c r="C189" s="118"/>
      <c r="D189" s="146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  <c r="R189" s="170"/>
    </row>
    <row r="190" spans="2:18" x14ac:dyDescent="0.2">
      <c r="B190" s="118"/>
      <c r="C190" s="118"/>
      <c r="D190" s="146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  <c r="R190" s="170"/>
    </row>
    <row r="191" spans="2:18" x14ac:dyDescent="0.2">
      <c r="B191" s="118"/>
      <c r="C191" s="118"/>
      <c r="D191" s="146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  <c r="R191" s="170"/>
    </row>
    <row r="192" spans="2:18" x14ac:dyDescent="0.2">
      <c r="B192" s="118"/>
      <c r="C192" s="118"/>
      <c r="D192" s="146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  <c r="R192" s="170"/>
    </row>
    <row r="193" spans="2:18" x14ac:dyDescent="0.2">
      <c r="B193" s="118"/>
      <c r="C193" s="118"/>
      <c r="D193" s="146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  <c r="R193" s="170"/>
    </row>
    <row r="194" spans="2:18" x14ac:dyDescent="0.2">
      <c r="B194" s="118"/>
      <c r="C194" s="118"/>
      <c r="D194" s="146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  <c r="R194" s="170"/>
    </row>
    <row r="195" spans="2:18" x14ac:dyDescent="0.2">
      <c r="B195" s="118"/>
      <c r="C195" s="118"/>
      <c r="D195" s="146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  <c r="Q195" s="170"/>
      <c r="R195" s="170"/>
    </row>
    <row r="196" spans="2:18" x14ac:dyDescent="0.2">
      <c r="B196" s="118"/>
      <c r="C196" s="118"/>
      <c r="D196" s="146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  <c r="R196" s="170"/>
    </row>
    <row r="197" spans="2:18" x14ac:dyDescent="0.2">
      <c r="B197" s="118"/>
      <c r="C197" s="118"/>
      <c r="D197" s="146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  <c r="R197" s="170"/>
    </row>
    <row r="198" spans="2:18" x14ac:dyDescent="0.2">
      <c r="B198" s="118"/>
      <c r="C198" s="118"/>
      <c r="D198" s="146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  <c r="R198" s="170"/>
    </row>
    <row r="199" spans="2:18" x14ac:dyDescent="0.2">
      <c r="B199" s="118"/>
      <c r="C199" s="118"/>
      <c r="D199" s="146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  <c r="R199" s="170"/>
    </row>
    <row r="200" spans="2:18" x14ac:dyDescent="0.2">
      <c r="B200" s="118"/>
      <c r="C200" s="118"/>
      <c r="D200" s="146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  <c r="R200" s="170"/>
    </row>
    <row r="201" spans="2:18" x14ac:dyDescent="0.2">
      <c r="B201" s="118"/>
      <c r="C201" s="118"/>
      <c r="D201" s="146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  <c r="R201" s="170"/>
    </row>
    <row r="202" spans="2:18" x14ac:dyDescent="0.2">
      <c r="B202" s="118"/>
      <c r="C202" s="118"/>
      <c r="D202" s="146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  <c r="R202" s="170"/>
    </row>
    <row r="203" spans="2:18" x14ac:dyDescent="0.2">
      <c r="B203" s="118"/>
      <c r="C203" s="118"/>
      <c r="D203" s="146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  <c r="R203" s="170"/>
    </row>
    <row r="204" spans="2:18" x14ac:dyDescent="0.2">
      <c r="B204" s="118"/>
      <c r="C204" s="118"/>
      <c r="D204" s="146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0"/>
      <c r="R204" s="170"/>
    </row>
    <row r="205" spans="2:18" x14ac:dyDescent="0.2">
      <c r="B205" s="118"/>
      <c r="C205" s="118"/>
      <c r="D205" s="146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  <c r="R205" s="170"/>
    </row>
    <row r="206" spans="2:18" x14ac:dyDescent="0.2">
      <c r="B206" s="118"/>
      <c r="C206" s="118"/>
      <c r="D206" s="146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  <c r="R206" s="170"/>
    </row>
    <row r="207" spans="2:18" x14ac:dyDescent="0.2">
      <c r="B207" s="118"/>
      <c r="C207" s="118"/>
      <c r="D207" s="146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  <c r="R207" s="170"/>
    </row>
    <row r="208" spans="2:18" x14ac:dyDescent="0.2">
      <c r="B208" s="118"/>
      <c r="C208" s="118"/>
      <c r="D208" s="146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  <c r="R208" s="170"/>
    </row>
    <row r="209" spans="2:18" x14ac:dyDescent="0.2">
      <c r="B209" s="118"/>
      <c r="C209" s="118"/>
      <c r="D209" s="146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0"/>
      <c r="R209" s="170"/>
    </row>
    <row r="210" spans="2:18" x14ac:dyDescent="0.2">
      <c r="B210" s="118"/>
      <c r="C210" s="118"/>
      <c r="D210" s="146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  <c r="R210" s="170"/>
    </row>
    <row r="211" spans="2:18" x14ac:dyDescent="0.2">
      <c r="B211" s="118"/>
      <c r="C211" s="118"/>
      <c r="D211" s="146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  <c r="R211" s="170"/>
    </row>
    <row r="212" spans="2:18" x14ac:dyDescent="0.2">
      <c r="B212" s="118"/>
      <c r="C212" s="118"/>
      <c r="D212" s="146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  <c r="R212" s="170"/>
    </row>
    <row r="213" spans="2:18" x14ac:dyDescent="0.2">
      <c r="B213" s="118"/>
      <c r="C213" s="118"/>
      <c r="D213" s="146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  <c r="P213" s="170"/>
      <c r="Q213" s="170"/>
      <c r="R213" s="170"/>
    </row>
    <row r="214" spans="2:18" x14ac:dyDescent="0.2">
      <c r="B214" s="118"/>
      <c r="C214" s="118"/>
      <c r="D214" s="146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  <c r="P214" s="170"/>
      <c r="Q214" s="170"/>
      <c r="R214" s="170"/>
    </row>
    <row r="215" spans="2:18" x14ac:dyDescent="0.2">
      <c r="B215" s="118"/>
      <c r="C215" s="118"/>
      <c r="D215" s="146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  <c r="R215" s="170"/>
    </row>
    <row r="216" spans="2:18" x14ac:dyDescent="0.2">
      <c r="B216" s="118"/>
      <c r="C216" s="118"/>
      <c r="D216" s="146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  <c r="R216" s="170"/>
    </row>
    <row r="217" spans="2:18" x14ac:dyDescent="0.2">
      <c r="B217" s="118"/>
      <c r="C217" s="118"/>
      <c r="D217" s="146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  <c r="R217" s="170"/>
    </row>
    <row r="218" spans="2:18" x14ac:dyDescent="0.2">
      <c r="B218" s="118"/>
      <c r="C218" s="118"/>
      <c r="D218" s="146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  <c r="R218" s="170"/>
    </row>
    <row r="219" spans="2:18" x14ac:dyDescent="0.2">
      <c r="B219" s="118"/>
      <c r="C219" s="118"/>
      <c r="D219" s="146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  <c r="R219" s="170"/>
    </row>
    <row r="220" spans="2:18" x14ac:dyDescent="0.2">
      <c r="B220" s="118"/>
      <c r="C220" s="118"/>
      <c r="D220" s="146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  <c r="R220" s="170"/>
    </row>
    <row r="221" spans="2:18" x14ac:dyDescent="0.2">
      <c r="B221" s="118"/>
      <c r="C221" s="118"/>
      <c r="D221" s="146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0"/>
      <c r="R221" s="170"/>
    </row>
    <row r="222" spans="2:18" x14ac:dyDescent="0.2">
      <c r="B222" s="118"/>
      <c r="C222" s="118"/>
      <c r="D222" s="146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  <c r="P222" s="170"/>
      <c r="Q222" s="170"/>
      <c r="R222" s="170"/>
    </row>
    <row r="223" spans="2:18" x14ac:dyDescent="0.2">
      <c r="B223" s="118"/>
      <c r="C223" s="118"/>
      <c r="D223" s="146"/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70"/>
      <c r="P223" s="170"/>
      <c r="Q223" s="170"/>
      <c r="R223" s="170"/>
    </row>
    <row r="224" spans="2:18" x14ac:dyDescent="0.2">
      <c r="B224" s="118"/>
      <c r="C224" s="118"/>
      <c r="D224" s="146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  <c r="R224" s="170"/>
    </row>
    <row r="225" spans="2:18" x14ac:dyDescent="0.2">
      <c r="B225" s="118"/>
      <c r="C225" s="118"/>
      <c r="D225" s="146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  <c r="R225" s="170"/>
    </row>
    <row r="226" spans="2:18" x14ac:dyDescent="0.2">
      <c r="B226" s="118"/>
      <c r="C226" s="118"/>
      <c r="D226" s="146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  <c r="P226" s="170"/>
      <c r="Q226" s="170"/>
      <c r="R226" s="170"/>
    </row>
    <row r="227" spans="2:18" x14ac:dyDescent="0.2">
      <c r="B227" s="118"/>
      <c r="C227" s="118"/>
      <c r="D227" s="146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70"/>
      <c r="P227" s="170"/>
      <c r="Q227" s="170"/>
      <c r="R227" s="170"/>
    </row>
    <row r="228" spans="2:18" x14ac:dyDescent="0.2">
      <c r="B228" s="118"/>
      <c r="C228" s="118"/>
      <c r="D228" s="146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70"/>
      <c r="P228" s="170"/>
      <c r="Q228" s="170"/>
      <c r="R228" s="170"/>
    </row>
    <row r="229" spans="2:18" x14ac:dyDescent="0.2">
      <c r="B229" s="118"/>
      <c r="C229" s="118"/>
      <c r="D229" s="146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70"/>
      <c r="R229" s="170"/>
    </row>
    <row r="230" spans="2:18" x14ac:dyDescent="0.2">
      <c r="B230" s="118"/>
      <c r="C230" s="118"/>
      <c r="D230" s="146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O230" s="170"/>
      <c r="P230" s="170"/>
      <c r="Q230" s="170"/>
      <c r="R230" s="170"/>
    </row>
    <row r="231" spans="2:18" x14ac:dyDescent="0.2">
      <c r="B231" s="118"/>
      <c r="C231" s="118"/>
      <c r="D231" s="146"/>
      <c r="E231" s="170"/>
      <c r="F231" s="170"/>
      <c r="G231" s="170"/>
      <c r="H231" s="170"/>
      <c r="I231" s="170"/>
      <c r="J231" s="170"/>
      <c r="K231" s="170"/>
      <c r="L231" s="170"/>
      <c r="M231" s="170"/>
      <c r="N231" s="170"/>
      <c r="O231" s="170"/>
      <c r="P231" s="170"/>
      <c r="Q231" s="170"/>
      <c r="R231" s="170"/>
    </row>
    <row r="232" spans="2:18" x14ac:dyDescent="0.2">
      <c r="B232" s="118"/>
      <c r="C232" s="118"/>
      <c r="D232" s="146"/>
      <c r="E232" s="170"/>
      <c r="F232" s="170"/>
      <c r="G232" s="170"/>
      <c r="H232" s="170"/>
      <c r="I232" s="170"/>
      <c r="J232" s="170"/>
      <c r="K232" s="170"/>
      <c r="L232" s="170"/>
      <c r="M232" s="170"/>
      <c r="N232" s="170"/>
      <c r="O232" s="170"/>
      <c r="P232" s="170"/>
      <c r="Q232" s="170"/>
      <c r="R232" s="170"/>
    </row>
    <row r="233" spans="2:18" x14ac:dyDescent="0.2">
      <c r="B233" s="118"/>
      <c r="C233" s="118"/>
      <c r="D233" s="146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O233" s="170"/>
      <c r="P233" s="170"/>
      <c r="Q233" s="170"/>
      <c r="R233" s="170"/>
    </row>
    <row r="234" spans="2:18" x14ac:dyDescent="0.2">
      <c r="B234" s="118"/>
      <c r="C234" s="118"/>
      <c r="D234" s="146"/>
      <c r="E234" s="170"/>
      <c r="F234" s="170"/>
      <c r="G234" s="170"/>
      <c r="H234" s="170"/>
      <c r="I234" s="170"/>
      <c r="J234" s="170"/>
      <c r="K234" s="170"/>
      <c r="L234" s="170"/>
      <c r="M234" s="170"/>
      <c r="N234" s="170"/>
      <c r="O234" s="170"/>
      <c r="P234" s="170"/>
      <c r="Q234" s="170"/>
      <c r="R234" s="170"/>
    </row>
    <row r="235" spans="2:18" x14ac:dyDescent="0.2">
      <c r="B235" s="118"/>
      <c r="C235" s="118"/>
      <c r="D235" s="146"/>
      <c r="E235" s="170"/>
      <c r="F235" s="170"/>
      <c r="G235" s="170"/>
      <c r="H235" s="170"/>
      <c r="I235" s="170"/>
      <c r="J235" s="170"/>
      <c r="K235" s="170"/>
      <c r="L235" s="170"/>
      <c r="M235" s="170"/>
      <c r="N235" s="170"/>
      <c r="O235" s="170"/>
      <c r="P235" s="170"/>
      <c r="Q235" s="170"/>
      <c r="R235" s="170"/>
    </row>
    <row r="236" spans="2:18" x14ac:dyDescent="0.2">
      <c r="B236" s="118"/>
      <c r="C236" s="118"/>
      <c r="D236" s="146"/>
      <c r="E236" s="170"/>
      <c r="F236" s="170"/>
      <c r="G236" s="170"/>
      <c r="H236" s="170"/>
      <c r="I236" s="170"/>
      <c r="J236" s="170"/>
      <c r="K236" s="170"/>
      <c r="L236" s="170"/>
      <c r="M236" s="170"/>
      <c r="N236" s="170"/>
      <c r="O236" s="170"/>
      <c r="P236" s="170"/>
      <c r="Q236" s="170"/>
      <c r="R236" s="170"/>
    </row>
    <row r="237" spans="2:18" x14ac:dyDescent="0.2">
      <c r="B237" s="118"/>
      <c r="C237" s="118"/>
      <c r="D237" s="146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O237" s="170"/>
      <c r="P237" s="170"/>
      <c r="Q237" s="170"/>
      <c r="R237" s="170"/>
    </row>
    <row r="238" spans="2:18" x14ac:dyDescent="0.2">
      <c r="B238" s="118"/>
      <c r="C238" s="118"/>
      <c r="D238" s="146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70"/>
      <c r="P238" s="170"/>
      <c r="Q238" s="170"/>
      <c r="R238" s="170"/>
    </row>
    <row r="239" spans="2:18" x14ac:dyDescent="0.2">
      <c r="B239" s="118"/>
      <c r="C239" s="118"/>
      <c r="D239" s="146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  <c r="P239" s="170"/>
      <c r="Q239" s="170"/>
      <c r="R239" s="170"/>
    </row>
    <row r="240" spans="2:18" x14ac:dyDescent="0.2">
      <c r="B240" s="118"/>
      <c r="C240" s="118"/>
      <c r="D240" s="146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  <c r="P240" s="170"/>
      <c r="Q240" s="170"/>
      <c r="R240" s="170"/>
    </row>
    <row r="241" spans="2:18" x14ac:dyDescent="0.2">
      <c r="B241" s="118"/>
      <c r="C241" s="118"/>
      <c r="D241" s="146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  <c r="O241" s="170"/>
      <c r="P241" s="170"/>
      <c r="Q241" s="170"/>
      <c r="R241" s="170"/>
    </row>
    <row r="242" spans="2:18" x14ac:dyDescent="0.2">
      <c r="B242" s="118"/>
      <c r="C242" s="118"/>
      <c r="D242" s="146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  <c r="O242" s="170"/>
      <c r="P242" s="170"/>
      <c r="Q242" s="170"/>
      <c r="R242" s="170"/>
    </row>
    <row r="243" spans="2:18" x14ac:dyDescent="0.2">
      <c r="B243" s="118"/>
      <c r="C243" s="118"/>
      <c r="D243" s="146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70"/>
      <c r="P243" s="170"/>
      <c r="Q243" s="170"/>
      <c r="R243" s="170"/>
    </row>
    <row r="244" spans="2:18" x14ac:dyDescent="0.2">
      <c r="B244" s="118"/>
      <c r="C244" s="118"/>
      <c r="D244" s="146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  <c r="P244" s="170"/>
      <c r="Q244" s="170"/>
      <c r="R244" s="170"/>
    </row>
    <row r="245" spans="2:18" x14ac:dyDescent="0.2">
      <c r="B245" s="118"/>
      <c r="C245" s="118"/>
      <c r="D245" s="146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0"/>
      <c r="P245" s="170"/>
      <c r="Q245" s="170"/>
      <c r="R245" s="170"/>
    </row>
    <row r="246" spans="2:18" x14ac:dyDescent="0.2">
      <c r="B246" s="118"/>
      <c r="C246" s="118"/>
      <c r="D246" s="146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  <c r="P246" s="170"/>
      <c r="Q246" s="170"/>
      <c r="R246" s="170"/>
    </row>
    <row r="247" spans="2:18" x14ac:dyDescent="0.2">
      <c r="B247" s="118"/>
      <c r="C247" s="118"/>
      <c r="D247" s="146"/>
      <c r="E247" s="170"/>
      <c r="F247" s="170"/>
      <c r="G247" s="170"/>
      <c r="H247" s="170"/>
      <c r="I247" s="170"/>
      <c r="J247" s="170"/>
      <c r="K247" s="170"/>
      <c r="L247" s="170"/>
      <c r="M247" s="170"/>
      <c r="N247" s="170"/>
      <c r="O247" s="170"/>
      <c r="P247" s="170"/>
      <c r="Q247" s="170"/>
      <c r="R247" s="170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opLeftCell="A49" workbookViewId="0">
      <selection activeCell="A6" sqref="A6:A103"/>
    </sheetView>
  </sheetViews>
  <sheetFormatPr defaultRowHeight="12.75" outlineLevelRow="3" x14ac:dyDescent="0.2"/>
  <cols>
    <col min="1" max="1" width="81.42578125" style="159" customWidth="1"/>
    <col min="2" max="2" width="14.28515625" style="101" customWidth="1"/>
    <col min="3" max="3" width="15.42578125" style="101" customWidth="1"/>
    <col min="4" max="4" width="10.28515625" style="127" customWidth="1"/>
    <col min="5" max="16384" width="9.140625" style="159"/>
  </cols>
  <sheetData>
    <row r="2" spans="1:19" ht="18.75" customHeight="1" x14ac:dyDescent="0.3">
      <c r="A2" s="4" t="s">
        <v>199</v>
      </c>
      <c r="B2" s="3"/>
      <c r="C2" s="3"/>
      <c r="D2" s="3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ht="18.75" x14ac:dyDescent="0.3">
      <c r="A3" s="4" t="s">
        <v>198</v>
      </c>
      <c r="B3" s="3"/>
      <c r="C3" s="3"/>
      <c r="D3" s="3"/>
    </row>
    <row r="4" spans="1:19" x14ac:dyDescent="0.2">
      <c r="B4" s="118"/>
      <c r="C4" s="118"/>
      <c r="D4" s="146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</row>
    <row r="5" spans="1:19" s="248" customFormat="1" x14ac:dyDescent="0.2">
      <c r="B5" s="150"/>
      <c r="C5" s="150"/>
      <c r="D5" s="248" t="s">
        <v>200</v>
      </c>
    </row>
    <row r="6" spans="1:19" s="24" customFormat="1" x14ac:dyDescent="0.2">
      <c r="A6" s="227"/>
      <c r="B6" s="107" t="s">
        <v>201</v>
      </c>
      <c r="C6" s="107" t="s">
        <v>202</v>
      </c>
      <c r="D6" s="107" t="s">
        <v>68</v>
      </c>
    </row>
    <row r="7" spans="1:19" s="79" customFormat="1" ht="15.75" x14ac:dyDescent="0.2">
      <c r="A7" s="30" t="s">
        <v>203</v>
      </c>
      <c r="B7" s="13">
        <f t="shared" ref="B7:C7" si="0">B$8+B$70</f>
        <v>76.305177725160007</v>
      </c>
      <c r="C7" s="13">
        <f t="shared" si="0"/>
        <v>2141.6744392656601</v>
      </c>
      <c r="D7" s="86">
        <v>1.000003</v>
      </c>
    </row>
    <row r="8" spans="1:19" s="49" customFormat="1" ht="15" x14ac:dyDescent="0.2">
      <c r="A8" s="215" t="s">
        <v>204</v>
      </c>
      <c r="B8" s="237">
        <f t="shared" ref="B8:D8" si="1">B$9+B$46</f>
        <v>65.332785676650005</v>
      </c>
      <c r="C8" s="237">
        <f t="shared" si="1"/>
        <v>1833.7098647964799</v>
      </c>
      <c r="D8" s="173">
        <f t="shared" si="1"/>
        <v>0.85620699999999994</v>
      </c>
    </row>
    <row r="9" spans="1:19" s="228" customFormat="1" ht="15" outlineLevel="1" x14ac:dyDescent="0.2">
      <c r="A9" s="153" t="s">
        <v>205</v>
      </c>
      <c r="B9" s="209">
        <f t="shared" ref="B9:D9" si="2">B$10+B$44</f>
        <v>26.842676472450012</v>
      </c>
      <c r="C9" s="209">
        <f t="shared" si="2"/>
        <v>753.39938646832013</v>
      </c>
      <c r="D9" s="15">
        <f t="shared" si="2"/>
        <v>0.35178300000000001</v>
      </c>
    </row>
    <row r="10" spans="1:19" s="203" customFormat="1" ht="14.25" outlineLevel="2" x14ac:dyDescent="0.2">
      <c r="A10" s="255" t="s">
        <v>206</v>
      </c>
      <c r="B10" s="123">
        <f t="shared" ref="B10:C10" si="3">SUM(B$11:B$43)</f>
        <v>26.757860621410014</v>
      </c>
      <c r="C10" s="123">
        <f t="shared" si="3"/>
        <v>751.01884106318016</v>
      </c>
      <c r="D10" s="108">
        <v>0.35067100000000001</v>
      </c>
    </row>
    <row r="11" spans="1:19" outlineLevel="3" x14ac:dyDescent="0.2">
      <c r="A11" s="256" t="s">
        <v>207</v>
      </c>
      <c r="B11" s="188">
        <v>2.2321566689900001</v>
      </c>
      <c r="C11" s="188">
        <v>62.650438999999999</v>
      </c>
      <c r="D11" s="190">
        <v>2.9253000000000001E-2</v>
      </c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</row>
    <row r="12" spans="1:19" outlineLevel="3" x14ac:dyDescent="0.2">
      <c r="A12" s="256" t="s">
        <v>208</v>
      </c>
      <c r="B12" s="148">
        <v>0.67812195027</v>
      </c>
      <c r="C12" s="148">
        <v>19.033000000000001</v>
      </c>
      <c r="D12" s="222">
        <v>8.8870000000000008E-3</v>
      </c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</row>
    <row r="13" spans="1:19" outlineLevel="3" x14ac:dyDescent="0.2">
      <c r="A13" s="256" t="s">
        <v>209</v>
      </c>
      <c r="B13" s="148">
        <v>0.24593776166</v>
      </c>
      <c r="C13" s="148">
        <v>6.9027900000000004</v>
      </c>
      <c r="D13" s="222">
        <v>3.2230000000000002E-3</v>
      </c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</row>
    <row r="14" spans="1:19" outlineLevel="3" x14ac:dyDescent="0.2">
      <c r="A14" s="256" t="s">
        <v>210</v>
      </c>
      <c r="B14" s="148">
        <v>1.30044928209</v>
      </c>
      <c r="C14" s="148">
        <v>36.5</v>
      </c>
      <c r="D14" s="222">
        <v>1.7042999999999999E-2</v>
      </c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</row>
    <row r="15" spans="1:19" outlineLevel="3" x14ac:dyDescent="0.2">
      <c r="A15" s="256" t="s">
        <v>211</v>
      </c>
      <c r="B15" s="148">
        <v>1.02254508758</v>
      </c>
      <c r="C15" s="148">
        <v>28.700001</v>
      </c>
      <c r="D15" s="222">
        <v>1.3401E-2</v>
      </c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9" outlineLevel="3" x14ac:dyDescent="0.2">
      <c r="A16" s="256" t="s">
        <v>212</v>
      </c>
      <c r="B16" s="148">
        <v>1.67098825562</v>
      </c>
      <c r="C16" s="148">
        <v>46.9</v>
      </c>
      <c r="D16" s="222">
        <v>2.1898999999999998E-2</v>
      </c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</row>
    <row r="17" spans="1:17" outlineLevel="3" x14ac:dyDescent="0.2">
      <c r="A17" s="256" t="s">
        <v>213</v>
      </c>
      <c r="B17" s="148">
        <v>3.3291023126899999</v>
      </c>
      <c r="C17" s="148">
        <v>93.438657000000006</v>
      </c>
      <c r="D17" s="222">
        <v>4.3629000000000001E-2</v>
      </c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</row>
    <row r="18" spans="1:17" outlineLevel="3" x14ac:dyDescent="0.2">
      <c r="A18" s="256" t="s">
        <v>214</v>
      </c>
      <c r="B18" s="148">
        <v>0.21551373287</v>
      </c>
      <c r="C18" s="148">
        <v>6.0488720000000002</v>
      </c>
      <c r="D18" s="222">
        <v>2.8240000000000001E-3</v>
      </c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</row>
    <row r="19" spans="1:17" outlineLevel="3" x14ac:dyDescent="0.2">
      <c r="A19" s="256" t="s">
        <v>215</v>
      </c>
      <c r="B19" s="148">
        <v>0.21551373287</v>
      </c>
      <c r="C19" s="148">
        <v>6.0488720000000002</v>
      </c>
      <c r="D19" s="222">
        <v>2.8240000000000001E-3</v>
      </c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</row>
    <row r="20" spans="1:17" outlineLevel="3" x14ac:dyDescent="0.2">
      <c r="A20" s="256" t="s">
        <v>216</v>
      </c>
      <c r="B20" s="148">
        <v>1.07894224034</v>
      </c>
      <c r="C20" s="148">
        <v>30.282912463799999</v>
      </c>
      <c r="D20" s="222">
        <v>1.414E-2</v>
      </c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</row>
    <row r="21" spans="1:17" outlineLevel="3" x14ac:dyDescent="0.2">
      <c r="A21" s="256" t="s">
        <v>217</v>
      </c>
      <c r="B21" s="148">
        <v>0.86205493148000001</v>
      </c>
      <c r="C21" s="148">
        <v>24.195488000000001</v>
      </c>
      <c r="D21" s="222">
        <v>1.1297E-2</v>
      </c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</row>
    <row r="22" spans="1:17" outlineLevel="3" x14ac:dyDescent="0.2">
      <c r="A22" s="256" t="s">
        <v>218</v>
      </c>
      <c r="B22" s="148">
        <v>0.43102746574</v>
      </c>
      <c r="C22" s="148">
        <v>12.097744</v>
      </c>
      <c r="D22" s="222">
        <v>5.6490000000000004E-3</v>
      </c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</row>
    <row r="23" spans="1:17" outlineLevel="3" x14ac:dyDescent="0.2">
      <c r="A23" s="256" t="s">
        <v>219</v>
      </c>
      <c r="B23" s="148">
        <v>2.5512044713000002</v>
      </c>
      <c r="C23" s="148">
        <v>71.605224814419998</v>
      </c>
      <c r="D23" s="222">
        <v>3.3433999999999998E-2</v>
      </c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</row>
    <row r="24" spans="1:17" outlineLevel="3" x14ac:dyDescent="0.2">
      <c r="A24" s="256" t="s">
        <v>220</v>
      </c>
      <c r="B24" s="148">
        <v>0.43102746574</v>
      </c>
      <c r="C24" s="148">
        <v>12.097744</v>
      </c>
      <c r="D24" s="222">
        <v>5.6490000000000004E-3</v>
      </c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</row>
    <row r="25" spans="1:17" outlineLevel="3" x14ac:dyDescent="0.2">
      <c r="A25" s="256" t="s">
        <v>221</v>
      </c>
      <c r="B25" s="148">
        <v>0.43102746574</v>
      </c>
      <c r="C25" s="148">
        <v>12.097744</v>
      </c>
      <c r="D25" s="222">
        <v>5.6490000000000004E-3</v>
      </c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</row>
    <row r="26" spans="1:17" outlineLevel="3" x14ac:dyDescent="0.2">
      <c r="A26" s="256" t="s">
        <v>222</v>
      </c>
      <c r="B26" s="148">
        <v>0.21551373287</v>
      </c>
      <c r="C26" s="148">
        <v>6.0488720000000002</v>
      </c>
      <c r="D26" s="222">
        <v>2.8240000000000001E-3</v>
      </c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</row>
    <row r="27" spans="1:17" outlineLevel="3" x14ac:dyDescent="0.2">
      <c r="A27" s="256" t="s">
        <v>223</v>
      </c>
      <c r="B27" s="148">
        <v>0.64654119861000003</v>
      </c>
      <c r="C27" s="148">
        <v>18.146616000000002</v>
      </c>
      <c r="D27" s="222">
        <v>8.4729999999999996E-3</v>
      </c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</row>
    <row r="28" spans="1:17" outlineLevel="3" x14ac:dyDescent="0.2">
      <c r="A28" s="256" t="s">
        <v>224</v>
      </c>
      <c r="B28" s="148">
        <v>0.43102746574</v>
      </c>
      <c r="C28" s="148">
        <v>12.097744</v>
      </c>
      <c r="D28" s="222">
        <v>5.6490000000000004E-3</v>
      </c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</row>
    <row r="29" spans="1:17" outlineLevel="3" x14ac:dyDescent="0.2">
      <c r="A29" s="256" t="s">
        <v>225</v>
      </c>
      <c r="B29" s="148">
        <v>0.43102746574</v>
      </c>
      <c r="C29" s="148">
        <v>12.097744</v>
      </c>
      <c r="D29" s="222">
        <v>5.6490000000000004E-3</v>
      </c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</row>
    <row r="30" spans="1:17" outlineLevel="3" x14ac:dyDescent="0.2">
      <c r="A30" s="256" t="s">
        <v>226</v>
      </c>
      <c r="B30" s="148">
        <v>0.43102746574</v>
      </c>
      <c r="C30" s="148">
        <v>12.097744</v>
      </c>
      <c r="D30" s="222">
        <v>5.6490000000000004E-3</v>
      </c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</row>
    <row r="31" spans="1:17" outlineLevel="3" x14ac:dyDescent="0.2">
      <c r="A31" s="256" t="s">
        <v>227</v>
      </c>
      <c r="B31" s="148">
        <v>0.43102746574</v>
      </c>
      <c r="C31" s="148">
        <v>12.097744</v>
      </c>
      <c r="D31" s="222">
        <v>5.6490000000000004E-3</v>
      </c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</row>
    <row r="32" spans="1:17" outlineLevel="3" x14ac:dyDescent="0.2">
      <c r="A32" s="256" t="s">
        <v>228</v>
      </c>
      <c r="B32" s="148">
        <v>0.43102746574</v>
      </c>
      <c r="C32" s="148">
        <v>12.097744</v>
      </c>
      <c r="D32" s="222">
        <v>5.6490000000000004E-3</v>
      </c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</row>
    <row r="33" spans="1:17" outlineLevel="3" x14ac:dyDescent="0.2">
      <c r="A33" s="256" t="s">
        <v>229</v>
      </c>
      <c r="B33" s="148">
        <v>0.43102746574</v>
      </c>
      <c r="C33" s="148">
        <v>12.097744</v>
      </c>
      <c r="D33" s="222">
        <v>5.6490000000000004E-3</v>
      </c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</row>
    <row r="34" spans="1:17" outlineLevel="3" x14ac:dyDescent="0.2">
      <c r="A34" s="256" t="s">
        <v>230</v>
      </c>
      <c r="B34" s="148">
        <v>1.9417667369999999E-2</v>
      </c>
      <c r="C34" s="148">
        <v>0.54500000000000004</v>
      </c>
      <c r="D34" s="222">
        <v>2.5399999999999999E-4</v>
      </c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</row>
    <row r="35" spans="1:17" outlineLevel="3" x14ac:dyDescent="0.2">
      <c r="A35" s="256" t="s">
        <v>231</v>
      </c>
      <c r="B35" s="148">
        <v>1.6752457298900001</v>
      </c>
      <c r="C35" s="148">
        <v>47.019495480800003</v>
      </c>
      <c r="D35" s="222">
        <v>2.1954999999999999E-2</v>
      </c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</row>
    <row r="36" spans="1:17" outlineLevel="3" x14ac:dyDescent="0.2">
      <c r="A36" s="256" t="s">
        <v>232</v>
      </c>
      <c r="B36" s="148">
        <v>0.43102771513999999</v>
      </c>
      <c r="C36" s="148">
        <v>12.097751000000001</v>
      </c>
      <c r="D36" s="222">
        <v>5.6490000000000004E-3</v>
      </c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</row>
    <row r="37" spans="1:17" outlineLevel="3" x14ac:dyDescent="0.2">
      <c r="A37" s="256" t="s">
        <v>233</v>
      </c>
      <c r="B37" s="148">
        <v>1.0688624199999999E-3</v>
      </c>
      <c r="C37" s="148">
        <v>0.03</v>
      </c>
      <c r="D37" s="222">
        <v>1.4E-5</v>
      </c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</row>
    <row r="38" spans="1:17" outlineLevel="3" x14ac:dyDescent="0.2">
      <c r="A38" s="256" t="s">
        <v>234</v>
      </c>
      <c r="B38" s="148">
        <v>1.7543939562599999</v>
      </c>
      <c r="C38" s="148">
        <v>49.240966399999998</v>
      </c>
      <c r="D38" s="222">
        <v>2.2991999999999999E-2</v>
      </c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</row>
    <row r="39" spans="1:17" outlineLevel="3" x14ac:dyDescent="0.2">
      <c r="A39" s="256" t="s">
        <v>235</v>
      </c>
      <c r="B39" s="148">
        <v>0.38748500000000002</v>
      </c>
      <c r="C39" s="148">
        <v>10.87562790416</v>
      </c>
      <c r="D39" s="222">
        <v>5.078E-3</v>
      </c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</row>
    <row r="40" spans="1:17" outlineLevel="3" x14ac:dyDescent="0.2">
      <c r="A40" s="256" t="s">
        <v>236</v>
      </c>
      <c r="B40" s="148">
        <v>0.27790779301000001</v>
      </c>
      <c r="C40" s="148">
        <v>7.8000999999999996</v>
      </c>
      <c r="D40" s="222">
        <v>3.6419999999999998E-3</v>
      </c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</row>
    <row r="41" spans="1:17" outlineLevel="3" x14ac:dyDescent="0.2">
      <c r="A41" s="256" t="s">
        <v>237</v>
      </c>
      <c r="B41" s="148">
        <v>0.70290031898000005</v>
      </c>
      <c r="C41" s="148">
        <v>19.728459999999998</v>
      </c>
      <c r="D41" s="222">
        <v>9.2119999999999997E-3</v>
      </c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</row>
    <row r="42" spans="1:17" outlineLevel="3" x14ac:dyDescent="0.2">
      <c r="A42" s="256" t="s">
        <v>238</v>
      </c>
      <c r="B42" s="148">
        <v>0.67338332685000002</v>
      </c>
      <c r="C42" s="148">
        <v>18.899999999999999</v>
      </c>
      <c r="D42" s="222">
        <v>8.8249999999999995E-3</v>
      </c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</row>
    <row r="43" spans="1:17" outlineLevel="3" x14ac:dyDescent="0.2">
      <c r="A43" s="256" t="s">
        <v>239</v>
      </c>
      <c r="B43" s="148">
        <v>0.69119770058999996</v>
      </c>
      <c r="C43" s="148">
        <v>19.399999999999999</v>
      </c>
      <c r="D43" s="222">
        <v>9.0580000000000001E-3</v>
      </c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</row>
    <row r="44" spans="1:17" ht="14.25" outlineLevel="2" x14ac:dyDescent="0.25">
      <c r="A44" s="178" t="s">
        <v>240</v>
      </c>
      <c r="B44" s="110">
        <f t="shared" ref="B44:C44" si="4">SUM(B$45:B$45)</f>
        <v>8.4815851040000001E-2</v>
      </c>
      <c r="C44" s="110">
        <f t="shared" si="4"/>
        <v>2.3805454051399999</v>
      </c>
      <c r="D44" s="136">
        <v>1.1119999999999999E-3</v>
      </c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</row>
    <row r="45" spans="1:17" outlineLevel="3" x14ac:dyDescent="0.2">
      <c r="A45" s="256" t="s">
        <v>241</v>
      </c>
      <c r="B45" s="148">
        <v>8.4815851040000001E-2</v>
      </c>
      <c r="C45" s="148">
        <v>2.3805454051399999</v>
      </c>
      <c r="D45" s="222">
        <v>1.1119999999999999E-3</v>
      </c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</row>
    <row r="46" spans="1:17" ht="15" outlineLevel="1" x14ac:dyDescent="0.25">
      <c r="A46" s="82" t="s">
        <v>242</v>
      </c>
      <c r="B46" s="223">
        <f t="shared" ref="B46:D46" si="5">B$47+B$54+B$60+B$62+B$68</f>
        <v>38.490109204199996</v>
      </c>
      <c r="C46" s="223">
        <f t="shared" si="5"/>
        <v>1080.3104783281599</v>
      </c>
      <c r="D46" s="241">
        <f t="shared" si="5"/>
        <v>0.50442399999999998</v>
      </c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</row>
    <row r="47" spans="1:17" ht="14.25" outlineLevel="2" x14ac:dyDescent="0.25">
      <c r="A47" s="178" t="s">
        <v>243</v>
      </c>
      <c r="B47" s="110">
        <f t="shared" ref="B47:C47" si="6">SUM(B$48:B$53)</f>
        <v>14.517575159700002</v>
      </c>
      <c r="C47" s="110">
        <f t="shared" si="6"/>
        <v>407.46801942637995</v>
      </c>
      <c r="D47" s="136">
        <v>0.19025700000000001</v>
      </c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</row>
    <row r="48" spans="1:17" outlineLevel="3" x14ac:dyDescent="0.2">
      <c r="A48" s="256" t="s">
        <v>244</v>
      </c>
      <c r="B48" s="148">
        <v>3.3534540071899999</v>
      </c>
      <c r="C48" s="148">
        <v>94.122141439999993</v>
      </c>
      <c r="D48" s="222">
        <v>4.3948000000000001E-2</v>
      </c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1:17" outlineLevel="3" x14ac:dyDescent="0.2">
      <c r="A49" s="256" t="s">
        <v>245</v>
      </c>
      <c r="B49" s="148">
        <v>0.64138902918999996</v>
      </c>
      <c r="C49" s="148">
        <v>18.00200891203</v>
      </c>
      <c r="D49" s="222">
        <v>8.4060000000000003E-3</v>
      </c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</row>
    <row r="50" spans="1:17" outlineLevel="3" x14ac:dyDescent="0.2">
      <c r="A50" s="256" t="s">
        <v>246</v>
      </c>
      <c r="B50" s="148">
        <v>0.68965948957000001</v>
      </c>
      <c r="C50" s="148">
        <v>19.35682668782</v>
      </c>
      <c r="D50" s="222">
        <v>9.0379999999999992E-3</v>
      </c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</row>
    <row r="51" spans="1:17" outlineLevel="3" x14ac:dyDescent="0.2">
      <c r="A51" s="256" t="s">
        <v>247</v>
      </c>
      <c r="B51" s="148">
        <v>4.9122253193500001</v>
      </c>
      <c r="C51" s="148">
        <v>137.87252346444001</v>
      </c>
      <c r="D51" s="222">
        <v>6.4376000000000003E-2</v>
      </c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</row>
    <row r="52" spans="1:17" outlineLevel="3" x14ac:dyDescent="0.2">
      <c r="A52" s="256" t="s">
        <v>248</v>
      </c>
      <c r="B52" s="148">
        <v>4.9148866046400004</v>
      </c>
      <c r="C52" s="148">
        <v>137.94721835202</v>
      </c>
      <c r="D52" s="222">
        <v>6.4410999999999996E-2</v>
      </c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</row>
    <row r="53" spans="1:17" outlineLevel="3" x14ac:dyDescent="0.2">
      <c r="A53" s="256" t="s">
        <v>249</v>
      </c>
      <c r="B53" s="148">
        <v>5.9607097600000002E-3</v>
      </c>
      <c r="C53" s="148">
        <v>0.16730057006999999</v>
      </c>
      <c r="D53" s="222">
        <v>7.7999999999999999E-5</v>
      </c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</row>
    <row r="54" spans="1:17" ht="14.25" outlineLevel="2" x14ac:dyDescent="0.25">
      <c r="A54" s="178" t="s">
        <v>250</v>
      </c>
      <c r="B54" s="110">
        <f t="shared" ref="B54:C54" si="7">SUM(B$55:B$59)</f>
        <v>1.7563631931399997</v>
      </c>
      <c r="C54" s="110">
        <f t="shared" si="7"/>
        <v>49.296237410669995</v>
      </c>
      <c r="D54" s="136">
        <v>2.3018E-2</v>
      </c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</row>
    <row r="55" spans="1:17" outlineLevel="3" x14ac:dyDescent="0.2">
      <c r="A55" s="256" t="s">
        <v>251</v>
      </c>
      <c r="B55" s="148">
        <v>0.31720380743999999</v>
      </c>
      <c r="C55" s="148">
        <v>8.9030299999999993</v>
      </c>
      <c r="D55" s="222">
        <v>4.1570000000000001E-3</v>
      </c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</row>
    <row r="56" spans="1:17" outlineLevel="3" x14ac:dyDescent="0.2">
      <c r="A56" s="256" t="s">
        <v>252</v>
      </c>
      <c r="B56" s="148">
        <v>0.26677163799999998</v>
      </c>
      <c r="C56" s="148">
        <v>7.4875390536599999</v>
      </c>
      <c r="D56" s="222">
        <v>3.496E-3</v>
      </c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</row>
    <row r="57" spans="1:17" outlineLevel="3" x14ac:dyDescent="0.2">
      <c r="A57" s="256" t="s">
        <v>253</v>
      </c>
      <c r="B57" s="148">
        <v>0.60585586000000002</v>
      </c>
      <c r="C57" s="148">
        <v>17.004691528479999</v>
      </c>
      <c r="D57" s="222">
        <v>7.9399999999999991E-3</v>
      </c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</row>
    <row r="58" spans="1:17" outlineLevel="3" x14ac:dyDescent="0.2">
      <c r="A58" s="256" t="s">
        <v>254</v>
      </c>
      <c r="B58" s="148">
        <v>6.1721831099999999E-3</v>
      </c>
      <c r="C58" s="148">
        <v>0.17323603973999999</v>
      </c>
      <c r="D58" s="222">
        <v>8.1000000000000004E-5</v>
      </c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</row>
    <row r="59" spans="1:17" outlineLevel="3" x14ac:dyDescent="0.2">
      <c r="A59" s="256" t="s">
        <v>255</v>
      </c>
      <c r="B59" s="148">
        <v>0.56035970458999995</v>
      </c>
      <c r="C59" s="148">
        <v>15.727740788789999</v>
      </c>
      <c r="D59" s="222">
        <v>7.3439999999999998E-3</v>
      </c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</row>
    <row r="60" spans="1:17" ht="14.25" outlineLevel="2" x14ac:dyDescent="0.25">
      <c r="A60" s="178" t="s">
        <v>256</v>
      </c>
      <c r="B60" s="110">
        <f t="shared" ref="B60:C60" si="8">SUM(B$61:B$61)</f>
        <v>6.1017590000000003E-5</v>
      </c>
      <c r="C60" s="110">
        <f t="shared" si="8"/>
        <v>1.71259423E-3</v>
      </c>
      <c r="D60" s="136">
        <v>9.9999999999999995E-7</v>
      </c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</row>
    <row r="61" spans="1:17" outlineLevel="3" x14ac:dyDescent="0.2">
      <c r="A61" s="256" t="s">
        <v>76</v>
      </c>
      <c r="B61" s="148">
        <v>6.1017590000000003E-5</v>
      </c>
      <c r="C61" s="148">
        <v>1.71259423E-3</v>
      </c>
      <c r="D61" s="222">
        <v>9.9999999999999995E-7</v>
      </c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</row>
    <row r="62" spans="1:17" ht="14.25" outlineLevel="2" x14ac:dyDescent="0.25">
      <c r="A62" s="178" t="s">
        <v>257</v>
      </c>
      <c r="B62" s="110">
        <f t="shared" ref="B62:C62" si="9">SUM(B$63:B$67)</f>
        <v>20.467272999999999</v>
      </c>
      <c r="C62" s="110">
        <f t="shared" si="9"/>
        <v>574.45951549287997</v>
      </c>
      <c r="D62" s="136">
        <v>0.268229</v>
      </c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</row>
    <row r="63" spans="1:17" outlineLevel="3" x14ac:dyDescent="0.2">
      <c r="A63" s="256" t="s">
        <v>258</v>
      </c>
      <c r="B63" s="148">
        <v>3</v>
      </c>
      <c r="C63" s="148">
        <v>84.201668999999995</v>
      </c>
      <c r="D63" s="222">
        <v>3.9315999999999997E-2</v>
      </c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</row>
    <row r="64" spans="1:17" outlineLevel="3" x14ac:dyDescent="0.2">
      <c r="A64" s="256" t="s">
        <v>259</v>
      </c>
      <c r="B64" s="148">
        <v>1</v>
      </c>
      <c r="C64" s="148">
        <v>28.067222999999998</v>
      </c>
      <c r="D64" s="222">
        <v>1.3105E-2</v>
      </c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</row>
    <row r="65" spans="1:17" outlineLevel="3" x14ac:dyDescent="0.2">
      <c r="A65" s="256" t="s">
        <v>260</v>
      </c>
      <c r="B65" s="148">
        <v>12.467273</v>
      </c>
      <c r="C65" s="148">
        <v>349.92173149287999</v>
      </c>
      <c r="D65" s="222">
        <v>0.163387</v>
      </c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</row>
    <row r="66" spans="1:17" outlineLevel="3" x14ac:dyDescent="0.2">
      <c r="A66" s="256" t="s">
        <v>261</v>
      </c>
      <c r="B66" s="148">
        <v>1</v>
      </c>
      <c r="C66" s="148">
        <v>28.067222999999998</v>
      </c>
      <c r="D66" s="222">
        <v>1.3105E-2</v>
      </c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</row>
    <row r="67" spans="1:17" outlineLevel="3" x14ac:dyDescent="0.2">
      <c r="A67" s="256" t="s">
        <v>262</v>
      </c>
      <c r="B67" s="148">
        <v>3</v>
      </c>
      <c r="C67" s="148">
        <v>84.201668999999995</v>
      </c>
      <c r="D67" s="222">
        <v>3.9315999999999997E-2</v>
      </c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</row>
    <row r="68" spans="1:17" ht="14.25" outlineLevel="2" x14ac:dyDescent="0.25">
      <c r="A68" s="178" t="s">
        <v>263</v>
      </c>
      <c r="B68" s="110">
        <f t="shared" ref="B68:C68" si="10">SUM(B$69:B$69)</f>
        <v>1.74883683377</v>
      </c>
      <c r="C68" s="110">
        <f t="shared" si="10"/>
        <v>49.084993404000002</v>
      </c>
      <c r="D68" s="136">
        <v>2.2918999999999998E-2</v>
      </c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</row>
    <row r="69" spans="1:17" outlineLevel="3" x14ac:dyDescent="0.2">
      <c r="A69" s="256" t="s">
        <v>248</v>
      </c>
      <c r="B69" s="148">
        <v>1.74883683377</v>
      </c>
      <c r="C69" s="148">
        <v>49.084993404000002</v>
      </c>
      <c r="D69" s="222">
        <v>2.2918999999999998E-2</v>
      </c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</row>
    <row r="70" spans="1:17" ht="15" x14ac:dyDescent="0.25">
      <c r="A70" s="80" t="s">
        <v>264</v>
      </c>
      <c r="B70" s="175">
        <f t="shared" ref="B70:D70" si="11">B$71+B$84</f>
        <v>10.972392048510001</v>
      </c>
      <c r="C70" s="175">
        <f t="shared" si="11"/>
        <v>307.96457446918004</v>
      </c>
      <c r="D70" s="204">
        <f t="shared" si="11"/>
        <v>0.14379600000000001</v>
      </c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</row>
    <row r="71" spans="1:17" ht="15" outlineLevel="1" x14ac:dyDescent="0.25">
      <c r="A71" s="82" t="s">
        <v>205</v>
      </c>
      <c r="B71" s="223">
        <f t="shared" ref="B71:D71" si="12">B$72+B$78+B$82</f>
        <v>0.47313389375999998</v>
      </c>
      <c r="C71" s="223">
        <f t="shared" si="12"/>
        <v>13.279554505130001</v>
      </c>
      <c r="D71" s="241">
        <f t="shared" si="12"/>
        <v>6.2000000000000006E-3</v>
      </c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</row>
    <row r="72" spans="1:17" ht="14.25" outlineLevel="2" x14ac:dyDescent="0.25">
      <c r="A72" s="178" t="s">
        <v>265</v>
      </c>
      <c r="B72" s="110">
        <f t="shared" ref="B72:C72" si="13">SUM(B$73:B$77)</f>
        <v>0.31887770297999996</v>
      </c>
      <c r="C72" s="110">
        <f t="shared" si="13"/>
        <v>8.9500115999999998</v>
      </c>
      <c r="D72" s="136">
        <v>4.1790000000000004E-3</v>
      </c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</row>
    <row r="73" spans="1:17" outlineLevel="3" x14ac:dyDescent="0.2">
      <c r="A73" s="256" t="s">
        <v>266</v>
      </c>
      <c r="B73" s="148">
        <v>4.1329000000000002E-7</v>
      </c>
      <c r="C73" s="148">
        <v>1.1600000000000001E-5</v>
      </c>
      <c r="D73" s="222">
        <v>0</v>
      </c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</row>
    <row r="74" spans="1:17" outlineLevel="3" x14ac:dyDescent="0.2">
      <c r="A74" s="256" t="s">
        <v>267</v>
      </c>
      <c r="B74" s="148">
        <v>3.5628747449999998E-2</v>
      </c>
      <c r="C74" s="148">
        <v>1</v>
      </c>
      <c r="D74" s="222">
        <v>4.6700000000000002E-4</v>
      </c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</row>
    <row r="75" spans="1:17" outlineLevel="3" x14ac:dyDescent="0.2">
      <c r="A75" s="256" t="s">
        <v>268</v>
      </c>
      <c r="B75" s="148">
        <v>7.1257494899999996E-2</v>
      </c>
      <c r="C75" s="148">
        <v>2</v>
      </c>
      <c r="D75" s="222">
        <v>9.3400000000000004E-4</v>
      </c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</row>
    <row r="76" spans="1:17" outlineLevel="3" x14ac:dyDescent="0.2">
      <c r="A76" s="256" t="s">
        <v>269</v>
      </c>
      <c r="B76" s="148">
        <v>0.10688624234999999</v>
      </c>
      <c r="C76" s="148">
        <v>3</v>
      </c>
      <c r="D76" s="222">
        <v>1.4009999999999999E-3</v>
      </c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</row>
    <row r="77" spans="1:17" outlineLevel="3" x14ac:dyDescent="0.2">
      <c r="A77" s="256" t="s">
        <v>270</v>
      </c>
      <c r="B77" s="148">
        <v>0.10510480498999999</v>
      </c>
      <c r="C77" s="148">
        <v>2.95</v>
      </c>
      <c r="D77" s="222">
        <v>1.377E-3</v>
      </c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</row>
    <row r="78" spans="1:17" ht="14.25" outlineLevel="2" x14ac:dyDescent="0.25">
      <c r="A78" s="178" t="s">
        <v>240</v>
      </c>
      <c r="B78" s="110">
        <f t="shared" ref="B78:C78" si="14">SUM(B$79:B$81)</f>
        <v>0.1542221778</v>
      </c>
      <c r="C78" s="110">
        <f t="shared" si="14"/>
        <v>4.3285882551299997</v>
      </c>
      <c r="D78" s="136">
        <v>2.0209999999999998E-3</v>
      </c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</row>
    <row r="79" spans="1:17" outlineLevel="3" x14ac:dyDescent="0.2">
      <c r="A79" s="256" t="s">
        <v>271</v>
      </c>
      <c r="B79" s="148">
        <v>1.2166126249999999E-2</v>
      </c>
      <c r="C79" s="148">
        <v>0.34146937824000001</v>
      </c>
      <c r="D79" s="222">
        <v>1.5899999999999999E-4</v>
      </c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</row>
    <row r="80" spans="1:17" outlineLevel="3" x14ac:dyDescent="0.2">
      <c r="A80" s="256" t="s">
        <v>272</v>
      </c>
      <c r="B80" s="148">
        <v>0.1388693298</v>
      </c>
      <c r="C80" s="148">
        <v>3.8976764468799998</v>
      </c>
      <c r="D80" s="222">
        <v>1.82E-3</v>
      </c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</row>
    <row r="81" spans="1:17" outlineLevel="3" x14ac:dyDescent="0.2">
      <c r="A81" s="256" t="s">
        <v>273</v>
      </c>
      <c r="B81" s="148">
        <v>3.18672175E-3</v>
      </c>
      <c r="C81" s="148">
        <v>8.9442430010000004E-2</v>
      </c>
      <c r="D81" s="222">
        <v>4.1999999999999998E-5</v>
      </c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</row>
    <row r="82" spans="1:17" ht="14.25" outlineLevel="2" x14ac:dyDescent="0.25">
      <c r="A82" s="178" t="s">
        <v>274</v>
      </c>
      <c r="B82" s="110">
        <f t="shared" ref="B82:C82" si="15">SUM(B$83:B$83)</f>
        <v>3.401298E-5</v>
      </c>
      <c r="C82" s="110">
        <f t="shared" si="15"/>
        <v>9.5465000000000003E-4</v>
      </c>
      <c r="D82" s="136">
        <v>0</v>
      </c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</row>
    <row r="83" spans="1:17" outlineLevel="3" x14ac:dyDescent="0.2">
      <c r="A83" s="256" t="s">
        <v>275</v>
      </c>
      <c r="B83" s="148">
        <v>3.401298E-5</v>
      </c>
      <c r="C83" s="148">
        <v>9.5465000000000003E-4</v>
      </c>
      <c r="D83" s="222">
        <v>0</v>
      </c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</row>
    <row r="84" spans="1:17" ht="15" outlineLevel="1" x14ac:dyDescent="0.25">
      <c r="A84" s="82" t="s">
        <v>242</v>
      </c>
      <c r="B84" s="223">
        <f t="shared" ref="B84:D84" si="16">B$85+B$91+B$93+B$100+B$101</f>
        <v>10.499258154750001</v>
      </c>
      <c r="C84" s="223">
        <f t="shared" si="16"/>
        <v>294.68501996405001</v>
      </c>
      <c r="D84" s="241">
        <f t="shared" si="16"/>
        <v>0.137596</v>
      </c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</row>
    <row r="85" spans="1:17" ht="14.25" outlineLevel="2" x14ac:dyDescent="0.25">
      <c r="A85" s="178" t="s">
        <v>243</v>
      </c>
      <c r="B85" s="110">
        <f t="shared" ref="B85:C85" si="17">SUM(B$86:B$90)</f>
        <v>8.1838357207700003</v>
      </c>
      <c r="C85" s="110">
        <f t="shared" si="17"/>
        <v>229.69754217034</v>
      </c>
      <c r="D85" s="136">
        <v>0.107252</v>
      </c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</row>
    <row r="86" spans="1:17" outlineLevel="3" x14ac:dyDescent="0.2">
      <c r="A86" s="256" t="s">
        <v>276</v>
      </c>
      <c r="B86" s="148">
        <v>6.3155020130000003E-2</v>
      </c>
      <c r="C86" s="148">
        <v>1.7725860336399999</v>
      </c>
      <c r="D86" s="222">
        <v>8.2799999999999996E-4</v>
      </c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</row>
    <row r="87" spans="1:17" outlineLevel="3" x14ac:dyDescent="0.2">
      <c r="A87" s="256" t="s">
        <v>245</v>
      </c>
      <c r="B87" s="148">
        <v>0.40751932887999998</v>
      </c>
      <c r="C87" s="148">
        <v>11.43793588039</v>
      </c>
      <c r="D87" s="222">
        <v>5.3410000000000003E-3</v>
      </c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</row>
    <row r="88" spans="1:17" outlineLevel="3" x14ac:dyDescent="0.2">
      <c r="A88" s="256" t="s">
        <v>246</v>
      </c>
      <c r="B88" s="148">
        <v>4.1769000090000001E-2</v>
      </c>
      <c r="C88" s="148">
        <v>1.17233984</v>
      </c>
      <c r="D88" s="222">
        <v>5.4699999999999996E-4</v>
      </c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</row>
    <row r="89" spans="1:17" outlineLevel="3" x14ac:dyDescent="0.2">
      <c r="A89" s="256" t="s">
        <v>247</v>
      </c>
      <c r="B89" s="148">
        <v>0.44966999999000001</v>
      </c>
      <c r="C89" s="148">
        <v>12.620988166129999</v>
      </c>
      <c r="D89" s="222">
        <v>5.8929999999999998E-3</v>
      </c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</row>
    <row r="90" spans="1:17" outlineLevel="3" x14ac:dyDescent="0.2">
      <c r="A90" s="256" t="s">
        <v>248</v>
      </c>
      <c r="B90" s="148">
        <v>7.2217223716800003</v>
      </c>
      <c r="C90" s="148">
        <v>202.69369225017999</v>
      </c>
      <c r="D90" s="222">
        <v>9.4643000000000005E-2</v>
      </c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</row>
    <row r="91" spans="1:17" ht="14.25" outlineLevel="2" x14ac:dyDescent="0.25">
      <c r="A91" s="178" t="s">
        <v>250</v>
      </c>
      <c r="B91" s="110">
        <f t="shared" ref="B91:C91" si="18">SUM(B$92:B$92)</f>
        <v>9.7477853279999999E-2</v>
      </c>
      <c r="C91" s="110">
        <f t="shared" si="18"/>
        <v>2.7359326455700002</v>
      </c>
      <c r="D91" s="136">
        <v>1.2769999999999999E-3</v>
      </c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</row>
    <row r="92" spans="1:17" outlineLevel="3" x14ac:dyDescent="0.2">
      <c r="A92" s="256" t="s">
        <v>251</v>
      </c>
      <c r="B92" s="148">
        <v>9.7477853279999999E-2</v>
      </c>
      <c r="C92" s="148">
        <v>2.7359326455700002</v>
      </c>
      <c r="D92" s="222">
        <v>1.2769999999999999E-3</v>
      </c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</row>
    <row r="93" spans="1:17" ht="14.25" outlineLevel="2" x14ac:dyDescent="0.25">
      <c r="A93" s="178" t="s">
        <v>277</v>
      </c>
      <c r="B93" s="110">
        <f t="shared" ref="B93:C93" si="19">SUM(B$94:B$99)</f>
        <v>2.1019582370299998</v>
      </c>
      <c r="C93" s="110">
        <f t="shared" si="19"/>
        <v>58.996130575340004</v>
      </c>
      <c r="D93" s="136">
        <v>2.7546999999999999E-2</v>
      </c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</row>
    <row r="94" spans="1:17" outlineLevel="3" x14ac:dyDescent="0.2">
      <c r="A94" s="179" t="s">
        <v>21</v>
      </c>
      <c r="B94" s="148">
        <v>0.37729509711999998</v>
      </c>
      <c r="C94" s="148">
        <v>10.58962562764</v>
      </c>
      <c r="D94" s="222">
        <v>4.9449999999999997E-3</v>
      </c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</row>
    <row r="95" spans="1:17" outlineLevel="3" x14ac:dyDescent="0.2">
      <c r="A95" s="179" t="s">
        <v>19</v>
      </c>
      <c r="B95" s="148">
        <v>3.7104216299999999E-2</v>
      </c>
      <c r="C95" s="148">
        <v>1.0414123130299999</v>
      </c>
      <c r="D95" s="222">
        <v>4.86E-4</v>
      </c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</row>
    <row r="96" spans="1:17" outlineLevel="3" x14ac:dyDescent="0.2">
      <c r="A96" s="179" t="s">
        <v>126</v>
      </c>
      <c r="B96" s="148">
        <v>3.0431699860000001E-2</v>
      </c>
      <c r="C96" s="148">
        <v>0.85413330630999995</v>
      </c>
      <c r="D96" s="222">
        <v>3.9899999999999999E-4</v>
      </c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</row>
    <row r="97" spans="1:17" outlineLevel="3" x14ac:dyDescent="0.2">
      <c r="A97" s="256" t="s">
        <v>278</v>
      </c>
      <c r="B97" s="148">
        <v>4.6240000000000003E-2</v>
      </c>
      <c r="C97" s="148">
        <v>1.29782839152</v>
      </c>
      <c r="D97" s="222">
        <v>6.0599999999999998E-4</v>
      </c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</row>
    <row r="98" spans="1:17" outlineLevel="3" x14ac:dyDescent="0.2">
      <c r="A98" s="256" t="s">
        <v>279</v>
      </c>
      <c r="B98" s="148">
        <v>1.5130309737500001</v>
      </c>
      <c r="C98" s="148">
        <v>42.466577746150001</v>
      </c>
      <c r="D98" s="222">
        <v>1.9828999999999999E-2</v>
      </c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1:17" outlineLevel="3" x14ac:dyDescent="0.2">
      <c r="A99" s="256" t="s">
        <v>280</v>
      </c>
      <c r="B99" s="148">
        <v>9.7856250000000006E-2</v>
      </c>
      <c r="C99" s="148">
        <v>2.7465531906899998</v>
      </c>
      <c r="D99" s="222">
        <v>1.2819999999999999E-3</v>
      </c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</row>
    <row r="100" spans="1:17" ht="14.25" outlineLevel="2" x14ac:dyDescent="0.25">
      <c r="A100" s="178" t="s">
        <v>281</v>
      </c>
      <c r="B100" s="110"/>
      <c r="C100" s="110"/>
      <c r="D100" s="136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</row>
    <row r="101" spans="1:17" ht="14.25" outlineLevel="2" x14ac:dyDescent="0.25">
      <c r="A101" s="178" t="s">
        <v>263</v>
      </c>
      <c r="B101" s="110">
        <f t="shared" ref="B101:C101" si="20">SUM(B$102:B$102)</f>
        <v>0.11598634367000001</v>
      </c>
      <c r="C101" s="110">
        <f t="shared" si="20"/>
        <v>3.2554145727999999</v>
      </c>
      <c r="D101" s="136">
        <v>1.5200000000000001E-3</v>
      </c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</row>
    <row r="102" spans="1:17" outlineLevel="3" x14ac:dyDescent="0.2">
      <c r="A102" s="256" t="s">
        <v>248</v>
      </c>
      <c r="B102" s="148">
        <v>0.11598634367000001</v>
      </c>
      <c r="C102" s="148">
        <v>3.2554145727999999</v>
      </c>
      <c r="D102" s="222">
        <v>1.5200000000000001E-3</v>
      </c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</row>
    <row r="103" spans="1:17" x14ac:dyDescent="0.2">
      <c r="B103" s="118"/>
      <c r="C103" s="118"/>
      <c r="D103" s="146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</row>
    <row r="104" spans="1:17" x14ac:dyDescent="0.2">
      <c r="B104" s="118"/>
      <c r="C104" s="118"/>
      <c r="D104" s="146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</row>
    <row r="105" spans="1:17" x14ac:dyDescent="0.2">
      <c r="B105" s="118"/>
      <c r="C105" s="118"/>
      <c r="D105" s="146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</row>
    <row r="106" spans="1:17" x14ac:dyDescent="0.2">
      <c r="B106" s="118"/>
      <c r="C106" s="118"/>
      <c r="D106" s="146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</row>
    <row r="107" spans="1:17" x14ac:dyDescent="0.2">
      <c r="B107" s="118"/>
      <c r="C107" s="118"/>
      <c r="D107" s="146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</row>
    <row r="108" spans="1:17" x14ac:dyDescent="0.2">
      <c r="B108" s="118"/>
      <c r="C108" s="118"/>
      <c r="D108" s="146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</row>
    <row r="109" spans="1:17" x14ac:dyDescent="0.2">
      <c r="B109" s="118"/>
      <c r="C109" s="118"/>
      <c r="D109" s="146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</row>
    <row r="110" spans="1:17" x14ac:dyDescent="0.2">
      <c r="B110" s="118"/>
      <c r="C110" s="118"/>
      <c r="D110" s="146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</row>
    <row r="111" spans="1:17" x14ac:dyDescent="0.2">
      <c r="B111" s="118"/>
      <c r="C111" s="118"/>
      <c r="D111" s="146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</row>
    <row r="112" spans="1:17" x14ac:dyDescent="0.2">
      <c r="B112" s="118"/>
      <c r="C112" s="118"/>
      <c r="D112" s="146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</row>
    <row r="113" spans="2:17" x14ac:dyDescent="0.2">
      <c r="B113" s="118"/>
      <c r="C113" s="118"/>
      <c r="D113" s="146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</row>
    <row r="114" spans="2:17" x14ac:dyDescent="0.2">
      <c r="B114" s="118"/>
      <c r="C114" s="118"/>
      <c r="D114" s="146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</row>
    <row r="115" spans="2:17" x14ac:dyDescent="0.2">
      <c r="B115" s="118"/>
      <c r="C115" s="118"/>
      <c r="D115" s="146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</row>
    <row r="116" spans="2:17" x14ac:dyDescent="0.2">
      <c r="B116" s="118"/>
      <c r="C116" s="118"/>
      <c r="D116" s="146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</row>
    <row r="117" spans="2:17" x14ac:dyDescent="0.2">
      <c r="B117" s="118"/>
      <c r="C117" s="118"/>
      <c r="D117" s="146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</row>
    <row r="118" spans="2:17" x14ac:dyDescent="0.2">
      <c r="B118" s="118"/>
      <c r="C118" s="118"/>
      <c r="D118" s="146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</row>
    <row r="119" spans="2:17" x14ac:dyDescent="0.2">
      <c r="B119" s="118"/>
      <c r="C119" s="118"/>
      <c r="D119" s="146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</row>
    <row r="120" spans="2:17" x14ac:dyDescent="0.2">
      <c r="B120" s="118"/>
      <c r="C120" s="118"/>
      <c r="D120" s="146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</row>
    <row r="121" spans="2:17" x14ac:dyDescent="0.2">
      <c r="B121" s="118"/>
      <c r="C121" s="118"/>
      <c r="D121" s="146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</row>
    <row r="122" spans="2:17" x14ac:dyDescent="0.2">
      <c r="B122" s="118"/>
      <c r="C122" s="118"/>
      <c r="D122" s="146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</row>
    <row r="123" spans="2:17" x14ac:dyDescent="0.2">
      <c r="B123" s="118"/>
      <c r="C123" s="118"/>
      <c r="D123" s="146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</row>
    <row r="124" spans="2:17" x14ac:dyDescent="0.2">
      <c r="B124" s="118"/>
      <c r="C124" s="118"/>
      <c r="D124" s="146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</row>
    <row r="125" spans="2:17" x14ac:dyDescent="0.2">
      <c r="B125" s="118"/>
      <c r="C125" s="118"/>
      <c r="D125" s="146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</row>
    <row r="126" spans="2:17" x14ac:dyDescent="0.2">
      <c r="B126" s="118"/>
      <c r="C126" s="118"/>
      <c r="D126" s="146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</row>
    <row r="127" spans="2:17" x14ac:dyDescent="0.2">
      <c r="B127" s="118"/>
      <c r="C127" s="118"/>
      <c r="D127" s="146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</row>
    <row r="128" spans="2:17" x14ac:dyDescent="0.2">
      <c r="B128" s="118"/>
      <c r="C128" s="118"/>
      <c r="D128" s="146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</row>
    <row r="129" spans="2:17" x14ac:dyDescent="0.2">
      <c r="B129" s="118"/>
      <c r="C129" s="118"/>
      <c r="D129" s="146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</row>
    <row r="130" spans="2:17" x14ac:dyDescent="0.2">
      <c r="B130" s="118"/>
      <c r="C130" s="118"/>
      <c r="D130" s="146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</row>
    <row r="131" spans="2:17" x14ac:dyDescent="0.2">
      <c r="B131" s="118"/>
      <c r="C131" s="118"/>
      <c r="D131" s="146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</row>
    <row r="132" spans="2:17" x14ac:dyDescent="0.2">
      <c r="B132" s="118"/>
      <c r="C132" s="118"/>
      <c r="D132" s="146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</row>
    <row r="133" spans="2:17" x14ac:dyDescent="0.2">
      <c r="B133" s="118"/>
      <c r="C133" s="118"/>
      <c r="D133" s="146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</row>
    <row r="134" spans="2:17" x14ac:dyDescent="0.2">
      <c r="B134" s="118"/>
      <c r="C134" s="118"/>
      <c r="D134" s="146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</row>
    <row r="135" spans="2:17" x14ac:dyDescent="0.2">
      <c r="B135" s="118"/>
      <c r="C135" s="118"/>
      <c r="D135" s="146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</row>
    <row r="136" spans="2:17" x14ac:dyDescent="0.2">
      <c r="B136" s="118"/>
      <c r="C136" s="118"/>
      <c r="D136" s="146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</row>
    <row r="137" spans="2:17" x14ac:dyDescent="0.2">
      <c r="B137" s="118"/>
      <c r="C137" s="118"/>
      <c r="D137" s="146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</row>
    <row r="138" spans="2:17" x14ac:dyDescent="0.2">
      <c r="B138" s="118"/>
      <c r="C138" s="118"/>
      <c r="D138" s="146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</row>
    <row r="139" spans="2:17" x14ac:dyDescent="0.2">
      <c r="B139" s="118"/>
      <c r="C139" s="118"/>
      <c r="D139" s="146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</row>
    <row r="140" spans="2:17" x14ac:dyDescent="0.2">
      <c r="B140" s="118"/>
      <c r="C140" s="118"/>
      <c r="D140" s="146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</row>
    <row r="141" spans="2:17" x14ac:dyDescent="0.2">
      <c r="B141" s="118"/>
      <c r="C141" s="118"/>
      <c r="D141" s="146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</row>
    <row r="142" spans="2:17" x14ac:dyDescent="0.2">
      <c r="B142" s="118"/>
      <c r="C142" s="118"/>
      <c r="D142" s="146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</row>
    <row r="143" spans="2:17" x14ac:dyDescent="0.2">
      <c r="B143" s="118"/>
      <c r="C143" s="118"/>
      <c r="D143" s="146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</row>
    <row r="144" spans="2:17" x14ac:dyDescent="0.2">
      <c r="B144" s="118"/>
      <c r="C144" s="118"/>
      <c r="D144" s="146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</row>
    <row r="145" spans="2:17" x14ac:dyDescent="0.2">
      <c r="B145" s="118"/>
      <c r="C145" s="118"/>
      <c r="D145" s="146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</row>
    <row r="146" spans="2:17" x14ac:dyDescent="0.2">
      <c r="B146" s="118"/>
      <c r="C146" s="118"/>
      <c r="D146" s="146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</row>
    <row r="147" spans="2:17" x14ac:dyDescent="0.2">
      <c r="B147" s="118"/>
      <c r="C147" s="118"/>
      <c r="D147" s="146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</row>
    <row r="148" spans="2:17" x14ac:dyDescent="0.2">
      <c r="B148" s="118"/>
      <c r="C148" s="118"/>
      <c r="D148" s="146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</row>
    <row r="149" spans="2:17" x14ac:dyDescent="0.2">
      <c r="B149" s="118"/>
      <c r="C149" s="118"/>
      <c r="D149" s="146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</row>
    <row r="150" spans="2:17" x14ac:dyDescent="0.2">
      <c r="B150" s="118"/>
      <c r="C150" s="118"/>
      <c r="D150" s="146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</row>
    <row r="151" spans="2:17" x14ac:dyDescent="0.2">
      <c r="B151" s="118"/>
      <c r="C151" s="118"/>
      <c r="D151" s="146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</row>
    <row r="152" spans="2:17" x14ac:dyDescent="0.2">
      <c r="B152" s="118"/>
      <c r="C152" s="118"/>
      <c r="D152" s="146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</row>
    <row r="153" spans="2:17" x14ac:dyDescent="0.2">
      <c r="B153" s="118"/>
      <c r="C153" s="118"/>
      <c r="D153" s="146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</row>
    <row r="154" spans="2:17" x14ac:dyDescent="0.2">
      <c r="B154" s="118"/>
      <c r="C154" s="118"/>
      <c r="D154" s="146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</row>
    <row r="155" spans="2:17" x14ac:dyDescent="0.2">
      <c r="B155" s="118"/>
      <c r="C155" s="118"/>
      <c r="D155" s="146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</row>
    <row r="156" spans="2:17" x14ac:dyDescent="0.2">
      <c r="B156" s="118"/>
      <c r="C156" s="118"/>
      <c r="D156" s="146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</row>
    <row r="157" spans="2:17" x14ac:dyDescent="0.2">
      <c r="B157" s="118"/>
      <c r="C157" s="118"/>
      <c r="D157" s="146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</row>
    <row r="158" spans="2:17" x14ac:dyDescent="0.2">
      <c r="B158" s="118"/>
      <c r="C158" s="118"/>
      <c r="D158" s="146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</row>
    <row r="159" spans="2:17" x14ac:dyDescent="0.2">
      <c r="B159" s="118"/>
      <c r="C159" s="118"/>
      <c r="D159" s="146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</row>
    <row r="160" spans="2:17" x14ac:dyDescent="0.2">
      <c r="B160" s="118"/>
      <c r="C160" s="118"/>
      <c r="D160" s="146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</row>
    <row r="161" spans="2:17" x14ac:dyDescent="0.2">
      <c r="B161" s="118"/>
      <c r="C161" s="118"/>
      <c r="D161" s="146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</row>
    <row r="162" spans="2:17" x14ac:dyDescent="0.2">
      <c r="B162" s="118"/>
      <c r="C162" s="118"/>
      <c r="D162" s="146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</row>
    <row r="163" spans="2:17" x14ac:dyDescent="0.2">
      <c r="B163" s="118"/>
      <c r="C163" s="118"/>
      <c r="D163" s="146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</row>
    <row r="164" spans="2:17" x14ac:dyDescent="0.2">
      <c r="B164" s="118"/>
      <c r="C164" s="118"/>
      <c r="D164" s="146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</row>
    <row r="165" spans="2:17" x14ac:dyDescent="0.2">
      <c r="B165" s="118"/>
      <c r="C165" s="118"/>
      <c r="D165" s="146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</row>
    <row r="166" spans="2:17" x14ac:dyDescent="0.2">
      <c r="B166" s="118"/>
      <c r="C166" s="118"/>
      <c r="D166" s="146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</row>
    <row r="167" spans="2:17" x14ac:dyDescent="0.2">
      <c r="B167" s="118"/>
      <c r="C167" s="118"/>
      <c r="D167" s="146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</row>
    <row r="168" spans="2:17" x14ac:dyDescent="0.2">
      <c r="B168" s="118"/>
      <c r="C168" s="118"/>
      <c r="D168" s="146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</row>
    <row r="169" spans="2:17" x14ac:dyDescent="0.2">
      <c r="B169" s="118"/>
      <c r="C169" s="118"/>
      <c r="D169" s="146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</row>
    <row r="170" spans="2:17" x14ac:dyDescent="0.2">
      <c r="B170" s="118"/>
      <c r="C170" s="118"/>
      <c r="D170" s="146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</row>
    <row r="171" spans="2:17" x14ac:dyDescent="0.2">
      <c r="B171" s="118"/>
      <c r="C171" s="118"/>
      <c r="D171" s="146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</row>
    <row r="172" spans="2:17" x14ac:dyDescent="0.2">
      <c r="B172" s="118"/>
      <c r="C172" s="118"/>
      <c r="D172" s="146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</row>
    <row r="173" spans="2:17" x14ac:dyDescent="0.2">
      <c r="B173" s="118"/>
      <c r="C173" s="118"/>
      <c r="D173" s="146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</row>
    <row r="174" spans="2:17" x14ac:dyDescent="0.2">
      <c r="B174" s="118"/>
      <c r="C174" s="118"/>
      <c r="D174" s="146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</row>
    <row r="175" spans="2:17" x14ac:dyDescent="0.2">
      <c r="B175" s="118"/>
      <c r="C175" s="118"/>
      <c r="D175" s="146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</row>
    <row r="176" spans="2:17" x14ac:dyDescent="0.2">
      <c r="B176" s="118"/>
      <c r="C176" s="118"/>
      <c r="D176" s="146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</row>
    <row r="177" spans="2:17" x14ac:dyDescent="0.2">
      <c r="B177" s="118"/>
      <c r="C177" s="118"/>
      <c r="D177" s="146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</row>
    <row r="178" spans="2:17" x14ac:dyDescent="0.2">
      <c r="B178" s="118"/>
      <c r="C178" s="118"/>
      <c r="D178" s="146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</row>
    <row r="179" spans="2:17" x14ac:dyDescent="0.2">
      <c r="B179" s="118"/>
      <c r="C179" s="118"/>
      <c r="D179" s="146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</row>
    <row r="180" spans="2:17" x14ac:dyDescent="0.2">
      <c r="B180" s="118"/>
      <c r="C180" s="118"/>
      <c r="D180" s="146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</row>
    <row r="181" spans="2:17" x14ac:dyDescent="0.2">
      <c r="B181" s="118"/>
      <c r="C181" s="118"/>
      <c r="D181" s="146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</row>
    <row r="182" spans="2:17" x14ac:dyDescent="0.2">
      <c r="B182" s="118"/>
      <c r="C182" s="118"/>
      <c r="D182" s="146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</row>
    <row r="183" spans="2:17" x14ac:dyDescent="0.2">
      <c r="B183" s="118"/>
      <c r="C183" s="118"/>
      <c r="D183" s="146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</row>
  </sheetData>
  <mergeCells count="2">
    <mergeCell ref="A2:D2"/>
    <mergeCell ref="A3:D3"/>
  </mergeCells>
  <printOptions horizontalCentered="1"/>
  <pageMargins left="1.1811023622047245" right="0.59055118110236227" top="0.39370078740157483" bottom="0.39370078740157483" header="0.51181102362204722" footer="0.51181102362204722"/>
  <pageSetup paperSize="9" scale="5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159" bestFit="1" customWidth="1"/>
    <col min="2" max="2" width="13.85546875" style="101" bestFit="1" customWidth="1"/>
    <col min="3" max="3" width="14.7109375" style="101" bestFit="1" customWidth="1"/>
    <col min="4" max="4" width="17.42578125" style="101" bestFit="1" customWidth="1"/>
    <col min="5" max="5" width="15.42578125" style="101" bestFit="1" customWidth="1"/>
    <col min="6" max="6" width="16.28515625" style="159" hidden="1" customWidth="1"/>
    <col min="7" max="7" width="3.5703125" style="159" hidden="1" customWidth="1"/>
    <col min="8" max="8" width="2.28515625" style="159" hidden="1" customWidth="1"/>
    <col min="9" max="9" width="3.5703125" style="200" customWidth="1"/>
    <col min="10" max="10" width="2.42578125" style="200" customWidth="1"/>
    <col min="11" max="16384" width="9.140625" style="159"/>
  </cols>
  <sheetData>
    <row r="3" spans="1:20" ht="18.75" x14ac:dyDescent="0.3">
      <c r="A3" s="1" t="s">
        <v>31</v>
      </c>
      <c r="B3" s="1"/>
      <c r="C3" s="1"/>
      <c r="D3" s="1"/>
      <c r="E3" s="1"/>
      <c r="F3" s="211"/>
      <c r="G3" s="211"/>
      <c r="H3" s="211"/>
    </row>
    <row r="4" spans="1:20" ht="15.75" customHeight="1" x14ac:dyDescent="0.3">
      <c r="A4" s="276" t="str">
        <f>" за станом на " &amp; TEXT(DREPORTDATE,"dd.MM.yyyy")</f>
        <v xml:space="preserve"> за станом на 31.12.2017</v>
      </c>
      <c r="B4" s="3"/>
      <c r="C4" s="3"/>
      <c r="D4" s="3"/>
      <c r="E4" s="3"/>
      <c r="F4" s="3"/>
      <c r="G4" s="3"/>
      <c r="H4" s="3"/>
      <c r="I4" s="217"/>
      <c r="J4" s="217"/>
      <c r="K4" s="170"/>
      <c r="L4" s="170"/>
      <c r="M4" s="170"/>
      <c r="N4" s="170"/>
      <c r="O4" s="170"/>
      <c r="P4" s="170"/>
      <c r="Q4" s="170"/>
      <c r="R4" s="170"/>
      <c r="S4" s="170"/>
      <c r="T4" s="170"/>
    </row>
    <row r="5" spans="1:20" ht="18.75" x14ac:dyDescent="0.3">
      <c r="A5" s="1" t="s">
        <v>62</v>
      </c>
      <c r="B5" s="1"/>
      <c r="C5" s="1"/>
      <c r="D5" s="1"/>
      <c r="E5" s="1"/>
      <c r="F5" s="211"/>
      <c r="G5" s="211"/>
      <c r="H5" s="211"/>
    </row>
    <row r="6" spans="1:20" x14ac:dyDescent="0.2">
      <c r="B6" s="118"/>
      <c r="C6" s="118"/>
      <c r="D6" s="118"/>
      <c r="E6" s="118"/>
      <c r="F6" s="170"/>
      <c r="G6" s="170"/>
      <c r="H6" s="170"/>
      <c r="I6" s="217"/>
      <c r="J6" s="217"/>
      <c r="K6" s="170"/>
      <c r="L6" s="170"/>
      <c r="M6" s="170"/>
      <c r="N6" s="170"/>
      <c r="O6" s="170"/>
      <c r="P6" s="170"/>
      <c r="Q6" s="170"/>
      <c r="R6" s="170"/>
    </row>
    <row r="7" spans="1:20" s="248" customFormat="1" x14ac:dyDescent="0.2">
      <c r="B7" s="150"/>
      <c r="C7" s="150"/>
      <c r="D7" s="150"/>
      <c r="E7" s="150"/>
      <c r="I7" s="67"/>
      <c r="J7" s="67"/>
    </row>
    <row r="8" spans="1:20" s="96" customFormat="1" ht="35.25" customHeight="1" x14ac:dyDescent="0.2">
      <c r="A8" s="233" t="s">
        <v>192</v>
      </c>
      <c r="B8" s="129" t="s">
        <v>153</v>
      </c>
      <c r="C8" s="129" t="s">
        <v>115</v>
      </c>
      <c r="D8" s="129" t="s">
        <v>171</v>
      </c>
      <c r="E8" s="129" t="str">
        <f xml:space="preserve"> "Сума боргу " &amp; VALVAL</f>
        <v>Сума боргу млрд. одиниць</v>
      </c>
      <c r="F8" s="113" t="s">
        <v>169</v>
      </c>
      <c r="G8" s="113" t="s">
        <v>163</v>
      </c>
      <c r="H8" s="113" t="s">
        <v>167</v>
      </c>
      <c r="I8" s="139"/>
      <c r="J8" s="139"/>
    </row>
    <row r="9" spans="1:20" s="32" customFormat="1" ht="15.75" x14ac:dyDescent="0.2">
      <c r="A9" s="252" t="s">
        <v>31</v>
      </c>
      <c r="B9" s="253">
        <v>367.29899999999998</v>
      </c>
      <c r="C9" s="253">
        <v>12.97</v>
      </c>
      <c r="D9" s="253">
        <v>10.07</v>
      </c>
      <c r="E9" s="253">
        <v>2141674439.27</v>
      </c>
      <c r="F9" s="254">
        <v>0</v>
      </c>
      <c r="G9" s="254">
        <v>0</v>
      </c>
      <c r="H9" s="254">
        <v>3</v>
      </c>
      <c r="I9" s="217" t="str">
        <f t="shared" ref="I9:I53" si="0">IF(A9="","",A9 &amp; "; " &amp;B9 &amp; "%; "&amp;C9 &amp;"р.")</f>
        <v>Державний та гарантований державою борг України; 367,299%; 12,97р.</v>
      </c>
      <c r="J9" s="40">
        <f t="shared" ref="J9:J61" si="1">E9</f>
        <v>2141674439.27</v>
      </c>
    </row>
    <row r="10" spans="1:20" ht="15.75" x14ac:dyDescent="0.25">
      <c r="A10" s="38" t="s">
        <v>94</v>
      </c>
      <c r="B10" s="229">
        <v>426.27199999999999</v>
      </c>
      <c r="C10" s="229">
        <v>12.95</v>
      </c>
      <c r="D10" s="229">
        <v>10.18</v>
      </c>
      <c r="E10" s="229">
        <v>1833709864.8</v>
      </c>
      <c r="F10" s="38">
        <v>0</v>
      </c>
      <c r="G10" s="38">
        <v>0</v>
      </c>
      <c r="H10" s="38">
        <v>2</v>
      </c>
      <c r="I10" s="217" t="str">
        <f t="shared" si="0"/>
        <v xml:space="preserve">    Державний борг; 426,272%; 12,95р.</v>
      </c>
      <c r="J10" s="40">
        <f t="shared" si="1"/>
        <v>1833709864.8</v>
      </c>
      <c r="K10" s="170"/>
      <c r="L10" s="170"/>
      <c r="M10" s="170"/>
      <c r="N10" s="170"/>
      <c r="O10" s="170"/>
      <c r="P10" s="170"/>
      <c r="Q10" s="170"/>
      <c r="R10" s="170"/>
    </row>
    <row r="11" spans="1:20" ht="15.75" x14ac:dyDescent="0.25">
      <c r="A11" s="117" t="s">
        <v>184</v>
      </c>
      <c r="B11" s="17">
        <v>204.018</v>
      </c>
      <c r="C11" s="17">
        <v>11.89</v>
      </c>
      <c r="D11" s="17">
        <v>10.59</v>
      </c>
      <c r="E11" s="17">
        <v>753399386.47000003</v>
      </c>
      <c r="F11" s="38">
        <v>1</v>
      </c>
      <c r="G11" s="38">
        <v>0</v>
      </c>
      <c r="H11" s="38">
        <v>0</v>
      </c>
      <c r="I11" s="217" t="str">
        <f t="shared" si="0"/>
        <v xml:space="preserve">      Державний внутрішній борг; 204,018%; 11,89р.</v>
      </c>
      <c r="J11" s="40">
        <f t="shared" si="1"/>
        <v>753399386.47000003</v>
      </c>
      <c r="K11" s="170"/>
      <c r="L11" s="170"/>
      <c r="M11" s="170"/>
      <c r="N11" s="170"/>
      <c r="O11" s="170"/>
      <c r="P11" s="170"/>
      <c r="Q11" s="170"/>
      <c r="R11" s="170"/>
    </row>
    <row r="12" spans="1:20" ht="15.75" x14ac:dyDescent="0.25">
      <c r="A12" s="38" t="s">
        <v>129</v>
      </c>
      <c r="B12" s="229">
        <v>204.649</v>
      </c>
      <c r="C12" s="229">
        <v>11.81</v>
      </c>
      <c r="D12" s="229">
        <v>10.56</v>
      </c>
      <c r="E12" s="229">
        <v>751018841.05999994</v>
      </c>
      <c r="F12" s="38">
        <v>0</v>
      </c>
      <c r="G12" s="38">
        <v>0</v>
      </c>
      <c r="H12" s="38">
        <v>0</v>
      </c>
      <c r="I12" s="217" t="str">
        <f t="shared" si="0"/>
        <v xml:space="preserve">         в т.ч. ОВДП; 204,649%; 11,81р.</v>
      </c>
      <c r="J12" s="40">
        <f t="shared" si="1"/>
        <v>751018841.05999994</v>
      </c>
      <c r="K12" s="170"/>
      <c r="L12" s="170"/>
      <c r="M12" s="170"/>
      <c r="N12" s="170"/>
      <c r="O12" s="170"/>
      <c r="P12" s="170"/>
      <c r="Q12" s="170"/>
      <c r="R12" s="170"/>
    </row>
    <row r="13" spans="1:20" ht="15.75" x14ac:dyDescent="0.25">
      <c r="A13" s="38" t="s">
        <v>86</v>
      </c>
      <c r="B13" s="229">
        <v>0</v>
      </c>
      <c r="C13" s="229">
        <v>0</v>
      </c>
      <c r="D13" s="229">
        <v>0</v>
      </c>
      <c r="E13" s="229">
        <v>0</v>
      </c>
      <c r="F13" s="38">
        <v>0</v>
      </c>
      <c r="G13" s="38">
        <v>1</v>
      </c>
      <c r="H13" s="38">
        <v>0</v>
      </c>
      <c r="I13" s="217" t="str">
        <f t="shared" si="0"/>
        <v xml:space="preserve">            ОВДП (1 - місячні); 0%; 0р.</v>
      </c>
      <c r="J13" s="40">
        <f t="shared" si="1"/>
        <v>0</v>
      </c>
      <c r="K13" s="170"/>
      <c r="L13" s="170"/>
      <c r="M13" s="170"/>
      <c r="N13" s="170"/>
      <c r="O13" s="170"/>
      <c r="P13" s="170"/>
      <c r="Q13" s="170"/>
      <c r="R13" s="170"/>
    </row>
    <row r="14" spans="1:20" ht="15.75" x14ac:dyDescent="0.25">
      <c r="A14" s="38" t="s">
        <v>30</v>
      </c>
      <c r="B14" s="229">
        <v>120.58</v>
      </c>
      <c r="C14" s="229">
        <v>9.99</v>
      </c>
      <c r="D14" s="229">
        <v>8.24</v>
      </c>
      <c r="E14" s="229">
        <v>61320439</v>
      </c>
      <c r="F14" s="38">
        <v>0</v>
      </c>
      <c r="G14" s="38">
        <v>1</v>
      </c>
      <c r="H14" s="38">
        <v>0</v>
      </c>
      <c r="I14" s="217" t="str">
        <f t="shared" si="0"/>
        <v xml:space="preserve">            ОВДП (10 - річні); 120,58%; 9,99р.</v>
      </c>
      <c r="J14" s="40">
        <f t="shared" si="1"/>
        <v>61320439</v>
      </c>
      <c r="K14" s="170"/>
      <c r="L14" s="170"/>
      <c r="M14" s="170"/>
      <c r="N14" s="170"/>
      <c r="O14" s="170"/>
      <c r="P14" s="170"/>
      <c r="Q14" s="170"/>
      <c r="R14" s="170"/>
    </row>
    <row r="15" spans="1:20" ht="15.75" x14ac:dyDescent="0.25">
      <c r="A15" s="38" t="s">
        <v>111</v>
      </c>
      <c r="B15" s="229">
        <v>29.460999999999999</v>
      </c>
      <c r="C15" s="229">
        <v>11</v>
      </c>
      <c r="D15" s="229">
        <v>8.6</v>
      </c>
      <c r="E15" s="229">
        <v>19033000</v>
      </c>
      <c r="F15" s="38">
        <v>0</v>
      </c>
      <c r="G15" s="38">
        <v>1</v>
      </c>
      <c r="H15" s="38">
        <v>0</v>
      </c>
      <c r="I15" s="217" t="str">
        <f t="shared" si="0"/>
        <v xml:space="preserve">            ОВДП (11 - річні); 29,461%; 11р.</v>
      </c>
      <c r="J15" s="40">
        <f t="shared" si="1"/>
        <v>19033000</v>
      </c>
      <c r="K15" s="170"/>
      <c r="L15" s="170"/>
      <c r="M15" s="170"/>
      <c r="N15" s="170"/>
      <c r="O15" s="170"/>
      <c r="P15" s="170"/>
      <c r="Q15" s="170"/>
      <c r="R15" s="170"/>
    </row>
    <row r="16" spans="1:20" ht="15.75" x14ac:dyDescent="0.25">
      <c r="A16" s="38" t="s">
        <v>18</v>
      </c>
      <c r="B16" s="229">
        <v>245.88900000000001</v>
      </c>
      <c r="C16" s="229">
        <v>0.5</v>
      </c>
      <c r="D16" s="229">
        <v>0.18</v>
      </c>
      <c r="E16" s="229">
        <v>6902790</v>
      </c>
      <c r="F16" s="38">
        <v>0</v>
      </c>
      <c r="G16" s="38">
        <v>1</v>
      </c>
      <c r="H16" s="38">
        <v>0</v>
      </c>
      <c r="I16" s="217" t="str">
        <f t="shared" si="0"/>
        <v xml:space="preserve">            ОВДП (12 - місячні); 245,889%; 0,5р.</v>
      </c>
      <c r="J16" s="40">
        <f t="shared" si="1"/>
        <v>6902790</v>
      </c>
      <c r="K16" s="170"/>
      <c r="L16" s="170"/>
      <c r="M16" s="170"/>
      <c r="N16" s="170"/>
      <c r="O16" s="170"/>
      <c r="P16" s="170"/>
      <c r="Q16" s="170"/>
      <c r="R16" s="170"/>
    </row>
    <row r="17" spans="1:18" ht="15.75" x14ac:dyDescent="0.25">
      <c r="A17" s="38" t="s">
        <v>173</v>
      </c>
      <c r="B17" s="229">
        <v>218.88200000000001</v>
      </c>
      <c r="C17" s="229">
        <v>12.08</v>
      </c>
      <c r="D17" s="229">
        <v>10.61</v>
      </c>
      <c r="E17" s="229">
        <v>36500000</v>
      </c>
      <c r="F17" s="38">
        <v>0</v>
      </c>
      <c r="G17" s="38">
        <v>1</v>
      </c>
      <c r="H17" s="38">
        <v>0</v>
      </c>
      <c r="I17" s="217" t="str">
        <f t="shared" si="0"/>
        <v xml:space="preserve">            ОВДП (12 - річні); 218,882%; 12,08р.</v>
      </c>
      <c r="J17" s="40">
        <f t="shared" si="1"/>
        <v>36500000</v>
      </c>
      <c r="K17" s="170"/>
      <c r="L17" s="170"/>
      <c r="M17" s="170"/>
      <c r="N17" s="170"/>
      <c r="O17" s="170"/>
      <c r="P17" s="170"/>
      <c r="Q17" s="170"/>
      <c r="R17" s="170"/>
    </row>
    <row r="18" spans="1:18" ht="15.75" x14ac:dyDescent="0.25">
      <c r="A18" s="38" t="s">
        <v>59</v>
      </c>
      <c r="B18" s="229">
        <v>7.5970000000000004</v>
      </c>
      <c r="C18" s="229">
        <v>13.19</v>
      </c>
      <c r="D18" s="229">
        <v>12.22</v>
      </c>
      <c r="E18" s="229">
        <v>28700001</v>
      </c>
      <c r="F18" s="38">
        <v>0</v>
      </c>
      <c r="G18" s="38">
        <v>1</v>
      </c>
      <c r="H18" s="38">
        <v>0</v>
      </c>
      <c r="I18" s="217" t="str">
        <f t="shared" si="0"/>
        <v xml:space="preserve">            ОВДП (13 - річні); 7,597%; 13,19р.</v>
      </c>
      <c r="J18" s="40">
        <f t="shared" si="1"/>
        <v>28700001</v>
      </c>
      <c r="K18" s="170"/>
      <c r="L18" s="170"/>
      <c r="M18" s="170"/>
      <c r="N18" s="170"/>
      <c r="O18" s="170"/>
      <c r="P18" s="170"/>
      <c r="Q18" s="170"/>
      <c r="R18" s="170"/>
    </row>
    <row r="19" spans="1:18" ht="15.75" x14ac:dyDescent="0.25">
      <c r="A19" s="38" t="s">
        <v>127</v>
      </c>
      <c r="B19" s="229">
        <v>45.771000000000001</v>
      </c>
      <c r="C19" s="229">
        <v>14.05</v>
      </c>
      <c r="D19" s="229">
        <v>13.09</v>
      </c>
      <c r="E19" s="229">
        <v>46900000</v>
      </c>
      <c r="F19" s="38">
        <v>0</v>
      </c>
      <c r="G19" s="38">
        <v>1</v>
      </c>
      <c r="H19" s="38">
        <v>0</v>
      </c>
      <c r="I19" s="217" t="str">
        <f t="shared" si="0"/>
        <v xml:space="preserve">            ОВДП (14 - річні); 45,771%; 14,05р.</v>
      </c>
      <c r="J19" s="40">
        <f t="shared" si="1"/>
        <v>46900000</v>
      </c>
      <c r="K19" s="170"/>
      <c r="L19" s="170"/>
      <c r="M19" s="170"/>
      <c r="N19" s="170"/>
      <c r="O19" s="170"/>
      <c r="P19" s="170"/>
      <c r="Q19" s="170"/>
      <c r="R19" s="170"/>
    </row>
    <row r="20" spans="1:18" ht="15.75" x14ac:dyDescent="0.25">
      <c r="A20" s="38" t="s">
        <v>193</v>
      </c>
      <c r="B20" s="229">
        <v>195.76</v>
      </c>
      <c r="C20" s="229">
        <v>14.29</v>
      </c>
      <c r="D20" s="229">
        <v>13.24</v>
      </c>
      <c r="E20" s="229">
        <v>93438657</v>
      </c>
      <c r="F20" s="38">
        <v>0</v>
      </c>
      <c r="G20" s="38">
        <v>1</v>
      </c>
      <c r="H20" s="38">
        <v>0</v>
      </c>
      <c r="I20" s="217" t="str">
        <f t="shared" si="0"/>
        <v xml:space="preserve">            ОВДП (15 - річні); 195,76%; 14,29р.</v>
      </c>
      <c r="J20" s="40">
        <f t="shared" si="1"/>
        <v>93438657</v>
      </c>
      <c r="K20" s="170"/>
      <c r="L20" s="170"/>
      <c r="M20" s="170"/>
      <c r="N20" s="170"/>
      <c r="O20" s="170"/>
      <c r="P20" s="170"/>
      <c r="Q20" s="170"/>
      <c r="R20" s="170"/>
    </row>
    <row r="21" spans="1:18" ht="15.75" x14ac:dyDescent="0.25">
      <c r="A21" s="38" t="s">
        <v>83</v>
      </c>
      <c r="B21" s="229">
        <v>863</v>
      </c>
      <c r="C21" s="229">
        <v>15.6</v>
      </c>
      <c r="D21" s="229">
        <v>15.37</v>
      </c>
      <c r="E21" s="229">
        <v>6048872</v>
      </c>
      <c r="F21" s="38">
        <v>0</v>
      </c>
      <c r="G21" s="38">
        <v>1</v>
      </c>
      <c r="H21" s="38">
        <v>0</v>
      </c>
      <c r="I21" s="217" t="str">
        <f t="shared" si="0"/>
        <v xml:space="preserve">            ОВДП (16 - річні); 863%; 15,6р.</v>
      </c>
      <c r="J21" s="40">
        <f t="shared" si="1"/>
        <v>6048872</v>
      </c>
      <c r="K21" s="170"/>
      <c r="L21" s="170"/>
      <c r="M21" s="170"/>
      <c r="N21" s="170"/>
      <c r="O21" s="170"/>
      <c r="P21" s="170"/>
      <c r="Q21" s="170"/>
      <c r="R21" s="170"/>
    </row>
    <row r="22" spans="1:18" ht="15.75" x14ac:dyDescent="0.25">
      <c r="A22" s="117" t="s">
        <v>152</v>
      </c>
      <c r="B22" s="17">
        <v>831</v>
      </c>
      <c r="C22" s="17">
        <v>17.11</v>
      </c>
      <c r="D22" s="17">
        <v>16.87</v>
      </c>
      <c r="E22" s="17">
        <v>6048872</v>
      </c>
      <c r="F22" s="38">
        <v>0</v>
      </c>
      <c r="G22" s="38">
        <v>1</v>
      </c>
      <c r="H22" s="38">
        <v>0</v>
      </c>
      <c r="I22" s="217" t="str">
        <f t="shared" si="0"/>
        <v xml:space="preserve">            ОВДП (17 - річні); 831%; 17,11р.</v>
      </c>
      <c r="J22" s="40">
        <f t="shared" si="1"/>
        <v>6048872</v>
      </c>
      <c r="K22" s="170"/>
      <c r="L22" s="170"/>
      <c r="M22" s="170"/>
      <c r="N22" s="170"/>
      <c r="O22" s="170"/>
      <c r="P22" s="170"/>
      <c r="Q22" s="170"/>
      <c r="R22" s="170"/>
    </row>
    <row r="23" spans="1:18" ht="15.75" x14ac:dyDescent="0.25">
      <c r="A23" s="38" t="s">
        <v>157</v>
      </c>
      <c r="B23" s="229">
        <v>344.43799999999999</v>
      </c>
      <c r="C23" s="229">
        <v>1.45</v>
      </c>
      <c r="D23" s="229">
        <v>1.08</v>
      </c>
      <c r="E23" s="229">
        <v>30282912.460000001</v>
      </c>
      <c r="F23" s="38">
        <v>0</v>
      </c>
      <c r="G23" s="38">
        <v>1</v>
      </c>
      <c r="H23" s="38">
        <v>0</v>
      </c>
      <c r="I23" s="217" t="str">
        <f t="shared" si="0"/>
        <v xml:space="preserve">            ОВДП (18 - місячні); 344,438%; 1,45р.</v>
      </c>
      <c r="J23" s="40">
        <f t="shared" si="1"/>
        <v>30282912.460000001</v>
      </c>
      <c r="K23" s="170"/>
      <c r="L23" s="170"/>
      <c r="M23" s="170"/>
      <c r="N23" s="170"/>
      <c r="O23" s="170"/>
      <c r="P23" s="170"/>
      <c r="Q23" s="170"/>
      <c r="R23" s="170"/>
    </row>
    <row r="24" spans="1:18" ht="15.75" x14ac:dyDescent="0.25">
      <c r="A24" s="38" t="s">
        <v>26</v>
      </c>
      <c r="B24" s="229">
        <v>832</v>
      </c>
      <c r="C24" s="229">
        <v>17.100000000000001</v>
      </c>
      <c r="D24" s="229">
        <v>16.87</v>
      </c>
      <c r="E24" s="229">
        <v>24195488</v>
      </c>
      <c r="F24" s="38">
        <v>0</v>
      </c>
      <c r="G24" s="38">
        <v>1</v>
      </c>
      <c r="H24" s="38">
        <v>0</v>
      </c>
      <c r="I24" s="217" t="str">
        <f t="shared" si="0"/>
        <v xml:space="preserve">            ОВДП (18 - річні); 832%; 17,1р.</v>
      </c>
      <c r="J24" s="40">
        <f t="shared" si="1"/>
        <v>24195488</v>
      </c>
      <c r="K24" s="170"/>
      <c r="L24" s="170"/>
      <c r="M24" s="170"/>
      <c r="N24" s="170"/>
      <c r="O24" s="170"/>
      <c r="P24" s="170"/>
      <c r="Q24" s="170"/>
      <c r="R24" s="170"/>
    </row>
    <row r="25" spans="1:18" ht="15.75" x14ac:dyDescent="0.25">
      <c r="A25" s="117" t="s">
        <v>160</v>
      </c>
      <c r="B25" s="17">
        <v>16.399999999999999</v>
      </c>
      <c r="C25" s="17">
        <v>18.86</v>
      </c>
      <c r="D25" s="17">
        <v>18.62</v>
      </c>
      <c r="E25" s="17">
        <v>12097744</v>
      </c>
      <c r="F25" s="38">
        <v>0</v>
      </c>
      <c r="G25" s="38">
        <v>1</v>
      </c>
      <c r="H25" s="38">
        <v>0</v>
      </c>
      <c r="I25" s="217" t="str">
        <f t="shared" si="0"/>
        <v xml:space="preserve">            ОВДП (19 - річні); 16,4%; 18,86р.</v>
      </c>
      <c r="J25" s="40">
        <f t="shared" si="1"/>
        <v>12097744</v>
      </c>
      <c r="K25" s="170"/>
      <c r="L25" s="170"/>
      <c r="M25" s="170"/>
      <c r="N25" s="170"/>
      <c r="O25" s="170"/>
      <c r="P25" s="170"/>
      <c r="Q25" s="170"/>
      <c r="R25" s="170"/>
    </row>
    <row r="26" spans="1:18" ht="15.75" x14ac:dyDescent="0.25">
      <c r="A26" s="117" t="s">
        <v>104</v>
      </c>
      <c r="B26" s="17">
        <v>141.47900000000001</v>
      </c>
      <c r="C26" s="17">
        <v>1.95</v>
      </c>
      <c r="D26" s="17">
        <v>0.46</v>
      </c>
      <c r="E26" s="17">
        <v>71605224.810000002</v>
      </c>
      <c r="F26" s="38">
        <v>0</v>
      </c>
      <c r="G26" s="38">
        <v>1</v>
      </c>
      <c r="H26" s="38">
        <v>0</v>
      </c>
      <c r="I26" s="217" t="str">
        <f t="shared" si="0"/>
        <v xml:space="preserve">            ОВДП (2 - річні); 141,479%; 1,95р.</v>
      </c>
      <c r="J26" s="40">
        <f t="shared" si="1"/>
        <v>71605224.810000002</v>
      </c>
      <c r="K26" s="170"/>
      <c r="L26" s="170"/>
      <c r="M26" s="170"/>
      <c r="N26" s="170"/>
      <c r="O26" s="170"/>
      <c r="P26" s="170"/>
      <c r="Q26" s="170"/>
      <c r="R26" s="170"/>
    </row>
    <row r="27" spans="1:18" ht="15.75" x14ac:dyDescent="0.25">
      <c r="A27" s="38" t="s">
        <v>33</v>
      </c>
      <c r="B27" s="229">
        <v>16.399999999999999</v>
      </c>
      <c r="C27" s="229">
        <v>19.86</v>
      </c>
      <c r="D27" s="229">
        <v>19.62</v>
      </c>
      <c r="E27" s="229">
        <v>12097744</v>
      </c>
      <c r="F27" s="38">
        <v>0</v>
      </c>
      <c r="G27" s="38">
        <v>1</v>
      </c>
      <c r="H27" s="38">
        <v>0</v>
      </c>
      <c r="I27" s="217" t="str">
        <f t="shared" si="0"/>
        <v xml:space="preserve">            ОВДП (20 - річні); 16,4%; 19,86р.</v>
      </c>
      <c r="J27" s="40">
        <f t="shared" si="1"/>
        <v>12097744</v>
      </c>
      <c r="K27" s="170"/>
      <c r="L27" s="170"/>
      <c r="M27" s="170"/>
      <c r="N27" s="170"/>
      <c r="O27" s="170"/>
      <c r="P27" s="170"/>
      <c r="Q27" s="170"/>
      <c r="R27" s="170"/>
    </row>
    <row r="28" spans="1:18" ht="15.75" x14ac:dyDescent="0.25">
      <c r="A28" s="38" t="s">
        <v>141</v>
      </c>
      <c r="B28" s="229">
        <v>16.399999999999999</v>
      </c>
      <c r="C28" s="229">
        <v>20.86</v>
      </c>
      <c r="D28" s="229">
        <v>20.62</v>
      </c>
      <c r="E28" s="229">
        <v>12097744</v>
      </c>
      <c r="F28" s="38">
        <v>0</v>
      </c>
      <c r="G28" s="38">
        <v>1</v>
      </c>
      <c r="H28" s="38">
        <v>0</v>
      </c>
      <c r="I28" s="217" t="str">
        <f t="shared" si="0"/>
        <v xml:space="preserve">            ОВДП (21-річні); 16,4%; 20,86р.</v>
      </c>
      <c r="J28" s="40">
        <f t="shared" si="1"/>
        <v>12097744</v>
      </c>
      <c r="K28" s="170"/>
      <c r="L28" s="170"/>
      <c r="M28" s="170"/>
      <c r="N28" s="170"/>
      <c r="O28" s="170"/>
      <c r="P28" s="170"/>
      <c r="Q28" s="170"/>
      <c r="R28" s="170"/>
    </row>
    <row r="29" spans="1:18" ht="15.75" x14ac:dyDescent="0.25">
      <c r="A29" s="38" t="s">
        <v>2</v>
      </c>
      <c r="B29" s="229">
        <v>16.399999999999999</v>
      </c>
      <c r="C29" s="229">
        <v>22.11</v>
      </c>
      <c r="D29" s="229">
        <v>21.87</v>
      </c>
      <c r="E29" s="229">
        <v>6048872</v>
      </c>
      <c r="F29" s="38">
        <v>0</v>
      </c>
      <c r="G29" s="38">
        <v>1</v>
      </c>
      <c r="H29" s="38">
        <v>0</v>
      </c>
      <c r="I29" s="217" t="str">
        <f t="shared" si="0"/>
        <v xml:space="preserve">            ОВДП (22-річні); 16,4%; 22,11р.</v>
      </c>
      <c r="J29" s="40">
        <f t="shared" si="1"/>
        <v>6048872</v>
      </c>
      <c r="K29" s="170"/>
      <c r="L29" s="170"/>
      <c r="M29" s="170"/>
      <c r="N29" s="170"/>
      <c r="O29" s="170"/>
      <c r="P29" s="170"/>
      <c r="Q29" s="170"/>
      <c r="R29" s="170"/>
    </row>
    <row r="30" spans="1:18" ht="15.75" x14ac:dyDescent="0.25">
      <c r="A30" s="38" t="s">
        <v>142</v>
      </c>
      <c r="B30" s="229">
        <v>16.399999999999999</v>
      </c>
      <c r="C30" s="229">
        <v>22.44</v>
      </c>
      <c r="D30" s="229">
        <v>22.21</v>
      </c>
      <c r="E30" s="229">
        <v>18146616</v>
      </c>
      <c r="F30" s="38">
        <v>0</v>
      </c>
      <c r="G30" s="38">
        <v>1</v>
      </c>
      <c r="H30" s="38">
        <v>0</v>
      </c>
      <c r="I30" s="217" t="str">
        <f t="shared" si="0"/>
        <v xml:space="preserve">            ОВДП (23-річні); 16,4%; 22,44р.</v>
      </c>
      <c r="J30" s="40">
        <f t="shared" si="1"/>
        <v>18146616</v>
      </c>
      <c r="K30" s="170"/>
      <c r="L30" s="170"/>
      <c r="M30" s="170"/>
      <c r="N30" s="170"/>
      <c r="O30" s="170"/>
      <c r="P30" s="170"/>
      <c r="Q30" s="170"/>
      <c r="R30" s="170"/>
    </row>
    <row r="31" spans="1:18" ht="15.75" x14ac:dyDescent="0.25">
      <c r="A31" s="38" t="s">
        <v>3</v>
      </c>
      <c r="B31" s="229">
        <v>16.399999999999999</v>
      </c>
      <c r="C31" s="229">
        <v>23.86</v>
      </c>
      <c r="D31" s="229">
        <v>23.62</v>
      </c>
      <c r="E31" s="229">
        <v>12097744</v>
      </c>
      <c r="F31" s="38">
        <v>0</v>
      </c>
      <c r="G31" s="38">
        <v>1</v>
      </c>
      <c r="H31" s="38">
        <v>0</v>
      </c>
      <c r="I31" s="217" t="str">
        <f t="shared" si="0"/>
        <v xml:space="preserve">            ОВДП (24-річні); 16,4%; 23,86р.</v>
      </c>
      <c r="J31" s="40">
        <f t="shared" si="1"/>
        <v>12097744</v>
      </c>
      <c r="K31" s="170"/>
      <c r="L31" s="170"/>
      <c r="M31" s="170"/>
      <c r="N31" s="170"/>
      <c r="O31" s="170"/>
      <c r="P31" s="170"/>
      <c r="Q31" s="170"/>
      <c r="R31" s="170"/>
    </row>
    <row r="32" spans="1:18" ht="15.75" x14ac:dyDescent="0.25">
      <c r="A32" s="38" t="s">
        <v>81</v>
      </c>
      <c r="B32" s="229">
        <v>16.399999999999999</v>
      </c>
      <c r="C32" s="229">
        <v>24.86</v>
      </c>
      <c r="D32" s="229">
        <v>24.62</v>
      </c>
      <c r="E32" s="229">
        <v>12097744</v>
      </c>
      <c r="F32" s="38">
        <v>0</v>
      </c>
      <c r="G32" s="38">
        <v>1</v>
      </c>
      <c r="H32" s="38">
        <v>0</v>
      </c>
      <c r="I32" s="217" t="str">
        <f t="shared" si="0"/>
        <v xml:space="preserve">            ОВДП (25-річні); 16,4%; 24,86р.</v>
      </c>
      <c r="J32" s="40">
        <f t="shared" si="1"/>
        <v>12097744</v>
      </c>
      <c r="K32" s="170"/>
      <c r="L32" s="170"/>
      <c r="M32" s="170"/>
      <c r="N32" s="170"/>
      <c r="O32" s="170"/>
      <c r="P32" s="170"/>
      <c r="Q32" s="170"/>
      <c r="R32" s="170"/>
    </row>
    <row r="33" spans="1:18" ht="15.75" x14ac:dyDescent="0.25">
      <c r="A33" s="38" t="s">
        <v>140</v>
      </c>
      <c r="B33" s="229">
        <v>16.399999999999999</v>
      </c>
      <c r="C33" s="229">
        <v>25.86</v>
      </c>
      <c r="D33" s="229">
        <v>25.62</v>
      </c>
      <c r="E33" s="229">
        <v>12097744</v>
      </c>
      <c r="F33" s="38">
        <v>0</v>
      </c>
      <c r="G33" s="38">
        <v>1</v>
      </c>
      <c r="H33" s="38">
        <v>0</v>
      </c>
      <c r="I33" s="217" t="str">
        <f t="shared" si="0"/>
        <v xml:space="preserve">            ОВДП (26-річні); 16,4%; 25,86р.</v>
      </c>
      <c r="J33" s="40">
        <f t="shared" si="1"/>
        <v>12097744</v>
      </c>
      <c r="K33" s="170"/>
      <c r="L33" s="170"/>
      <c r="M33" s="170"/>
      <c r="N33" s="170"/>
      <c r="O33" s="170"/>
      <c r="P33" s="170"/>
      <c r="Q33" s="170"/>
      <c r="R33" s="170"/>
    </row>
    <row r="34" spans="1:18" ht="15.75" x14ac:dyDescent="0.25">
      <c r="A34" s="38" t="s">
        <v>0</v>
      </c>
      <c r="B34" s="229">
        <v>16.399999999999999</v>
      </c>
      <c r="C34" s="229">
        <v>26.86</v>
      </c>
      <c r="D34" s="229">
        <v>26.63</v>
      </c>
      <c r="E34" s="229">
        <v>12097744</v>
      </c>
      <c r="F34" s="38">
        <v>0</v>
      </c>
      <c r="G34" s="38">
        <v>1</v>
      </c>
      <c r="H34" s="38">
        <v>0</v>
      </c>
      <c r="I34" s="217" t="str">
        <f t="shared" si="0"/>
        <v xml:space="preserve">            ОВДП (27-річні); 16,4%; 26,86р.</v>
      </c>
      <c r="J34" s="40">
        <f t="shared" si="1"/>
        <v>12097744</v>
      </c>
      <c r="K34" s="170"/>
      <c r="L34" s="170"/>
      <c r="M34" s="170"/>
      <c r="N34" s="170"/>
      <c r="O34" s="170"/>
      <c r="P34" s="170"/>
      <c r="Q34" s="170"/>
      <c r="R34" s="170"/>
    </row>
    <row r="35" spans="1:18" ht="15.75" x14ac:dyDescent="0.25">
      <c r="A35" s="38" t="s">
        <v>79</v>
      </c>
      <c r="B35" s="229">
        <v>16.399999999999999</v>
      </c>
      <c r="C35" s="229">
        <v>27.86</v>
      </c>
      <c r="D35" s="229">
        <v>27.63</v>
      </c>
      <c r="E35" s="229">
        <v>12097744</v>
      </c>
      <c r="F35" s="38">
        <v>0</v>
      </c>
      <c r="G35" s="38">
        <v>1</v>
      </c>
      <c r="H35" s="38">
        <v>0</v>
      </c>
      <c r="I35" s="217" t="str">
        <f t="shared" si="0"/>
        <v xml:space="preserve">            ОВДП (28-річні); 16,4%; 27,86р.</v>
      </c>
      <c r="J35" s="40">
        <f t="shared" si="1"/>
        <v>12097744</v>
      </c>
      <c r="K35" s="170"/>
      <c r="L35" s="170"/>
      <c r="M35" s="170"/>
      <c r="N35" s="170"/>
      <c r="O35" s="170"/>
      <c r="P35" s="170"/>
      <c r="Q35" s="170"/>
      <c r="R35" s="170"/>
    </row>
    <row r="36" spans="1:18" ht="15.75" x14ac:dyDescent="0.25">
      <c r="A36" s="38" t="s">
        <v>1</v>
      </c>
      <c r="B36" s="229">
        <v>16.399999999999999</v>
      </c>
      <c r="C36" s="229">
        <v>28.86</v>
      </c>
      <c r="D36" s="229">
        <v>28.63</v>
      </c>
      <c r="E36" s="229">
        <v>12097744</v>
      </c>
      <c r="F36" s="38">
        <v>0</v>
      </c>
      <c r="G36" s="38">
        <v>1</v>
      </c>
      <c r="H36" s="38">
        <v>0</v>
      </c>
      <c r="I36" s="217" t="str">
        <f t="shared" si="0"/>
        <v xml:space="preserve">            ОВДП (29-річні); 16,4%; 28,86р.</v>
      </c>
      <c r="J36" s="40">
        <f t="shared" si="1"/>
        <v>12097744</v>
      </c>
      <c r="K36" s="170"/>
      <c r="L36" s="170"/>
      <c r="M36" s="170"/>
      <c r="N36" s="170"/>
      <c r="O36" s="170"/>
      <c r="P36" s="170"/>
      <c r="Q36" s="170"/>
      <c r="R36" s="170"/>
    </row>
    <row r="37" spans="1:18" ht="15.75" x14ac:dyDescent="0.25">
      <c r="A37" s="38" t="s">
        <v>151</v>
      </c>
      <c r="B37" s="229">
        <v>1444</v>
      </c>
      <c r="C37" s="229">
        <v>0.25</v>
      </c>
      <c r="D37" s="229">
        <v>0.22</v>
      </c>
      <c r="E37" s="229">
        <v>545000</v>
      </c>
      <c r="F37" s="38">
        <v>0</v>
      </c>
      <c r="G37" s="38">
        <v>1</v>
      </c>
      <c r="H37" s="38">
        <v>0</v>
      </c>
      <c r="I37" s="217" t="str">
        <f t="shared" si="0"/>
        <v xml:space="preserve">            ОВДП (3 - місячні); 1444%; 0,25р.</v>
      </c>
      <c r="J37" s="40">
        <f t="shared" si="1"/>
        <v>545000</v>
      </c>
      <c r="K37" s="170"/>
      <c r="L37" s="170"/>
      <c r="M37" s="170"/>
      <c r="N37" s="170"/>
      <c r="O37" s="170"/>
      <c r="P37" s="170"/>
      <c r="Q37" s="170"/>
      <c r="R37" s="170"/>
    </row>
    <row r="38" spans="1:18" ht="15.75" x14ac:dyDescent="0.25">
      <c r="A38" s="38" t="s">
        <v>164</v>
      </c>
      <c r="B38" s="229">
        <v>706.09500000000003</v>
      </c>
      <c r="C38" s="229">
        <v>2.56</v>
      </c>
      <c r="D38" s="229">
        <v>1.89</v>
      </c>
      <c r="E38" s="229">
        <v>47019495.479999997</v>
      </c>
      <c r="F38" s="38">
        <v>0</v>
      </c>
      <c r="G38" s="38">
        <v>1</v>
      </c>
      <c r="H38" s="38">
        <v>0</v>
      </c>
      <c r="I38" s="217" t="str">
        <f t="shared" si="0"/>
        <v xml:space="preserve">            ОВДП (3 - річні); 706,095%; 2,56р.</v>
      </c>
      <c r="J38" s="40">
        <f t="shared" si="1"/>
        <v>47019495.479999997</v>
      </c>
      <c r="K38" s="170"/>
      <c r="L38" s="170"/>
      <c r="M38" s="170"/>
      <c r="N38" s="170"/>
      <c r="O38" s="170"/>
      <c r="P38" s="170"/>
      <c r="Q38" s="170"/>
      <c r="R38" s="170"/>
    </row>
    <row r="39" spans="1:18" ht="15.75" x14ac:dyDescent="0.25">
      <c r="A39" s="38" t="s">
        <v>8</v>
      </c>
      <c r="B39" s="229">
        <v>16.399999999999999</v>
      </c>
      <c r="C39" s="229">
        <v>29.86</v>
      </c>
      <c r="D39" s="229">
        <v>29.63</v>
      </c>
      <c r="E39" s="229">
        <v>12097751</v>
      </c>
      <c r="F39" s="38">
        <v>0</v>
      </c>
      <c r="G39" s="38">
        <v>1</v>
      </c>
      <c r="H39" s="38">
        <v>0</v>
      </c>
      <c r="I39" s="217" t="str">
        <f t="shared" si="0"/>
        <v xml:space="preserve">            ОВДП (30-річні); 16,4%; 29,86р.</v>
      </c>
      <c r="J39" s="40">
        <f t="shared" si="1"/>
        <v>12097751</v>
      </c>
      <c r="K39" s="170"/>
      <c r="L39" s="170"/>
      <c r="M39" s="170"/>
      <c r="N39" s="170"/>
      <c r="O39" s="170"/>
      <c r="P39" s="170"/>
      <c r="Q39" s="170"/>
      <c r="R39" s="170"/>
    </row>
    <row r="40" spans="1:18" ht="15.75" x14ac:dyDescent="0.25">
      <c r="A40" s="38" t="s">
        <v>44</v>
      </c>
      <c r="B40" s="229">
        <v>16</v>
      </c>
      <c r="C40" s="229">
        <v>4.95</v>
      </c>
      <c r="D40" s="229">
        <v>3.61</v>
      </c>
      <c r="E40" s="229">
        <v>30000</v>
      </c>
      <c r="F40" s="38">
        <v>0</v>
      </c>
      <c r="G40" s="38">
        <v>1</v>
      </c>
      <c r="H40" s="38">
        <v>0</v>
      </c>
      <c r="I40" s="217" t="str">
        <f t="shared" si="0"/>
        <v xml:space="preserve">            ОВДП (4 - річні); 16%; 4,95р.</v>
      </c>
      <c r="J40" s="40">
        <f t="shared" si="1"/>
        <v>30000</v>
      </c>
      <c r="K40" s="170"/>
      <c r="L40" s="170"/>
      <c r="M40" s="170"/>
      <c r="N40" s="170"/>
      <c r="O40" s="170"/>
      <c r="P40" s="170"/>
      <c r="Q40" s="170"/>
      <c r="R40" s="170"/>
    </row>
    <row r="41" spans="1:18" ht="15.75" x14ac:dyDescent="0.25">
      <c r="A41" s="38" t="s">
        <v>120</v>
      </c>
      <c r="B41" s="229">
        <v>62.752000000000002</v>
      </c>
      <c r="C41" s="229">
        <v>4.8899999999999997</v>
      </c>
      <c r="D41" s="229">
        <v>2.29</v>
      </c>
      <c r="E41" s="229">
        <v>37367828.399999999</v>
      </c>
      <c r="F41" s="38">
        <v>0</v>
      </c>
      <c r="G41" s="38">
        <v>1</v>
      </c>
      <c r="H41" s="38">
        <v>0</v>
      </c>
      <c r="I41" s="217" t="str">
        <f t="shared" si="0"/>
        <v xml:space="preserve">            ОВДП (5 - річні); 62,752%; 4,89р.</v>
      </c>
      <c r="J41" s="40">
        <f t="shared" si="1"/>
        <v>37367828.399999999</v>
      </c>
      <c r="K41" s="170"/>
      <c r="L41" s="170"/>
      <c r="M41" s="170"/>
      <c r="N41" s="170"/>
      <c r="O41" s="170"/>
      <c r="P41" s="170"/>
      <c r="Q41" s="170"/>
      <c r="R41" s="170"/>
    </row>
    <row r="42" spans="1:18" ht="15.75" x14ac:dyDescent="0.25">
      <c r="A42" s="38" t="s">
        <v>122</v>
      </c>
      <c r="B42" s="229">
        <v>1444</v>
      </c>
      <c r="C42" s="229">
        <v>0.48</v>
      </c>
      <c r="D42" s="229">
        <v>0.45</v>
      </c>
      <c r="E42" s="229">
        <v>10875627.9</v>
      </c>
      <c r="F42" s="38">
        <v>0</v>
      </c>
      <c r="G42" s="38">
        <v>1</v>
      </c>
      <c r="H42" s="38">
        <v>0</v>
      </c>
      <c r="I42" s="217" t="str">
        <f t="shared" si="0"/>
        <v xml:space="preserve">            ОВДП (6 - місячні); 1444%; 0,48р.</v>
      </c>
      <c r="J42" s="40">
        <f t="shared" si="1"/>
        <v>10875627.9</v>
      </c>
      <c r="K42" s="170"/>
      <c r="L42" s="170"/>
      <c r="M42" s="170"/>
      <c r="N42" s="170"/>
      <c r="O42" s="170"/>
      <c r="P42" s="170"/>
      <c r="Q42" s="170"/>
      <c r="R42" s="170"/>
    </row>
    <row r="43" spans="1:18" ht="15.75" x14ac:dyDescent="0.25">
      <c r="A43" s="38" t="s">
        <v>64</v>
      </c>
      <c r="B43" s="229">
        <v>14.3</v>
      </c>
      <c r="C43" s="229">
        <v>6.64</v>
      </c>
      <c r="D43" s="229">
        <v>3.25</v>
      </c>
      <c r="E43" s="229">
        <v>5800100</v>
      </c>
      <c r="F43" s="38">
        <v>0</v>
      </c>
      <c r="G43" s="38">
        <v>1</v>
      </c>
      <c r="H43" s="38">
        <v>0</v>
      </c>
      <c r="I43" s="217" t="str">
        <f t="shared" si="0"/>
        <v xml:space="preserve">            ОВДП (6 - річні); 14,3%; 6,64р.</v>
      </c>
      <c r="J43" s="40">
        <f t="shared" si="1"/>
        <v>5800100</v>
      </c>
      <c r="K43" s="170"/>
      <c r="L43" s="170"/>
      <c r="M43" s="170"/>
      <c r="N43" s="170"/>
      <c r="O43" s="170"/>
      <c r="P43" s="170"/>
      <c r="Q43" s="170"/>
      <c r="R43" s="170"/>
    </row>
    <row r="44" spans="1:18" ht="15.75" x14ac:dyDescent="0.25">
      <c r="A44" s="38" t="s">
        <v>136</v>
      </c>
      <c r="B44" s="229">
        <v>29.31</v>
      </c>
      <c r="C44" s="229">
        <v>6.76</v>
      </c>
      <c r="D44" s="229">
        <v>4.67</v>
      </c>
      <c r="E44" s="229">
        <v>14470450</v>
      </c>
      <c r="F44" s="38">
        <v>0</v>
      </c>
      <c r="G44" s="38">
        <v>1</v>
      </c>
      <c r="H44" s="38">
        <v>0</v>
      </c>
      <c r="I44" s="217" t="str">
        <f t="shared" si="0"/>
        <v xml:space="preserve">            ОВДП (7 - річні); 29,31%; 6,76р.</v>
      </c>
      <c r="J44" s="40">
        <f t="shared" si="1"/>
        <v>14470450</v>
      </c>
      <c r="K44" s="170"/>
      <c r="L44" s="170"/>
      <c r="M44" s="170"/>
      <c r="N44" s="170"/>
      <c r="O44" s="170"/>
      <c r="P44" s="170"/>
      <c r="Q44" s="170"/>
      <c r="R44" s="170"/>
    </row>
    <row r="45" spans="1:18" ht="15.75" x14ac:dyDescent="0.25">
      <c r="A45" s="38" t="s">
        <v>5</v>
      </c>
      <c r="B45" s="229">
        <v>160.91499999999999</v>
      </c>
      <c r="C45" s="229">
        <v>8.18</v>
      </c>
      <c r="D45" s="229">
        <v>4.88</v>
      </c>
      <c r="E45" s="229">
        <v>18900000</v>
      </c>
      <c r="F45" s="38">
        <v>0</v>
      </c>
      <c r="G45" s="38">
        <v>1</v>
      </c>
      <c r="H45" s="38">
        <v>0</v>
      </c>
      <c r="I45" s="217" t="str">
        <f t="shared" si="0"/>
        <v xml:space="preserve">            ОВДП (8 - річні); 160,915%; 8,18р.</v>
      </c>
      <c r="J45" s="40">
        <f t="shared" si="1"/>
        <v>18900000</v>
      </c>
      <c r="K45" s="170"/>
      <c r="L45" s="170"/>
      <c r="M45" s="170"/>
      <c r="N45" s="170"/>
      <c r="O45" s="170"/>
      <c r="P45" s="170"/>
      <c r="Q45" s="170"/>
      <c r="R45" s="170"/>
    </row>
    <row r="46" spans="1:18" ht="15.75" x14ac:dyDescent="0.25">
      <c r="A46" s="38" t="s">
        <v>24</v>
      </c>
      <c r="B46" s="229">
        <v>0</v>
      </c>
      <c r="C46" s="229">
        <v>0</v>
      </c>
      <c r="D46" s="229">
        <v>0</v>
      </c>
      <c r="E46" s="229">
        <v>0</v>
      </c>
      <c r="F46" s="38">
        <v>0</v>
      </c>
      <c r="G46" s="38">
        <v>1</v>
      </c>
      <c r="H46" s="38">
        <v>0</v>
      </c>
      <c r="I46" s="217" t="str">
        <f t="shared" si="0"/>
        <v xml:space="preserve">            ОВДП (9 - місячні); 0%; 0р.</v>
      </c>
      <c r="J46" s="40">
        <f t="shared" si="1"/>
        <v>0</v>
      </c>
      <c r="K46" s="170"/>
      <c r="L46" s="170"/>
      <c r="M46" s="170"/>
      <c r="N46" s="170"/>
      <c r="O46" s="170"/>
      <c r="P46" s="170"/>
      <c r="Q46" s="170"/>
      <c r="R46" s="170"/>
    </row>
    <row r="47" spans="1:18" ht="15.75" x14ac:dyDescent="0.25">
      <c r="A47" s="38" t="s">
        <v>88</v>
      </c>
      <c r="B47" s="229">
        <v>308.61099999999999</v>
      </c>
      <c r="C47" s="229">
        <v>9.2899999999999991</v>
      </c>
      <c r="D47" s="229">
        <v>6.49</v>
      </c>
      <c r="E47" s="229">
        <v>19400000</v>
      </c>
      <c r="F47" s="38">
        <v>0</v>
      </c>
      <c r="G47" s="38">
        <v>1</v>
      </c>
      <c r="H47" s="38">
        <v>0</v>
      </c>
      <c r="I47" s="217" t="str">
        <f t="shared" si="0"/>
        <v xml:space="preserve">            ОВДП (9 - річні); 308,611%; 9,29р.</v>
      </c>
      <c r="J47" s="40">
        <f t="shared" si="1"/>
        <v>19400000</v>
      </c>
      <c r="K47" s="170"/>
      <c r="L47" s="170"/>
      <c r="M47" s="170"/>
      <c r="N47" s="170"/>
      <c r="O47" s="170"/>
      <c r="P47" s="170"/>
      <c r="Q47" s="170"/>
      <c r="R47" s="170"/>
    </row>
    <row r="48" spans="1:18" ht="15.75" x14ac:dyDescent="0.25">
      <c r="A48" s="38" t="s">
        <v>43</v>
      </c>
      <c r="B48" s="229">
        <v>0</v>
      </c>
      <c r="C48" s="229">
        <v>0</v>
      </c>
      <c r="D48" s="229">
        <v>0</v>
      </c>
      <c r="E48" s="229">
        <v>0</v>
      </c>
      <c r="F48" s="38">
        <v>0</v>
      </c>
      <c r="G48" s="38">
        <v>1</v>
      </c>
      <c r="H48" s="38">
        <v>0</v>
      </c>
      <c r="I48" s="217" t="str">
        <f t="shared" si="0"/>
        <v xml:space="preserve">            Казначейські зобов'язання; 0%; 0р.</v>
      </c>
      <c r="J48" s="40">
        <f t="shared" si="1"/>
        <v>0</v>
      </c>
      <c r="K48" s="170"/>
      <c r="L48" s="170"/>
      <c r="M48" s="170"/>
      <c r="N48" s="170"/>
      <c r="O48" s="170"/>
      <c r="P48" s="170"/>
      <c r="Q48" s="170"/>
      <c r="R48" s="170"/>
    </row>
    <row r="49" spans="1:18" ht="15.75" x14ac:dyDescent="0.25">
      <c r="A49" s="38" t="s">
        <v>86</v>
      </c>
      <c r="B49" s="229">
        <v>0</v>
      </c>
      <c r="C49" s="229">
        <v>0</v>
      </c>
      <c r="D49" s="229">
        <v>0</v>
      </c>
      <c r="E49" s="229">
        <v>0</v>
      </c>
      <c r="F49" s="38">
        <v>0</v>
      </c>
      <c r="G49" s="38">
        <v>1</v>
      </c>
      <c r="H49" s="38">
        <v>0</v>
      </c>
      <c r="I49" s="217" t="str">
        <f t="shared" si="0"/>
        <v xml:space="preserve">            ОВДП (1 - місячні); 0%; 0р.</v>
      </c>
      <c r="J49" s="40">
        <f t="shared" si="1"/>
        <v>0</v>
      </c>
      <c r="K49" s="170"/>
      <c r="L49" s="170"/>
      <c r="M49" s="170"/>
      <c r="N49" s="170"/>
      <c r="O49" s="170"/>
      <c r="P49" s="170"/>
      <c r="Q49" s="170"/>
      <c r="R49" s="170"/>
    </row>
    <row r="50" spans="1:18" ht="15.75" x14ac:dyDescent="0.25">
      <c r="A50" s="38" t="s">
        <v>30</v>
      </c>
      <c r="B50" s="229">
        <v>9.4359999999999999</v>
      </c>
      <c r="C50" s="229">
        <v>9.83</v>
      </c>
      <c r="D50" s="229">
        <v>4.09</v>
      </c>
      <c r="E50" s="229">
        <v>1330000</v>
      </c>
      <c r="F50" s="38">
        <v>0</v>
      </c>
      <c r="G50" s="38">
        <v>1</v>
      </c>
      <c r="H50" s="38">
        <v>0</v>
      </c>
      <c r="I50" s="217" t="str">
        <f t="shared" si="0"/>
        <v xml:space="preserve">            ОВДП (10 - річні); 9,436%; 9,83р.</v>
      </c>
      <c r="J50" s="40">
        <f t="shared" si="1"/>
        <v>1330000</v>
      </c>
      <c r="K50" s="170"/>
      <c r="L50" s="170"/>
      <c r="M50" s="170"/>
      <c r="N50" s="170"/>
      <c r="O50" s="170"/>
      <c r="P50" s="170"/>
      <c r="Q50" s="170"/>
      <c r="R50" s="170"/>
    </row>
    <row r="51" spans="1:18" ht="15.75" x14ac:dyDescent="0.25">
      <c r="A51" s="38" t="s">
        <v>18</v>
      </c>
      <c r="B51" s="229">
        <v>0</v>
      </c>
      <c r="C51" s="229">
        <v>0</v>
      </c>
      <c r="D51" s="229">
        <v>0</v>
      </c>
      <c r="E51" s="229">
        <v>0</v>
      </c>
      <c r="F51" s="38">
        <v>0</v>
      </c>
      <c r="G51" s="38">
        <v>1</v>
      </c>
      <c r="H51" s="38">
        <v>0</v>
      </c>
      <c r="I51" s="217" t="str">
        <f t="shared" si="0"/>
        <v xml:space="preserve">            ОВДП (12 - місячні); 0%; 0р.</v>
      </c>
      <c r="J51" s="40">
        <f t="shared" si="1"/>
        <v>0</v>
      </c>
      <c r="K51" s="170"/>
      <c r="L51" s="170"/>
      <c r="M51" s="170"/>
      <c r="N51" s="170"/>
      <c r="O51" s="170"/>
      <c r="P51" s="170"/>
      <c r="Q51" s="170"/>
      <c r="R51" s="170"/>
    </row>
    <row r="52" spans="1:18" ht="15.75" x14ac:dyDescent="0.25">
      <c r="A52" s="38" t="s">
        <v>157</v>
      </c>
      <c r="B52" s="229">
        <v>0</v>
      </c>
      <c r="C52" s="229">
        <v>0</v>
      </c>
      <c r="D52" s="229">
        <v>0</v>
      </c>
      <c r="E52" s="229">
        <v>0</v>
      </c>
      <c r="F52" s="38">
        <v>0</v>
      </c>
      <c r="G52" s="38">
        <v>1</v>
      </c>
      <c r="H52" s="38">
        <v>0</v>
      </c>
      <c r="I52" s="217" t="str">
        <f t="shared" si="0"/>
        <v xml:space="preserve">            ОВДП (18 - місячні); 0%; 0р.</v>
      </c>
      <c r="J52" s="40">
        <f t="shared" si="1"/>
        <v>0</v>
      </c>
      <c r="K52" s="170"/>
      <c r="L52" s="170"/>
      <c r="M52" s="170"/>
      <c r="N52" s="170"/>
      <c r="O52" s="170"/>
      <c r="P52" s="170"/>
      <c r="Q52" s="170"/>
      <c r="R52" s="170"/>
    </row>
    <row r="53" spans="1:18" ht="15.75" x14ac:dyDescent="0.25">
      <c r="A53" s="38" t="s">
        <v>104</v>
      </c>
      <c r="B53" s="229">
        <v>0</v>
      </c>
      <c r="C53" s="229">
        <v>0</v>
      </c>
      <c r="D53" s="229">
        <v>0</v>
      </c>
      <c r="E53" s="229">
        <v>0</v>
      </c>
      <c r="F53" s="38">
        <v>0</v>
      </c>
      <c r="G53" s="38">
        <v>1</v>
      </c>
      <c r="H53" s="38">
        <v>0</v>
      </c>
      <c r="I53" s="217" t="str">
        <f t="shared" si="0"/>
        <v xml:space="preserve">            ОВДП (2 - річні); 0%; 0р.</v>
      </c>
      <c r="J53" s="40">
        <f t="shared" si="1"/>
        <v>0</v>
      </c>
      <c r="K53" s="170"/>
      <c r="L53" s="170"/>
      <c r="M53" s="170"/>
      <c r="N53" s="170"/>
      <c r="O53" s="170"/>
      <c r="P53" s="170"/>
      <c r="Q53" s="170"/>
      <c r="R53" s="170"/>
    </row>
    <row r="54" spans="1:18" ht="15.75" x14ac:dyDescent="0.25">
      <c r="A54" s="38" t="s">
        <v>151</v>
      </c>
      <c r="B54" s="229">
        <v>0</v>
      </c>
      <c r="C54" s="229">
        <v>0</v>
      </c>
      <c r="D54" s="229">
        <v>0</v>
      </c>
      <c r="E54" s="229">
        <v>0</v>
      </c>
      <c r="F54" s="38">
        <v>0</v>
      </c>
      <c r="G54" s="38">
        <v>1</v>
      </c>
      <c r="H54" s="38">
        <v>0</v>
      </c>
      <c r="I54" s="217"/>
      <c r="J54" s="40">
        <f t="shared" si="1"/>
        <v>0</v>
      </c>
      <c r="K54" s="170"/>
      <c r="L54" s="170"/>
      <c r="M54" s="170"/>
      <c r="N54" s="170"/>
      <c r="O54" s="170"/>
      <c r="P54" s="170"/>
      <c r="Q54" s="170"/>
      <c r="R54" s="170"/>
    </row>
    <row r="55" spans="1:18" ht="15.75" x14ac:dyDescent="0.25">
      <c r="A55" s="38" t="s">
        <v>164</v>
      </c>
      <c r="B55" s="229">
        <v>0</v>
      </c>
      <c r="C55" s="229">
        <v>0</v>
      </c>
      <c r="D55" s="229">
        <v>0</v>
      </c>
      <c r="E55" s="229">
        <v>0</v>
      </c>
      <c r="F55" s="38">
        <v>0</v>
      </c>
      <c r="G55" s="38">
        <v>1</v>
      </c>
      <c r="H55" s="38">
        <v>0</v>
      </c>
      <c r="I55" s="217"/>
      <c r="J55" s="40">
        <f t="shared" si="1"/>
        <v>0</v>
      </c>
      <c r="K55" s="170"/>
      <c r="L55" s="170"/>
      <c r="M55" s="170"/>
      <c r="N55" s="170"/>
      <c r="O55" s="170"/>
      <c r="P55" s="170"/>
      <c r="Q55" s="170"/>
      <c r="R55" s="170"/>
    </row>
    <row r="56" spans="1:18" ht="15.75" x14ac:dyDescent="0.25">
      <c r="A56" s="38" t="s">
        <v>44</v>
      </c>
      <c r="B56" s="229">
        <v>0</v>
      </c>
      <c r="C56" s="229">
        <v>0</v>
      </c>
      <c r="D56" s="229">
        <v>0</v>
      </c>
      <c r="E56" s="229">
        <v>0</v>
      </c>
      <c r="F56" s="38">
        <v>0</v>
      </c>
      <c r="G56" s="38">
        <v>1</v>
      </c>
      <c r="H56" s="38">
        <v>0</v>
      </c>
      <c r="I56" s="217"/>
      <c r="J56" s="40">
        <f t="shared" si="1"/>
        <v>0</v>
      </c>
      <c r="K56" s="170"/>
      <c r="L56" s="170"/>
      <c r="M56" s="170"/>
      <c r="N56" s="170"/>
      <c r="O56" s="170"/>
      <c r="P56" s="170"/>
      <c r="Q56" s="170"/>
      <c r="R56" s="170"/>
    </row>
    <row r="57" spans="1:18" ht="15.75" x14ac:dyDescent="0.25">
      <c r="A57" s="38" t="s">
        <v>120</v>
      </c>
      <c r="B57" s="229">
        <v>34.338999999999999</v>
      </c>
      <c r="C57" s="229">
        <v>4.9400000000000004</v>
      </c>
      <c r="D57" s="229">
        <v>0.37</v>
      </c>
      <c r="E57" s="229">
        <v>11873138</v>
      </c>
      <c r="F57" s="38">
        <v>0</v>
      </c>
      <c r="G57" s="38">
        <v>1</v>
      </c>
      <c r="H57" s="38">
        <v>0</v>
      </c>
      <c r="I57" s="217"/>
      <c r="J57" s="40">
        <f t="shared" si="1"/>
        <v>11873138</v>
      </c>
      <c r="K57" s="170"/>
      <c r="L57" s="170"/>
      <c r="M57" s="170"/>
      <c r="N57" s="170"/>
      <c r="O57" s="170"/>
      <c r="P57" s="170"/>
      <c r="Q57" s="170"/>
      <c r="R57" s="170"/>
    </row>
    <row r="58" spans="1:18" ht="15.75" x14ac:dyDescent="0.25">
      <c r="A58" s="38" t="s">
        <v>122</v>
      </c>
      <c r="B58" s="229">
        <v>0</v>
      </c>
      <c r="C58" s="229">
        <v>0</v>
      </c>
      <c r="D58" s="229">
        <v>0</v>
      </c>
      <c r="E58" s="229">
        <v>0</v>
      </c>
      <c r="F58" s="38">
        <v>0</v>
      </c>
      <c r="G58" s="38">
        <v>1</v>
      </c>
      <c r="H58" s="38">
        <v>0</v>
      </c>
      <c r="I58" s="217"/>
      <c r="J58" s="40">
        <f t="shared" si="1"/>
        <v>0</v>
      </c>
      <c r="K58" s="170"/>
      <c r="L58" s="170"/>
      <c r="M58" s="170"/>
      <c r="N58" s="170"/>
      <c r="O58" s="170"/>
      <c r="P58" s="170"/>
      <c r="Q58" s="170"/>
      <c r="R58" s="170"/>
    </row>
    <row r="59" spans="1:18" ht="15.75" x14ac:dyDescent="0.25">
      <c r="A59" s="38" t="s">
        <v>64</v>
      </c>
      <c r="B59" s="229">
        <v>9.5</v>
      </c>
      <c r="C59" s="229">
        <v>6.21</v>
      </c>
      <c r="D59" s="229">
        <v>0.05</v>
      </c>
      <c r="E59" s="229">
        <v>2000000</v>
      </c>
      <c r="F59" s="38">
        <v>0</v>
      </c>
      <c r="G59" s="38">
        <v>1</v>
      </c>
      <c r="H59" s="38">
        <v>0</v>
      </c>
      <c r="I59" s="217"/>
      <c r="J59" s="40">
        <f t="shared" si="1"/>
        <v>2000000</v>
      </c>
      <c r="K59" s="170"/>
      <c r="L59" s="170"/>
      <c r="M59" s="170"/>
      <c r="N59" s="170"/>
      <c r="O59" s="170"/>
      <c r="P59" s="170"/>
      <c r="Q59" s="170"/>
      <c r="R59" s="170"/>
    </row>
    <row r="60" spans="1:18" ht="15.75" x14ac:dyDescent="0.25">
      <c r="A60" s="38" t="s">
        <v>136</v>
      </c>
      <c r="B60" s="229">
        <v>12.622</v>
      </c>
      <c r="C60" s="229">
        <v>6.9</v>
      </c>
      <c r="D60" s="229">
        <v>1.59</v>
      </c>
      <c r="E60" s="229">
        <v>5258010</v>
      </c>
      <c r="F60" s="38">
        <v>0</v>
      </c>
      <c r="G60" s="38">
        <v>1</v>
      </c>
      <c r="H60" s="38">
        <v>0</v>
      </c>
      <c r="I60" s="217"/>
      <c r="J60" s="40">
        <f t="shared" si="1"/>
        <v>5258010</v>
      </c>
      <c r="K60" s="170"/>
      <c r="L60" s="170"/>
      <c r="M60" s="170"/>
      <c r="N60" s="170"/>
      <c r="O60" s="170"/>
      <c r="P60" s="170"/>
      <c r="Q60" s="170"/>
      <c r="R60" s="170"/>
    </row>
    <row r="61" spans="1:18" ht="15.75" x14ac:dyDescent="0.25">
      <c r="A61" s="38" t="s">
        <v>5</v>
      </c>
      <c r="B61" s="229">
        <v>0</v>
      </c>
      <c r="C61" s="229">
        <v>0</v>
      </c>
      <c r="D61" s="229">
        <v>0</v>
      </c>
      <c r="E61" s="229">
        <v>0</v>
      </c>
      <c r="F61" s="38">
        <v>0</v>
      </c>
      <c r="G61" s="38">
        <v>1</v>
      </c>
      <c r="H61" s="38">
        <v>0</v>
      </c>
      <c r="I61" s="217"/>
      <c r="J61" s="40">
        <f t="shared" si="1"/>
        <v>0</v>
      </c>
      <c r="K61" s="170"/>
      <c r="L61" s="170"/>
      <c r="M61" s="170"/>
      <c r="N61" s="170"/>
      <c r="O61" s="170"/>
      <c r="P61" s="170"/>
      <c r="Q61" s="170"/>
      <c r="R61" s="170"/>
    </row>
    <row r="62" spans="1:18" ht="15.75" x14ac:dyDescent="0.25">
      <c r="A62" s="38" t="s">
        <v>24</v>
      </c>
      <c r="B62" s="229">
        <v>0</v>
      </c>
      <c r="C62" s="229">
        <v>0</v>
      </c>
      <c r="D62" s="229">
        <v>0</v>
      </c>
      <c r="E62" s="229">
        <v>0</v>
      </c>
      <c r="F62" s="38">
        <v>0</v>
      </c>
      <c r="G62" s="38">
        <v>1</v>
      </c>
      <c r="H62" s="38">
        <v>0</v>
      </c>
      <c r="I62" s="217"/>
      <c r="J62" s="217"/>
      <c r="K62" s="170"/>
      <c r="L62" s="170"/>
      <c r="M62" s="170"/>
      <c r="N62" s="170"/>
      <c r="O62" s="170"/>
      <c r="P62" s="170"/>
      <c r="Q62" s="170"/>
      <c r="R62" s="170"/>
    </row>
    <row r="63" spans="1:18" ht="15.75" x14ac:dyDescent="0.25">
      <c r="A63" s="38" t="s">
        <v>88</v>
      </c>
      <c r="B63" s="229">
        <v>0</v>
      </c>
      <c r="C63" s="229">
        <v>0</v>
      </c>
      <c r="D63" s="229">
        <v>0</v>
      </c>
      <c r="E63" s="229">
        <v>0</v>
      </c>
      <c r="F63" s="38">
        <v>0</v>
      </c>
      <c r="G63" s="38">
        <v>1</v>
      </c>
      <c r="H63" s="38">
        <v>0</v>
      </c>
      <c r="I63" s="217"/>
      <c r="J63" s="217"/>
      <c r="K63" s="170"/>
      <c r="L63" s="170"/>
      <c r="M63" s="170"/>
      <c r="N63" s="170"/>
      <c r="O63" s="170"/>
      <c r="P63" s="170"/>
      <c r="Q63" s="170"/>
      <c r="R63" s="170"/>
    </row>
    <row r="64" spans="1:18" ht="15.75" x14ac:dyDescent="0.25">
      <c r="A64" s="38" t="s">
        <v>95</v>
      </c>
      <c r="B64" s="229">
        <v>581.27</v>
      </c>
      <c r="C64" s="229">
        <v>13.69</v>
      </c>
      <c r="D64" s="229">
        <v>9.89</v>
      </c>
      <c r="E64" s="229">
        <v>1080310478.3299999</v>
      </c>
      <c r="F64" s="38">
        <v>1</v>
      </c>
      <c r="G64" s="38">
        <v>0</v>
      </c>
      <c r="H64" s="38">
        <v>0</v>
      </c>
      <c r="I64" s="217"/>
      <c r="J64" s="217"/>
      <c r="K64" s="170"/>
      <c r="L64" s="170"/>
      <c r="M64" s="170"/>
      <c r="N64" s="170"/>
      <c r="O64" s="170"/>
      <c r="P64" s="170"/>
      <c r="Q64" s="170"/>
      <c r="R64" s="170"/>
    </row>
    <row r="65" spans="1:18" ht="15.75" x14ac:dyDescent="0.25">
      <c r="A65" s="38" t="s">
        <v>116</v>
      </c>
      <c r="B65" s="229">
        <v>1086.3209999999999</v>
      </c>
      <c r="C65" s="229">
        <v>8.59</v>
      </c>
      <c r="D65" s="229">
        <v>6.4</v>
      </c>
      <c r="E65" s="229">
        <v>574459515.49000001</v>
      </c>
      <c r="F65" s="38">
        <v>0</v>
      </c>
      <c r="G65" s="38">
        <v>0</v>
      </c>
      <c r="H65" s="38">
        <v>0</v>
      </c>
      <c r="I65" s="217"/>
      <c r="J65" s="217"/>
      <c r="K65" s="170"/>
      <c r="L65" s="170"/>
      <c r="M65" s="170"/>
      <c r="N65" s="170"/>
      <c r="O65" s="170"/>
      <c r="P65" s="170"/>
      <c r="Q65" s="170"/>
      <c r="R65" s="170"/>
    </row>
    <row r="66" spans="1:18" ht="15.75" x14ac:dyDescent="0.25">
      <c r="A66" s="38" t="s">
        <v>29</v>
      </c>
      <c r="B66" s="229">
        <v>16.157</v>
      </c>
      <c r="C66" s="229">
        <v>13.07</v>
      </c>
      <c r="D66" s="229">
        <v>9.43</v>
      </c>
      <c r="E66" s="229">
        <v>307964574.47000003</v>
      </c>
      <c r="F66" s="38">
        <v>0</v>
      </c>
      <c r="G66" s="38">
        <v>0</v>
      </c>
      <c r="H66" s="38">
        <v>2</v>
      </c>
      <c r="I66" s="217"/>
      <c r="J66" s="217"/>
      <c r="K66" s="170"/>
      <c r="L66" s="170"/>
      <c r="M66" s="170"/>
      <c r="N66" s="170"/>
      <c r="O66" s="170"/>
      <c r="P66" s="170"/>
      <c r="Q66" s="170"/>
      <c r="R66" s="170"/>
    </row>
    <row r="67" spans="1:18" ht="15.75" x14ac:dyDescent="0.25">
      <c r="A67" s="38" t="s">
        <v>36</v>
      </c>
      <c r="B67" s="229">
        <v>173.47200000000001</v>
      </c>
      <c r="C67" s="229">
        <v>7.16</v>
      </c>
      <c r="D67" s="229">
        <v>2.52</v>
      </c>
      <c r="E67" s="229">
        <v>13279554.51</v>
      </c>
      <c r="F67" s="38">
        <v>1</v>
      </c>
      <c r="G67" s="38">
        <v>0</v>
      </c>
      <c r="H67" s="38">
        <v>0</v>
      </c>
      <c r="I67" s="217"/>
      <c r="J67" s="217"/>
      <c r="K67" s="170"/>
      <c r="L67" s="170"/>
      <c r="M67" s="170"/>
      <c r="N67" s="170"/>
      <c r="O67" s="170"/>
      <c r="P67" s="170"/>
      <c r="Q67" s="170"/>
      <c r="R67" s="170"/>
    </row>
    <row r="68" spans="1:18" ht="15.75" x14ac:dyDescent="0.25">
      <c r="A68" s="38" t="s">
        <v>80</v>
      </c>
      <c r="B68" s="229">
        <v>9.0679999999999996</v>
      </c>
      <c r="C68" s="229">
        <v>13.33</v>
      </c>
      <c r="D68" s="229">
        <v>9.74</v>
      </c>
      <c r="E68" s="229">
        <v>294685019.95999998</v>
      </c>
      <c r="F68" s="38">
        <v>1</v>
      </c>
      <c r="G68" s="38">
        <v>0</v>
      </c>
      <c r="H68" s="38">
        <v>0</v>
      </c>
      <c r="I68" s="217"/>
      <c r="J68" s="217"/>
      <c r="K68" s="170"/>
      <c r="L68" s="170"/>
      <c r="M68" s="170"/>
      <c r="N68" s="170"/>
      <c r="O68" s="170"/>
      <c r="P68" s="170"/>
      <c r="Q68" s="170"/>
      <c r="R68" s="170"/>
    </row>
    <row r="69" spans="1:18" ht="15.75" x14ac:dyDescent="0.25">
      <c r="A69" s="38" t="s">
        <v>116</v>
      </c>
      <c r="B69" s="229"/>
      <c r="C69" s="229"/>
      <c r="D69" s="229"/>
      <c r="E69" s="229"/>
      <c r="F69" s="38"/>
      <c r="G69" s="38"/>
      <c r="H69" s="38"/>
      <c r="I69" s="217"/>
      <c r="J69" s="217"/>
      <c r="K69" s="170"/>
      <c r="L69" s="170"/>
      <c r="M69" s="170"/>
      <c r="N69" s="170"/>
      <c r="O69" s="170"/>
      <c r="P69" s="170"/>
      <c r="Q69" s="170"/>
      <c r="R69" s="170"/>
    </row>
    <row r="70" spans="1:18" x14ac:dyDescent="0.2">
      <c r="B70" s="118"/>
      <c r="C70" s="118"/>
      <c r="D70" s="118"/>
      <c r="E70" s="118"/>
      <c r="F70" s="170"/>
      <c r="G70" s="170"/>
      <c r="H70" s="170"/>
      <c r="I70" s="217"/>
      <c r="J70" s="217"/>
      <c r="K70" s="170"/>
      <c r="L70" s="170"/>
      <c r="M70" s="170"/>
      <c r="N70" s="170"/>
      <c r="O70" s="170"/>
      <c r="P70" s="170"/>
      <c r="Q70" s="170"/>
      <c r="R70" s="170"/>
    </row>
    <row r="71" spans="1:18" x14ac:dyDescent="0.2">
      <c r="B71" s="118"/>
      <c r="C71" s="118"/>
      <c r="D71" s="118"/>
      <c r="E71" s="118"/>
      <c r="F71" s="170"/>
      <c r="G71" s="170"/>
      <c r="H71" s="170"/>
      <c r="I71" s="217"/>
      <c r="J71" s="217"/>
      <c r="K71" s="170"/>
      <c r="L71" s="170"/>
      <c r="M71" s="170"/>
      <c r="N71" s="170"/>
      <c r="O71" s="170"/>
      <c r="P71" s="170"/>
      <c r="Q71" s="170"/>
      <c r="R71" s="170"/>
    </row>
    <row r="72" spans="1:18" x14ac:dyDescent="0.2">
      <c r="B72" s="118"/>
      <c r="C72" s="118"/>
      <c r="D72" s="118"/>
      <c r="E72" s="118"/>
      <c r="F72" s="170"/>
      <c r="G72" s="170"/>
      <c r="H72" s="170"/>
      <c r="I72" s="217"/>
      <c r="J72" s="217"/>
      <c r="K72" s="170"/>
      <c r="L72" s="170"/>
      <c r="M72" s="170"/>
      <c r="N72" s="170"/>
      <c r="O72" s="170"/>
      <c r="P72" s="170"/>
      <c r="Q72" s="170"/>
      <c r="R72" s="170"/>
    </row>
    <row r="73" spans="1:18" x14ac:dyDescent="0.2">
      <c r="B73" s="118"/>
      <c r="C73" s="118"/>
      <c r="D73" s="118"/>
      <c r="E73" s="118"/>
      <c r="F73" s="170"/>
      <c r="G73" s="170"/>
      <c r="H73" s="170"/>
      <c r="I73" s="217"/>
      <c r="J73" s="217"/>
      <c r="K73" s="170"/>
      <c r="L73" s="170"/>
      <c r="M73" s="170"/>
      <c r="N73" s="170"/>
      <c r="O73" s="170"/>
      <c r="P73" s="170"/>
      <c r="Q73" s="170"/>
      <c r="R73" s="170"/>
    </row>
    <row r="74" spans="1:18" x14ac:dyDescent="0.2">
      <c r="B74" s="118"/>
      <c r="C74" s="118"/>
      <c r="D74" s="118"/>
      <c r="E74" s="118"/>
      <c r="F74" s="170"/>
      <c r="G74" s="170"/>
      <c r="H74" s="170"/>
      <c r="I74" s="217"/>
      <c r="J74" s="217"/>
      <c r="K74" s="170"/>
      <c r="L74" s="170"/>
      <c r="M74" s="170"/>
      <c r="N74" s="170"/>
      <c r="O74" s="170"/>
      <c r="P74" s="170"/>
      <c r="Q74" s="170"/>
      <c r="R74" s="170"/>
    </row>
    <row r="75" spans="1:18" x14ac:dyDescent="0.2">
      <c r="B75" s="118"/>
      <c r="C75" s="118"/>
      <c r="D75" s="118"/>
      <c r="E75" s="118"/>
      <c r="F75" s="170"/>
      <c r="G75" s="170"/>
      <c r="H75" s="170"/>
      <c r="I75" s="217"/>
      <c r="J75" s="217"/>
      <c r="K75" s="170"/>
      <c r="L75" s="170"/>
      <c r="M75" s="170"/>
      <c r="N75" s="170"/>
      <c r="O75" s="170"/>
      <c r="P75" s="170"/>
      <c r="Q75" s="170"/>
      <c r="R75" s="170"/>
    </row>
    <row r="76" spans="1:18" x14ac:dyDescent="0.2">
      <c r="B76" s="118"/>
      <c r="C76" s="118"/>
      <c r="D76" s="118"/>
      <c r="E76" s="118"/>
      <c r="F76" s="170"/>
      <c r="G76" s="170"/>
      <c r="H76" s="170"/>
      <c r="I76" s="217"/>
      <c r="J76" s="217"/>
      <c r="K76" s="170"/>
      <c r="L76" s="170"/>
      <c r="M76" s="170"/>
      <c r="N76" s="170"/>
      <c r="O76" s="170"/>
      <c r="P76" s="170"/>
      <c r="Q76" s="170"/>
      <c r="R76" s="170"/>
    </row>
    <row r="77" spans="1:18" x14ac:dyDescent="0.2">
      <c r="B77" s="118"/>
      <c r="C77" s="118"/>
      <c r="D77" s="118"/>
      <c r="E77" s="118"/>
      <c r="F77" s="170"/>
      <c r="G77" s="170"/>
      <c r="H77" s="170"/>
      <c r="I77" s="217"/>
      <c r="J77" s="217"/>
      <c r="K77" s="170"/>
      <c r="L77" s="170"/>
      <c r="M77" s="170"/>
      <c r="N77" s="170"/>
      <c r="O77" s="170"/>
      <c r="P77" s="170"/>
      <c r="Q77" s="170"/>
      <c r="R77" s="170"/>
    </row>
    <row r="78" spans="1:18" x14ac:dyDescent="0.2">
      <c r="B78" s="118"/>
      <c r="C78" s="118"/>
      <c r="D78" s="118"/>
      <c r="E78" s="118"/>
      <c r="F78" s="170"/>
      <c r="G78" s="170"/>
      <c r="H78" s="170"/>
      <c r="I78" s="217"/>
      <c r="J78" s="217"/>
      <c r="K78" s="170"/>
      <c r="L78" s="170"/>
      <c r="M78" s="170"/>
      <c r="N78" s="170"/>
      <c r="O78" s="170"/>
      <c r="P78" s="170"/>
      <c r="Q78" s="170"/>
      <c r="R78" s="170"/>
    </row>
    <row r="79" spans="1:18" x14ac:dyDescent="0.2">
      <c r="B79" s="118"/>
      <c r="C79" s="118"/>
      <c r="D79" s="118"/>
      <c r="E79" s="118"/>
      <c r="F79" s="170"/>
      <c r="G79" s="170"/>
      <c r="H79" s="170"/>
      <c r="I79" s="217"/>
      <c r="J79" s="217"/>
      <c r="K79" s="170"/>
      <c r="L79" s="170"/>
      <c r="M79" s="170"/>
      <c r="N79" s="170"/>
      <c r="O79" s="170"/>
      <c r="P79" s="170"/>
      <c r="Q79" s="170"/>
      <c r="R79" s="170"/>
    </row>
    <row r="80" spans="1:18" x14ac:dyDescent="0.2">
      <c r="B80" s="118"/>
      <c r="C80" s="118"/>
      <c r="D80" s="118"/>
      <c r="E80" s="118"/>
      <c r="F80" s="170"/>
      <c r="G80" s="170"/>
      <c r="H80" s="170"/>
      <c r="I80" s="217"/>
      <c r="J80" s="217"/>
      <c r="K80" s="170"/>
      <c r="L80" s="170"/>
      <c r="M80" s="170"/>
      <c r="N80" s="170"/>
      <c r="O80" s="170"/>
      <c r="P80" s="170"/>
      <c r="Q80" s="170"/>
      <c r="R80" s="170"/>
    </row>
    <row r="81" spans="2:18" x14ac:dyDescent="0.2">
      <c r="B81" s="118"/>
      <c r="C81" s="118"/>
      <c r="D81" s="118"/>
      <c r="E81" s="118"/>
      <c r="F81" s="170"/>
      <c r="G81" s="170"/>
      <c r="H81" s="170"/>
      <c r="I81" s="217"/>
      <c r="J81" s="217"/>
      <c r="K81" s="170"/>
      <c r="L81" s="170"/>
      <c r="M81" s="170"/>
      <c r="N81" s="170"/>
      <c r="O81" s="170"/>
      <c r="P81" s="170"/>
      <c r="Q81" s="170"/>
      <c r="R81" s="170"/>
    </row>
    <row r="82" spans="2:18" x14ac:dyDescent="0.2">
      <c r="B82" s="118"/>
      <c r="C82" s="118"/>
      <c r="D82" s="118"/>
      <c r="E82" s="118"/>
      <c r="F82" s="170"/>
      <c r="G82" s="170"/>
      <c r="H82" s="170"/>
      <c r="I82" s="217"/>
      <c r="J82" s="217"/>
      <c r="K82" s="170"/>
      <c r="L82" s="170"/>
      <c r="M82" s="170"/>
      <c r="N82" s="170"/>
      <c r="O82" s="170"/>
      <c r="P82" s="170"/>
      <c r="Q82" s="170"/>
      <c r="R82" s="170"/>
    </row>
    <row r="83" spans="2:18" x14ac:dyDescent="0.2">
      <c r="B83" s="118"/>
      <c r="C83" s="118"/>
      <c r="D83" s="118"/>
      <c r="E83" s="118"/>
      <c r="F83" s="170"/>
      <c r="G83" s="170"/>
      <c r="H83" s="170"/>
      <c r="I83" s="217"/>
      <c r="J83" s="217"/>
      <c r="K83" s="170"/>
      <c r="L83" s="170"/>
      <c r="M83" s="170"/>
      <c r="N83" s="170"/>
      <c r="O83" s="170"/>
      <c r="P83" s="170"/>
      <c r="Q83" s="170"/>
      <c r="R83" s="170"/>
    </row>
    <row r="84" spans="2:18" x14ac:dyDescent="0.2">
      <c r="B84" s="118"/>
      <c r="C84" s="118"/>
      <c r="D84" s="118"/>
      <c r="E84" s="118"/>
      <c r="F84" s="170"/>
      <c r="G84" s="170"/>
      <c r="H84" s="170"/>
      <c r="I84" s="217"/>
      <c r="J84" s="217"/>
      <c r="K84" s="170"/>
      <c r="L84" s="170"/>
      <c r="M84" s="170"/>
      <c r="N84" s="170"/>
      <c r="O84" s="170"/>
      <c r="P84" s="170"/>
      <c r="Q84" s="170"/>
      <c r="R84" s="170"/>
    </row>
    <row r="85" spans="2:18" x14ac:dyDescent="0.2">
      <c r="B85" s="118"/>
      <c r="C85" s="118"/>
      <c r="D85" s="118"/>
      <c r="E85" s="118"/>
      <c r="F85" s="170"/>
      <c r="G85" s="170"/>
      <c r="H85" s="170"/>
      <c r="I85" s="217"/>
      <c r="J85" s="217"/>
      <c r="K85" s="170"/>
      <c r="L85" s="170"/>
      <c r="M85" s="170"/>
      <c r="N85" s="170"/>
      <c r="O85" s="170"/>
      <c r="P85" s="170"/>
      <c r="Q85" s="170"/>
      <c r="R85" s="170"/>
    </row>
    <row r="86" spans="2:18" x14ac:dyDescent="0.2">
      <c r="B86" s="118"/>
      <c r="C86" s="118"/>
      <c r="D86" s="118"/>
      <c r="E86" s="118"/>
      <c r="F86" s="170"/>
      <c r="G86" s="170"/>
      <c r="H86" s="170"/>
      <c r="I86" s="217"/>
      <c r="J86" s="217"/>
      <c r="K86" s="170"/>
      <c r="L86" s="170"/>
      <c r="M86" s="170"/>
      <c r="N86" s="170"/>
      <c r="O86" s="170"/>
      <c r="P86" s="170"/>
      <c r="Q86" s="170"/>
      <c r="R86" s="170"/>
    </row>
    <row r="87" spans="2:18" x14ac:dyDescent="0.2">
      <c r="B87" s="118"/>
      <c r="C87" s="118"/>
      <c r="D87" s="118"/>
      <c r="E87" s="118"/>
      <c r="F87" s="170"/>
      <c r="G87" s="170"/>
      <c r="H87" s="170"/>
      <c r="I87" s="217"/>
      <c r="J87" s="217"/>
      <c r="K87" s="170"/>
      <c r="L87" s="170"/>
      <c r="M87" s="170"/>
      <c r="N87" s="170"/>
      <c r="O87" s="170"/>
      <c r="P87" s="170"/>
      <c r="Q87" s="170"/>
      <c r="R87" s="170"/>
    </row>
    <row r="88" spans="2:18" x14ac:dyDescent="0.2">
      <c r="B88" s="118"/>
      <c r="C88" s="118"/>
      <c r="D88" s="118"/>
      <c r="E88" s="118"/>
      <c r="F88" s="170"/>
      <c r="G88" s="170"/>
      <c r="H88" s="170"/>
      <c r="I88" s="217"/>
      <c r="J88" s="217"/>
      <c r="K88" s="170"/>
      <c r="L88" s="170"/>
      <c r="M88" s="170"/>
      <c r="N88" s="170"/>
      <c r="O88" s="170"/>
      <c r="P88" s="170"/>
      <c r="Q88" s="170"/>
      <c r="R88" s="170"/>
    </row>
    <row r="89" spans="2:18" x14ac:dyDescent="0.2">
      <c r="B89" s="118"/>
      <c r="C89" s="118"/>
      <c r="D89" s="118"/>
      <c r="E89" s="118"/>
      <c r="F89" s="170"/>
      <c r="G89" s="170"/>
      <c r="H89" s="170"/>
      <c r="I89" s="217"/>
      <c r="J89" s="217"/>
      <c r="K89" s="170"/>
      <c r="L89" s="170"/>
      <c r="M89" s="170"/>
      <c r="N89" s="170"/>
      <c r="O89" s="170"/>
      <c r="P89" s="170"/>
      <c r="Q89" s="170"/>
      <c r="R89" s="170"/>
    </row>
    <row r="90" spans="2:18" x14ac:dyDescent="0.2">
      <c r="B90" s="118"/>
      <c r="C90" s="118"/>
      <c r="D90" s="118"/>
      <c r="E90" s="118"/>
      <c r="F90" s="170"/>
      <c r="G90" s="170"/>
      <c r="H90" s="170"/>
      <c r="I90" s="217"/>
      <c r="J90" s="217"/>
      <c r="K90" s="170"/>
      <c r="L90" s="170"/>
      <c r="M90" s="170"/>
      <c r="N90" s="170"/>
      <c r="O90" s="170"/>
      <c r="P90" s="170"/>
      <c r="Q90" s="170"/>
      <c r="R90" s="170"/>
    </row>
    <row r="91" spans="2:18" x14ac:dyDescent="0.2">
      <c r="B91" s="118"/>
      <c r="C91" s="118"/>
      <c r="D91" s="118"/>
      <c r="E91" s="118"/>
      <c r="F91" s="170"/>
      <c r="G91" s="170"/>
      <c r="H91" s="170"/>
      <c r="I91" s="217"/>
      <c r="J91" s="217"/>
      <c r="K91" s="170"/>
      <c r="L91" s="170"/>
      <c r="M91" s="170"/>
      <c r="N91" s="170"/>
      <c r="O91" s="170"/>
      <c r="P91" s="170"/>
      <c r="Q91" s="170"/>
      <c r="R91" s="170"/>
    </row>
    <row r="92" spans="2:18" x14ac:dyDescent="0.2">
      <c r="B92" s="118"/>
      <c r="C92" s="118"/>
      <c r="D92" s="118"/>
      <c r="E92" s="118"/>
      <c r="F92" s="170"/>
      <c r="G92" s="170"/>
      <c r="H92" s="170"/>
      <c r="I92" s="217"/>
      <c r="J92" s="217"/>
      <c r="K92" s="170"/>
      <c r="L92" s="170"/>
      <c r="M92" s="170"/>
      <c r="N92" s="170"/>
      <c r="O92" s="170"/>
      <c r="P92" s="170"/>
      <c r="Q92" s="170"/>
      <c r="R92" s="170"/>
    </row>
    <row r="93" spans="2:18" x14ac:dyDescent="0.2">
      <c r="B93" s="118"/>
      <c r="C93" s="118"/>
      <c r="D93" s="118"/>
      <c r="E93" s="118"/>
      <c r="F93" s="170"/>
      <c r="G93" s="170"/>
      <c r="H93" s="170"/>
      <c r="I93" s="217"/>
      <c r="J93" s="217"/>
      <c r="K93" s="170"/>
      <c r="L93" s="170"/>
      <c r="M93" s="170"/>
      <c r="N93" s="170"/>
      <c r="O93" s="170"/>
      <c r="P93" s="170"/>
      <c r="Q93" s="170"/>
      <c r="R93" s="170"/>
    </row>
    <row r="94" spans="2:18" x14ac:dyDescent="0.2">
      <c r="B94" s="118"/>
      <c r="C94" s="118"/>
      <c r="D94" s="118"/>
      <c r="E94" s="118"/>
      <c r="F94" s="170"/>
      <c r="G94" s="170"/>
      <c r="H94" s="170"/>
      <c r="I94" s="217"/>
      <c r="J94" s="217"/>
      <c r="K94" s="170"/>
      <c r="L94" s="170"/>
      <c r="M94" s="170"/>
      <c r="N94" s="170"/>
      <c r="O94" s="170"/>
      <c r="P94" s="170"/>
      <c r="Q94" s="170"/>
      <c r="R94" s="170"/>
    </row>
    <row r="95" spans="2:18" x14ac:dyDescent="0.2">
      <c r="B95" s="118"/>
      <c r="C95" s="118"/>
      <c r="D95" s="118"/>
      <c r="E95" s="118"/>
      <c r="F95" s="170"/>
      <c r="G95" s="170"/>
      <c r="H95" s="170"/>
      <c r="I95" s="217"/>
      <c r="J95" s="217"/>
      <c r="K95" s="170"/>
      <c r="L95" s="170"/>
      <c r="M95" s="170"/>
      <c r="N95" s="170"/>
      <c r="O95" s="170"/>
      <c r="P95" s="170"/>
      <c r="Q95" s="170"/>
      <c r="R95" s="170"/>
    </row>
    <row r="96" spans="2:18" x14ac:dyDescent="0.2">
      <c r="B96" s="118"/>
      <c r="C96" s="118"/>
      <c r="D96" s="118"/>
      <c r="E96" s="118"/>
      <c r="F96" s="170"/>
      <c r="G96" s="170"/>
      <c r="H96" s="170"/>
      <c r="I96" s="217"/>
      <c r="J96" s="217"/>
      <c r="K96" s="170"/>
      <c r="L96" s="170"/>
      <c r="M96" s="170"/>
      <c r="N96" s="170"/>
      <c r="O96" s="170"/>
      <c r="P96" s="170"/>
      <c r="Q96" s="170"/>
      <c r="R96" s="170"/>
    </row>
    <row r="97" spans="2:18" x14ac:dyDescent="0.2">
      <c r="B97" s="118"/>
      <c r="C97" s="118"/>
      <c r="D97" s="118"/>
      <c r="E97" s="118"/>
      <c r="F97" s="170"/>
      <c r="G97" s="170"/>
      <c r="H97" s="170"/>
      <c r="I97" s="217"/>
      <c r="J97" s="217"/>
      <c r="K97" s="170"/>
      <c r="L97" s="170"/>
      <c r="M97" s="170"/>
      <c r="N97" s="170"/>
      <c r="O97" s="170"/>
      <c r="P97" s="170"/>
      <c r="Q97" s="170"/>
      <c r="R97" s="170"/>
    </row>
    <row r="98" spans="2:18" x14ac:dyDescent="0.2">
      <c r="B98" s="118"/>
      <c r="C98" s="118"/>
      <c r="D98" s="118"/>
      <c r="E98" s="118"/>
      <c r="F98" s="170"/>
      <c r="G98" s="170"/>
      <c r="H98" s="170"/>
      <c r="I98" s="217"/>
      <c r="J98" s="217"/>
      <c r="K98" s="170"/>
      <c r="L98" s="170"/>
      <c r="M98" s="170"/>
      <c r="N98" s="170"/>
      <c r="O98" s="170"/>
      <c r="P98" s="170"/>
      <c r="Q98" s="170"/>
      <c r="R98" s="170"/>
    </row>
    <row r="99" spans="2:18" x14ac:dyDescent="0.2">
      <c r="B99" s="118"/>
      <c r="C99" s="118"/>
      <c r="D99" s="118"/>
      <c r="E99" s="118"/>
      <c r="F99" s="170"/>
      <c r="G99" s="170"/>
      <c r="H99" s="170"/>
      <c r="I99" s="217"/>
      <c r="J99" s="217"/>
      <c r="K99" s="170"/>
      <c r="L99" s="170"/>
      <c r="M99" s="170"/>
      <c r="N99" s="170"/>
      <c r="O99" s="170"/>
      <c r="P99" s="170"/>
      <c r="Q99" s="170"/>
      <c r="R99" s="170"/>
    </row>
    <row r="100" spans="2:18" x14ac:dyDescent="0.2">
      <c r="B100" s="118"/>
      <c r="C100" s="118"/>
      <c r="D100" s="118"/>
      <c r="E100" s="118"/>
      <c r="F100" s="170"/>
      <c r="G100" s="170"/>
      <c r="H100" s="170"/>
      <c r="I100" s="217"/>
      <c r="J100" s="217"/>
      <c r="K100" s="170"/>
      <c r="L100" s="170"/>
      <c r="M100" s="170"/>
      <c r="N100" s="170"/>
      <c r="O100" s="170"/>
      <c r="P100" s="170"/>
      <c r="Q100" s="170"/>
      <c r="R100" s="170"/>
    </row>
    <row r="101" spans="2:18" x14ac:dyDescent="0.2">
      <c r="B101" s="118"/>
      <c r="C101" s="118"/>
      <c r="D101" s="118"/>
      <c r="E101" s="118"/>
      <c r="F101" s="170"/>
      <c r="G101" s="170"/>
      <c r="H101" s="170"/>
      <c r="I101" s="217"/>
      <c r="J101" s="217"/>
      <c r="K101" s="170"/>
      <c r="L101" s="170"/>
      <c r="M101" s="170"/>
      <c r="N101" s="170"/>
      <c r="O101" s="170"/>
      <c r="P101" s="170"/>
      <c r="Q101" s="170"/>
      <c r="R101" s="170"/>
    </row>
    <row r="102" spans="2:18" x14ac:dyDescent="0.2">
      <c r="B102" s="118"/>
      <c r="C102" s="118"/>
      <c r="D102" s="118"/>
      <c r="E102" s="118"/>
      <c r="F102" s="170"/>
      <c r="G102" s="170"/>
      <c r="H102" s="170"/>
      <c r="I102" s="217"/>
      <c r="J102" s="217"/>
      <c r="K102" s="170"/>
      <c r="L102" s="170"/>
      <c r="M102" s="170"/>
      <c r="N102" s="170"/>
      <c r="O102" s="170"/>
      <c r="P102" s="170"/>
      <c r="Q102" s="170"/>
      <c r="R102" s="170"/>
    </row>
    <row r="103" spans="2:18" x14ac:dyDescent="0.2">
      <c r="B103" s="118"/>
      <c r="C103" s="118"/>
      <c r="D103" s="118"/>
      <c r="E103" s="118"/>
      <c r="F103" s="170"/>
      <c r="G103" s="170"/>
      <c r="H103" s="170"/>
      <c r="I103" s="217"/>
      <c r="J103" s="217"/>
      <c r="K103" s="170"/>
      <c r="L103" s="170"/>
      <c r="M103" s="170"/>
      <c r="N103" s="170"/>
      <c r="O103" s="170"/>
      <c r="P103" s="170"/>
      <c r="Q103" s="170"/>
      <c r="R103" s="170"/>
    </row>
    <row r="104" spans="2:18" x14ac:dyDescent="0.2">
      <c r="B104" s="118"/>
      <c r="C104" s="118"/>
      <c r="D104" s="118"/>
      <c r="E104" s="118"/>
      <c r="F104" s="170"/>
      <c r="G104" s="170"/>
      <c r="H104" s="170"/>
      <c r="I104" s="217"/>
      <c r="J104" s="217"/>
      <c r="K104" s="170"/>
      <c r="L104" s="170"/>
      <c r="M104" s="170"/>
      <c r="N104" s="170"/>
      <c r="O104" s="170"/>
      <c r="P104" s="170"/>
      <c r="Q104" s="170"/>
      <c r="R104" s="170"/>
    </row>
    <row r="105" spans="2:18" x14ac:dyDescent="0.2">
      <c r="B105" s="118"/>
      <c r="C105" s="118"/>
      <c r="D105" s="118"/>
      <c r="E105" s="118"/>
      <c r="F105" s="170"/>
      <c r="G105" s="170"/>
      <c r="H105" s="170"/>
      <c r="I105" s="217"/>
      <c r="J105" s="217"/>
      <c r="K105" s="170"/>
      <c r="L105" s="170"/>
      <c r="M105" s="170"/>
      <c r="N105" s="170"/>
      <c r="O105" s="170"/>
      <c r="P105" s="170"/>
      <c r="Q105" s="170"/>
      <c r="R105" s="170"/>
    </row>
    <row r="106" spans="2:18" x14ac:dyDescent="0.2">
      <c r="B106" s="118"/>
      <c r="C106" s="118"/>
      <c r="D106" s="118"/>
      <c r="E106" s="118"/>
      <c r="F106" s="170"/>
      <c r="G106" s="170"/>
      <c r="H106" s="170"/>
      <c r="I106" s="217"/>
      <c r="J106" s="217"/>
      <c r="K106" s="170"/>
      <c r="L106" s="170"/>
      <c r="M106" s="170"/>
      <c r="N106" s="170"/>
      <c r="O106" s="170"/>
      <c r="P106" s="170"/>
      <c r="Q106" s="170"/>
      <c r="R106" s="170"/>
    </row>
    <row r="107" spans="2:18" x14ac:dyDescent="0.2">
      <c r="B107" s="118"/>
      <c r="C107" s="118"/>
      <c r="D107" s="118"/>
      <c r="E107" s="118"/>
      <c r="F107" s="170"/>
      <c r="G107" s="170"/>
      <c r="H107" s="170"/>
      <c r="I107" s="217"/>
      <c r="J107" s="217"/>
      <c r="K107" s="170"/>
      <c r="L107" s="170"/>
      <c r="M107" s="170"/>
      <c r="N107" s="170"/>
      <c r="O107" s="170"/>
      <c r="P107" s="170"/>
      <c r="Q107" s="170"/>
      <c r="R107" s="170"/>
    </row>
    <row r="108" spans="2:18" x14ac:dyDescent="0.2">
      <c r="B108" s="118"/>
      <c r="C108" s="118"/>
      <c r="D108" s="118"/>
      <c r="E108" s="118"/>
      <c r="F108" s="170"/>
      <c r="G108" s="170"/>
      <c r="H108" s="170"/>
      <c r="I108" s="217"/>
      <c r="J108" s="217"/>
      <c r="K108" s="170"/>
      <c r="L108" s="170"/>
      <c r="M108" s="170"/>
      <c r="N108" s="170"/>
      <c r="O108" s="170"/>
      <c r="P108" s="170"/>
      <c r="Q108" s="170"/>
      <c r="R108" s="170"/>
    </row>
    <row r="109" spans="2:18" x14ac:dyDescent="0.2">
      <c r="B109" s="118"/>
      <c r="C109" s="118"/>
      <c r="D109" s="118"/>
      <c r="E109" s="118"/>
      <c r="F109" s="170"/>
      <c r="G109" s="170"/>
      <c r="H109" s="170"/>
      <c r="I109" s="217"/>
      <c r="J109" s="217"/>
      <c r="K109" s="170"/>
      <c r="L109" s="170"/>
      <c r="M109" s="170"/>
      <c r="N109" s="170"/>
      <c r="O109" s="170"/>
      <c r="P109" s="170"/>
      <c r="Q109" s="170"/>
      <c r="R109" s="170"/>
    </row>
    <row r="110" spans="2:18" x14ac:dyDescent="0.2">
      <c r="B110" s="118"/>
      <c r="C110" s="118"/>
      <c r="D110" s="118"/>
      <c r="E110" s="118"/>
      <c r="F110" s="170"/>
      <c r="G110" s="170"/>
      <c r="H110" s="170"/>
      <c r="I110" s="217"/>
      <c r="J110" s="217"/>
      <c r="K110" s="170"/>
      <c r="L110" s="170"/>
      <c r="M110" s="170"/>
      <c r="N110" s="170"/>
      <c r="O110" s="170"/>
      <c r="P110" s="170"/>
      <c r="Q110" s="170"/>
      <c r="R110" s="170"/>
    </row>
    <row r="111" spans="2:18" x14ac:dyDescent="0.2">
      <c r="B111" s="118"/>
      <c r="C111" s="118"/>
      <c r="D111" s="118"/>
      <c r="E111" s="118"/>
      <c r="F111" s="170"/>
      <c r="G111" s="170"/>
      <c r="H111" s="170"/>
      <c r="I111" s="217"/>
      <c r="J111" s="217"/>
      <c r="K111" s="170"/>
      <c r="L111" s="170"/>
      <c r="M111" s="170"/>
      <c r="N111" s="170"/>
      <c r="O111" s="170"/>
      <c r="P111" s="170"/>
      <c r="Q111" s="170"/>
      <c r="R111" s="170"/>
    </row>
    <row r="112" spans="2:18" x14ac:dyDescent="0.2">
      <c r="B112" s="118"/>
      <c r="C112" s="118"/>
      <c r="D112" s="118"/>
      <c r="E112" s="118"/>
      <c r="F112" s="170"/>
      <c r="G112" s="170"/>
      <c r="H112" s="170"/>
      <c r="I112" s="217"/>
      <c r="J112" s="217"/>
      <c r="K112" s="170"/>
      <c r="L112" s="170"/>
      <c r="M112" s="170"/>
      <c r="N112" s="170"/>
      <c r="O112" s="170"/>
      <c r="P112" s="170"/>
      <c r="Q112" s="170"/>
      <c r="R112" s="170"/>
    </row>
    <row r="113" spans="2:18" x14ac:dyDescent="0.2">
      <c r="B113" s="118"/>
      <c r="C113" s="118"/>
      <c r="D113" s="118"/>
      <c r="E113" s="118"/>
      <c r="F113" s="170"/>
      <c r="G113" s="170"/>
      <c r="H113" s="170"/>
      <c r="I113" s="217"/>
      <c r="J113" s="217"/>
      <c r="K113" s="170"/>
      <c r="L113" s="170"/>
      <c r="M113" s="170"/>
      <c r="N113" s="170"/>
      <c r="O113" s="170"/>
      <c r="P113" s="170"/>
      <c r="Q113" s="170"/>
      <c r="R113" s="170"/>
    </row>
    <row r="114" spans="2:18" x14ac:dyDescent="0.2">
      <c r="B114" s="118"/>
      <c r="C114" s="118"/>
      <c r="D114" s="118"/>
      <c r="E114" s="118"/>
      <c r="F114" s="170"/>
      <c r="G114" s="170"/>
      <c r="H114" s="170"/>
      <c r="I114" s="217"/>
      <c r="J114" s="217"/>
      <c r="K114" s="170"/>
      <c r="L114" s="170"/>
      <c r="M114" s="170"/>
      <c r="N114" s="170"/>
      <c r="O114" s="170"/>
      <c r="P114" s="170"/>
      <c r="Q114" s="170"/>
      <c r="R114" s="170"/>
    </row>
    <row r="115" spans="2:18" x14ac:dyDescent="0.2">
      <c r="B115" s="118"/>
      <c r="C115" s="118"/>
      <c r="D115" s="118"/>
      <c r="E115" s="118"/>
      <c r="F115" s="170"/>
      <c r="G115" s="170"/>
      <c r="H115" s="170"/>
      <c r="I115" s="217"/>
      <c r="J115" s="217"/>
      <c r="K115" s="170"/>
      <c r="L115" s="170"/>
      <c r="M115" s="170"/>
      <c r="N115" s="170"/>
      <c r="O115" s="170"/>
      <c r="P115" s="170"/>
      <c r="Q115" s="170"/>
      <c r="R115" s="170"/>
    </row>
    <row r="116" spans="2:18" x14ac:dyDescent="0.2">
      <c r="B116" s="118"/>
      <c r="C116" s="118"/>
      <c r="D116" s="118"/>
      <c r="E116" s="118"/>
      <c r="F116" s="170"/>
      <c r="G116" s="170"/>
      <c r="H116" s="170"/>
      <c r="I116" s="217"/>
      <c r="J116" s="217"/>
      <c r="K116" s="170"/>
      <c r="L116" s="170"/>
      <c r="M116" s="170"/>
      <c r="N116" s="170"/>
      <c r="O116" s="170"/>
      <c r="P116" s="170"/>
      <c r="Q116" s="170"/>
      <c r="R116" s="170"/>
    </row>
    <row r="117" spans="2:18" x14ac:dyDescent="0.2">
      <c r="B117" s="118"/>
      <c r="C117" s="118"/>
      <c r="D117" s="118"/>
      <c r="E117" s="118"/>
      <c r="F117" s="170"/>
      <c r="G117" s="170"/>
      <c r="H117" s="170"/>
      <c r="I117" s="217"/>
      <c r="J117" s="217"/>
      <c r="K117" s="170"/>
      <c r="L117" s="170"/>
      <c r="M117" s="170"/>
      <c r="N117" s="170"/>
      <c r="O117" s="170"/>
      <c r="P117" s="170"/>
      <c r="Q117" s="170"/>
      <c r="R117" s="170"/>
    </row>
    <row r="118" spans="2:18" x14ac:dyDescent="0.2">
      <c r="B118" s="118"/>
      <c r="C118" s="118"/>
      <c r="D118" s="118"/>
      <c r="E118" s="118"/>
      <c r="F118" s="170"/>
      <c r="G118" s="170"/>
      <c r="H118" s="170"/>
      <c r="I118" s="217"/>
      <c r="J118" s="217"/>
      <c r="K118" s="170"/>
      <c r="L118" s="170"/>
      <c r="M118" s="170"/>
      <c r="N118" s="170"/>
      <c r="O118" s="170"/>
      <c r="P118" s="170"/>
      <c r="Q118" s="170"/>
      <c r="R118" s="170"/>
    </row>
    <row r="119" spans="2:18" x14ac:dyDescent="0.2">
      <c r="B119" s="118"/>
      <c r="C119" s="118"/>
      <c r="D119" s="118"/>
      <c r="E119" s="118"/>
      <c r="F119" s="170"/>
      <c r="G119" s="170"/>
      <c r="H119" s="170"/>
      <c r="I119" s="217"/>
      <c r="J119" s="217"/>
      <c r="K119" s="170"/>
      <c r="L119" s="170"/>
      <c r="M119" s="170"/>
      <c r="N119" s="170"/>
      <c r="O119" s="170"/>
      <c r="P119" s="170"/>
      <c r="Q119" s="170"/>
      <c r="R119" s="170"/>
    </row>
    <row r="120" spans="2:18" x14ac:dyDescent="0.2">
      <c r="B120" s="118"/>
      <c r="C120" s="118"/>
      <c r="D120" s="118"/>
      <c r="E120" s="118"/>
      <c r="F120" s="170"/>
      <c r="G120" s="170"/>
      <c r="H120" s="170"/>
      <c r="I120" s="217"/>
      <c r="J120" s="217"/>
      <c r="K120" s="170"/>
      <c r="L120" s="170"/>
      <c r="M120" s="170"/>
      <c r="N120" s="170"/>
      <c r="O120" s="170"/>
      <c r="P120" s="170"/>
      <c r="Q120" s="170"/>
      <c r="R120" s="170"/>
    </row>
    <row r="121" spans="2:18" x14ac:dyDescent="0.2">
      <c r="B121" s="118"/>
      <c r="C121" s="118"/>
      <c r="D121" s="118"/>
      <c r="E121" s="118"/>
      <c r="F121" s="170"/>
      <c r="G121" s="170"/>
      <c r="H121" s="170"/>
      <c r="I121" s="217"/>
      <c r="J121" s="217"/>
      <c r="K121" s="170"/>
      <c r="L121" s="170"/>
      <c r="M121" s="170"/>
      <c r="N121" s="170"/>
      <c r="O121" s="170"/>
      <c r="P121" s="170"/>
      <c r="Q121" s="170"/>
      <c r="R121" s="170"/>
    </row>
    <row r="122" spans="2:18" x14ac:dyDescent="0.2">
      <c r="B122" s="118"/>
      <c r="C122" s="118"/>
      <c r="D122" s="118"/>
      <c r="E122" s="118"/>
      <c r="F122" s="170"/>
      <c r="G122" s="170"/>
      <c r="H122" s="170"/>
      <c r="I122" s="217"/>
      <c r="J122" s="217"/>
      <c r="K122" s="170"/>
      <c r="L122" s="170"/>
      <c r="M122" s="170"/>
      <c r="N122" s="170"/>
      <c r="O122" s="170"/>
      <c r="P122" s="170"/>
      <c r="Q122" s="170"/>
      <c r="R122" s="170"/>
    </row>
    <row r="123" spans="2:18" x14ac:dyDescent="0.2">
      <c r="B123" s="118"/>
      <c r="C123" s="118"/>
      <c r="D123" s="118"/>
      <c r="E123" s="118"/>
      <c r="F123" s="170"/>
      <c r="G123" s="170"/>
      <c r="H123" s="170"/>
      <c r="I123" s="217"/>
      <c r="J123" s="217"/>
      <c r="K123" s="170"/>
      <c r="L123" s="170"/>
      <c r="M123" s="170"/>
      <c r="N123" s="170"/>
      <c r="O123" s="170"/>
      <c r="P123" s="170"/>
      <c r="Q123" s="170"/>
      <c r="R123" s="170"/>
    </row>
    <row r="124" spans="2:18" x14ac:dyDescent="0.2">
      <c r="B124" s="118"/>
      <c r="C124" s="118"/>
      <c r="D124" s="118"/>
      <c r="E124" s="118"/>
      <c r="F124" s="170"/>
      <c r="G124" s="170"/>
      <c r="H124" s="170"/>
      <c r="I124" s="217"/>
      <c r="J124" s="217"/>
      <c r="K124" s="170"/>
      <c r="L124" s="170"/>
      <c r="M124" s="170"/>
      <c r="N124" s="170"/>
      <c r="O124" s="170"/>
      <c r="P124" s="170"/>
      <c r="Q124" s="170"/>
      <c r="R124" s="170"/>
    </row>
    <row r="125" spans="2:18" x14ac:dyDescent="0.2">
      <c r="B125" s="118"/>
      <c r="C125" s="118"/>
      <c r="D125" s="118"/>
      <c r="E125" s="118"/>
      <c r="F125" s="170"/>
      <c r="G125" s="170"/>
      <c r="H125" s="170"/>
      <c r="I125" s="217"/>
      <c r="J125" s="217"/>
      <c r="K125" s="170"/>
      <c r="L125" s="170"/>
      <c r="M125" s="170"/>
      <c r="N125" s="170"/>
      <c r="O125" s="170"/>
      <c r="P125" s="170"/>
      <c r="Q125" s="170"/>
      <c r="R125" s="170"/>
    </row>
    <row r="126" spans="2:18" x14ac:dyDescent="0.2">
      <c r="B126" s="118"/>
      <c r="C126" s="118"/>
      <c r="D126" s="118"/>
      <c r="E126" s="118"/>
      <c r="F126" s="170"/>
      <c r="G126" s="170"/>
      <c r="H126" s="170"/>
      <c r="I126" s="217"/>
      <c r="J126" s="217"/>
      <c r="K126" s="170"/>
      <c r="L126" s="170"/>
      <c r="M126" s="170"/>
      <c r="N126" s="170"/>
      <c r="O126" s="170"/>
      <c r="P126" s="170"/>
      <c r="Q126" s="170"/>
      <c r="R126" s="170"/>
    </row>
    <row r="127" spans="2:18" x14ac:dyDescent="0.2">
      <c r="B127" s="118"/>
      <c r="C127" s="118"/>
      <c r="D127" s="118"/>
      <c r="E127" s="118"/>
      <c r="F127" s="170"/>
      <c r="G127" s="170"/>
      <c r="H127" s="170"/>
      <c r="I127" s="217"/>
      <c r="J127" s="217"/>
      <c r="K127" s="170"/>
      <c r="L127" s="170"/>
      <c r="M127" s="170"/>
      <c r="N127" s="170"/>
      <c r="O127" s="170"/>
      <c r="P127" s="170"/>
      <c r="Q127" s="170"/>
      <c r="R127" s="170"/>
    </row>
    <row r="128" spans="2:18" x14ac:dyDescent="0.2">
      <c r="B128" s="118"/>
      <c r="C128" s="118"/>
      <c r="D128" s="118"/>
      <c r="E128" s="118"/>
      <c r="F128" s="170"/>
      <c r="G128" s="170"/>
      <c r="H128" s="170"/>
      <c r="I128" s="217"/>
      <c r="J128" s="217"/>
      <c r="K128" s="170"/>
      <c r="L128" s="170"/>
      <c r="M128" s="170"/>
      <c r="N128" s="170"/>
      <c r="O128" s="170"/>
      <c r="P128" s="170"/>
      <c r="Q128" s="170"/>
      <c r="R128" s="170"/>
    </row>
    <row r="129" spans="2:18" x14ac:dyDescent="0.2">
      <c r="B129" s="118"/>
      <c r="C129" s="118"/>
      <c r="D129" s="118"/>
      <c r="E129" s="118"/>
      <c r="F129" s="170"/>
      <c r="G129" s="170"/>
      <c r="H129" s="170"/>
      <c r="I129" s="217"/>
      <c r="J129" s="217"/>
      <c r="K129" s="170"/>
      <c r="L129" s="170"/>
      <c r="M129" s="170"/>
      <c r="N129" s="170"/>
      <c r="O129" s="170"/>
      <c r="P129" s="170"/>
      <c r="Q129" s="170"/>
      <c r="R129" s="170"/>
    </row>
    <row r="130" spans="2:18" x14ac:dyDescent="0.2">
      <c r="B130" s="118"/>
      <c r="C130" s="118"/>
      <c r="D130" s="118"/>
      <c r="E130" s="118"/>
      <c r="F130" s="170"/>
      <c r="G130" s="170"/>
      <c r="H130" s="170"/>
      <c r="I130" s="217"/>
      <c r="J130" s="217"/>
      <c r="K130" s="170"/>
      <c r="L130" s="170"/>
      <c r="M130" s="170"/>
      <c r="N130" s="170"/>
      <c r="O130" s="170"/>
      <c r="P130" s="170"/>
      <c r="Q130" s="170"/>
      <c r="R130" s="170"/>
    </row>
    <row r="131" spans="2:18" x14ac:dyDescent="0.2">
      <c r="B131" s="118"/>
      <c r="C131" s="118"/>
      <c r="D131" s="118"/>
      <c r="E131" s="118"/>
      <c r="F131" s="170"/>
      <c r="G131" s="170"/>
      <c r="H131" s="170"/>
      <c r="I131" s="217"/>
      <c r="J131" s="217"/>
      <c r="K131" s="170"/>
      <c r="L131" s="170"/>
      <c r="M131" s="170"/>
      <c r="N131" s="170"/>
      <c r="O131" s="170"/>
      <c r="P131" s="170"/>
      <c r="Q131" s="170"/>
      <c r="R131" s="170"/>
    </row>
    <row r="132" spans="2:18" x14ac:dyDescent="0.2">
      <c r="B132" s="118"/>
      <c r="C132" s="118"/>
      <c r="D132" s="118"/>
      <c r="E132" s="118"/>
      <c r="F132" s="170"/>
      <c r="G132" s="170"/>
      <c r="H132" s="170"/>
      <c r="I132" s="217"/>
      <c r="J132" s="217"/>
      <c r="K132" s="170"/>
      <c r="L132" s="170"/>
      <c r="M132" s="170"/>
      <c r="N132" s="170"/>
      <c r="O132" s="170"/>
      <c r="P132" s="170"/>
      <c r="Q132" s="170"/>
      <c r="R132" s="170"/>
    </row>
    <row r="133" spans="2:18" x14ac:dyDescent="0.2">
      <c r="B133" s="118"/>
      <c r="C133" s="118"/>
      <c r="D133" s="118"/>
      <c r="E133" s="118"/>
      <c r="F133" s="170"/>
      <c r="G133" s="170"/>
      <c r="H133" s="170"/>
      <c r="I133" s="217"/>
      <c r="J133" s="217"/>
      <c r="K133" s="170"/>
      <c r="L133" s="170"/>
      <c r="M133" s="170"/>
      <c r="N133" s="170"/>
      <c r="O133" s="170"/>
      <c r="P133" s="170"/>
      <c r="Q133" s="170"/>
      <c r="R133" s="170"/>
    </row>
    <row r="134" spans="2:18" x14ac:dyDescent="0.2">
      <c r="B134" s="118"/>
      <c r="C134" s="118"/>
      <c r="D134" s="118"/>
      <c r="E134" s="118"/>
      <c r="F134" s="170"/>
      <c r="G134" s="170"/>
      <c r="H134" s="170"/>
      <c r="I134" s="217"/>
      <c r="J134" s="217"/>
      <c r="K134" s="170"/>
      <c r="L134" s="170"/>
      <c r="M134" s="170"/>
      <c r="N134" s="170"/>
      <c r="O134" s="170"/>
      <c r="P134" s="170"/>
      <c r="Q134" s="170"/>
      <c r="R134" s="170"/>
    </row>
    <row r="135" spans="2:18" x14ac:dyDescent="0.2">
      <c r="B135" s="118"/>
      <c r="C135" s="118"/>
      <c r="D135" s="118"/>
      <c r="E135" s="118"/>
      <c r="F135" s="170"/>
      <c r="G135" s="170"/>
      <c r="H135" s="170"/>
      <c r="I135" s="217"/>
      <c r="J135" s="217"/>
      <c r="K135" s="170"/>
      <c r="L135" s="170"/>
      <c r="M135" s="170"/>
      <c r="N135" s="170"/>
      <c r="O135" s="170"/>
      <c r="P135" s="170"/>
      <c r="Q135" s="170"/>
      <c r="R135" s="170"/>
    </row>
    <row r="136" spans="2:18" x14ac:dyDescent="0.2">
      <c r="B136" s="118"/>
      <c r="C136" s="118"/>
      <c r="D136" s="118"/>
      <c r="E136" s="118"/>
      <c r="F136" s="170"/>
      <c r="G136" s="170"/>
      <c r="H136" s="170"/>
      <c r="I136" s="217"/>
      <c r="J136" s="217"/>
      <c r="K136" s="170"/>
      <c r="L136" s="170"/>
      <c r="M136" s="170"/>
      <c r="N136" s="170"/>
      <c r="O136" s="170"/>
      <c r="P136" s="170"/>
      <c r="Q136" s="170"/>
      <c r="R136" s="170"/>
    </row>
    <row r="137" spans="2:18" x14ac:dyDescent="0.2">
      <c r="B137" s="118"/>
      <c r="C137" s="118"/>
      <c r="D137" s="118"/>
      <c r="E137" s="118"/>
      <c r="F137" s="170"/>
      <c r="G137" s="170"/>
      <c r="H137" s="170"/>
      <c r="I137" s="217"/>
      <c r="J137" s="217"/>
      <c r="K137" s="170"/>
      <c r="L137" s="170"/>
      <c r="M137" s="170"/>
      <c r="N137" s="170"/>
      <c r="O137" s="170"/>
      <c r="P137" s="170"/>
      <c r="Q137" s="170"/>
      <c r="R137" s="170"/>
    </row>
    <row r="138" spans="2:18" x14ac:dyDescent="0.2">
      <c r="B138" s="118"/>
      <c r="C138" s="118"/>
      <c r="D138" s="118"/>
      <c r="E138" s="118"/>
      <c r="F138" s="170"/>
      <c r="G138" s="170"/>
      <c r="H138" s="170"/>
      <c r="I138" s="217"/>
      <c r="J138" s="217"/>
      <c r="K138" s="170"/>
      <c r="L138" s="170"/>
      <c r="M138" s="170"/>
      <c r="N138" s="170"/>
      <c r="O138" s="170"/>
      <c r="P138" s="170"/>
      <c r="Q138" s="170"/>
      <c r="R138" s="170"/>
    </row>
    <row r="139" spans="2:18" x14ac:dyDescent="0.2">
      <c r="B139" s="118"/>
      <c r="C139" s="118"/>
      <c r="D139" s="118"/>
      <c r="E139" s="118"/>
      <c r="F139" s="170"/>
      <c r="G139" s="170"/>
      <c r="H139" s="170"/>
      <c r="I139" s="217"/>
      <c r="J139" s="217"/>
      <c r="K139" s="170"/>
      <c r="L139" s="170"/>
      <c r="M139" s="170"/>
      <c r="N139" s="170"/>
      <c r="O139" s="170"/>
      <c r="P139" s="170"/>
      <c r="Q139" s="170"/>
      <c r="R139" s="170"/>
    </row>
    <row r="140" spans="2:18" x14ac:dyDescent="0.2">
      <c r="B140" s="118"/>
      <c r="C140" s="118"/>
      <c r="D140" s="118"/>
      <c r="E140" s="118"/>
      <c r="F140" s="170"/>
      <c r="G140" s="170"/>
      <c r="H140" s="170"/>
      <c r="I140" s="217"/>
      <c r="J140" s="217"/>
      <c r="K140" s="170"/>
      <c r="L140" s="170"/>
      <c r="M140" s="170"/>
      <c r="N140" s="170"/>
      <c r="O140" s="170"/>
      <c r="P140" s="170"/>
      <c r="Q140" s="170"/>
      <c r="R140" s="170"/>
    </row>
    <row r="141" spans="2:18" x14ac:dyDescent="0.2">
      <c r="B141" s="118"/>
      <c r="C141" s="118"/>
      <c r="D141" s="118"/>
      <c r="E141" s="118"/>
      <c r="F141" s="170"/>
      <c r="G141" s="170"/>
      <c r="H141" s="170"/>
      <c r="I141" s="217"/>
      <c r="J141" s="217"/>
      <c r="K141" s="170"/>
      <c r="L141" s="170"/>
      <c r="M141" s="170"/>
      <c r="N141" s="170"/>
      <c r="O141" s="170"/>
      <c r="P141" s="170"/>
      <c r="Q141" s="170"/>
      <c r="R141" s="170"/>
    </row>
    <row r="142" spans="2:18" x14ac:dyDescent="0.2">
      <c r="B142" s="118"/>
      <c r="C142" s="118"/>
      <c r="D142" s="118"/>
      <c r="E142" s="118"/>
      <c r="F142" s="170"/>
      <c r="G142" s="170"/>
      <c r="H142" s="170"/>
      <c r="I142" s="217"/>
      <c r="J142" s="217"/>
      <c r="K142" s="170"/>
      <c r="L142" s="170"/>
      <c r="M142" s="170"/>
      <c r="N142" s="170"/>
      <c r="O142" s="170"/>
      <c r="P142" s="170"/>
      <c r="Q142" s="170"/>
      <c r="R142" s="170"/>
    </row>
    <row r="143" spans="2:18" x14ac:dyDescent="0.2">
      <c r="B143" s="118"/>
      <c r="C143" s="118"/>
      <c r="D143" s="118"/>
      <c r="E143" s="118"/>
      <c r="F143" s="170"/>
      <c r="G143" s="170"/>
      <c r="H143" s="170"/>
      <c r="I143" s="217"/>
      <c r="J143" s="217"/>
      <c r="K143" s="170"/>
      <c r="L143" s="170"/>
      <c r="M143" s="170"/>
      <c r="N143" s="170"/>
      <c r="O143" s="170"/>
      <c r="P143" s="170"/>
      <c r="Q143" s="170"/>
      <c r="R143" s="170"/>
    </row>
    <row r="144" spans="2:18" x14ac:dyDescent="0.2">
      <c r="B144" s="118"/>
      <c r="C144" s="118"/>
      <c r="D144" s="118"/>
      <c r="E144" s="118"/>
      <c r="F144" s="170"/>
      <c r="G144" s="170"/>
      <c r="H144" s="170"/>
      <c r="I144" s="217"/>
      <c r="J144" s="217"/>
      <c r="K144" s="170"/>
      <c r="L144" s="170"/>
      <c r="M144" s="170"/>
      <c r="N144" s="170"/>
      <c r="O144" s="170"/>
      <c r="P144" s="170"/>
      <c r="Q144" s="170"/>
      <c r="R144" s="170"/>
    </row>
    <row r="145" spans="2:18" x14ac:dyDescent="0.2">
      <c r="B145" s="118"/>
      <c r="C145" s="118"/>
      <c r="D145" s="118"/>
      <c r="E145" s="118"/>
      <c r="F145" s="170"/>
      <c r="G145" s="170"/>
      <c r="H145" s="170"/>
      <c r="I145" s="217"/>
      <c r="J145" s="217"/>
      <c r="K145" s="170"/>
      <c r="L145" s="170"/>
      <c r="M145" s="170"/>
      <c r="N145" s="170"/>
      <c r="O145" s="170"/>
      <c r="P145" s="170"/>
      <c r="Q145" s="170"/>
      <c r="R145" s="170"/>
    </row>
    <row r="146" spans="2:18" x14ac:dyDescent="0.2">
      <c r="B146" s="118"/>
      <c r="C146" s="118"/>
      <c r="D146" s="118"/>
      <c r="E146" s="118"/>
      <c r="F146" s="170"/>
      <c r="G146" s="170"/>
      <c r="H146" s="170"/>
      <c r="I146" s="217"/>
      <c r="J146" s="217"/>
      <c r="K146" s="170"/>
      <c r="L146" s="170"/>
      <c r="M146" s="170"/>
      <c r="N146" s="170"/>
      <c r="O146" s="170"/>
      <c r="P146" s="170"/>
      <c r="Q146" s="170"/>
      <c r="R146" s="170"/>
    </row>
    <row r="147" spans="2:18" x14ac:dyDescent="0.2">
      <c r="B147" s="118"/>
      <c r="C147" s="118"/>
      <c r="D147" s="118"/>
      <c r="E147" s="118"/>
      <c r="F147" s="170"/>
      <c r="G147" s="170"/>
      <c r="H147" s="170"/>
      <c r="I147" s="217"/>
      <c r="J147" s="217"/>
      <c r="K147" s="170"/>
      <c r="L147" s="170"/>
      <c r="M147" s="170"/>
      <c r="N147" s="170"/>
      <c r="O147" s="170"/>
      <c r="P147" s="170"/>
      <c r="Q147" s="170"/>
      <c r="R147" s="170"/>
    </row>
    <row r="148" spans="2:18" x14ac:dyDescent="0.2">
      <c r="B148" s="118"/>
      <c r="C148" s="118"/>
      <c r="D148" s="118"/>
      <c r="E148" s="118"/>
      <c r="F148" s="170"/>
      <c r="G148" s="170"/>
      <c r="H148" s="170"/>
      <c r="I148" s="217"/>
      <c r="J148" s="217"/>
      <c r="K148" s="170"/>
      <c r="L148" s="170"/>
      <c r="M148" s="170"/>
      <c r="N148" s="170"/>
      <c r="O148" s="170"/>
      <c r="P148" s="170"/>
      <c r="Q148" s="170"/>
      <c r="R148" s="170"/>
    </row>
    <row r="149" spans="2:18" x14ac:dyDescent="0.2">
      <c r="B149" s="118"/>
      <c r="C149" s="118"/>
      <c r="D149" s="118"/>
      <c r="E149" s="118"/>
      <c r="F149" s="170"/>
      <c r="G149" s="170"/>
      <c r="H149" s="170"/>
      <c r="I149" s="217"/>
      <c r="J149" s="217"/>
      <c r="K149" s="170"/>
      <c r="L149" s="170"/>
      <c r="M149" s="170"/>
      <c r="N149" s="170"/>
      <c r="O149" s="170"/>
      <c r="P149" s="170"/>
      <c r="Q149" s="170"/>
      <c r="R149" s="170"/>
    </row>
    <row r="150" spans="2:18" x14ac:dyDescent="0.2">
      <c r="B150" s="118"/>
      <c r="C150" s="118"/>
      <c r="D150" s="118"/>
      <c r="E150" s="118"/>
      <c r="F150" s="170"/>
      <c r="G150" s="170"/>
      <c r="H150" s="170"/>
      <c r="I150" s="217"/>
      <c r="J150" s="217"/>
      <c r="K150" s="170"/>
      <c r="L150" s="170"/>
      <c r="M150" s="170"/>
      <c r="N150" s="170"/>
      <c r="O150" s="170"/>
      <c r="P150" s="170"/>
      <c r="Q150" s="170"/>
      <c r="R150" s="170"/>
    </row>
    <row r="151" spans="2:18" x14ac:dyDescent="0.2">
      <c r="B151" s="118"/>
      <c r="C151" s="118"/>
      <c r="D151" s="118"/>
      <c r="E151" s="118"/>
      <c r="F151" s="170"/>
      <c r="G151" s="170"/>
      <c r="H151" s="170"/>
      <c r="I151" s="217"/>
      <c r="J151" s="217"/>
      <c r="K151" s="170"/>
      <c r="L151" s="170"/>
      <c r="M151" s="170"/>
      <c r="N151" s="170"/>
      <c r="O151" s="170"/>
      <c r="P151" s="170"/>
      <c r="Q151" s="170"/>
      <c r="R151" s="170"/>
    </row>
    <row r="152" spans="2:18" x14ac:dyDescent="0.2">
      <c r="B152" s="118"/>
      <c r="C152" s="118"/>
      <c r="D152" s="118"/>
      <c r="E152" s="118"/>
      <c r="F152" s="170"/>
      <c r="G152" s="170"/>
      <c r="H152" s="170"/>
      <c r="I152" s="217"/>
      <c r="J152" s="217"/>
      <c r="K152" s="170"/>
      <c r="L152" s="170"/>
      <c r="M152" s="170"/>
      <c r="N152" s="170"/>
      <c r="O152" s="170"/>
      <c r="P152" s="170"/>
      <c r="Q152" s="170"/>
      <c r="R152" s="170"/>
    </row>
    <row r="153" spans="2:18" x14ac:dyDescent="0.2">
      <c r="B153" s="118"/>
      <c r="C153" s="118"/>
      <c r="D153" s="118"/>
      <c r="E153" s="118"/>
      <c r="F153" s="170"/>
      <c r="G153" s="170"/>
      <c r="H153" s="170"/>
      <c r="I153" s="217"/>
      <c r="J153" s="217"/>
      <c r="K153" s="170"/>
      <c r="L153" s="170"/>
      <c r="M153" s="170"/>
      <c r="N153" s="170"/>
      <c r="O153" s="170"/>
      <c r="P153" s="170"/>
      <c r="Q153" s="170"/>
      <c r="R153" s="170"/>
    </row>
    <row r="154" spans="2:18" x14ac:dyDescent="0.2">
      <c r="B154" s="118"/>
      <c r="C154" s="118"/>
      <c r="D154" s="118"/>
      <c r="E154" s="118"/>
      <c r="F154" s="170"/>
      <c r="G154" s="170"/>
      <c r="H154" s="170"/>
      <c r="I154" s="217"/>
      <c r="J154" s="217"/>
      <c r="K154" s="170"/>
      <c r="L154" s="170"/>
      <c r="M154" s="170"/>
      <c r="N154" s="170"/>
      <c r="O154" s="170"/>
      <c r="P154" s="170"/>
      <c r="Q154" s="170"/>
      <c r="R154" s="170"/>
    </row>
    <row r="155" spans="2:18" x14ac:dyDescent="0.2">
      <c r="B155" s="118"/>
      <c r="C155" s="118"/>
      <c r="D155" s="118"/>
      <c r="E155" s="118"/>
      <c r="F155" s="170"/>
      <c r="G155" s="170"/>
      <c r="H155" s="170"/>
      <c r="I155" s="217"/>
      <c r="J155" s="217"/>
      <c r="K155" s="170"/>
      <c r="L155" s="170"/>
      <c r="M155" s="170"/>
      <c r="N155" s="170"/>
      <c r="O155" s="170"/>
      <c r="P155" s="170"/>
      <c r="Q155" s="170"/>
      <c r="R155" s="170"/>
    </row>
    <row r="156" spans="2:18" x14ac:dyDescent="0.2">
      <c r="B156" s="118"/>
      <c r="C156" s="118"/>
      <c r="D156" s="118"/>
      <c r="E156" s="118"/>
      <c r="F156" s="170"/>
      <c r="G156" s="170"/>
      <c r="H156" s="170"/>
      <c r="I156" s="217"/>
      <c r="J156" s="217"/>
      <c r="K156" s="170"/>
      <c r="L156" s="170"/>
      <c r="M156" s="170"/>
      <c r="N156" s="170"/>
      <c r="O156" s="170"/>
      <c r="P156" s="170"/>
      <c r="Q156" s="170"/>
      <c r="R156" s="170"/>
    </row>
    <row r="157" spans="2:18" x14ac:dyDescent="0.2">
      <c r="B157" s="118"/>
      <c r="C157" s="118"/>
      <c r="D157" s="118"/>
      <c r="E157" s="118"/>
      <c r="F157" s="170"/>
      <c r="G157" s="170"/>
      <c r="H157" s="170"/>
      <c r="I157" s="217"/>
      <c r="J157" s="217"/>
      <c r="K157" s="170"/>
      <c r="L157" s="170"/>
      <c r="M157" s="170"/>
      <c r="N157" s="170"/>
      <c r="O157" s="170"/>
      <c r="P157" s="170"/>
      <c r="Q157" s="170"/>
      <c r="R157" s="170"/>
    </row>
    <row r="158" spans="2:18" x14ac:dyDescent="0.2">
      <c r="B158" s="118"/>
      <c r="C158" s="118"/>
      <c r="D158" s="118"/>
      <c r="E158" s="118"/>
      <c r="F158" s="170"/>
      <c r="G158" s="170"/>
      <c r="H158" s="170"/>
      <c r="I158" s="217"/>
      <c r="J158" s="217"/>
      <c r="K158" s="170"/>
      <c r="L158" s="170"/>
      <c r="M158" s="170"/>
      <c r="N158" s="170"/>
      <c r="O158" s="170"/>
      <c r="P158" s="170"/>
      <c r="Q158" s="170"/>
      <c r="R158" s="170"/>
    </row>
    <row r="159" spans="2:18" x14ac:dyDescent="0.2">
      <c r="B159" s="118"/>
      <c r="C159" s="118"/>
      <c r="D159" s="118"/>
      <c r="E159" s="118"/>
      <c r="F159" s="170"/>
      <c r="G159" s="170"/>
      <c r="H159" s="170"/>
      <c r="I159" s="217"/>
      <c r="J159" s="217"/>
      <c r="K159" s="170"/>
      <c r="L159" s="170"/>
      <c r="M159" s="170"/>
      <c r="N159" s="170"/>
      <c r="O159" s="170"/>
      <c r="P159" s="170"/>
      <c r="Q159" s="170"/>
      <c r="R159" s="170"/>
    </row>
    <row r="160" spans="2:18" x14ac:dyDescent="0.2">
      <c r="B160" s="118"/>
      <c r="C160" s="118"/>
      <c r="D160" s="118"/>
      <c r="E160" s="118"/>
      <c r="F160" s="170"/>
      <c r="G160" s="170"/>
      <c r="H160" s="170"/>
      <c r="I160" s="217"/>
      <c r="J160" s="217"/>
      <c r="K160" s="170"/>
      <c r="L160" s="170"/>
      <c r="M160" s="170"/>
      <c r="N160" s="170"/>
      <c r="O160" s="170"/>
      <c r="P160" s="170"/>
      <c r="Q160" s="170"/>
      <c r="R160" s="170"/>
    </row>
    <row r="161" spans="2:18" x14ac:dyDescent="0.2">
      <c r="B161" s="118"/>
      <c r="C161" s="118"/>
      <c r="D161" s="118"/>
      <c r="E161" s="118"/>
      <c r="F161" s="170"/>
      <c r="G161" s="170"/>
      <c r="H161" s="170"/>
      <c r="I161" s="217"/>
      <c r="J161" s="217"/>
      <c r="K161" s="170"/>
      <c r="L161" s="170"/>
      <c r="M161" s="170"/>
      <c r="N161" s="170"/>
      <c r="O161" s="170"/>
      <c r="P161" s="170"/>
      <c r="Q161" s="170"/>
      <c r="R161" s="170"/>
    </row>
    <row r="162" spans="2:18" x14ac:dyDescent="0.2">
      <c r="B162" s="118"/>
      <c r="C162" s="118"/>
      <c r="D162" s="118"/>
      <c r="E162" s="118"/>
      <c r="F162" s="170"/>
      <c r="G162" s="170"/>
      <c r="H162" s="170"/>
      <c r="I162" s="217"/>
      <c r="J162" s="217"/>
      <c r="K162" s="170"/>
      <c r="L162" s="170"/>
      <c r="M162" s="170"/>
      <c r="N162" s="170"/>
      <c r="O162" s="170"/>
      <c r="P162" s="170"/>
      <c r="Q162" s="170"/>
      <c r="R162" s="170"/>
    </row>
    <row r="163" spans="2:18" x14ac:dyDescent="0.2">
      <c r="B163" s="118"/>
      <c r="C163" s="118"/>
      <c r="D163" s="118"/>
      <c r="E163" s="118"/>
      <c r="F163" s="170"/>
      <c r="G163" s="170"/>
      <c r="H163" s="170"/>
      <c r="I163" s="217"/>
      <c r="J163" s="217"/>
      <c r="K163" s="170"/>
      <c r="L163" s="170"/>
      <c r="M163" s="170"/>
      <c r="N163" s="170"/>
      <c r="O163" s="170"/>
      <c r="P163" s="170"/>
      <c r="Q163" s="170"/>
      <c r="R163" s="170"/>
    </row>
    <row r="164" spans="2:18" x14ac:dyDescent="0.2">
      <c r="B164" s="118"/>
      <c r="C164" s="118"/>
      <c r="D164" s="118"/>
      <c r="E164" s="118"/>
      <c r="F164" s="170"/>
      <c r="G164" s="170"/>
      <c r="H164" s="170"/>
      <c r="I164" s="217"/>
      <c r="J164" s="217"/>
      <c r="K164" s="170"/>
      <c r="L164" s="170"/>
      <c r="M164" s="170"/>
      <c r="N164" s="170"/>
      <c r="O164" s="170"/>
      <c r="P164" s="170"/>
      <c r="Q164" s="170"/>
      <c r="R164" s="170"/>
    </row>
    <row r="165" spans="2:18" x14ac:dyDescent="0.2">
      <c r="B165" s="118"/>
      <c r="C165" s="118"/>
      <c r="D165" s="118"/>
      <c r="E165" s="118"/>
      <c r="F165" s="170"/>
      <c r="G165" s="170"/>
      <c r="H165" s="170"/>
      <c r="I165" s="217"/>
      <c r="J165" s="217"/>
      <c r="K165" s="170"/>
      <c r="L165" s="170"/>
      <c r="M165" s="170"/>
      <c r="N165" s="170"/>
      <c r="O165" s="170"/>
      <c r="P165" s="170"/>
      <c r="Q165" s="170"/>
      <c r="R165" s="170"/>
    </row>
    <row r="166" spans="2:18" x14ac:dyDescent="0.2">
      <c r="B166" s="118"/>
      <c r="C166" s="118"/>
      <c r="D166" s="118"/>
      <c r="E166" s="118"/>
      <c r="F166" s="170"/>
      <c r="G166" s="170"/>
      <c r="H166" s="170"/>
      <c r="I166" s="217"/>
      <c r="J166" s="217"/>
      <c r="K166" s="170"/>
      <c r="L166" s="170"/>
      <c r="M166" s="170"/>
      <c r="N166" s="170"/>
      <c r="O166" s="170"/>
      <c r="P166" s="170"/>
      <c r="Q166" s="170"/>
      <c r="R166" s="170"/>
    </row>
    <row r="167" spans="2:18" x14ac:dyDescent="0.2">
      <c r="B167" s="118"/>
      <c r="C167" s="118"/>
      <c r="D167" s="118"/>
      <c r="E167" s="118"/>
      <c r="F167" s="170"/>
      <c r="G167" s="170"/>
      <c r="H167" s="170"/>
      <c r="I167" s="217"/>
      <c r="J167" s="217"/>
      <c r="K167" s="170"/>
      <c r="L167" s="170"/>
      <c r="M167" s="170"/>
      <c r="N167" s="170"/>
      <c r="O167" s="170"/>
      <c r="P167" s="170"/>
      <c r="Q167" s="170"/>
      <c r="R167" s="170"/>
    </row>
    <row r="168" spans="2:18" x14ac:dyDescent="0.2">
      <c r="B168" s="118"/>
      <c r="C168" s="118"/>
      <c r="D168" s="118"/>
      <c r="E168" s="118"/>
      <c r="F168" s="170"/>
      <c r="G168" s="170"/>
      <c r="H168" s="170"/>
      <c r="I168" s="217"/>
      <c r="J168" s="217"/>
      <c r="K168" s="170"/>
      <c r="L168" s="170"/>
      <c r="M168" s="170"/>
      <c r="N168" s="170"/>
      <c r="O168" s="170"/>
      <c r="P168" s="170"/>
      <c r="Q168" s="170"/>
      <c r="R168" s="170"/>
    </row>
    <row r="169" spans="2:18" x14ac:dyDescent="0.2">
      <c r="B169" s="118"/>
      <c r="C169" s="118"/>
      <c r="D169" s="118"/>
      <c r="E169" s="118"/>
      <c r="F169" s="170"/>
      <c r="G169" s="170"/>
      <c r="H169" s="170"/>
      <c r="I169" s="217"/>
      <c r="J169" s="217"/>
      <c r="K169" s="170"/>
      <c r="L169" s="170"/>
      <c r="M169" s="170"/>
      <c r="N169" s="170"/>
      <c r="O169" s="170"/>
      <c r="P169" s="170"/>
      <c r="Q169" s="170"/>
      <c r="R169" s="170"/>
    </row>
    <row r="170" spans="2:18" x14ac:dyDescent="0.2">
      <c r="B170" s="118"/>
      <c r="C170" s="118"/>
      <c r="D170" s="118"/>
      <c r="E170" s="118"/>
      <c r="F170" s="170"/>
      <c r="G170" s="170"/>
      <c r="H170" s="170"/>
      <c r="I170" s="217"/>
      <c r="J170" s="217"/>
      <c r="K170" s="170"/>
      <c r="L170" s="170"/>
      <c r="M170" s="170"/>
      <c r="N170" s="170"/>
      <c r="O170" s="170"/>
      <c r="P170" s="170"/>
      <c r="Q170" s="170"/>
      <c r="R170" s="170"/>
    </row>
    <row r="171" spans="2:18" x14ac:dyDescent="0.2">
      <c r="B171" s="118"/>
      <c r="C171" s="118"/>
      <c r="D171" s="118"/>
      <c r="E171" s="118"/>
      <c r="F171" s="170"/>
      <c r="G171" s="170"/>
      <c r="H171" s="170"/>
      <c r="I171" s="217"/>
      <c r="J171" s="217"/>
      <c r="K171" s="170"/>
      <c r="L171" s="170"/>
      <c r="M171" s="170"/>
      <c r="N171" s="170"/>
      <c r="O171" s="170"/>
      <c r="P171" s="170"/>
      <c r="Q171" s="170"/>
      <c r="R171" s="170"/>
    </row>
    <row r="172" spans="2:18" x14ac:dyDescent="0.2">
      <c r="B172" s="118"/>
      <c r="C172" s="118"/>
      <c r="D172" s="118"/>
      <c r="E172" s="118"/>
      <c r="F172" s="170"/>
      <c r="G172" s="170"/>
      <c r="H172" s="170"/>
      <c r="I172" s="217"/>
      <c r="J172" s="217"/>
      <c r="K172" s="170"/>
      <c r="L172" s="170"/>
      <c r="M172" s="170"/>
      <c r="N172" s="170"/>
      <c r="O172" s="170"/>
      <c r="P172" s="170"/>
      <c r="Q172" s="170"/>
      <c r="R172" s="170"/>
    </row>
    <row r="173" spans="2:18" x14ac:dyDescent="0.2">
      <c r="B173" s="118"/>
      <c r="C173" s="118"/>
      <c r="D173" s="118"/>
      <c r="E173" s="118"/>
      <c r="F173" s="170"/>
      <c r="G173" s="170"/>
      <c r="H173" s="170"/>
      <c r="I173" s="217"/>
      <c r="J173" s="217"/>
      <c r="K173" s="170"/>
      <c r="L173" s="170"/>
      <c r="M173" s="170"/>
      <c r="N173" s="170"/>
      <c r="O173" s="170"/>
      <c r="P173" s="170"/>
      <c r="Q173" s="170"/>
      <c r="R173" s="170"/>
    </row>
    <row r="174" spans="2:18" x14ac:dyDescent="0.2">
      <c r="B174" s="118"/>
      <c r="C174" s="118"/>
      <c r="D174" s="118"/>
      <c r="E174" s="118"/>
      <c r="F174" s="170"/>
      <c r="G174" s="170"/>
      <c r="H174" s="170"/>
      <c r="I174" s="217"/>
      <c r="J174" s="217"/>
      <c r="K174" s="170"/>
      <c r="L174" s="170"/>
      <c r="M174" s="170"/>
      <c r="N174" s="170"/>
      <c r="O174" s="170"/>
      <c r="P174" s="170"/>
      <c r="Q174" s="170"/>
      <c r="R174" s="170"/>
    </row>
    <row r="175" spans="2:18" x14ac:dyDescent="0.2">
      <c r="B175" s="118"/>
      <c r="C175" s="118"/>
      <c r="D175" s="118"/>
      <c r="E175" s="118"/>
      <c r="F175" s="170"/>
      <c r="G175" s="170"/>
      <c r="H175" s="170"/>
      <c r="I175" s="217"/>
      <c r="J175" s="217"/>
      <c r="K175" s="170"/>
      <c r="L175" s="170"/>
      <c r="M175" s="170"/>
      <c r="N175" s="170"/>
      <c r="O175" s="170"/>
      <c r="P175" s="170"/>
      <c r="Q175" s="170"/>
      <c r="R175" s="170"/>
    </row>
    <row r="176" spans="2:18" x14ac:dyDescent="0.2">
      <c r="B176" s="118"/>
      <c r="C176" s="118"/>
      <c r="D176" s="118"/>
      <c r="E176" s="118"/>
      <c r="F176" s="170"/>
      <c r="G176" s="170"/>
      <c r="H176" s="170"/>
      <c r="I176" s="217"/>
      <c r="J176" s="217"/>
      <c r="K176" s="170"/>
      <c r="L176" s="170"/>
      <c r="M176" s="170"/>
      <c r="N176" s="170"/>
      <c r="O176" s="170"/>
      <c r="P176" s="170"/>
      <c r="Q176" s="170"/>
      <c r="R176" s="170"/>
    </row>
    <row r="177" spans="2:18" x14ac:dyDescent="0.2">
      <c r="B177" s="118"/>
      <c r="C177" s="118"/>
      <c r="D177" s="118"/>
      <c r="E177" s="118"/>
      <c r="F177" s="170"/>
      <c r="G177" s="170"/>
      <c r="H177" s="170"/>
      <c r="I177" s="217"/>
      <c r="J177" s="217"/>
      <c r="K177" s="170"/>
      <c r="L177" s="170"/>
      <c r="M177" s="170"/>
      <c r="N177" s="170"/>
      <c r="O177" s="170"/>
      <c r="P177" s="170"/>
      <c r="Q177" s="170"/>
      <c r="R177" s="170"/>
    </row>
    <row r="178" spans="2:18" x14ac:dyDescent="0.2">
      <c r="B178" s="118"/>
      <c r="C178" s="118"/>
      <c r="D178" s="118"/>
      <c r="E178" s="118"/>
      <c r="F178" s="170"/>
      <c r="G178" s="170"/>
      <c r="H178" s="170"/>
      <c r="I178" s="217"/>
      <c r="J178" s="217"/>
      <c r="K178" s="170"/>
      <c r="L178" s="170"/>
      <c r="M178" s="170"/>
      <c r="N178" s="170"/>
      <c r="O178" s="170"/>
      <c r="P178" s="170"/>
      <c r="Q178" s="170"/>
      <c r="R178" s="170"/>
    </row>
    <row r="179" spans="2:18" x14ac:dyDescent="0.2">
      <c r="B179" s="118"/>
      <c r="C179" s="118"/>
      <c r="D179" s="118"/>
      <c r="E179" s="118"/>
      <c r="F179" s="170"/>
      <c r="G179" s="170"/>
      <c r="H179" s="170"/>
      <c r="I179" s="217"/>
      <c r="J179" s="217"/>
      <c r="K179" s="170"/>
      <c r="L179" s="170"/>
      <c r="M179" s="170"/>
      <c r="N179" s="170"/>
      <c r="O179" s="170"/>
      <c r="P179" s="170"/>
      <c r="Q179" s="170"/>
      <c r="R179" s="170"/>
    </row>
    <row r="180" spans="2:18" x14ac:dyDescent="0.2">
      <c r="B180" s="118"/>
      <c r="C180" s="118"/>
      <c r="D180" s="118"/>
      <c r="E180" s="118"/>
      <c r="F180" s="170"/>
      <c r="G180" s="170"/>
      <c r="H180" s="170"/>
      <c r="I180" s="217"/>
      <c r="J180" s="217"/>
      <c r="K180" s="170"/>
      <c r="L180" s="170"/>
      <c r="M180" s="170"/>
      <c r="N180" s="170"/>
      <c r="O180" s="170"/>
      <c r="P180" s="170"/>
      <c r="Q180" s="170"/>
      <c r="R180" s="170"/>
    </row>
    <row r="181" spans="2:18" x14ac:dyDescent="0.2">
      <c r="B181" s="118"/>
      <c r="C181" s="118"/>
      <c r="D181" s="118"/>
      <c r="E181" s="118"/>
      <c r="F181" s="170"/>
      <c r="G181" s="170"/>
      <c r="H181" s="170"/>
      <c r="I181" s="217"/>
      <c r="J181" s="217"/>
      <c r="K181" s="170"/>
      <c r="L181" s="170"/>
      <c r="M181" s="170"/>
      <c r="N181" s="170"/>
      <c r="O181" s="170"/>
      <c r="P181" s="170"/>
      <c r="Q181" s="170"/>
      <c r="R181" s="170"/>
    </row>
    <row r="182" spans="2:18" x14ac:dyDescent="0.2">
      <c r="B182" s="118"/>
      <c r="C182" s="118"/>
      <c r="D182" s="118"/>
      <c r="E182" s="118"/>
      <c r="F182" s="170"/>
      <c r="G182" s="170"/>
      <c r="H182" s="170"/>
      <c r="I182" s="217"/>
      <c r="J182" s="217"/>
      <c r="K182" s="170"/>
      <c r="L182" s="170"/>
      <c r="M182" s="170"/>
      <c r="N182" s="170"/>
      <c r="O182" s="170"/>
      <c r="P182" s="170"/>
      <c r="Q182" s="170"/>
      <c r="R182" s="170"/>
    </row>
    <row r="183" spans="2:18" x14ac:dyDescent="0.2">
      <c r="B183" s="118"/>
      <c r="C183" s="118"/>
      <c r="D183" s="118"/>
      <c r="E183" s="118"/>
      <c r="F183" s="170"/>
      <c r="G183" s="170"/>
      <c r="H183" s="170"/>
      <c r="I183" s="217"/>
      <c r="J183" s="217"/>
      <c r="K183" s="170"/>
      <c r="L183" s="170"/>
      <c r="M183" s="170"/>
      <c r="N183" s="170"/>
      <c r="O183" s="170"/>
      <c r="P183" s="170"/>
      <c r="Q183" s="170"/>
      <c r="R183" s="170"/>
    </row>
    <row r="184" spans="2:18" x14ac:dyDescent="0.2">
      <c r="B184" s="118"/>
      <c r="C184" s="118"/>
      <c r="D184" s="118"/>
      <c r="E184" s="118"/>
      <c r="F184" s="170"/>
      <c r="G184" s="170"/>
      <c r="H184" s="170"/>
      <c r="I184" s="217"/>
      <c r="J184" s="217"/>
      <c r="K184" s="170"/>
      <c r="L184" s="170"/>
      <c r="M184" s="170"/>
      <c r="N184" s="170"/>
      <c r="O184" s="170"/>
      <c r="P184" s="170"/>
      <c r="Q184" s="170"/>
      <c r="R184" s="170"/>
    </row>
    <row r="185" spans="2:18" x14ac:dyDescent="0.2">
      <c r="B185" s="118"/>
      <c r="C185" s="118"/>
      <c r="D185" s="118"/>
      <c r="E185" s="118"/>
      <c r="F185" s="170"/>
      <c r="G185" s="170"/>
      <c r="H185" s="170"/>
      <c r="I185" s="217"/>
      <c r="J185" s="217"/>
      <c r="K185" s="170"/>
      <c r="L185" s="170"/>
      <c r="M185" s="170"/>
      <c r="N185" s="170"/>
      <c r="O185" s="170"/>
      <c r="P185" s="170"/>
      <c r="Q185" s="170"/>
      <c r="R185" s="170"/>
    </row>
    <row r="186" spans="2:18" x14ac:dyDescent="0.2">
      <c r="B186" s="118"/>
      <c r="C186" s="118"/>
      <c r="D186" s="118"/>
      <c r="E186" s="118"/>
      <c r="F186" s="170"/>
      <c r="G186" s="170"/>
      <c r="H186" s="170"/>
      <c r="I186" s="217"/>
      <c r="J186" s="217"/>
      <c r="K186" s="170"/>
      <c r="L186" s="170"/>
      <c r="M186" s="170"/>
      <c r="N186" s="170"/>
      <c r="O186" s="170"/>
      <c r="P186" s="170"/>
      <c r="Q186" s="170"/>
      <c r="R186" s="170"/>
    </row>
    <row r="187" spans="2:18" x14ac:dyDescent="0.2">
      <c r="B187" s="118"/>
      <c r="C187" s="118"/>
      <c r="D187" s="118"/>
      <c r="E187" s="118"/>
      <c r="F187" s="170"/>
      <c r="G187" s="170"/>
      <c r="H187" s="170"/>
      <c r="I187" s="217"/>
      <c r="J187" s="217"/>
      <c r="K187" s="170"/>
      <c r="L187" s="170"/>
      <c r="M187" s="170"/>
      <c r="N187" s="170"/>
      <c r="O187" s="170"/>
      <c r="P187" s="170"/>
      <c r="Q187" s="170"/>
      <c r="R187" s="170"/>
    </row>
    <row r="188" spans="2:18" x14ac:dyDescent="0.2">
      <c r="B188" s="118"/>
      <c r="C188" s="118"/>
      <c r="D188" s="118"/>
      <c r="E188" s="118"/>
      <c r="F188" s="170"/>
      <c r="G188" s="170"/>
      <c r="H188" s="170"/>
      <c r="I188" s="217"/>
      <c r="J188" s="217"/>
      <c r="K188" s="170"/>
      <c r="L188" s="170"/>
      <c r="M188" s="170"/>
      <c r="N188" s="170"/>
      <c r="O188" s="170"/>
      <c r="P188" s="170"/>
      <c r="Q188" s="170"/>
      <c r="R188" s="170"/>
    </row>
    <row r="189" spans="2:18" x14ac:dyDescent="0.2">
      <c r="B189" s="118"/>
      <c r="C189" s="118"/>
      <c r="D189" s="118"/>
      <c r="E189" s="118"/>
      <c r="F189" s="170"/>
      <c r="G189" s="170"/>
      <c r="H189" s="170"/>
      <c r="I189" s="217"/>
      <c r="J189" s="217"/>
      <c r="K189" s="170"/>
      <c r="L189" s="170"/>
      <c r="M189" s="170"/>
      <c r="N189" s="170"/>
      <c r="O189" s="170"/>
      <c r="P189" s="170"/>
      <c r="Q189" s="170"/>
      <c r="R189" s="170"/>
    </row>
    <row r="190" spans="2:18" x14ac:dyDescent="0.2">
      <c r="B190" s="118"/>
      <c r="C190" s="118"/>
      <c r="D190" s="118"/>
      <c r="E190" s="118"/>
      <c r="F190" s="170"/>
      <c r="G190" s="170"/>
      <c r="H190" s="170"/>
      <c r="I190" s="217"/>
      <c r="J190" s="217"/>
      <c r="K190" s="170"/>
      <c r="L190" s="170"/>
      <c r="M190" s="170"/>
      <c r="N190" s="170"/>
      <c r="O190" s="170"/>
      <c r="P190" s="170"/>
      <c r="Q190" s="170"/>
      <c r="R190" s="170"/>
    </row>
    <row r="191" spans="2:18" x14ac:dyDescent="0.2">
      <c r="B191" s="118"/>
      <c r="C191" s="118"/>
      <c r="D191" s="118"/>
      <c r="E191" s="118"/>
      <c r="F191" s="170"/>
      <c r="G191" s="170"/>
      <c r="H191" s="170"/>
      <c r="I191" s="217"/>
      <c r="J191" s="217"/>
      <c r="K191" s="170"/>
      <c r="L191" s="170"/>
      <c r="M191" s="170"/>
      <c r="N191" s="170"/>
      <c r="O191" s="170"/>
      <c r="P191" s="170"/>
      <c r="Q191" s="170"/>
      <c r="R191" s="170"/>
    </row>
    <row r="192" spans="2:18" x14ac:dyDescent="0.2">
      <c r="B192" s="118"/>
      <c r="C192" s="118"/>
      <c r="D192" s="118"/>
      <c r="E192" s="118"/>
      <c r="F192" s="170"/>
      <c r="G192" s="170"/>
      <c r="H192" s="170"/>
      <c r="I192" s="217"/>
      <c r="J192" s="217"/>
      <c r="K192" s="170"/>
      <c r="L192" s="170"/>
      <c r="M192" s="170"/>
      <c r="N192" s="170"/>
      <c r="O192" s="170"/>
      <c r="P192" s="170"/>
      <c r="Q192" s="170"/>
      <c r="R192" s="170"/>
    </row>
    <row r="193" spans="2:18" x14ac:dyDescent="0.2">
      <c r="B193" s="118"/>
      <c r="C193" s="118"/>
      <c r="D193" s="118"/>
      <c r="E193" s="118"/>
      <c r="F193" s="170"/>
      <c r="G193" s="170"/>
      <c r="H193" s="170"/>
      <c r="I193" s="217"/>
      <c r="J193" s="217"/>
      <c r="K193" s="170"/>
      <c r="L193" s="170"/>
      <c r="M193" s="170"/>
      <c r="N193" s="170"/>
      <c r="O193" s="170"/>
      <c r="P193" s="170"/>
      <c r="Q193" s="170"/>
      <c r="R193" s="170"/>
    </row>
    <row r="194" spans="2:18" x14ac:dyDescent="0.2">
      <c r="B194" s="118"/>
      <c r="C194" s="118"/>
      <c r="D194" s="118"/>
      <c r="E194" s="118"/>
      <c r="F194" s="170"/>
      <c r="G194" s="170"/>
      <c r="H194" s="170"/>
      <c r="I194" s="217"/>
      <c r="J194" s="217"/>
      <c r="K194" s="170"/>
      <c r="L194" s="170"/>
      <c r="M194" s="170"/>
      <c r="N194" s="170"/>
      <c r="O194" s="170"/>
      <c r="P194" s="170"/>
      <c r="Q194" s="170"/>
      <c r="R194" s="170"/>
    </row>
    <row r="195" spans="2:18" x14ac:dyDescent="0.2">
      <c r="B195" s="118"/>
      <c r="C195" s="118"/>
      <c r="D195" s="118"/>
      <c r="E195" s="118"/>
      <c r="F195" s="170"/>
      <c r="G195" s="170"/>
      <c r="H195" s="170"/>
      <c r="I195" s="217"/>
      <c r="J195" s="217"/>
      <c r="K195" s="170"/>
      <c r="L195" s="170"/>
      <c r="M195" s="170"/>
      <c r="N195" s="170"/>
      <c r="O195" s="170"/>
      <c r="P195" s="170"/>
      <c r="Q195" s="170"/>
      <c r="R195" s="170"/>
    </row>
    <row r="196" spans="2:18" x14ac:dyDescent="0.2">
      <c r="B196" s="118"/>
      <c r="C196" s="118"/>
      <c r="D196" s="118"/>
      <c r="E196" s="118"/>
      <c r="F196" s="170"/>
      <c r="G196" s="170"/>
      <c r="H196" s="170"/>
      <c r="I196" s="217"/>
      <c r="J196" s="217"/>
      <c r="K196" s="170"/>
      <c r="L196" s="170"/>
      <c r="M196" s="170"/>
      <c r="N196" s="170"/>
      <c r="O196" s="170"/>
      <c r="P196" s="170"/>
      <c r="Q196" s="170"/>
      <c r="R196" s="170"/>
    </row>
    <row r="197" spans="2:18" x14ac:dyDescent="0.2">
      <c r="B197" s="118"/>
      <c r="C197" s="118"/>
      <c r="D197" s="118"/>
      <c r="E197" s="118"/>
      <c r="F197" s="170"/>
      <c r="G197" s="170"/>
      <c r="H197" s="170"/>
      <c r="I197" s="217"/>
      <c r="J197" s="217"/>
      <c r="K197" s="170"/>
      <c r="L197" s="170"/>
      <c r="M197" s="170"/>
      <c r="N197" s="170"/>
      <c r="O197" s="170"/>
      <c r="P197" s="170"/>
      <c r="Q197" s="170"/>
      <c r="R197" s="170"/>
    </row>
    <row r="198" spans="2:18" x14ac:dyDescent="0.2">
      <c r="B198" s="118"/>
      <c r="C198" s="118"/>
      <c r="D198" s="118"/>
      <c r="E198" s="118"/>
      <c r="F198" s="170"/>
      <c r="G198" s="170"/>
      <c r="H198" s="170"/>
      <c r="I198" s="217"/>
      <c r="J198" s="217"/>
      <c r="K198" s="170"/>
      <c r="L198" s="170"/>
      <c r="M198" s="170"/>
      <c r="N198" s="170"/>
      <c r="O198" s="170"/>
      <c r="P198" s="170"/>
      <c r="Q198" s="170"/>
      <c r="R198" s="170"/>
    </row>
    <row r="199" spans="2:18" x14ac:dyDescent="0.2">
      <c r="B199" s="118"/>
      <c r="C199" s="118"/>
      <c r="D199" s="118"/>
      <c r="E199" s="118"/>
      <c r="F199" s="170"/>
      <c r="G199" s="170"/>
      <c r="H199" s="170"/>
      <c r="I199" s="217"/>
      <c r="J199" s="217"/>
      <c r="K199" s="170"/>
      <c r="L199" s="170"/>
      <c r="M199" s="170"/>
      <c r="N199" s="170"/>
      <c r="O199" s="170"/>
      <c r="P199" s="170"/>
      <c r="Q199" s="170"/>
      <c r="R199" s="170"/>
    </row>
    <row r="200" spans="2:18" x14ac:dyDescent="0.2">
      <c r="B200" s="118"/>
      <c r="C200" s="118"/>
      <c r="D200" s="118"/>
      <c r="E200" s="118"/>
      <c r="F200" s="170"/>
      <c r="G200" s="170"/>
      <c r="H200" s="170"/>
      <c r="I200" s="217"/>
      <c r="J200" s="217"/>
      <c r="K200" s="170"/>
      <c r="L200" s="170"/>
      <c r="M200" s="170"/>
      <c r="N200" s="170"/>
      <c r="O200" s="170"/>
      <c r="P200" s="170"/>
      <c r="Q200" s="170"/>
      <c r="R200" s="170"/>
    </row>
    <row r="201" spans="2:18" x14ac:dyDescent="0.2">
      <c r="B201" s="118"/>
      <c r="C201" s="118"/>
      <c r="D201" s="118"/>
      <c r="E201" s="118"/>
      <c r="F201" s="170"/>
      <c r="G201" s="170"/>
      <c r="H201" s="170"/>
      <c r="I201" s="217"/>
      <c r="J201" s="217"/>
      <c r="K201" s="170"/>
      <c r="L201" s="170"/>
      <c r="M201" s="170"/>
      <c r="N201" s="170"/>
      <c r="O201" s="170"/>
      <c r="P201" s="170"/>
      <c r="Q201" s="170"/>
      <c r="R201" s="170"/>
    </row>
    <row r="202" spans="2:18" x14ac:dyDescent="0.2">
      <c r="B202" s="118"/>
      <c r="C202" s="118"/>
      <c r="D202" s="118"/>
      <c r="E202" s="118"/>
      <c r="F202" s="170"/>
      <c r="G202" s="170"/>
      <c r="H202" s="170"/>
      <c r="I202" s="217"/>
      <c r="J202" s="217"/>
      <c r="K202" s="170"/>
      <c r="L202" s="170"/>
      <c r="M202" s="170"/>
      <c r="N202" s="170"/>
      <c r="O202" s="170"/>
      <c r="P202" s="170"/>
      <c r="Q202" s="170"/>
      <c r="R202" s="170"/>
    </row>
    <row r="203" spans="2:18" x14ac:dyDescent="0.2">
      <c r="B203" s="118"/>
      <c r="C203" s="118"/>
      <c r="D203" s="118"/>
      <c r="E203" s="118"/>
      <c r="F203" s="170"/>
      <c r="G203" s="170"/>
      <c r="H203" s="170"/>
      <c r="I203" s="217"/>
      <c r="J203" s="217"/>
      <c r="K203" s="170"/>
      <c r="L203" s="170"/>
      <c r="M203" s="170"/>
      <c r="N203" s="170"/>
      <c r="O203" s="170"/>
      <c r="P203" s="170"/>
      <c r="Q203" s="170"/>
      <c r="R203" s="170"/>
    </row>
    <row r="204" spans="2:18" x14ac:dyDescent="0.2">
      <c r="B204" s="118"/>
      <c r="C204" s="118"/>
      <c r="D204" s="118"/>
      <c r="E204" s="118"/>
      <c r="F204" s="170"/>
      <c r="G204" s="170"/>
      <c r="H204" s="170"/>
      <c r="I204" s="217"/>
      <c r="J204" s="217"/>
      <c r="K204" s="170"/>
      <c r="L204" s="170"/>
      <c r="M204" s="170"/>
      <c r="N204" s="170"/>
      <c r="O204" s="170"/>
      <c r="P204" s="170"/>
      <c r="Q204" s="170"/>
      <c r="R204" s="170"/>
    </row>
    <row r="205" spans="2:18" x14ac:dyDescent="0.2">
      <c r="B205" s="118"/>
      <c r="C205" s="118"/>
      <c r="D205" s="118"/>
      <c r="E205" s="118"/>
      <c r="F205" s="170"/>
      <c r="G205" s="170"/>
      <c r="H205" s="170"/>
      <c r="I205" s="217"/>
      <c r="J205" s="217"/>
      <c r="K205" s="170"/>
      <c r="L205" s="170"/>
      <c r="M205" s="170"/>
      <c r="N205" s="170"/>
      <c r="O205" s="170"/>
      <c r="P205" s="170"/>
      <c r="Q205" s="170"/>
      <c r="R205" s="170"/>
    </row>
    <row r="206" spans="2:18" x14ac:dyDescent="0.2">
      <c r="B206" s="118"/>
      <c r="C206" s="118"/>
      <c r="D206" s="118"/>
      <c r="E206" s="118"/>
      <c r="F206" s="170"/>
      <c r="G206" s="170"/>
      <c r="H206" s="170"/>
      <c r="I206" s="217"/>
      <c r="J206" s="217"/>
      <c r="K206" s="170"/>
      <c r="L206" s="170"/>
      <c r="M206" s="170"/>
      <c r="N206" s="170"/>
      <c r="O206" s="170"/>
      <c r="P206" s="170"/>
      <c r="Q206" s="170"/>
      <c r="R206" s="170"/>
    </row>
    <row r="207" spans="2:18" x14ac:dyDescent="0.2">
      <c r="B207" s="118"/>
      <c r="C207" s="118"/>
      <c r="D207" s="118"/>
      <c r="E207" s="118"/>
      <c r="F207" s="170"/>
      <c r="G207" s="170"/>
      <c r="H207" s="170"/>
      <c r="I207" s="217"/>
      <c r="J207" s="217"/>
      <c r="K207" s="170"/>
      <c r="L207" s="170"/>
      <c r="M207" s="170"/>
      <c r="N207" s="170"/>
      <c r="O207" s="170"/>
      <c r="P207" s="170"/>
      <c r="Q207" s="170"/>
      <c r="R207" s="170"/>
    </row>
    <row r="208" spans="2:18" x14ac:dyDescent="0.2">
      <c r="B208" s="118"/>
      <c r="C208" s="118"/>
      <c r="D208" s="118"/>
      <c r="E208" s="118"/>
      <c r="F208" s="170"/>
      <c r="G208" s="170"/>
      <c r="H208" s="170"/>
      <c r="I208" s="217"/>
      <c r="J208" s="217"/>
      <c r="K208" s="170"/>
      <c r="L208" s="170"/>
      <c r="M208" s="170"/>
      <c r="N208" s="170"/>
      <c r="O208" s="170"/>
      <c r="P208" s="170"/>
      <c r="Q208" s="170"/>
      <c r="R208" s="170"/>
    </row>
    <row r="209" spans="2:18" x14ac:dyDescent="0.2">
      <c r="B209" s="118"/>
      <c r="C209" s="118"/>
      <c r="D209" s="118"/>
      <c r="E209" s="118"/>
      <c r="F209" s="170"/>
      <c r="G209" s="170"/>
      <c r="H209" s="170"/>
      <c r="I209" s="217"/>
      <c r="J209" s="217"/>
      <c r="K209" s="170"/>
      <c r="L209" s="170"/>
      <c r="M209" s="170"/>
      <c r="N209" s="170"/>
      <c r="O209" s="170"/>
      <c r="P209" s="170"/>
      <c r="Q209" s="170"/>
      <c r="R209" s="170"/>
    </row>
    <row r="210" spans="2:18" x14ac:dyDescent="0.2">
      <c r="B210" s="118"/>
      <c r="C210" s="118"/>
      <c r="D210" s="118"/>
      <c r="E210" s="118"/>
      <c r="F210" s="170"/>
      <c r="G210" s="170"/>
      <c r="H210" s="170"/>
      <c r="I210" s="217"/>
      <c r="J210" s="217"/>
      <c r="K210" s="170"/>
      <c r="L210" s="170"/>
      <c r="M210" s="170"/>
      <c r="N210" s="170"/>
      <c r="O210" s="170"/>
      <c r="P210" s="170"/>
      <c r="Q210" s="170"/>
      <c r="R210" s="170"/>
    </row>
    <row r="211" spans="2:18" x14ac:dyDescent="0.2">
      <c r="B211" s="118"/>
      <c r="C211" s="118"/>
      <c r="D211" s="118"/>
      <c r="E211" s="118"/>
      <c r="F211" s="170"/>
      <c r="G211" s="170"/>
      <c r="H211" s="170"/>
      <c r="I211" s="217"/>
      <c r="J211" s="217"/>
      <c r="K211" s="170"/>
      <c r="L211" s="170"/>
      <c r="M211" s="170"/>
      <c r="N211" s="170"/>
      <c r="O211" s="170"/>
      <c r="P211" s="170"/>
      <c r="Q211" s="170"/>
      <c r="R211" s="170"/>
    </row>
    <row r="212" spans="2:18" x14ac:dyDescent="0.2">
      <c r="B212" s="118"/>
      <c r="C212" s="118"/>
      <c r="D212" s="118"/>
      <c r="E212" s="118"/>
      <c r="F212" s="170"/>
      <c r="G212" s="170"/>
      <c r="H212" s="170"/>
      <c r="I212" s="217"/>
      <c r="J212" s="217"/>
      <c r="K212" s="170"/>
      <c r="L212" s="170"/>
      <c r="M212" s="170"/>
      <c r="N212" s="170"/>
      <c r="O212" s="170"/>
      <c r="P212" s="170"/>
      <c r="Q212" s="170"/>
      <c r="R212" s="170"/>
    </row>
    <row r="213" spans="2:18" x14ac:dyDescent="0.2">
      <c r="B213" s="118"/>
      <c r="C213" s="118"/>
      <c r="D213" s="118"/>
      <c r="E213" s="118"/>
      <c r="F213" s="170"/>
      <c r="G213" s="170"/>
      <c r="H213" s="170"/>
      <c r="I213" s="217"/>
      <c r="J213" s="217"/>
      <c r="K213" s="170"/>
      <c r="L213" s="170"/>
      <c r="M213" s="170"/>
      <c r="N213" s="170"/>
      <c r="O213" s="170"/>
      <c r="P213" s="170"/>
      <c r="Q213" s="170"/>
      <c r="R213" s="170"/>
    </row>
    <row r="214" spans="2:18" x14ac:dyDescent="0.2">
      <c r="B214" s="118"/>
      <c r="C214" s="118"/>
      <c r="D214" s="118"/>
      <c r="E214" s="118"/>
      <c r="F214" s="170"/>
      <c r="G214" s="170"/>
      <c r="H214" s="170"/>
      <c r="I214" s="217"/>
      <c r="J214" s="217"/>
      <c r="K214" s="170"/>
      <c r="L214" s="170"/>
      <c r="M214" s="170"/>
      <c r="N214" s="170"/>
      <c r="O214" s="170"/>
      <c r="P214" s="170"/>
      <c r="Q214" s="170"/>
      <c r="R214" s="170"/>
    </row>
    <row r="215" spans="2:18" x14ac:dyDescent="0.2">
      <c r="B215" s="118"/>
      <c r="C215" s="118"/>
      <c r="D215" s="118"/>
      <c r="E215" s="118"/>
      <c r="F215" s="170"/>
      <c r="G215" s="170"/>
      <c r="H215" s="170"/>
      <c r="I215" s="217"/>
      <c r="J215" s="217"/>
      <c r="K215" s="170"/>
      <c r="L215" s="170"/>
      <c r="M215" s="170"/>
      <c r="N215" s="170"/>
      <c r="O215" s="170"/>
      <c r="P215" s="170"/>
      <c r="Q215" s="170"/>
      <c r="R215" s="170"/>
    </row>
    <row r="216" spans="2:18" x14ac:dyDescent="0.2">
      <c r="B216" s="118"/>
      <c r="C216" s="118"/>
      <c r="D216" s="118"/>
      <c r="E216" s="118"/>
      <c r="F216" s="170"/>
      <c r="G216" s="170"/>
      <c r="H216" s="170"/>
      <c r="I216" s="217"/>
      <c r="J216" s="217"/>
      <c r="K216" s="170"/>
      <c r="L216" s="170"/>
      <c r="M216" s="170"/>
      <c r="N216" s="170"/>
      <c r="O216" s="170"/>
      <c r="P216" s="170"/>
      <c r="Q216" s="170"/>
      <c r="R216" s="170"/>
    </row>
    <row r="217" spans="2:18" x14ac:dyDescent="0.2">
      <c r="B217" s="118"/>
      <c r="C217" s="118"/>
      <c r="D217" s="118"/>
      <c r="E217" s="118"/>
      <c r="F217" s="170"/>
      <c r="G217" s="170"/>
      <c r="H217" s="170"/>
      <c r="I217" s="217"/>
      <c r="J217" s="217"/>
      <c r="K217" s="170"/>
      <c r="L217" s="170"/>
      <c r="M217" s="170"/>
      <c r="N217" s="170"/>
      <c r="O217" s="170"/>
      <c r="P217" s="170"/>
      <c r="Q217" s="170"/>
      <c r="R217" s="170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59" bestFit="1" customWidth="1"/>
    <col min="2" max="2" width="10.5703125" style="159" bestFit="1" customWidth="1"/>
    <col min="3" max="3" width="11.42578125" style="159" bestFit="1" customWidth="1"/>
    <col min="4" max="4" width="6.28515625" style="159" bestFit="1" customWidth="1"/>
    <col min="5" max="5" width="7.5703125" style="159" hidden="1" customWidth="1"/>
    <col min="6" max="16384" width="9.140625" style="159"/>
  </cols>
  <sheetData>
    <row r="2" spans="1:20" ht="36.75" customHeight="1" x14ac:dyDescent="0.3">
      <c r="A2" s="276" t="s">
        <v>98</v>
      </c>
      <c r="B2" s="277"/>
      <c r="C2" s="277"/>
      <c r="D2" s="277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3" spans="1:20" x14ac:dyDescent="0.2">
      <c r="A3" s="104"/>
    </row>
    <row r="5" spans="1:20" s="248" customFormat="1" x14ac:dyDescent="0.2">
      <c r="D5" s="247"/>
    </row>
    <row r="6" spans="1:20" s="96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59" bestFit="1" customWidth="1"/>
    <col min="2" max="2" width="10.5703125" style="159" bestFit="1" customWidth="1"/>
    <col min="3" max="3" width="11.42578125" style="159" bestFit="1" customWidth="1"/>
    <col min="4" max="4" width="6.28515625" style="159" bestFit="1" customWidth="1"/>
    <col min="5" max="5" width="7.5703125" style="159" hidden="1" customWidth="1"/>
    <col min="6" max="16384" width="9.140625" style="159"/>
  </cols>
  <sheetData>
    <row r="2" spans="1:20" ht="35.25" customHeight="1" x14ac:dyDescent="0.3">
      <c r="A2" s="276" t="s">
        <v>25</v>
      </c>
      <c r="B2" s="277"/>
      <c r="C2" s="277"/>
      <c r="D2" s="277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3" spans="1:20" x14ac:dyDescent="0.2">
      <c r="A3" s="104"/>
    </row>
    <row r="5" spans="1:20" s="248" customFormat="1" x14ac:dyDescent="0.2">
      <c r="D5" s="247"/>
    </row>
    <row r="6" spans="1:20" s="96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159" bestFit="1" customWidth="1"/>
    <col min="2" max="7" width="8.7109375" style="159" bestFit="1" customWidth="1"/>
    <col min="8" max="8" width="7.5703125" style="159" hidden="1" customWidth="1"/>
    <col min="9" max="16384" width="9.140625" style="159"/>
  </cols>
  <sheetData>
    <row r="2" spans="1:20" ht="18.75" x14ac:dyDescent="0.3">
      <c r="A2" s="5" t="s">
        <v>179</v>
      </c>
      <c r="B2" s="277"/>
      <c r="C2" s="277"/>
      <c r="D2" s="277"/>
      <c r="E2" s="277"/>
      <c r="F2" s="277"/>
      <c r="G2" s="277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3" spans="1:20" x14ac:dyDescent="0.2">
      <c r="A3" s="104"/>
    </row>
    <row r="4" spans="1:20" s="248" customFormat="1" x14ac:dyDescent="0.2">
      <c r="G4" s="247" t="s">
        <v>68</v>
      </c>
    </row>
    <row r="5" spans="1:20" s="96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96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4"/>
  <sheetViews>
    <sheetView workbookViewId="0">
      <selection activeCell="G33" sqref="G33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s="263" t="s">
        <v>197</v>
      </c>
      <c r="B1" s="263"/>
      <c r="C1" s="263"/>
      <c r="D1" s="263"/>
      <c r="E1" s="263"/>
      <c r="F1" s="263"/>
      <c r="G1" s="263"/>
    </row>
    <row r="2" spans="1:7" x14ac:dyDescent="0.2">
      <c r="A2" s="263"/>
      <c r="B2" s="263"/>
      <c r="C2" s="263"/>
      <c r="D2" s="263"/>
      <c r="E2" s="263"/>
      <c r="F2" s="263"/>
      <c r="G2" s="263"/>
    </row>
    <row r="3" spans="1:7" x14ac:dyDescent="0.2">
      <c r="A3" s="263" t="s">
        <v>172</v>
      </c>
      <c r="B3" s="264">
        <v>43100</v>
      </c>
      <c r="C3" s="264">
        <f>DREPORTDATE</f>
        <v>43100</v>
      </c>
      <c r="D3" s="263"/>
      <c r="E3" s="263"/>
      <c r="F3" s="263"/>
      <c r="G3" s="263"/>
    </row>
    <row r="4" spans="1:7" x14ac:dyDescent="0.2">
      <c r="A4" s="263" t="s">
        <v>121</v>
      </c>
      <c r="B4" s="263">
        <v>1000000000</v>
      </c>
      <c r="C4" s="263" t="str">
        <f>IF($B$4=1,"дол. США",IF($B$4=1000,"тис. дол. США",IF($B$4=1000000,"млн. дол. США",IF($B$4=1000000000,"млрд. дол. США"))))</f>
        <v>млрд. дол. США</v>
      </c>
      <c r="D4" s="263" t="str">
        <f>IF($B$4=1,"грн",IF($B$4=1000,"тис. грн",IF($B$4=1000000,"млн. грн",IF($B$4=1000000000,"млрд. грн"))))</f>
        <v>млрд. грн</v>
      </c>
      <c r="E4" s="263" t="str">
        <f>IF($B$4=1,"одиниць",IF($B$4=1000,"тис. одиниць",IF($B$4=1000000,"млн. одиниць",IF($B$4=1000000000,"млрд. одиниць"))))</f>
        <v>млрд. одиниць</v>
      </c>
      <c r="F4" s="263">
        <f>1000000000/DDELIMER</f>
        <v>1</v>
      </c>
      <c r="G4" s="263">
        <f>IF($B$4=1,1000000000,IF($B$4=1000,1000000,IF($B$4=1000000,1000,IF($B$4=1000000000,1))))</f>
        <v>1</v>
      </c>
    </row>
    <row r="5" spans="1:7" x14ac:dyDescent="0.2">
      <c r="A5" s="263" t="s">
        <v>48</v>
      </c>
      <c r="B5" s="263" t="s">
        <v>107</v>
      </c>
      <c r="C5" s="263"/>
      <c r="D5" s="263"/>
      <c r="E5" s="263"/>
      <c r="F5" s="263"/>
      <c r="G5" s="263"/>
    </row>
    <row r="6" spans="1:7" x14ac:dyDescent="0.2">
      <c r="A6" s="263"/>
      <c r="B6" s="263"/>
      <c r="C6" s="263"/>
      <c r="D6" s="263"/>
      <c r="E6" s="263"/>
      <c r="F6" s="263"/>
      <c r="G6" s="263"/>
    </row>
    <row r="7" spans="1:7" x14ac:dyDescent="0.2">
      <c r="A7" s="263"/>
      <c r="B7" s="263"/>
      <c r="C7" s="263"/>
      <c r="D7" s="263"/>
      <c r="E7" s="263"/>
      <c r="F7" s="263"/>
      <c r="G7" s="263"/>
    </row>
    <row r="8" spans="1:7" x14ac:dyDescent="0.2">
      <c r="A8" s="263" t="s">
        <v>92</v>
      </c>
      <c r="B8" s="263"/>
      <c r="C8" s="263"/>
      <c r="D8" s="263"/>
      <c r="E8" s="263"/>
      <c r="F8" s="263"/>
      <c r="G8" s="263"/>
    </row>
    <row r="9" spans="1:7" x14ac:dyDescent="0.2">
      <c r="A9" s="263"/>
      <c r="B9" s="263"/>
      <c r="C9" s="263"/>
      <c r="D9" s="263"/>
      <c r="E9" s="263"/>
      <c r="F9" s="263"/>
      <c r="G9" s="263"/>
    </row>
    <row r="10" spans="1:7" x14ac:dyDescent="0.2">
      <c r="A10" s="263"/>
      <c r="B10" s="263"/>
      <c r="C10" s="263"/>
      <c r="D10" s="263"/>
      <c r="E10" s="263"/>
      <c r="F10" s="263"/>
      <c r="G10" s="263"/>
    </row>
    <row r="11" spans="1:7" x14ac:dyDescent="0.2">
      <c r="A11" s="263"/>
      <c r="B11" s="263"/>
      <c r="C11" s="263"/>
      <c r="D11" s="263"/>
      <c r="E11" s="263"/>
      <c r="F11" s="263"/>
      <c r="G11" s="263"/>
    </row>
    <row r="12" spans="1:7" x14ac:dyDescent="0.2">
      <c r="A12" s="263">
        <v>1000000000</v>
      </c>
      <c r="B12" s="263"/>
      <c r="C12" s="263"/>
      <c r="D12" s="263"/>
      <c r="E12" s="263"/>
      <c r="F12" s="263"/>
      <c r="G12" s="263"/>
    </row>
    <row r="13" spans="1:7" x14ac:dyDescent="0.2">
      <c r="A13" s="263"/>
      <c r="B13" s="263"/>
      <c r="C13" s="263"/>
      <c r="D13" s="263"/>
      <c r="E13" s="263"/>
      <c r="F13" s="263"/>
      <c r="G13" s="263"/>
    </row>
    <row r="14" spans="1:7" x14ac:dyDescent="0.2">
      <c r="A14" s="263"/>
      <c r="B14" s="263"/>
      <c r="C14" s="263"/>
      <c r="D14" s="263"/>
      <c r="E14" s="263"/>
      <c r="F14" s="263"/>
      <c r="G14" s="263"/>
    </row>
  </sheetData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9" customFormat="1" x14ac:dyDescent="0.2"/>
    <row r="8" s="45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S180"/>
  <sheetViews>
    <sheetView workbookViewId="0">
      <selection activeCell="A5" sqref="A5:A105"/>
    </sheetView>
  </sheetViews>
  <sheetFormatPr defaultRowHeight="11.25" outlineLevelRow="3" x14ac:dyDescent="0.2"/>
  <cols>
    <col min="1" max="1" width="52" style="56" customWidth="1"/>
    <col min="2" max="14" width="13.140625" style="240" customWidth="1"/>
    <col min="15" max="16384" width="9.140625" style="56"/>
  </cols>
  <sheetData>
    <row r="1" spans="1:19" s="159" customFormat="1" ht="12.75" x14ac:dyDescent="0.2"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9" s="159" customFormat="1" ht="18.75" x14ac:dyDescent="0.2">
      <c r="A2" s="5" t="s">
        <v>282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25"/>
      <c r="P2" s="225"/>
      <c r="Q2" s="225"/>
      <c r="R2" s="225"/>
      <c r="S2" s="225"/>
    </row>
    <row r="3" spans="1:19" s="159" customFormat="1" ht="12.75" x14ac:dyDescent="0.2">
      <c r="A3" s="104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9" s="248" customFormat="1" ht="12.75" x14ac:dyDescent="0.2"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 t="str">
        <f>VALUAH</f>
        <v>млрд. грн</v>
      </c>
    </row>
    <row r="5" spans="1:19" s="24" customFormat="1" ht="12.75" x14ac:dyDescent="0.2">
      <c r="A5" s="206"/>
      <c r="B5" s="176">
        <v>42735</v>
      </c>
      <c r="C5" s="176">
        <v>42766</v>
      </c>
      <c r="D5" s="176">
        <v>42794</v>
      </c>
      <c r="E5" s="176">
        <v>42825</v>
      </c>
      <c r="F5" s="176">
        <v>42855</v>
      </c>
      <c r="G5" s="176">
        <v>42886</v>
      </c>
      <c r="H5" s="176">
        <v>42916</v>
      </c>
      <c r="I5" s="176">
        <v>42947</v>
      </c>
      <c r="J5" s="176">
        <v>42978</v>
      </c>
      <c r="K5" s="176">
        <v>43008</v>
      </c>
      <c r="L5" s="176">
        <v>43039</v>
      </c>
      <c r="M5" s="176">
        <v>43069</v>
      </c>
      <c r="N5" s="176">
        <v>43100</v>
      </c>
    </row>
    <row r="6" spans="1:19" s="79" customFormat="1" ht="31.5" x14ac:dyDescent="0.2">
      <c r="A6" s="33" t="s">
        <v>283</v>
      </c>
      <c r="B6" s="151">
        <f t="shared" ref="B6:M6" si="0">B$7+B$70</f>
        <v>1929.8088323996401</v>
      </c>
      <c r="C6" s="151">
        <f t="shared" si="0"/>
        <v>1931.1054975438901</v>
      </c>
      <c r="D6" s="151">
        <f t="shared" si="0"/>
        <v>1941.4805727038099</v>
      </c>
      <c r="E6" s="151">
        <f t="shared" si="0"/>
        <v>1951.8511144941999</v>
      </c>
      <c r="F6" s="151">
        <f t="shared" si="0"/>
        <v>1979.3701756926803</v>
      </c>
      <c r="G6" s="151">
        <f t="shared" si="0"/>
        <v>1968.0399587823499</v>
      </c>
      <c r="H6" s="151">
        <f t="shared" si="0"/>
        <v>1957.82067693099</v>
      </c>
      <c r="I6" s="151">
        <f t="shared" si="0"/>
        <v>1969.4791465229</v>
      </c>
      <c r="J6" s="151">
        <f t="shared" si="0"/>
        <v>1958.3744576390802</v>
      </c>
      <c r="K6" s="151">
        <f t="shared" si="0"/>
        <v>2043.2601423867002</v>
      </c>
      <c r="L6" s="151">
        <f t="shared" si="0"/>
        <v>2046.9503343195997</v>
      </c>
      <c r="M6" s="151">
        <f t="shared" si="0"/>
        <v>2062.1037337855796</v>
      </c>
      <c r="N6" s="151">
        <v>2141.6744392656601</v>
      </c>
    </row>
    <row r="7" spans="1:19" s="235" customFormat="1" ht="15" x14ac:dyDescent="0.2">
      <c r="A7" s="145" t="s">
        <v>204</v>
      </c>
      <c r="B7" s="59">
        <f t="shared" ref="B7:N7" si="1">B$8+B$46</f>
        <v>1650.8332850501201</v>
      </c>
      <c r="C7" s="59">
        <f t="shared" si="1"/>
        <v>1651.6900447924002</v>
      </c>
      <c r="D7" s="59">
        <f t="shared" si="1"/>
        <v>1665.93556081062</v>
      </c>
      <c r="E7" s="59">
        <f t="shared" si="1"/>
        <v>1676.1274934015801</v>
      </c>
      <c r="F7" s="59">
        <f t="shared" si="1"/>
        <v>1672.9223766796003</v>
      </c>
      <c r="G7" s="59">
        <f t="shared" si="1"/>
        <v>1665.0156396012001</v>
      </c>
      <c r="H7" s="59">
        <f t="shared" si="1"/>
        <v>1651.05943844649</v>
      </c>
      <c r="I7" s="59">
        <f t="shared" si="1"/>
        <v>1659.6903037940201</v>
      </c>
      <c r="J7" s="59">
        <f t="shared" si="1"/>
        <v>1649.0469296926403</v>
      </c>
      <c r="K7" s="59">
        <f t="shared" si="1"/>
        <v>1724.8215838689803</v>
      </c>
      <c r="L7" s="59">
        <f t="shared" si="1"/>
        <v>1738.9014758318397</v>
      </c>
      <c r="M7" s="59">
        <f t="shared" si="1"/>
        <v>1756.1683999783997</v>
      </c>
      <c r="N7" s="59">
        <f t="shared" si="1"/>
        <v>1833.7098647964799</v>
      </c>
    </row>
    <row r="8" spans="1:19" s="228" customFormat="1" ht="15" outlineLevel="1" x14ac:dyDescent="0.2">
      <c r="A8" s="238" t="s">
        <v>205</v>
      </c>
      <c r="B8" s="234">
        <f t="shared" ref="B8:N8" si="2">B$9+B$44</f>
        <v>670.64553054187002</v>
      </c>
      <c r="C8" s="234">
        <f t="shared" si="2"/>
        <v>670.64001106030003</v>
      </c>
      <c r="D8" s="234">
        <f t="shared" si="2"/>
        <v>688.29668663974996</v>
      </c>
      <c r="E8" s="234">
        <f t="shared" si="2"/>
        <v>699.60025929033009</v>
      </c>
      <c r="F8" s="234">
        <f t="shared" si="2"/>
        <v>691.98420785601013</v>
      </c>
      <c r="G8" s="234">
        <f t="shared" si="2"/>
        <v>687.52011433101006</v>
      </c>
      <c r="H8" s="234">
        <f t="shared" si="2"/>
        <v>678.88328737589006</v>
      </c>
      <c r="I8" s="234">
        <f t="shared" si="2"/>
        <v>689.42427229447003</v>
      </c>
      <c r="J8" s="234">
        <f t="shared" si="2"/>
        <v>694.9387912829402</v>
      </c>
      <c r="K8" s="234">
        <f t="shared" si="2"/>
        <v>699.74984848915017</v>
      </c>
      <c r="L8" s="234">
        <f t="shared" si="2"/>
        <v>705.31148186323981</v>
      </c>
      <c r="M8" s="234">
        <f t="shared" si="2"/>
        <v>716.59193866264991</v>
      </c>
      <c r="N8" s="234">
        <f t="shared" si="2"/>
        <v>753.39938646832002</v>
      </c>
    </row>
    <row r="9" spans="1:19" s="203" customFormat="1" ht="12.75" outlineLevel="2" x14ac:dyDescent="0.2">
      <c r="A9" s="112" t="s">
        <v>206</v>
      </c>
      <c r="B9" s="214">
        <f t="shared" ref="B9:M9" si="3">SUM(B$10:B$43)</f>
        <v>668.13273261425002</v>
      </c>
      <c r="C9" s="214">
        <f t="shared" si="3"/>
        <v>668.12721313268003</v>
      </c>
      <c r="D9" s="214">
        <f t="shared" si="3"/>
        <v>685.78388871212996</v>
      </c>
      <c r="E9" s="214">
        <f t="shared" si="3"/>
        <v>697.12052449333009</v>
      </c>
      <c r="F9" s="214">
        <f t="shared" si="3"/>
        <v>689.50447305901014</v>
      </c>
      <c r="G9" s="214">
        <f t="shared" si="3"/>
        <v>685.04037953401007</v>
      </c>
      <c r="H9" s="214">
        <f t="shared" si="3"/>
        <v>676.43661570951008</v>
      </c>
      <c r="I9" s="214">
        <f t="shared" si="3"/>
        <v>686.97760062809004</v>
      </c>
      <c r="J9" s="214">
        <f t="shared" si="3"/>
        <v>692.49211961656022</v>
      </c>
      <c r="K9" s="214">
        <f t="shared" si="3"/>
        <v>697.30317682277018</v>
      </c>
      <c r="L9" s="214">
        <f t="shared" si="3"/>
        <v>702.89787332747983</v>
      </c>
      <c r="M9" s="214">
        <f t="shared" si="3"/>
        <v>714.17833012688993</v>
      </c>
      <c r="N9" s="214">
        <v>751.01884106318005</v>
      </c>
    </row>
    <row r="10" spans="1:19" s="167" customFormat="1" ht="12.75" outlineLevel="3" x14ac:dyDescent="0.2">
      <c r="A10" s="64" t="s">
        <v>207</v>
      </c>
      <c r="B10" s="194">
        <v>74.832982999999999</v>
      </c>
      <c r="C10" s="194">
        <v>74.832982999999999</v>
      </c>
      <c r="D10" s="194">
        <v>81.319903999999994</v>
      </c>
      <c r="E10" s="194">
        <v>81.319903999999994</v>
      </c>
      <c r="F10" s="194">
        <v>81.319903999999994</v>
      </c>
      <c r="G10" s="194">
        <v>81.319903999999994</v>
      </c>
      <c r="H10" s="194">
        <v>81.319903999999994</v>
      </c>
      <c r="I10" s="194">
        <v>81.319903999999994</v>
      </c>
      <c r="J10" s="194">
        <v>81.319903999999994</v>
      </c>
      <c r="K10" s="194">
        <v>81.319903999999994</v>
      </c>
      <c r="L10" s="194">
        <v>50.585439000000001</v>
      </c>
      <c r="M10" s="194">
        <v>50.585439000000001</v>
      </c>
      <c r="N10" s="194">
        <v>62.650438999999999</v>
      </c>
    </row>
    <row r="11" spans="1:19" ht="12.75" outlineLevel="3" x14ac:dyDescent="0.2">
      <c r="A11" s="179" t="s">
        <v>208</v>
      </c>
      <c r="B11" s="148">
        <v>17.382981000000001</v>
      </c>
      <c r="C11" s="148">
        <v>17.382981000000001</v>
      </c>
      <c r="D11" s="148">
        <v>17.382981000000001</v>
      </c>
      <c r="E11" s="148">
        <v>17.382981000000001</v>
      </c>
      <c r="F11" s="148">
        <v>17.382981000000001</v>
      </c>
      <c r="G11" s="148">
        <v>17.382981000000001</v>
      </c>
      <c r="H11" s="148">
        <v>17.382981000000001</v>
      </c>
      <c r="I11" s="148">
        <v>17.382981000000001</v>
      </c>
      <c r="J11" s="148">
        <v>17.382981000000001</v>
      </c>
      <c r="K11" s="148">
        <v>17.382981000000001</v>
      </c>
      <c r="L11" s="148">
        <v>15.032999999999999</v>
      </c>
      <c r="M11" s="148">
        <v>15.032999999999999</v>
      </c>
      <c r="N11" s="148">
        <v>19.033000000000001</v>
      </c>
      <c r="O11" s="75"/>
      <c r="P11" s="75"/>
      <c r="Q11" s="75"/>
    </row>
    <row r="12" spans="1:19" ht="12.75" outlineLevel="3" x14ac:dyDescent="0.2">
      <c r="A12" s="179" t="s">
        <v>209</v>
      </c>
      <c r="B12" s="148">
        <v>3.4775700000000001</v>
      </c>
      <c r="C12" s="148">
        <v>3.45757</v>
      </c>
      <c r="D12" s="148">
        <v>3.9919699999999998</v>
      </c>
      <c r="E12" s="148">
        <v>3.9363600000000001</v>
      </c>
      <c r="F12" s="148">
        <v>4.7148599999999998</v>
      </c>
      <c r="G12" s="148">
        <v>3.70886</v>
      </c>
      <c r="H12" s="148">
        <v>3.3627899999999999</v>
      </c>
      <c r="I12" s="148">
        <v>3.3942899999999998</v>
      </c>
      <c r="J12" s="148">
        <v>3.5442900000000002</v>
      </c>
      <c r="K12" s="148">
        <v>3.37629</v>
      </c>
      <c r="L12" s="148">
        <v>3.37629</v>
      </c>
      <c r="M12" s="148">
        <v>3.37629</v>
      </c>
      <c r="N12" s="148">
        <v>6.9027900000000004</v>
      </c>
      <c r="O12" s="75"/>
      <c r="P12" s="75"/>
      <c r="Q12" s="75"/>
    </row>
    <row r="13" spans="1:19" ht="12.75" outlineLevel="3" x14ac:dyDescent="0.2">
      <c r="A13" s="179" t="s">
        <v>210</v>
      </c>
      <c r="B13" s="148">
        <v>28.5</v>
      </c>
      <c r="C13" s="148">
        <v>28.5</v>
      </c>
      <c r="D13" s="148">
        <v>28.5</v>
      </c>
      <c r="E13" s="148">
        <v>28.5</v>
      </c>
      <c r="F13" s="148">
        <v>28.5</v>
      </c>
      <c r="G13" s="148">
        <v>28.5</v>
      </c>
      <c r="H13" s="148">
        <v>28.5</v>
      </c>
      <c r="I13" s="148">
        <v>28.5</v>
      </c>
      <c r="J13" s="148">
        <v>28.5</v>
      </c>
      <c r="K13" s="148">
        <v>28.5</v>
      </c>
      <c r="L13" s="148">
        <v>36.5</v>
      </c>
      <c r="M13" s="148">
        <v>36.5</v>
      </c>
      <c r="N13" s="148">
        <v>36.5</v>
      </c>
      <c r="O13" s="75"/>
      <c r="P13" s="75"/>
      <c r="Q13" s="75"/>
    </row>
    <row r="14" spans="1:19" ht="12.75" outlineLevel="3" x14ac:dyDescent="0.2">
      <c r="A14" s="179" t="s">
        <v>211</v>
      </c>
      <c r="B14" s="148">
        <v>37.117629999999998</v>
      </c>
      <c r="C14" s="148">
        <v>37.117629999999998</v>
      </c>
      <c r="D14" s="148">
        <v>37.117629999999998</v>
      </c>
      <c r="E14" s="148">
        <v>41.817630999999999</v>
      </c>
      <c r="F14" s="148">
        <v>41.817630999999999</v>
      </c>
      <c r="G14" s="148">
        <v>41.817630999999999</v>
      </c>
      <c r="H14" s="148">
        <v>41.817630999999999</v>
      </c>
      <c r="I14" s="148">
        <v>41.817630999999999</v>
      </c>
      <c r="J14" s="148">
        <v>41.817630999999999</v>
      </c>
      <c r="K14" s="148">
        <v>41.817630999999999</v>
      </c>
      <c r="L14" s="148">
        <v>28.700001</v>
      </c>
      <c r="M14" s="148">
        <v>28.700001</v>
      </c>
      <c r="N14" s="148">
        <v>28.700001</v>
      </c>
      <c r="O14" s="75"/>
      <c r="P14" s="75"/>
      <c r="Q14" s="75"/>
    </row>
    <row r="15" spans="1:19" ht="12.75" outlineLevel="3" x14ac:dyDescent="0.2">
      <c r="A15" s="179" t="s">
        <v>212</v>
      </c>
      <c r="B15" s="148">
        <v>51.25</v>
      </c>
      <c r="C15" s="148">
        <v>51.25</v>
      </c>
      <c r="D15" s="148">
        <v>56.15</v>
      </c>
      <c r="E15" s="148">
        <v>56.15</v>
      </c>
      <c r="F15" s="148">
        <v>56.15</v>
      </c>
      <c r="G15" s="148">
        <v>56.15</v>
      </c>
      <c r="H15" s="148">
        <v>56.15</v>
      </c>
      <c r="I15" s="148">
        <v>56.15</v>
      </c>
      <c r="J15" s="148">
        <v>56.15</v>
      </c>
      <c r="K15" s="148">
        <v>56.15</v>
      </c>
      <c r="L15" s="148">
        <v>46.9</v>
      </c>
      <c r="M15" s="148">
        <v>46.9</v>
      </c>
      <c r="N15" s="148">
        <v>46.9</v>
      </c>
      <c r="O15" s="75"/>
      <c r="P15" s="75"/>
      <c r="Q15" s="75"/>
    </row>
    <row r="16" spans="1:19" ht="12.75" outlineLevel="3" x14ac:dyDescent="0.2">
      <c r="A16" s="179" t="s">
        <v>213</v>
      </c>
      <c r="B16" s="148">
        <v>42.789838000000003</v>
      </c>
      <c r="C16" s="148">
        <v>42.789838000000003</v>
      </c>
      <c r="D16" s="148">
        <v>47.689838000000002</v>
      </c>
      <c r="E16" s="148">
        <v>53.090797999999999</v>
      </c>
      <c r="F16" s="148">
        <v>53.090797999999999</v>
      </c>
      <c r="G16" s="148">
        <v>53.090797999999999</v>
      </c>
      <c r="H16" s="148">
        <v>53.090797999999999</v>
      </c>
      <c r="I16" s="148">
        <v>75.590793000000005</v>
      </c>
      <c r="J16" s="148">
        <v>75.590793000000005</v>
      </c>
      <c r="K16" s="148">
        <v>75.590793000000005</v>
      </c>
      <c r="L16" s="148">
        <v>87.688536999999997</v>
      </c>
      <c r="M16" s="148">
        <v>87.688536999999997</v>
      </c>
      <c r="N16" s="148">
        <v>93.438657000000006</v>
      </c>
      <c r="O16" s="75"/>
      <c r="P16" s="75"/>
      <c r="Q16" s="75"/>
    </row>
    <row r="17" spans="1:17" ht="12.75" outlineLevel="3" x14ac:dyDescent="0.2">
      <c r="A17" s="179" t="s">
        <v>214</v>
      </c>
      <c r="B17" s="148">
        <v>0</v>
      </c>
      <c r="C17" s="148">
        <v>0</v>
      </c>
      <c r="D17" s="148"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6.0488720000000002</v>
      </c>
      <c r="M17" s="148">
        <v>6.0488720000000002</v>
      </c>
      <c r="N17" s="148">
        <v>6.0488720000000002</v>
      </c>
      <c r="O17" s="75"/>
      <c r="P17" s="75"/>
      <c r="Q17" s="75"/>
    </row>
    <row r="18" spans="1:17" ht="12.75" outlineLevel="3" x14ac:dyDescent="0.2">
      <c r="A18" s="179" t="s">
        <v>215</v>
      </c>
      <c r="B18" s="148">
        <v>0</v>
      </c>
      <c r="C18" s="148">
        <v>0</v>
      </c>
      <c r="D18" s="148">
        <v>0</v>
      </c>
      <c r="E18" s="148">
        <v>0</v>
      </c>
      <c r="F18" s="148">
        <v>0</v>
      </c>
      <c r="G18" s="148">
        <v>0</v>
      </c>
      <c r="H18" s="148">
        <v>0</v>
      </c>
      <c r="I18" s="148">
        <v>0</v>
      </c>
      <c r="J18" s="148">
        <v>0</v>
      </c>
      <c r="K18" s="148">
        <v>0</v>
      </c>
      <c r="L18" s="148">
        <v>6.0488720000000002</v>
      </c>
      <c r="M18" s="148">
        <v>6.0488720000000002</v>
      </c>
      <c r="N18" s="148">
        <v>6.0488720000000002</v>
      </c>
      <c r="O18" s="75"/>
      <c r="P18" s="75"/>
      <c r="Q18" s="75"/>
    </row>
    <row r="19" spans="1:17" ht="12.75" outlineLevel="3" x14ac:dyDescent="0.2">
      <c r="A19" s="179" t="s">
        <v>216</v>
      </c>
      <c r="B19" s="148">
        <v>29.257961406869999</v>
      </c>
      <c r="C19" s="148">
        <v>29.180679354790001</v>
      </c>
      <c r="D19" s="148">
        <v>29.110346252789999</v>
      </c>
      <c r="E19" s="148">
        <v>29.026831881269999</v>
      </c>
      <c r="F19" s="148">
        <v>28.569947559980001</v>
      </c>
      <c r="G19" s="148">
        <v>28.356168889109998</v>
      </c>
      <c r="H19" s="148">
        <v>28.083091721870002</v>
      </c>
      <c r="I19" s="148">
        <v>15.32930413381</v>
      </c>
      <c r="J19" s="148">
        <v>15.130528717380001</v>
      </c>
      <c r="K19" s="148">
        <v>15.68746579085</v>
      </c>
      <c r="L19" s="148">
        <v>15.86982564951</v>
      </c>
      <c r="M19" s="148">
        <v>24.137054510719999</v>
      </c>
      <c r="N19" s="148">
        <v>30.282912463799999</v>
      </c>
      <c r="O19" s="75"/>
      <c r="P19" s="75"/>
      <c r="Q19" s="75"/>
    </row>
    <row r="20" spans="1:17" ht="12.75" outlineLevel="3" x14ac:dyDescent="0.2">
      <c r="A20" s="179" t="s">
        <v>217</v>
      </c>
      <c r="B20" s="148">
        <v>0</v>
      </c>
      <c r="C20" s="148">
        <v>0</v>
      </c>
      <c r="D20" s="148">
        <v>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148">
        <v>0</v>
      </c>
      <c r="L20" s="148">
        <v>24.195488000000001</v>
      </c>
      <c r="M20" s="148">
        <v>24.195488000000001</v>
      </c>
      <c r="N20" s="148">
        <v>24.195488000000001</v>
      </c>
      <c r="O20" s="75"/>
      <c r="P20" s="75"/>
      <c r="Q20" s="75"/>
    </row>
    <row r="21" spans="1:17" ht="12.75" outlineLevel="3" x14ac:dyDescent="0.2">
      <c r="A21" s="179" t="s">
        <v>218</v>
      </c>
      <c r="B21" s="148">
        <v>0</v>
      </c>
      <c r="C21" s="148">
        <v>0</v>
      </c>
      <c r="D21" s="148">
        <v>0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12.097744</v>
      </c>
      <c r="M21" s="148">
        <v>12.097744</v>
      </c>
      <c r="N21" s="148">
        <v>12.097744</v>
      </c>
      <c r="O21" s="75"/>
      <c r="P21" s="75"/>
      <c r="Q21" s="75"/>
    </row>
    <row r="22" spans="1:17" ht="12.75" outlineLevel="3" x14ac:dyDescent="0.2">
      <c r="A22" s="179" t="s">
        <v>219</v>
      </c>
      <c r="B22" s="148">
        <v>64.353439528590002</v>
      </c>
      <c r="C22" s="148">
        <v>64.332585217879995</v>
      </c>
      <c r="D22" s="148">
        <v>64.488167734119997</v>
      </c>
      <c r="E22" s="148">
        <v>67.417524804869998</v>
      </c>
      <c r="F22" s="148">
        <v>66.600818549630006</v>
      </c>
      <c r="G22" s="148">
        <v>67.222557693669998</v>
      </c>
      <c r="H22" s="148">
        <v>66.78310087813</v>
      </c>
      <c r="I22" s="148">
        <v>66.224235648779995</v>
      </c>
      <c r="J22" s="148">
        <v>66.386551290699998</v>
      </c>
      <c r="K22" s="148">
        <v>68.313537655190004</v>
      </c>
      <c r="L22" s="148">
        <v>68.894618013569996</v>
      </c>
      <c r="M22" s="148">
        <v>69.361761364670002</v>
      </c>
      <c r="N22" s="148">
        <v>71.605224814419998</v>
      </c>
      <c r="O22" s="75"/>
      <c r="P22" s="75"/>
      <c r="Q22" s="75"/>
    </row>
    <row r="23" spans="1:17" ht="12.75" outlineLevel="3" x14ac:dyDescent="0.2">
      <c r="A23" s="179" t="s">
        <v>220</v>
      </c>
      <c r="B23" s="148">
        <v>0</v>
      </c>
      <c r="C23" s="148">
        <v>0</v>
      </c>
      <c r="D23" s="148">
        <v>0</v>
      </c>
      <c r="E23" s="148">
        <v>0</v>
      </c>
      <c r="F23" s="148">
        <v>0</v>
      </c>
      <c r="G23" s="148">
        <v>0</v>
      </c>
      <c r="H23" s="148">
        <v>0</v>
      </c>
      <c r="I23" s="148">
        <v>0</v>
      </c>
      <c r="J23" s="148">
        <v>0</v>
      </c>
      <c r="K23" s="148">
        <v>0</v>
      </c>
      <c r="L23" s="148">
        <v>12.097744</v>
      </c>
      <c r="M23" s="148">
        <v>12.097744</v>
      </c>
      <c r="N23" s="148">
        <v>12.097744</v>
      </c>
      <c r="O23" s="75"/>
      <c r="P23" s="75"/>
      <c r="Q23" s="75"/>
    </row>
    <row r="24" spans="1:17" ht="12.75" outlineLevel="3" x14ac:dyDescent="0.2">
      <c r="A24" s="179" t="s">
        <v>221</v>
      </c>
      <c r="B24" s="148">
        <v>0</v>
      </c>
      <c r="C24" s="148">
        <v>0</v>
      </c>
      <c r="D24" s="148">
        <v>0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12.097744</v>
      </c>
      <c r="M24" s="148">
        <v>12.097744</v>
      </c>
      <c r="N24" s="148">
        <v>12.097744</v>
      </c>
      <c r="O24" s="75"/>
      <c r="P24" s="75"/>
      <c r="Q24" s="75"/>
    </row>
    <row r="25" spans="1:17" ht="12.75" outlineLevel="3" x14ac:dyDescent="0.2">
      <c r="A25" s="179" t="s">
        <v>222</v>
      </c>
      <c r="B25" s="148">
        <v>0</v>
      </c>
      <c r="C25" s="148">
        <v>0</v>
      </c>
      <c r="D25" s="148">
        <v>0</v>
      </c>
      <c r="E25" s="148">
        <v>0</v>
      </c>
      <c r="F25" s="148">
        <v>0</v>
      </c>
      <c r="G25" s="148">
        <v>0</v>
      </c>
      <c r="H25" s="148">
        <v>0</v>
      </c>
      <c r="I25" s="148">
        <v>0</v>
      </c>
      <c r="J25" s="148">
        <v>0</v>
      </c>
      <c r="K25" s="148">
        <v>0</v>
      </c>
      <c r="L25" s="148">
        <v>6.0488720000000002</v>
      </c>
      <c r="M25" s="148">
        <v>6.0488720000000002</v>
      </c>
      <c r="N25" s="148">
        <v>6.0488720000000002</v>
      </c>
      <c r="O25" s="75"/>
      <c r="P25" s="75"/>
      <c r="Q25" s="75"/>
    </row>
    <row r="26" spans="1:17" ht="12.75" outlineLevel="3" x14ac:dyDescent="0.2">
      <c r="A26" s="179" t="s">
        <v>223</v>
      </c>
      <c r="B26" s="148">
        <v>0</v>
      </c>
      <c r="C26" s="148">
        <v>0</v>
      </c>
      <c r="D26" s="148">
        <v>0</v>
      </c>
      <c r="E26" s="148">
        <v>0</v>
      </c>
      <c r="F26" s="148">
        <v>0</v>
      </c>
      <c r="G26" s="148">
        <v>0</v>
      </c>
      <c r="H26" s="148">
        <v>0</v>
      </c>
      <c r="I26" s="148">
        <v>0</v>
      </c>
      <c r="J26" s="148">
        <v>0</v>
      </c>
      <c r="K26" s="148">
        <v>0</v>
      </c>
      <c r="L26" s="148">
        <v>18.146616000000002</v>
      </c>
      <c r="M26" s="148">
        <v>18.146616000000002</v>
      </c>
      <c r="N26" s="148">
        <v>18.146616000000002</v>
      </c>
      <c r="O26" s="75"/>
      <c r="P26" s="75"/>
      <c r="Q26" s="75"/>
    </row>
    <row r="27" spans="1:17" ht="12.75" outlineLevel="3" x14ac:dyDescent="0.2">
      <c r="A27" s="179" t="s">
        <v>224</v>
      </c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  <c r="J27" s="148">
        <v>0</v>
      </c>
      <c r="K27" s="148">
        <v>0</v>
      </c>
      <c r="L27" s="148">
        <v>12.097744</v>
      </c>
      <c r="M27" s="148">
        <v>12.097744</v>
      </c>
      <c r="N27" s="148">
        <v>12.097744</v>
      </c>
      <c r="O27" s="75"/>
      <c r="P27" s="75"/>
      <c r="Q27" s="75"/>
    </row>
    <row r="28" spans="1:17" ht="12.75" outlineLevel="3" x14ac:dyDescent="0.2">
      <c r="A28" s="179" t="s">
        <v>225</v>
      </c>
      <c r="B28" s="148">
        <v>0</v>
      </c>
      <c r="C28" s="148">
        <v>0</v>
      </c>
      <c r="D28" s="148">
        <v>0</v>
      </c>
      <c r="E28" s="148">
        <v>0</v>
      </c>
      <c r="F28" s="148">
        <v>0</v>
      </c>
      <c r="G28" s="148">
        <v>0</v>
      </c>
      <c r="H28" s="148">
        <v>0</v>
      </c>
      <c r="I28" s="148">
        <v>0</v>
      </c>
      <c r="J28" s="148">
        <v>0</v>
      </c>
      <c r="K28" s="148">
        <v>0</v>
      </c>
      <c r="L28" s="148">
        <v>12.097744</v>
      </c>
      <c r="M28" s="148">
        <v>12.097744</v>
      </c>
      <c r="N28" s="148">
        <v>12.097744</v>
      </c>
      <c r="O28" s="75"/>
      <c r="P28" s="75"/>
      <c r="Q28" s="75"/>
    </row>
    <row r="29" spans="1:17" ht="12.75" outlineLevel="3" x14ac:dyDescent="0.2">
      <c r="A29" s="179" t="s">
        <v>226</v>
      </c>
      <c r="B29" s="148">
        <v>0</v>
      </c>
      <c r="C29" s="148">
        <v>0</v>
      </c>
      <c r="D29" s="148">
        <v>0</v>
      </c>
      <c r="E29" s="148">
        <v>0</v>
      </c>
      <c r="F29" s="148">
        <v>0</v>
      </c>
      <c r="G29" s="148">
        <v>0</v>
      </c>
      <c r="H29" s="148">
        <v>0</v>
      </c>
      <c r="I29" s="148">
        <v>0</v>
      </c>
      <c r="J29" s="148">
        <v>0</v>
      </c>
      <c r="K29" s="148">
        <v>0</v>
      </c>
      <c r="L29" s="148">
        <v>12.097744</v>
      </c>
      <c r="M29" s="148">
        <v>12.097744</v>
      </c>
      <c r="N29" s="148">
        <v>12.097744</v>
      </c>
      <c r="O29" s="75"/>
      <c r="P29" s="75"/>
      <c r="Q29" s="75"/>
    </row>
    <row r="30" spans="1:17" ht="12.75" outlineLevel="3" x14ac:dyDescent="0.2">
      <c r="A30" s="179" t="s">
        <v>227</v>
      </c>
      <c r="B30" s="148">
        <v>0</v>
      </c>
      <c r="C30" s="148">
        <v>0</v>
      </c>
      <c r="D30" s="148">
        <v>0</v>
      </c>
      <c r="E30" s="148">
        <v>0</v>
      </c>
      <c r="F30" s="148">
        <v>0</v>
      </c>
      <c r="G30" s="148">
        <v>0</v>
      </c>
      <c r="H30" s="148">
        <v>0</v>
      </c>
      <c r="I30" s="148">
        <v>0</v>
      </c>
      <c r="J30" s="148">
        <v>0</v>
      </c>
      <c r="K30" s="148">
        <v>0</v>
      </c>
      <c r="L30" s="148">
        <v>12.097744</v>
      </c>
      <c r="M30" s="148">
        <v>12.097744</v>
      </c>
      <c r="N30" s="148">
        <v>12.097744</v>
      </c>
      <c r="O30" s="75"/>
      <c r="P30" s="75"/>
      <c r="Q30" s="75"/>
    </row>
    <row r="31" spans="1:17" ht="12.75" outlineLevel="3" x14ac:dyDescent="0.2">
      <c r="A31" s="179" t="s">
        <v>228</v>
      </c>
      <c r="B31" s="148">
        <v>0</v>
      </c>
      <c r="C31" s="148">
        <v>0</v>
      </c>
      <c r="D31" s="148">
        <v>0</v>
      </c>
      <c r="E31" s="148">
        <v>0</v>
      </c>
      <c r="F31" s="148">
        <v>0</v>
      </c>
      <c r="G31" s="148">
        <v>0</v>
      </c>
      <c r="H31" s="148">
        <v>0</v>
      </c>
      <c r="I31" s="148">
        <v>0</v>
      </c>
      <c r="J31" s="148">
        <v>0</v>
      </c>
      <c r="K31" s="148">
        <v>0</v>
      </c>
      <c r="L31" s="148">
        <v>12.097744</v>
      </c>
      <c r="M31" s="148">
        <v>12.097744</v>
      </c>
      <c r="N31" s="148">
        <v>12.097744</v>
      </c>
      <c r="O31" s="75"/>
      <c r="P31" s="75"/>
      <c r="Q31" s="75"/>
    </row>
    <row r="32" spans="1:17" ht="12.75" outlineLevel="3" x14ac:dyDescent="0.2">
      <c r="A32" s="179" t="s">
        <v>229</v>
      </c>
      <c r="B32" s="148">
        <v>0</v>
      </c>
      <c r="C32" s="148">
        <v>0</v>
      </c>
      <c r="D32" s="148">
        <v>0</v>
      </c>
      <c r="E32" s="148">
        <v>0</v>
      </c>
      <c r="F32" s="148">
        <v>0</v>
      </c>
      <c r="G32" s="148">
        <v>0</v>
      </c>
      <c r="H32" s="148">
        <v>0</v>
      </c>
      <c r="I32" s="148">
        <v>0</v>
      </c>
      <c r="J32" s="148">
        <v>0</v>
      </c>
      <c r="K32" s="148">
        <v>0</v>
      </c>
      <c r="L32" s="148">
        <v>12.097744</v>
      </c>
      <c r="M32" s="148">
        <v>12.097744</v>
      </c>
      <c r="N32" s="148">
        <v>12.097744</v>
      </c>
      <c r="O32" s="75"/>
      <c r="P32" s="75"/>
      <c r="Q32" s="75"/>
    </row>
    <row r="33" spans="1:17" ht="12.75" outlineLevel="3" x14ac:dyDescent="0.2">
      <c r="A33" s="179" t="s">
        <v>230</v>
      </c>
      <c r="B33" s="148">
        <v>0.01</v>
      </c>
      <c r="C33" s="148">
        <v>0.01</v>
      </c>
      <c r="D33" s="148">
        <v>0.01</v>
      </c>
      <c r="E33" s="148">
        <v>0</v>
      </c>
      <c r="F33" s="148">
        <v>0</v>
      </c>
      <c r="G33" s="148">
        <v>0</v>
      </c>
      <c r="H33" s="148">
        <v>0</v>
      </c>
      <c r="I33" s="148">
        <v>0</v>
      </c>
      <c r="J33" s="148">
        <v>0</v>
      </c>
      <c r="K33" s="148">
        <v>0</v>
      </c>
      <c r="L33" s="148">
        <v>0</v>
      </c>
      <c r="M33" s="148">
        <v>0</v>
      </c>
      <c r="N33" s="148">
        <v>0.54500000000000004</v>
      </c>
      <c r="O33" s="75"/>
      <c r="P33" s="75"/>
      <c r="Q33" s="75"/>
    </row>
    <row r="34" spans="1:17" ht="12.75" outlineLevel="3" x14ac:dyDescent="0.2">
      <c r="A34" s="179" t="s">
        <v>231</v>
      </c>
      <c r="B34" s="148">
        <v>18.462385000000001</v>
      </c>
      <c r="C34" s="148">
        <v>19.409305</v>
      </c>
      <c r="D34" s="148">
        <v>20.768255</v>
      </c>
      <c r="E34" s="148">
        <v>20.622125</v>
      </c>
      <c r="F34" s="148">
        <v>16.956588</v>
      </c>
      <c r="G34" s="148">
        <v>17.860154491799999</v>
      </c>
      <c r="H34" s="148">
        <v>19.293644889509999</v>
      </c>
      <c r="I34" s="148">
        <v>24.072024325499999</v>
      </c>
      <c r="J34" s="148">
        <v>33.606182228480002</v>
      </c>
      <c r="K34" s="148">
        <v>36.002536856730003</v>
      </c>
      <c r="L34" s="148">
        <v>42.322545064400003</v>
      </c>
      <c r="M34" s="148">
        <v>45.170818451499997</v>
      </c>
      <c r="N34" s="148">
        <v>47.019495480800003</v>
      </c>
      <c r="O34" s="75"/>
      <c r="P34" s="75"/>
      <c r="Q34" s="75"/>
    </row>
    <row r="35" spans="1:17" ht="12.75" outlineLevel="3" x14ac:dyDescent="0.2">
      <c r="A35" s="179" t="s">
        <v>232</v>
      </c>
      <c r="B35" s="148">
        <v>0</v>
      </c>
      <c r="C35" s="148">
        <v>0</v>
      </c>
      <c r="D35" s="148">
        <v>0</v>
      </c>
      <c r="E35" s="148">
        <v>0</v>
      </c>
      <c r="F35" s="148">
        <v>0</v>
      </c>
      <c r="G35" s="148">
        <v>0</v>
      </c>
      <c r="H35" s="148">
        <v>0</v>
      </c>
      <c r="I35" s="148">
        <v>0</v>
      </c>
      <c r="J35" s="148">
        <v>0</v>
      </c>
      <c r="K35" s="148">
        <v>0</v>
      </c>
      <c r="L35" s="148">
        <v>12.097751000000001</v>
      </c>
      <c r="M35" s="148">
        <v>12.097751000000001</v>
      </c>
      <c r="N35" s="148">
        <v>12.097751000000001</v>
      </c>
      <c r="O35" s="75"/>
      <c r="P35" s="75"/>
      <c r="Q35" s="75"/>
    </row>
    <row r="36" spans="1:17" ht="12.75" outlineLevel="3" x14ac:dyDescent="0.2">
      <c r="A36" s="179" t="s">
        <v>233</v>
      </c>
      <c r="B36" s="148">
        <v>15.58553728</v>
      </c>
      <c r="C36" s="148">
        <v>15.574045760000001</v>
      </c>
      <c r="D36" s="148">
        <v>15.56358752</v>
      </c>
      <c r="E36" s="148">
        <v>15.55116928</v>
      </c>
      <c r="F36" s="148">
        <v>15.48323248</v>
      </c>
      <c r="G36" s="148">
        <v>11.234999999999999</v>
      </c>
      <c r="H36" s="148">
        <v>11.234999999999999</v>
      </c>
      <c r="I36" s="148">
        <v>11.234999999999999</v>
      </c>
      <c r="J36" s="148">
        <v>11.234999999999999</v>
      </c>
      <c r="K36" s="148">
        <v>11.234999999999999</v>
      </c>
      <c r="L36" s="148">
        <v>0.03</v>
      </c>
      <c r="M36" s="148">
        <v>0.03</v>
      </c>
      <c r="N36" s="148">
        <v>0.03</v>
      </c>
      <c r="O36" s="75"/>
      <c r="P36" s="75"/>
      <c r="Q36" s="75"/>
    </row>
    <row r="37" spans="1:17" ht="12.75" outlineLevel="3" x14ac:dyDescent="0.2">
      <c r="A37" s="179" t="s">
        <v>234</v>
      </c>
      <c r="B37" s="148">
        <v>151.56965139879</v>
      </c>
      <c r="C37" s="148">
        <v>150.95320780001001</v>
      </c>
      <c r="D37" s="148">
        <v>150.81982120521999</v>
      </c>
      <c r="E37" s="148">
        <v>149.62481152718999</v>
      </c>
      <c r="F37" s="148">
        <v>147.43732446940001</v>
      </c>
      <c r="G37" s="148">
        <v>147.31426945942999</v>
      </c>
      <c r="H37" s="148">
        <v>139.94392121999999</v>
      </c>
      <c r="I37" s="148">
        <v>139.29943452000001</v>
      </c>
      <c r="J37" s="148">
        <v>136.36625538000001</v>
      </c>
      <c r="K37" s="148">
        <v>137.71503451999999</v>
      </c>
      <c r="L37" s="148">
        <v>58.472890599999999</v>
      </c>
      <c r="M37" s="148">
        <v>59.310701799999997</v>
      </c>
      <c r="N37" s="148">
        <v>49.240966399999998</v>
      </c>
      <c r="O37" s="75"/>
      <c r="P37" s="75"/>
      <c r="Q37" s="75"/>
    </row>
    <row r="38" spans="1:17" ht="12.75" outlineLevel="3" x14ac:dyDescent="0.2">
      <c r="A38" s="179" t="s">
        <v>235</v>
      </c>
      <c r="B38" s="148">
        <v>0.21580099999999999</v>
      </c>
      <c r="C38" s="148">
        <v>0.01</v>
      </c>
      <c r="D38" s="148">
        <v>0.01</v>
      </c>
      <c r="E38" s="148">
        <v>0.01</v>
      </c>
      <c r="F38" s="148">
        <v>0.01</v>
      </c>
      <c r="G38" s="148">
        <v>0.64500000000000002</v>
      </c>
      <c r="H38" s="148">
        <v>0.63500000000000001</v>
      </c>
      <c r="I38" s="148">
        <v>0.63500000000000001</v>
      </c>
      <c r="J38" s="148">
        <v>0.63500000000000001</v>
      </c>
      <c r="K38" s="148">
        <v>0.63500000000000001</v>
      </c>
      <c r="L38" s="148">
        <v>0.63500000000000001</v>
      </c>
      <c r="M38" s="148">
        <v>0</v>
      </c>
      <c r="N38" s="148">
        <v>10.87562790416</v>
      </c>
      <c r="O38" s="75"/>
      <c r="P38" s="75"/>
      <c r="Q38" s="75"/>
    </row>
    <row r="39" spans="1:17" ht="12.75" outlineLevel="3" x14ac:dyDescent="0.2">
      <c r="A39" s="179" t="s">
        <v>236</v>
      </c>
      <c r="B39" s="148">
        <v>24.1</v>
      </c>
      <c r="C39" s="148">
        <v>24.1</v>
      </c>
      <c r="D39" s="148">
        <v>22.85</v>
      </c>
      <c r="E39" s="148">
        <v>22.85</v>
      </c>
      <c r="F39" s="148">
        <v>22.85</v>
      </c>
      <c r="G39" s="148">
        <v>22.85</v>
      </c>
      <c r="H39" s="148">
        <v>22.85</v>
      </c>
      <c r="I39" s="148">
        <v>22.85</v>
      </c>
      <c r="J39" s="148">
        <v>22.85</v>
      </c>
      <c r="K39" s="148">
        <v>21.6</v>
      </c>
      <c r="L39" s="148">
        <v>7.8901000000000003</v>
      </c>
      <c r="M39" s="148">
        <v>7.8901000000000003</v>
      </c>
      <c r="N39" s="148">
        <v>7.8000999999999996</v>
      </c>
      <c r="O39" s="75"/>
      <c r="P39" s="75"/>
      <c r="Q39" s="75"/>
    </row>
    <row r="40" spans="1:17" ht="12.75" outlineLevel="3" x14ac:dyDescent="0.2">
      <c r="A40" s="179" t="s">
        <v>237</v>
      </c>
      <c r="B40" s="148">
        <v>44.739790999999997</v>
      </c>
      <c r="C40" s="148">
        <v>44.739790999999997</v>
      </c>
      <c r="D40" s="148">
        <v>44.739790999999997</v>
      </c>
      <c r="E40" s="148">
        <v>44.739790999999997</v>
      </c>
      <c r="F40" s="148">
        <v>43.539791000000001</v>
      </c>
      <c r="G40" s="148">
        <v>43.539791000000001</v>
      </c>
      <c r="H40" s="148">
        <v>44.066091</v>
      </c>
      <c r="I40" s="148">
        <v>44.639341000000002</v>
      </c>
      <c r="J40" s="148">
        <v>43.439340999999999</v>
      </c>
      <c r="K40" s="148">
        <v>43.439340999999999</v>
      </c>
      <c r="L40" s="148">
        <v>19.728459999999998</v>
      </c>
      <c r="M40" s="148">
        <v>19.728459999999998</v>
      </c>
      <c r="N40" s="148">
        <v>19.728459999999998</v>
      </c>
      <c r="O40" s="75"/>
      <c r="P40" s="75"/>
      <c r="Q40" s="75"/>
    </row>
    <row r="41" spans="1:17" ht="12.75" outlineLevel="3" x14ac:dyDescent="0.2">
      <c r="A41" s="179" t="s">
        <v>238</v>
      </c>
      <c r="B41" s="148">
        <v>27.416198000000001</v>
      </c>
      <c r="C41" s="148">
        <v>27.416198000000001</v>
      </c>
      <c r="D41" s="148">
        <v>27.416198000000001</v>
      </c>
      <c r="E41" s="148">
        <v>27.416198000000001</v>
      </c>
      <c r="F41" s="148">
        <v>27.416198000000001</v>
      </c>
      <c r="G41" s="148">
        <v>26.382864999999999</v>
      </c>
      <c r="H41" s="148">
        <v>24.258262999999999</v>
      </c>
      <c r="I41" s="148">
        <v>21.158263000000002</v>
      </c>
      <c r="J41" s="148">
        <v>21.158263000000002</v>
      </c>
      <c r="K41" s="148">
        <v>21.158263000000002</v>
      </c>
      <c r="L41" s="148">
        <v>18.899999999999999</v>
      </c>
      <c r="M41" s="148">
        <v>18.899999999999999</v>
      </c>
      <c r="N41" s="148">
        <v>18.899999999999999</v>
      </c>
      <c r="O41" s="75"/>
      <c r="P41" s="75"/>
      <c r="Q41" s="75"/>
    </row>
    <row r="42" spans="1:17" ht="12.75" outlineLevel="3" x14ac:dyDescent="0.2">
      <c r="A42" s="179" t="s">
        <v>285</v>
      </c>
      <c r="B42" s="148">
        <v>0.19656699999999999</v>
      </c>
      <c r="C42" s="148">
        <v>0.19600000000000001</v>
      </c>
      <c r="D42" s="148">
        <v>0.98099999999999998</v>
      </c>
      <c r="E42" s="148">
        <v>0.79</v>
      </c>
      <c r="F42" s="148">
        <v>0.79</v>
      </c>
      <c r="G42" s="148">
        <v>0.79</v>
      </c>
      <c r="H42" s="148">
        <v>0.79</v>
      </c>
      <c r="I42" s="148">
        <v>0.505</v>
      </c>
      <c r="J42" s="148">
        <v>0.505</v>
      </c>
      <c r="K42" s="148">
        <v>0.505</v>
      </c>
      <c r="L42" s="148">
        <v>0.505</v>
      </c>
      <c r="M42" s="148">
        <v>0</v>
      </c>
      <c r="N42" s="148">
        <v>0</v>
      </c>
      <c r="O42" s="75"/>
      <c r="P42" s="75"/>
      <c r="Q42" s="75"/>
    </row>
    <row r="43" spans="1:17" ht="12.75" outlineLevel="3" x14ac:dyDescent="0.2">
      <c r="A43" s="179" t="s">
        <v>239</v>
      </c>
      <c r="B43" s="148">
        <v>36.874398999999997</v>
      </c>
      <c r="C43" s="148">
        <v>36.874398999999997</v>
      </c>
      <c r="D43" s="148">
        <v>36.874398999999997</v>
      </c>
      <c r="E43" s="148">
        <v>36.874398999999997</v>
      </c>
      <c r="F43" s="148">
        <v>36.874398999999997</v>
      </c>
      <c r="G43" s="148">
        <v>36.874398999999997</v>
      </c>
      <c r="H43" s="148">
        <v>36.874398999999997</v>
      </c>
      <c r="I43" s="148">
        <v>36.874398999999997</v>
      </c>
      <c r="J43" s="148">
        <v>36.874398999999997</v>
      </c>
      <c r="K43" s="148">
        <v>36.874398999999997</v>
      </c>
      <c r="L43" s="148">
        <v>19.399999999999999</v>
      </c>
      <c r="M43" s="148">
        <v>19.399999999999999</v>
      </c>
      <c r="N43" s="148">
        <v>19.399999999999999</v>
      </c>
      <c r="O43" s="75"/>
      <c r="P43" s="75"/>
      <c r="Q43" s="75"/>
    </row>
    <row r="44" spans="1:17" ht="12.75" outlineLevel="2" x14ac:dyDescent="0.2">
      <c r="A44" s="14" t="s">
        <v>240</v>
      </c>
      <c r="B44" s="191">
        <f t="shared" ref="B44:M44" si="4">SUM(B$45:B$45)</f>
        <v>2.5127979276199999</v>
      </c>
      <c r="C44" s="191">
        <f t="shared" si="4"/>
        <v>2.5127979276199999</v>
      </c>
      <c r="D44" s="191">
        <f t="shared" si="4"/>
        <v>2.5127979276199999</v>
      </c>
      <c r="E44" s="191">
        <f t="shared" si="4"/>
        <v>2.4797347969999999</v>
      </c>
      <c r="F44" s="191">
        <f t="shared" si="4"/>
        <v>2.4797347969999999</v>
      </c>
      <c r="G44" s="191">
        <f t="shared" si="4"/>
        <v>2.4797347969999999</v>
      </c>
      <c r="H44" s="191">
        <f t="shared" si="4"/>
        <v>2.4466716663799999</v>
      </c>
      <c r="I44" s="191">
        <f t="shared" si="4"/>
        <v>2.4466716663799999</v>
      </c>
      <c r="J44" s="191">
        <f t="shared" si="4"/>
        <v>2.4466716663799999</v>
      </c>
      <c r="K44" s="191">
        <f t="shared" si="4"/>
        <v>2.4466716663799999</v>
      </c>
      <c r="L44" s="191">
        <f t="shared" si="4"/>
        <v>2.4136085357599999</v>
      </c>
      <c r="M44" s="191">
        <f t="shared" si="4"/>
        <v>2.4136085357599999</v>
      </c>
      <c r="N44" s="191">
        <v>2.3805454051399999</v>
      </c>
      <c r="O44" s="75"/>
      <c r="P44" s="75"/>
      <c r="Q44" s="75"/>
    </row>
    <row r="45" spans="1:17" ht="12.75" outlineLevel="3" x14ac:dyDescent="0.2">
      <c r="A45" s="179" t="s">
        <v>241</v>
      </c>
      <c r="B45" s="148">
        <v>2.5127979276199999</v>
      </c>
      <c r="C45" s="148">
        <v>2.5127979276199999</v>
      </c>
      <c r="D45" s="148">
        <v>2.5127979276199999</v>
      </c>
      <c r="E45" s="148">
        <v>2.4797347969999999</v>
      </c>
      <c r="F45" s="148">
        <v>2.4797347969999999</v>
      </c>
      <c r="G45" s="148">
        <v>2.4797347969999999</v>
      </c>
      <c r="H45" s="148">
        <v>2.4466716663799999</v>
      </c>
      <c r="I45" s="148">
        <v>2.4466716663799999</v>
      </c>
      <c r="J45" s="148">
        <v>2.4466716663799999</v>
      </c>
      <c r="K45" s="148">
        <v>2.4466716663799999</v>
      </c>
      <c r="L45" s="148">
        <v>2.4136085357599999</v>
      </c>
      <c r="M45" s="148">
        <v>2.4136085357599999</v>
      </c>
      <c r="N45" s="148">
        <v>2.3805454051399999</v>
      </c>
      <c r="O45" s="75"/>
      <c r="P45" s="75"/>
      <c r="Q45" s="75"/>
    </row>
    <row r="46" spans="1:17" ht="15" outlineLevel="1" x14ac:dyDescent="0.25">
      <c r="A46" s="177" t="s">
        <v>242</v>
      </c>
      <c r="B46" s="31">
        <f t="shared" ref="B46:N46" si="5">B$47+B$54+B$60+B$62+B$68</f>
        <v>980.18775450825001</v>
      </c>
      <c r="C46" s="31">
        <f t="shared" si="5"/>
        <v>981.05003373210013</v>
      </c>
      <c r="D46" s="31">
        <f t="shared" si="5"/>
        <v>977.63887417087005</v>
      </c>
      <c r="E46" s="31">
        <f t="shared" si="5"/>
        <v>976.52723411124987</v>
      </c>
      <c r="F46" s="31">
        <f t="shared" si="5"/>
        <v>980.9381688235901</v>
      </c>
      <c r="G46" s="31">
        <f t="shared" si="5"/>
        <v>977.49552527019</v>
      </c>
      <c r="H46" s="31">
        <f t="shared" si="5"/>
        <v>972.17615107059999</v>
      </c>
      <c r="I46" s="31">
        <f t="shared" si="5"/>
        <v>970.26603149954997</v>
      </c>
      <c r="J46" s="31">
        <f t="shared" si="5"/>
        <v>954.10813840970002</v>
      </c>
      <c r="K46" s="31">
        <f t="shared" si="5"/>
        <v>1025.07173537983</v>
      </c>
      <c r="L46" s="31">
        <f t="shared" si="5"/>
        <v>1033.5899939685999</v>
      </c>
      <c r="M46" s="31">
        <f t="shared" si="5"/>
        <v>1039.5764613157498</v>
      </c>
      <c r="N46" s="31">
        <f t="shared" si="5"/>
        <v>1080.3104783281599</v>
      </c>
      <c r="O46" s="75"/>
      <c r="P46" s="75"/>
      <c r="Q46" s="75"/>
    </row>
    <row r="47" spans="1:17" ht="12.75" outlineLevel="2" collapsed="1" x14ac:dyDescent="0.2">
      <c r="A47" s="14" t="s">
        <v>243</v>
      </c>
      <c r="B47" s="191">
        <f t="shared" ref="B47:M47" si="6">SUM(B$48:B$53)</f>
        <v>371.84657549031999</v>
      </c>
      <c r="C47" s="191">
        <f t="shared" si="6"/>
        <v>373.20922503414999</v>
      </c>
      <c r="D47" s="191">
        <f t="shared" si="6"/>
        <v>371.12360427924</v>
      </c>
      <c r="E47" s="191">
        <f t="shared" si="6"/>
        <v>371.66596955339998</v>
      </c>
      <c r="F47" s="191">
        <f t="shared" si="6"/>
        <v>385.23570527390001</v>
      </c>
      <c r="G47" s="191">
        <f t="shared" si="6"/>
        <v>385.52285951201998</v>
      </c>
      <c r="H47" s="191">
        <f t="shared" si="6"/>
        <v>385.39545944879995</v>
      </c>
      <c r="I47" s="191">
        <f t="shared" si="6"/>
        <v>386.40581926940996</v>
      </c>
      <c r="J47" s="191">
        <f t="shared" si="6"/>
        <v>377.41302732220998</v>
      </c>
      <c r="K47" s="191">
        <f t="shared" si="6"/>
        <v>389.84381868173</v>
      </c>
      <c r="L47" s="191">
        <f t="shared" si="6"/>
        <v>391.64821071874002</v>
      </c>
      <c r="M47" s="191">
        <f t="shared" si="6"/>
        <v>392.34594189645998</v>
      </c>
      <c r="N47" s="191">
        <v>407.46801942638001</v>
      </c>
      <c r="O47" s="75"/>
      <c r="P47" s="75"/>
      <c r="Q47" s="75"/>
    </row>
    <row r="48" spans="1:17" ht="12.75" hidden="1" outlineLevel="3" x14ac:dyDescent="0.2">
      <c r="A48" s="179" t="s">
        <v>244</v>
      </c>
      <c r="B48" s="148">
        <v>62.813954840000001</v>
      </c>
      <c r="C48" s="148">
        <v>63.708852350000001</v>
      </c>
      <c r="D48" s="148">
        <v>63.298207830000003</v>
      </c>
      <c r="E48" s="148">
        <v>64.010866530000001</v>
      </c>
      <c r="F48" s="148">
        <v>81.18268716</v>
      </c>
      <c r="G48" s="148">
        <v>82.737524789999995</v>
      </c>
      <c r="H48" s="148">
        <v>83.700857420000006</v>
      </c>
      <c r="I48" s="148">
        <v>85.413867139999994</v>
      </c>
      <c r="J48" s="148">
        <v>85.650432609999996</v>
      </c>
      <c r="K48" s="148">
        <v>87.774691450000006</v>
      </c>
      <c r="L48" s="148">
        <v>87.543549279999993</v>
      </c>
      <c r="M48" s="148">
        <v>89.777743749999999</v>
      </c>
      <c r="N48" s="148">
        <v>94.122141439999993</v>
      </c>
      <c r="O48" s="75"/>
      <c r="P48" s="75"/>
      <c r="Q48" s="75"/>
    </row>
    <row r="49" spans="1:17" ht="12.75" hidden="1" outlineLevel="3" x14ac:dyDescent="0.2">
      <c r="A49" s="179" t="s">
        <v>245</v>
      </c>
      <c r="B49" s="148">
        <v>16.072308696730001</v>
      </c>
      <c r="C49" s="148">
        <v>16.53241549242</v>
      </c>
      <c r="D49" s="148">
        <v>16.22666392899</v>
      </c>
      <c r="E49" s="148">
        <v>16.399231104110001</v>
      </c>
      <c r="F49" s="148">
        <v>16.31678421538</v>
      </c>
      <c r="G49" s="148">
        <v>15.92408971683</v>
      </c>
      <c r="H49" s="148">
        <v>16.31471496228</v>
      </c>
      <c r="I49" s="148">
        <v>16.650964044270001</v>
      </c>
      <c r="J49" s="148">
        <v>16.676782372169999</v>
      </c>
      <c r="K49" s="148">
        <v>17.281956248269999</v>
      </c>
      <c r="L49" s="148">
        <v>17.162558549770001</v>
      </c>
      <c r="M49" s="148">
        <v>16.770016886970001</v>
      </c>
      <c r="N49" s="148">
        <v>18.00200891203</v>
      </c>
      <c r="O49" s="75"/>
      <c r="P49" s="75"/>
      <c r="Q49" s="75"/>
    </row>
    <row r="50" spans="1:17" ht="12.75" hidden="1" outlineLevel="3" x14ac:dyDescent="0.2">
      <c r="A50" s="179" t="s">
        <v>246</v>
      </c>
      <c r="B50" s="148">
        <v>14.522377756999999</v>
      </c>
      <c r="C50" s="148">
        <v>14.729275089390001</v>
      </c>
      <c r="D50" s="148">
        <v>15.04367339807</v>
      </c>
      <c r="E50" s="148">
        <v>15.21304635656</v>
      </c>
      <c r="F50" s="148">
        <v>15.17441154802</v>
      </c>
      <c r="G50" s="148">
        <v>15.465036888389999</v>
      </c>
      <c r="H50" s="148">
        <v>15.645099981850001</v>
      </c>
      <c r="I50" s="148">
        <v>15.965290349849999</v>
      </c>
      <c r="J50" s="148">
        <v>15.774553942100001</v>
      </c>
      <c r="K50" s="148">
        <v>16.16578647459</v>
      </c>
      <c r="L50" s="148">
        <v>16.123216174389999</v>
      </c>
      <c r="M50" s="148">
        <v>18.463373225520002</v>
      </c>
      <c r="N50" s="148">
        <v>19.35682668782</v>
      </c>
      <c r="O50" s="75"/>
      <c r="P50" s="75"/>
      <c r="Q50" s="75"/>
    </row>
    <row r="51" spans="1:17" ht="12.75" hidden="1" outlineLevel="3" x14ac:dyDescent="0.2">
      <c r="A51" s="179" t="s">
        <v>247</v>
      </c>
      <c r="B51" s="148">
        <v>137.46050651632001</v>
      </c>
      <c r="C51" s="148">
        <v>136.11812265442001</v>
      </c>
      <c r="D51" s="148">
        <v>135.29180847371001</v>
      </c>
      <c r="E51" s="148">
        <v>134.8754236629</v>
      </c>
      <c r="F51" s="148">
        <v>132.16552608572999</v>
      </c>
      <c r="G51" s="148">
        <v>130.6943496513</v>
      </c>
      <c r="H51" s="148">
        <v>129.67431609703999</v>
      </c>
      <c r="I51" s="148">
        <v>127.6583971262</v>
      </c>
      <c r="J51" s="148">
        <v>125.68200462449001</v>
      </c>
      <c r="K51" s="148">
        <v>130.07768196839999</v>
      </c>
      <c r="L51" s="148">
        <v>131.51790724129</v>
      </c>
      <c r="M51" s="148">
        <v>132.15536515527</v>
      </c>
      <c r="N51" s="148">
        <v>137.87252346444001</v>
      </c>
      <c r="O51" s="75"/>
      <c r="P51" s="75"/>
      <c r="Q51" s="75"/>
    </row>
    <row r="52" spans="1:17" ht="12.75" hidden="1" outlineLevel="3" x14ac:dyDescent="0.2">
      <c r="A52" s="179" t="s">
        <v>248</v>
      </c>
      <c r="B52" s="148">
        <v>140.90985268125999</v>
      </c>
      <c r="C52" s="148">
        <v>142.05316294169</v>
      </c>
      <c r="D52" s="148">
        <v>141.19601658552</v>
      </c>
      <c r="E52" s="148">
        <v>141.09831054358</v>
      </c>
      <c r="F52" s="148">
        <v>140.32829241119001</v>
      </c>
      <c r="G52" s="148">
        <v>140.62906249366</v>
      </c>
      <c r="H52" s="148">
        <v>139.98576616023999</v>
      </c>
      <c r="I52" s="148">
        <v>140.63656410959999</v>
      </c>
      <c r="J52" s="148">
        <v>133.53933236948001</v>
      </c>
      <c r="K52" s="148">
        <v>138.44556483235999</v>
      </c>
      <c r="L52" s="148">
        <v>139.20170095768</v>
      </c>
      <c r="M52" s="148">
        <v>135.06448876672999</v>
      </c>
      <c r="N52" s="148">
        <v>137.94721835202</v>
      </c>
      <c r="O52" s="75"/>
      <c r="P52" s="75"/>
      <c r="Q52" s="75"/>
    </row>
    <row r="53" spans="1:17" ht="12.75" hidden="1" outlineLevel="3" x14ac:dyDescent="0.2">
      <c r="A53" s="179" t="s">
        <v>249</v>
      </c>
      <c r="B53" s="148">
        <v>6.7574999009999998E-2</v>
      </c>
      <c r="C53" s="148">
        <v>6.739650623E-2</v>
      </c>
      <c r="D53" s="148">
        <v>6.7234062950000006E-2</v>
      </c>
      <c r="E53" s="148">
        <v>6.9091356249999999E-2</v>
      </c>
      <c r="F53" s="148">
        <v>6.8003853579999995E-2</v>
      </c>
      <c r="G53" s="148">
        <v>7.2795971840000001E-2</v>
      </c>
      <c r="H53" s="148">
        <v>7.4704827390000006E-2</v>
      </c>
      <c r="I53" s="148">
        <v>8.0736499490000002E-2</v>
      </c>
      <c r="J53" s="148">
        <v>8.9921403969999994E-2</v>
      </c>
      <c r="K53" s="148">
        <v>9.8137708109999999E-2</v>
      </c>
      <c r="L53" s="148">
        <v>9.9278515610000007E-2</v>
      </c>
      <c r="M53" s="148">
        <v>0.11495411196999999</v>
      </c>
      <c r="N53" s="148">
        <v>0.16730057006999999</v>
      </c>
      <c r="O53" s="75"/>
      <c r="P53" s="75"/>
      <c r="Q53" s="75"/>
    </row>
    <row r="54" spans="1:17" ht="12.75" outlineLevel="2" collapsed="1" x14ac:dyDescent="0.2">
      <c r="A54" s="14" t="s">
        <v>250</v>
      </c>
      <c r="B54" s="191">
        <f t="shared" ref="B54:M54" si="7">SUM(B$55:B$59)</f>
        <v>45.647504163770002</v>
      </c>
      <c r="C54" s="191">
        <f t="shared" si="7"/>
        <v>46.15063435127</v>
      </c>
      <c r="D54" s="191">
        <f t="shared" si="7"/>
        <v>46.342902751509996</v>
      </c>
      <c r="E54" s="191">
        <f t="shared" si="7"/>
        <v>46.198034832670004</v>
      </c>
      <c r="F54" s="191">
        <f t="shared" si="7"/>
        <v>45.370424948089997</v>
      </c>
      <c r="G54" s="191">
        <f t="shared" si="7"/>
        <v>45.328220209340003</v>
      </c>
      <c r="H54" s="191">
        <f t="shared" si="7"/>
        <v>45.17404718945</v>
      </c>
      <c r="I54" s="191">
        <f t="shared" si="7"/>
        <v>45.538862695460004</v>
      </c>
      <c r="J54" s="191">
        <f t="shared" si="7"/>
        <v>45.176975732240003</v>
      </c>
      <c r="K54" s="191">
        <f t="shared" si="7"/>
        <v>46.383769469880001</v>
      </c>
      <c r="L54" s="191">
        <f t="shared" si="7"/>
        <v>46.536274266570004</v>
      </c>
      <c r="M54" s="191">
        <f t="shared" si="7"/>
        <v>47.373589164419997</v>
      </c>
      <c r="N54" s="191">
        <v>49.296237410670003</v>
      </c>
      <c r="O54" s="75"/>
      <c r="P54" s="75"/>
      <c r="Q54" s="75"/>
    </row>
    <row r="55" spans="1:17" ht="12.75" hidden="1" outlineLevel="3" x14ac:dyDescent="0.2">
      <c r="A55" s="179" t="s">
        <v>251</v>
      </c>
      <c r="B55" s="148">
        <v>8.0323875999999998</v>
      </c>
      <c r="C55" s="148">
        <v>8.2464519999999997</v>
      </c>
      <c r="D55" s="148">
        <v>8.2487499999999994</v>
      </c>
      <c r="E55" s="148">
        <v>8.0905567999999999</v>
      </c>
      <c r="F55" s="148">
        <v>7.8172591999999996</v>
      </c>
      <c r="G55" s="148">
        <v>7.8266768000000004</v>
      </c>
      <c r="H55" s="148">
        <v>8.0142012000000005</v>
      </c>
      <c r="I55" s="148">
        <v>8.2643812000000008</v>
      </c>
      <c r="J55" s="148">
        <v>8.1493432000000006</v>
      </c>
      <c r="K55" s="148">
        <v>8.5090015999999995</v>
      </c>
      <c r="L55" s="148">
        <v>8.3534755999999994</v>
      </c>
      <c r="M55" s="148">
        <v>8.4210267999999999</v>
      </c>
      <c r="N55" s="148">
        <v>8.9030299999999993</v>
      </c>
      <c r="O55" s="75"/>
      <c r="P55" s="75"/>
      <c r="Q55" s="75"/>
    </row>
    <row r="56" spans="1:17" ht="12.75" hidden="1" outlineLevel="3" x14ac:dyDescent="0.2">
      <c r="A56" s="179" t="s">
        <v>252</v>
      </c>
      <c r="B56" s="148">
        <v>5.9832793529500004</v>
      </c>
      <c r="C56" s="148">
        <v>6.0685219046799999</v>
      </c>
      <c r="D56" s="148">
        <v>6.0294063787700001</v>
      </c>
      <c r="E56" s="148">
        <v>6.0972899580900002</v>
      </c>
      <c r="F56" s="148">
        <v>6.0818053783000003</v>
      </c>
      <c r="G56" s="148">
        <v>6.1982861230399999</v>
      </c>
      <c r="H56" s="148">
        <v>6.3862056737200001</v>
      </c>
      <c r="I56" s="148">
        <v>6.5169048413299997</v>
      </c>
      <c r="J56" s="148">
        <v>6.5349543069299996</v>
      </c>
      <c r="K56" s="148">
        <v>6.6970309483700001</v>
      </c>
      <c r="L56" s="148">
        <v>6.7728581335699998</v>
      </c>
      <c r="M56" s="148">
        <v>7.0953842856999998</v>
      </c>
      <c r="N56" s="148">
        <v>7.4875390536599999</v>
      </c>
      <c r="O56" s="75"/>
      <c r="P56" s="75"/>
      <c r="Q56" s="75"/>
    </row>
    <row r="57" spans="1:17" ht="12.75" hidden="1" outlineLevel="3" x14ac:dyDescent="0.2">
      <c r="A57" s="179" t="s">
        <v>253</v>
      </c>
      <c r="B57" s="148">
        <v>16.473740657730001</v>
      </c>
      <c r="C57" s="148">
        <v>16.430226878149998</v>
      </c>
      <c r="D57" s="148">
        <v>16.390625715719999</v>
      </c>
      <c r="E57" s="148">
        <v>16.343602819000001</v>
      </c>
      <c r="F57" s="148">
        <v>16.086353391559999</v>
      </c>
      <c r="G57" s="148">
        <v>15.96598497858</v>
      </c>
      <c r="H57" s="148">
        <v>15.812228455</v>
      </c>
      <c r="I57" s="148">
        <v>15.701111461</v>
      </c>
      <c r="J57" s="148">
        <v>15.49751481096</v>
      </c>
      <c r="K57" s="148">
        <v>16.067960213509998</v>
      </c>
      <c r="L57" s="148">
        <v>16.254743151730001</v>
      </c>
      <c r="M57" s="148">
        <v>16.36654779213</v>
      </c>
      <c r="N57" s="148">
        <v>17.004691528479999</v>
      </c>
      <c r="O57" s="75"/>
      <c r="P57" s="75"/>
      <c r="Q57" s="75"/>
    </row>
    <row r="58" spans="1:17" ht="12.75" hidden="1" outlineLevel="3" x14ac:dyDescent="0.2">
      <c r="A58" s="179" t="s">
        <v>254</v>
      </c>
      <c r="B58" s="148">
        <v>0.20657140273999999</v>
      </c>
      <c r="C58" s="148">
        <v>0.20602576451999999</v>
      </c>
      <c r="D58" s="148">
        <v>0.20552918832</v>
      </c>
      <c r="E58" s="148">
        <v>0.20493954775000001</v>
      </c>
      <c r="F58" s="148">
        <v>0.20171378524</v>
      </c>
      <c r="G58" s="148">
        <v>0.20020443332999999</v>
      </c>
      <c r="H58" s="148">
        <v>0.19827641337999999</v>
      </c>
      <c r="I58" s="148">
        <v>0.19688306903</v>
      </c>
      <c r="J58" s="148">
        <v>0.19433008204999999</v>
      </c>
      <c r="K58" s="148">
        <v>0.20148314517999999</v>
      </c>
      <c r="L58" s="148">
        <v>0.20382529771999999</v>
      </c>
      <c r="M58" s="148">
        <v>0.20522726475</v>
      </c>
      <c r="N58" s="148">
        <v>0.17323603973999999</v>
      </c>
      <c r="O58" s="75"/>
      <c r="P58" s="75"/>
      <c r="Q58" s="75"/>
    </row>
    <row r="59" spans="1:17" ht="12.75" hidden="1" outlineLevel="3" x14ac:dyDescent="0.2">
      <c r="A59" s="179" t="s">
        <v>255</v>
      </c>
      <c r="B59" s="148">
        <v>14.951525150349999</v>
      </c>
      <c r="C59" s="148">
        <v>15.19940780392</v>
      </c>
      <c r="D59" s="148">
        <v>15.4685914687</v>
      </c>
      <c r="E59" s="148">
        <v>15.46164570783</v>
      </c>
      <c r="F59" s="148">
        <v>15.18329319299</v>
      </c>
      <c r="G59" s="148">
        <v>15.13706787439</v>
      </c>
      <c r="H59" s="148">
        <v>14.763135447350001</v>
      </c>
      <c r="I59" s="148">
        <v>14.859582124099999</v>
      </c>
      <c r="J59" s="148">
        <v>14.8008333323</v>
      </c>
      <c r="K59" s="148">
        <v>14.908293562820001</v>
      </c>
      <c r="L59" s="148">
        <v>14.95137208355</v>
      </c>
      <c r="M59" s="148">
        <v>15.285403021840001</v>
      </c>
      <c r="N59" s="148">
        <v>15.727740788789999</v>
      </c>
      <c r="O59" s="75"/>
      <c r="P59" s="75"/>
      <c r="Q59" s="75"/>
    </row>
    <row r="60" spans="1:17" ht="12.75" outlineLevel="2" x14ac:dyDescent="0.2">
      <c r="A60" s="14" t="s">
        <v>256</v>
      </c>
      <c r="B60" s="191">
        <f t="shared" ref="B60:M60" si="8">SUM(B$61:B$61)</f>
        <v>1.453225E-3</v>
      </c>
      <c r="C60" s="191">
        <f t="shared" si="8"/>
        <v>1.4739288000000001E-3</v>
      </c>
      <c r="D60" s="191">
        <f t="shared" si="8"/>
        <v>1.46442838E-3</v>
      </c>
      <c r="E60" s="191">
        <f t="shared" si="8"/>
        <v>1.48091602E-3</v>
      </c>
      <c r="F60" s="191">
        <f t="shared" si="8"/>
        <v>1.47715511E-3</v>
      </c>
      <c r="G60" s="191">
        <f t="shared" si="8"/>
        <v>1.5054460700000001E-3</v>
      </c>
      <c r="H60" s="191">
        <f t="shared" si="8"/>
        <v>1.5229743300000001E-3</v>
      </c>
      <c r="I60" s="191">
        <f t="shared" si="8"/>
        <v>1.5541433100000001E-3</v>
      </c>
      <c r="J60" s="191">
        <f t="shared" si="8"/>
        <v>1.5584477200000001E-3</v>
      </c>
      <c r="K60" s="191">
        <f t="shared" si="8"/>
        <v>1.59709956E-3</v>
      </c>
      <c r="L60" s="191">
        <f t="shared" si="8"/>
        <v>1.5928938199999999E-3</v>
      </c>
      <c r="M60" s="191">
        <f t="shared" si="8"/>
        <v>1.6335459799999999E-3</v>
      </c>
      <c r="N60" s="191">
        <v>1.71259423E-3</v>
      </c>
      <c r="O60" s="75"/>
      <c r="P60" s="75"/>
      <c r="Q60" s="75"/>
    </row>
    <row r="61" spans="1:17" ht="12.75" outlineLevel="3" x14ac:dyDescent="0.2">
      <c r="A61" s="179" t="s">
        <v>76</v>
      </c>
      <c r="B61" s="148">
        <v>1.453225E-3</v>
      </c>
      <c r="C61" s="148">
        <v>1.4739288000000001E-3</v>
      </c>
      <c r="D61" s="148">
        <v>1.46442838E-3</v>
      </c>
      <c r="E61" s="148">
        <v>1.48091602E-3</v>
      </c>
      <c r="F61" s="148">
        <v>1.47715511E-3</v>
      </c>
      <c r="G61" s="148">
        <v>1.5054460700000001E-3</v>
      </c>
      <c r="H61" s="148">
        <v>1.5229743300000001E-3</v>
      </c>
      <c r="I61" s="148">
        <v>1.5541433100000001E-3</v>
      </c>
      <c r="J61" s="148">
        <v>1.5584477200000001E-3</v>
      </c>
      <c r="K61" s="148">
        <v>1.59709956E-3</v>
      </c>
      <c r="L61" s="148">
        <v>1.5928938199999999E-3</v>
      </c>
      <c r="M61" s="148">
        <v>1.6335459799999999E-3</v>
      </c>
      <c r="N61" s="148">
        <v>1.71259423E-3</v>
      </c>
      <c r="O61" s="75"/>
      <c r="P61" s="75"/>
      <c r="Q61" s="75"/>
    </row>
    <row r="62" spans="1:17" ht="12.75" outlineLevel="2" x14ac:dyDescent="0.2">
      <c r="A62" s="14" t="s">
        <v>257</v>
      </c>
      <c r="B62" s="191">
        <f t="shared" ref="B62:M62" si="9">SUM(B$63:B$67)</f>
        <v>517.80448187716001</v>
      </c>
      <c r="C62" s="191">
        <f t="shared" si="9"/>
        <v>516.43675182988011</v>
      </c>
      <c r="D62" s="191">
        <f t="shared" si="9"/>
        <v>515.19200360774005</v>
      </c>
      <c r="E62" s="191">
        <f t="shared" si="9"/>
        <v>513.71397459315995</v>
      </c>
      <c r="F62" s="191">
        <f t="shared" si="9"/>
        <v>505.62808145848999</v>
      </c>
      <c r="G62" s="191">
        <f t="shared" si="9"/>
        <v>501.84464787076001</v>
      </c>
      <c r="H62" s="191">
        <f t="shared" si="9"/>
        <v>497.01175541002004</v>
      </c>
      <c r="I62" s="191">
        <f t="shared" si="9"/>
        <v>493.51911347137002</v>
      </c>
      <c r="J62" s="191">
        <f t="shared" si="9"/>
        <v>487.11964051153001</v>
      </c>
      <c r="K62" s="191">
        <f t="shared" si="9"/>
        <v>542.81447115666003</v>
      </c>
      <c r="L62" s="191">
        <f t="shared" si="9"/>
        <v>549.12444955346996</v>
      </c>
      <c r="M62" s="191">
        <f t="shared" si="9"/>
        <v>552.90148011289</v>
      </c>
      <c r="N62" s="191">
        <v>574.45951549287997</v>
      </c>
      <c r="O62" s="75"/>
      <c r="P62" s="75"/>
      <c r="Q62" s="75"/>
    </row>
    <row r="63" spans="1:17" ht="12.75" outlineLevel="3" x14ac:dyDescent="0.2">
      <c r="A63" s="179" t="s">
        <v>258</v>
      </c>
      <c r="B63" s="148">
        <v>81.572574000000003</v>
      </c>
      <c r="C63" s="148">
        <v>81.357107999999997</v>
      </c>
      <c r="D63" s="148">
        <v>81.161016000000004</v>
      </c>
      <c r="E63" s="148">
        <v>80.928173999999999</v>
      </c>
      <c r="F63" s="148">
        <v>79.654358999999999</v>
      </c>
      <c r="G63" s="148">
        <v>79.058334000000002</v>
      </c>
      <c r="H63" s="148">
        <v>78.296982</v>
      </c>
      <c r="I63" s="148">
        <v>77.746767000000006</v>
      </c>
      <c r="J63" s="148">
        <v>76.738623000000004</v>
      </c>
      <c r="K63" s="148">
        <v>79.563282000000001</v>
      </c>
      <c r="L63" s="148">
        <v>80.488169999999997</v>
      </c>
      <c r="M63" s="148">
        <v>81.041790000000006</v>
      </c>
      <c r="N63" s="148">
        <v>84.201668999999995</v>
      </c>
      <c r="O63" s="75"/>
      <c r="P63" s="75"/>
      <c r="Q63" s="75"/>
    </row>
    <row r="64" spans="1:17" ht="12.75" outlineLevel="3" x14ac:dyDescent="0.2">
      <c r="A64" s="179" t="s">
        <v>259</v>
      </c>
      <c r="B64" s="148">
        <v>27.190857999999999</v>
      </c>
      <c r="C64" s="148">
        <v>27.119036000000001</v>
      </c>
      <c r="D64" s="148">
        <v>27.053671999999999</v>
      </c>
      <c r="E64" s="148">
        <v>26.976057999999998</v>
      </c>
      <c r="F64" s="148">
        <v>26.551452999999999</v>
      </c>
      <c r="G64" s="148">
        <v>26.352778000000001</v>
      </c>
      <c r="H64" s="148">
        <v>26.098994000000001</v>
      </c>
      <c r="I64" s="148">
        <v>25.915589000000001</v>
      </c>
      <c r="J64" s="148">
        <v>25.579540999999999</v>
      </c>
      <c r="K64" s="148">
        <v>26.521094000000002</v>
      </c>
      <c r="L64" s="148">
        <v>26.82939</v>
      </c>
      <c r="M64" s="148">
        <v>27.013929999999998</v>
      </c>
      <c r="N64" s="148">
        <v>28.067222999999998</v>
      </c>
      <c r="O64" s="75"/>
      <c r="P64" s="75"/>
      <c r="Q64" s="75"/>
    </row>
    <row r="65" spans="1:17" ht="12.75" outlineLevel="3" x14ac:dyDescent="0.2">
      <c r="A65" s="179" t="s">
        <v>260</v>
      </c>
      <c r="B65" s="148">
        <v>381.85019187716</v>
      </c>
      <c r="C65" s="148">
        <v>380.84157182988002</v>
      </c>
      <c r="D65" s="148">
        <v>379.92364360774002</v>
      </c>
      <c r="E65" s="148">
        <v>378.83368459316</v>
      </c>
      <c r="F65" s="148">
        <v>372.87081645849003</v>
      </c>
      <c r="G65" s="148">
        <v>370.08075787076001</v>
      </c>
      <c r="H65" s="148">
        <v>366.51678541002002</v>
      </c>
      <c r="I65" s="148">
        <v>363.94116847137002</v>
      </c>
      <c r="J65" s="148">
        <v>359.22193551152998</v>
      </c>
      <c r="K65" s="148">
        <v>330.64571915665999</v>
      </c>
      <c r="L65" s="148">
        <v>334.48932955346999</v>
      </c>
      <c r="M65" s="148">
        <v>336.79004011288998</v>
      </c>
      <c r="N65" s="148">
        <v>349.92173149287999</v>
      </c>
      <c r="O65" s="75"/>
      <c r="P65" s="75"/>
      <c r="Q65" s="75"/>
    </row>
    <row r="66" spans="1:17" ht="12.75" outlineLevel="3" x14ac:dyDescent="0.2">
      <c r="A66" s="179" t="s">
        <v>261</v>
      </c>
      <c r="B66" s="148">
        <v>27.190857999999999</v>
      </c>
      <c r="C66" s="148">
        <v>27.119036000000001</v>
      </c>
      <c r="D66" s="148">
        <v>27.053671999999999</v>
      </c>
      <c r="E66" s="148">
        <v>26.976057999999998</v>
      </c>
      <c r="F66" s="148">
        <v>26.551452999999999</v>
      </c>
      <c r="G66" s="148">
        <v>26.352778000000001</v>
      </c>
      <c r="H66" s="148">
        <v>26.098994000000001</v>
      </c>
      <c r="I66" s="148">
        <v>25.915589000000001</v>
      </c>
      <c r="J66" s="148">
        <v>25.579540999999999</v>
      </c>
      <c r="K66" s="148">
        <v>26.521094000000002</v>
      </c>
      <c r="L66" s="148">
        <v>26.82939</v>
      </c>
      <c r="M66" s="148">
        <v>27.013929999999998</v>
      </c>
      <c r="N66" s="148">
        <v>28.067222999999998</v>
      </c>
      <c r="O66" s="75"/>
      <c r="P66" s="75"/>
      <c r="Q66" s="75"/>
    </row>
    <row r="67" spans="1:17" ht="12.75" outlineLevel="3" x14ac:dyDescent="0.2">
      <c r="A67" s="179" t="s">
        <v>262</v>
      </c>
      <c r="B67" s="148">
        <v>0</v>
      </c>
      <c r="C67" s="148">
        <v>0</v>
      </c>
      <c r="D67" s="148">
        <v>0</v>
      </c>
      <c r="E67" s="148">
        <v>0</v>
      </c>
      <c r="F67" s="148">
        <v>0</v>
      </c>
      <c r="G67" s="148">
        <v>0</v>
      </c>
      <c r="H67" s="148">
        <v>0</v>
      </c>
      <c r="I67" s="148">
        <v>0</v>
      </c>
      <c r="J67" s="148">
        <v>0</v>
      </c>
      <c r="K67" s="148">
        <v>79.563282000000001</v>
      </c>
      <c r="L67" s="148">
        <v>80.488169999999997</v>
      </c>
      <c r="M67" s="148">
        <v>81.041790000000006</v>
      </c>
      <c r="N67" s="148">
        <v>84.201668999999995</v>
      </c>
      <c r="O67" s="75"/>
      <c r="P67" s="75"/>
      <c r="Q67" s="75"/>
    </row>
    <row r="68" spans="1:17" ht="12.75" outlineLevel="2" x14ac:dyDescent="0.2">
      <c r="A68" s="14" t="s">
        <v>263</v>
      </c>
      <c r="B68" s="191">
        <f t="shared" ref="B68:M68" si="10">SUM(B$69:B$69)</f>
        <v>44.887739752000002</v>
      </c>
      <c r="C68" s="191">
        <f t="shared" si="10"/>
        <v>45.251948587999998</v>
      </c>
      <c r="D68" s="191">
        <f t="shared" si="10"/>
        <v>44.978899104</v>
      </c>
      <c r="E68" s="191">
        <f t="shared" si="10"/>
        <v>44.947774215999999</v>
      </c>
      <c r="F68" s="191">
        <f t="shared" si="10"/>
        <v>44.702479988</v>
      </c>
      <c r="G68" s="191">
        <f t="shared" si="10"/>
        <v>44.798292232000001</v>
      </c>
      <c r="H68" s="191">
        <f t="shared" si="10"/>
        <v>44.593366048</v>
      </c>
      <c r="I68" s="191">
        <f t="shared" si="10"/>
        <v>44.800681920000002</v>
      </c>
      <c r="J68" s="191">
        <f t="shared" si="10"/>
        <v>44.396936396000001</v>
      </c>
      <c r="K68" s="191">
        <f t="shared" si="10"/>
        <v>46.028078972000003</v>
      </c>
      <c r="L68" s="191">
        <f t="shared" si="10"/>
        <v>46.279466536000001</v>
      </c>
      <c r="M68" s="191">
        <f t="shared" si="10"/>
        <v>46.953816596000003</v>
      </c>
      <c r="N68" s="191">
        <v>49.084993404000002</v>
      </c>
      <c r="O68" s="75"/>
      <c r="P68" s="75"/>
      <c r="Q68" s="75"/>
    </row>
    <row r="69" spans="1:17" ht="12.75" outlineLevel="3" x14ac:dyDescent="0.2">
      <c r="A69" s="179" t="s">
        <v>248</v>
      </c>
      <c r="B69" s="148">
        <v>44.887739752000002</v>
      </c>
      <c r="C69" s="148">
        <v>45.251948587999998</v>
      </c>
      <c r="D69" s="148">
        <v>44.978899104</v>
      </c>
      <c r="E69" s="148">
        <v>44.947774215999999</v>
      </c>
      <c r="F69" s="148">
        <v>44.702479988</v>
      </c>
      <c r="G69" s="148">
        <v>44.798292232000001</v>
      </c>
      <c r="H69" s="148">
        <v>44.593366048</v>
      </c>
      <c r="I69" s="148">
        <v>44.800681920000002</v>
      </c>
      <c r="J69" s="148">
        <v>44.396936396000001</v>
      </c>
      <c r="K69" s="148">
        <v>46.028078972000003</v>
      </c>
      <c r="L69" s="148">
        <v>46.279466536000001</v>
      </c>
      <c r="M69" s="148">
        <v>46.953816596000003</v>
      </c>
      <c r="N69" s="148">
        <v>49.084993404000002</v>
      </c>
      <c r="O69" s="75"/>
      <c r="P69" s="75"/>
      <c r="Q69" s="75"/>
    </row>
    <row r="70" spans="1:17" ht="15" x14ac:dyDescent="0.25">
      <c r="A70" s="57" t="s">
        <v>264</v>
      </c>
      <c r="B70" s="109">
        <f t="shared" ref="B70:N70" si="11">B$71+B$85</f>
        <v>278.97554734952001</v>
      </c>
      <c r="C70" s="109">
        <f t="shared" si="11"/>
        <v>279.41545275148997</v>
      </c>
      <c r="D70" s="109">
        <f t="shared" si="11"/>
        <v>275.54501189318995</v>
      </c>
      <c r="E70" s="109">
        <f t="shared" si="11"/>
        <v>275.72362109261996</v>
      </c>
      <c r="F70" s="109">
        <f t="shared" si="11"/>
        <v>306.44779901307999</v>
      </c>
      <c r="G70" s="109">
        <f t="shared" si="11"/>
        <v>303.02431918114996</v>
      </c>
      <c r="H70" s="109">
        <f t="shared" si="11"/>
        <v>306.76123848449998</v>
      </c>
      <c r="I70" s="109">
        <f t="shared" si="11"/>
        <v>309.78884272888001</v>
      </c>
      <c r="J70" s="109">
        <f t="shared" si="11"/>
        <v>309.32752794643994</v>
      </c>
      <c r="K70" s="109">
        <f t="shared" si="11"/>
        <v>318.43855851771997</v>
      </c>
      <c r="L70" s="109">
        <f t="shared" si="11"/>
        <v>308.04885848776001</v>
      </c>
      <c r="M70" s="109">
        <f t="shared" si="11"/>
        <v>305.93533380717997</v>
      </c>
      <c r="N70" s="109">
        <f t="shared" si="11"/>
        <v>307.96457446918004</v>
      </c>
      <c r="O70" s="75"/>
      <c r="P70" s="75"/>
      <c r="Q70" s="75"/>
    </row>
    <row r="71" spans="1:17" ht="15" outlineLevel="1" x14ac:dyDescent="0.25">
      <c r="A71" s="177" t="s">
        <v>205</v>
      </c>
      <c r="B71" s="31">
        <f t="shared" ref="B71:N71" si="12">B$72+B$79+B$83</f>
        <v>19.084475248330001</v>
      </c>
      <c r="C71" s="31">
        <f t="shared" si="12"/>
        <v>19.051656241530001</v>
      </c>
      <c r="D71" s="31">
        <f t="shared" si="12"/>
        <v>19.10706475512</v>
      </c>
      <c r="E71" s="31">
        <f t="shared" si="12"/>
        <v>19.317430037779999</v>
      </c>
      <c r="F71" s="31">
        <f t="shared" si="12"/>
        <v>19.476173310069999</v>
      </c>
      <c r="G71" s="31">
        <f t="shared" si="12"/>
        <v>19.574404908569999</v>
      </c>
      <c r="H71" s="31">
        <f t="shared" si="12"/>
        <v>19.721367542109999</v>
      </c>
      <c r="I71" s="31">
        <f t="shared" si="12"/>
        <v>19.777543411130001</v>
      </c>
      <c r="J71" s="31">
        <f t="shared" si="12"/>
        <v>19.868270679680002</v>
      </c>
      <c r="K71" s="31">
        <f t="shared" si="12"/>
        <v>20.02540529401</v>
      </c>
      <c r="L71" s="31">
        <f t="shared" si="12"/>
        <v>20.114533220729999</v>
      </c>
      <c r="M71" s="31">
        <f t="shared" si="12"/>
        <v>20.23815199897</v>
      </c>
      <c r="N71" s="31">
        <f t="shared" si="12"/>
        <v>13.279554505130001</v>
      </c>
      <c r="O71" s="75"/>
      <c r="P71" s="75"/>
      <c r="Q71" s="75"/>
    </row>
    <row r="72" spans="1:17" ht="12.75" outlineLevel="2" x14ac:dyDescent="0.2">
      <c r="A72" s="14" t="s">
        <v>265</v>
      </c>
      <c r="B72" s="191">
        <f t="shared" ref="B72:M72" si="13">SUM(B$73:B$78)</f>
        <v>15.9500116</v>
      </c>
      <c r="C72" s="191">
        <f t="shared" si="13"/>
        <v>15.9500116</v>
      </c>
      <c r="D72" s="191">
        <f t="shared" si="13"/>
        <v>15.9500116</v>
      </c>
      <c r="E72" s="191">
        <f t="shared" si="13"/>
        <v>15.9500116</v>
      </c>
      <c r="F72" s="191">
        <f t="shared" si="13"/>
        <v>15.9500116</v>
      </c>
      <c r="G72" s="191">
        <f t="shared" si="13"/>
        <v>15.9500116</v>
      </c>
      <c r="H72" s="191">
        <f t="shared" si="13"/>
        <v>15.9500116</v>
      </c>
      <c r="I72" s="191">
        <f t="shared" si="13"/>
        <v>15.9500116</v>
      </c>
      <c r="J72" s="191">
        <f t="shared" si="13"/>
        <v>15.9500116</v>
      </c>
      <c r="K72" s="191">
        <f t="shared" si="13"/>
        <v>15.9500116</v>
      </c>
      <c r="L72" s="191">
        <f t="shared" si="13"/>
        <v>15.9500116</v>
      </c>
      <c r="M72" s="191">
        <f t="shared" si="13"/>
        <v>15.9500116</v>
      </c>
      <c r="N72" s="191">
        <v>8.9500115999999998</v>
      </c>
      <c r="O72" s="75"/>
      <c r="P72" s="75"/>
      <c r="Q72" s="75"/>
    </row>
    <row r="73" spans="1:17" ht="12.75" outlineLevel="3" x14ac:dyDescent="0.2">
      <c r="A73" s="179" t="s">
        <v>266</v>
      </c>
      <c r="B73" s="148">
        <v>1.1600000000000001E-5</v>
      </c>
      <c r="C73" s="148">
        <v>1.1600000000000001E-5</v>
      </c>
      <c r="D73" s="148">
        <v>1.1600000000000001E-5</v>
      </c>
      <c r="E73" s="148">
        <v>1.1600000000000001E-5</v>
      </c>
      <c r="F73" s="148">
        <v>1.1600000000000001E-5</v>
      </c>
      <c r="G73" s="148">
        <v>1.1600000000000001E-5</v>
      </c>
      <c r="H73" s="148">
        <v>1.1600000000000001E-5</v>
      </c>
      <c r="I73" s="148">
        <v>1.1600000000000001E-5</v>
      </c>
      <c r="J73" s="148">
        <v>1.1600000000000001E-5</v>
      </c>
      <c r="K73" s="148">
        <v>1.1600000000000001E-5</v>
      </c>
      <c r="L73" s="148">
        <v>1.1600000000000001E-5</v>
      </c>
      <c r="M73" s="148">
        <v>1.1600000000000001E-5</v>
      </c>
      <c r="N73" s="148">
        <v>1.1600000000000001E-5</v>
      </c>
      <c r="O73" s="75"/>
      <c r="P73" s="75"/>
      <c r="Q73" s="75"/>
    </row>
    <row r="74" spans="1:17" ht="12.75" outlineLevel="3" x14ac:dyDescent="0.2">
      <c r="A74" s="179" t="s">
        <v>267</v>
      </c>
      <c r="B74" s="148">
        <v>1</v>
      </c>
      <c r="C74" s="148">
        <v>1</v>
      </c>
      <c r="D74" s="148">
        <v>1</v>
      </c>
      <c r="E74" s="148">
        <v>1</v>
      </c>
      <c r="F74" s="148">
        <v>1</v>
      </c>
      <c r="G74" s="148">
        <v>1</v>
      </c>
      <c r="H74" s="148">
        <v>1</v>
      </c>
      <c r="I74" s="148">
        <v>1</v>
      </c>
      <c r="J74" s="148">
        <v>1</v>
      </c>
      <c r="K74" s="148">
        <v>1</v>
      </c>
      <c r="L74" s="148">
        <v>1</v>
      </c>
      <c r="M74" s="148">
        <v>1</v>
      </c>
      <c r="N74" s="148">
        <v>1</v>
      </c>
      <c r="O74" s="75"/>
      <c r="P74" s="75"/>
      <c r="Q74" s="75"/>
    </row>
    <row r="75" spans="1:17" ht="12.75" outlineLevel="3" x14ac:dyDescent="0.2">
      <c r="A75" s="179" t="s">
        <v>268</v>
      </c>
      <c r="B75" s="148">
        <v>3</v>
      </c>
      <c r="C75" s="148">
        <v>3</v>
      </c>
      <c r="D75" s="148">
        <v>3</v>
      </c>
      <c r="E75" s="148">
        <v>3</v>
      </c>
      <c r="F75" s="148">
        <v>3</v>
      </c>
      <c r="G75" s="148">
        <v>3</v>
      </c>
      <c r="H75" s="148">
        <v>3</v>
      </c>
      <c r="I75" s="148">
        <v>3</v>
      </c>
      <c r="J75" s="148">
        <v>3</v>
      </c>
      <c r="K75" s="148">
        <v>3</v>
      </c>
      <c r="L75" s="148">
        <v>3</v>
      </c>
      <c r="M75" s="148">
        <v>3</v>
      </c>
      <c r="N75" s="148">
        <v>2</v>
      </c>
      <c r="O75" s="75"/>
      <c r="P75" s="75"/>
      <c r="Q75" s="75"/>
    </row>
    <row r="76" spans="1:17" ht="12.75" outlineLevel="3" x14ac:dyDescent="0.2">
      <c r="A76" s="179" t="s">
        <v>269</v>
      </c>
      <c r="B76" s="148">
        <v>3</v>
      </c>
      <c r="C76" s="148">
        <v>3</v>
      </c>
      <c r="D76" s="148">
        <v>3</v>
      </c>
      <c r="E76" s="148">
        <v>3</v>
      </c>
      <c r="F76" s="148">
        <v>3</v>
      </c>
      <c r="G76" s="148">
        <v>3</v>
      </c>
      <c r="H76" s="148">
        <v>3</v>
      </c>
      <c r="I76" s="148">
        <v>3</v>
      </c>
      <c r="J76" s="148">
        <v>3</v>
      </c>
      <c r="K76" s="148">
        <v>3</v>
      </c>
      <c r="L76" s="148">
        <v>3</v>
      </c>
      <c r="M76" s="148">
        <v>3</v>
      </c>
      <c r="N76" s="148">
        <v>3</v>
      </c>
      <c r="O76" s="75"/>
      <c r="P76" s="75"/>
      <c r="Q76" s="75"/>
    </row>
    <row r="77" spans="1:17" ht="12.75" outlineLevel="3" x14ac:dyDescent="0.2">
      <c r="A77" s="179" t="s">
        <v>286</v>
      </c>
      <c r="B77" s="148">
        <v>4.8</v>
      </c>
      <c r="C77" s="148">
        <v>4.8</v>
      </c>
      <c r="D77" s="148">
        <v>4.8</v>
      </c>
      <c r="E77" s="148">
        <v>4.8</v>
      </c>
      <c r="F77" s="148">
        <v>4.8</v>
      </c>
      <c r="G77" s="148">
        <v>4.8</v>
      </c>
      <c r="H77" s="148">
        <v>4.8</v>
      </c>
      <c r="I77" s="148">
        <v>4.8</v>
      </c>
      <c r="J77" s="148">
        <v>4.8</v>
      </c>
      <c r="K77" s="148">
        <v>4.8</v>
      </c>
      <c r="L77" s="148">
        <v>4.8</v>
      </c>
      <c r="M77" s="148">
        <v>4.8</v>
      </c>
      <c r="N77" s="148">
        <v>0</v>
      </c>
      <c r="O77" s="75"/>
      <c r="P77" s="75"/>
      <c r="Q77" s="75"/>
    </row>
    <row r="78" spans="1:17" ht="12.75" outlineLevel="3" x14ac:dyDescent="0.2">
      <c r="A78" s="179" t="s">
        <v>270</v>
      </c>
      <c r="B78" s="148">
        <v>4.1500000000000004</v>
      </c>
      <c r="C78" s="148">
        <v>4.1500000000000004</v>
      </c>
      <c r="D78" s="148">
        <v>4.1500000000000004</v>
      </c>
      <c r="E78" s="148">
        <v>4.1500000000000004</v>
      </c>
      <c r="F78" s="148">
        <v>4.1500000000000004</v>
      </c>
      <c r="G78" s="148">
        <v>4.1500000000000004</v>
      </c>
      <c r="H78" s="148">
        <v>4.1500000000000004</v>
      </c>
      <c r="I78" s="148">
        <v>4.1500000000000004</v>
      </c>
      <c r="J78" s="148">
        <v>4.1500000000000004</v>
      </c>
      <c r="K78" s="148">
        <v>4.1500000000000004</v>
      </c>
      <c r="L78" s="148">
        <v>4.1500000000000004</v>
      </c>
      <c r="M78" s="148">
        <v>4.1500000000000004</v>
      </c>
      <c r="N78" s="148">
        <v>2.95</v>
      </c>
      <c r="O78" s="75"/>
      <c r="P78" s="75"/>
      <c r="Q78" s="75"/>
    </row>
    <row r="79" spans="1:17" ht="12.75" outlineLevel="2" x14ac:dyDescent="0.2">
      <c r="A79" s="14" t="s">
        <v>240</v>
      </c>
      <c r="B79" s="191">
        <f t="shared" ref="B79:M79" si="14">SUM(B$80:B$82)</f>
        <v>3.13350899833</v>
      </c>
      <c r="C79" s="191">
        <f t="shared" si="14"/>
        <v>3.1006899915299999</v>
      </c>
      <c r="D79" s="191">
        <f t="shared" si="14"/>
        <v>3.1560985051199997</v>
      </c>
      <c r="E79" s="191">
        <f t="shared" si="14"/>
        <v>3.3664637877799999</v>
      </c>
      <c r="F79" s="191">
        <f t="shared" si="14"/>
        <v>3.5252070600699996</v>
      </c>
      <c r="G79" s="191">
        <f t="shared" si="14"/>
        <v>3.62343865857</v>
      </c>
      <c r="H79" s="191">
        <f t="shared" si="14"/>
        <v>3.7704012921099999</v>
      </c>
      <c r="I79" s="191">
        <f t="shared" si="14"/>
        <v>3.8265771611299999</v>
      </c>
      <c r="J79" s="191">
        <f t="shared" si="14"/>
        <v>3.9173044296800001</v>
      </c>
      <c r="K79" s="191">
        <f t="shared" si="14"/>
        <v>4.07443904401</v>
      </c>
      <c r="L79" s="191">
        <f t="shared" si="14"/>
        <v>4.1635669707299998</v>
      </c>
      <c r="M79" s="191">
        <f t="shared" si="14"/>
        <v>4.2871857489699998</v>
      </c>
      <c r="N79" s="191">
        <v>4.3285882551299997</v>
      </c>
      <c r="O79" s="75"/>
      <c r="P79" s="75"/>
      <c r="Q79" s="75"/>
    </row>
    <row r="80" spans="1:17" ht="12.75" outlineLevel="3" x14ac:dyDescent="0.2">
      <c r="A80" s="179" t="s">
        <v>271</v>
      </c>
      <c r="B80" s="148">
        <v>0</v>
      </c>
      <c r="C80" s="148">
        <v>0</v>
      </c>
      <c r="D80" s="148">
        <v>3.707292115E-2</v>
      </c>
      <c r="E80" s="148">
        <v>0.11347044611</v>
      </c>
      <c r="F80" s="148">
        <v>0.19177012669999999</v>
      </c>
      <c r="G80" s="148">
        <v>0.24753874021</v>
      </c>
      <c r="H80" s="148">
        <v>0.27818358441000002</v>
      </c>
      <c r="I80" s="148">
        <v>0.31403766600999999</v>
      </c>
      <c r="J80" s="148">
        <v>0.33606576235000002</v>
      </c>
      <c r="K80" s="148">
        <v>0.36939713019999998</v>
      </c>
      <c r="L80" s="148">
        <v>0.40058479844</v>
      </c>
      <c r="M80" s="148">
        <v>0.43144112469000001</v>
      </c>
      <c r="N80" s="148">
        <v>0.34146937824000001</v>
      </c>
      <c r="O80" s="75"/>
      <c r="P80" s="75"/>
      <c r="Q80" s="75"/>
    </row>
    <row r="81" spans="1:17" ht="12.75" outlineLevel="3" x14ac:dyDescent="0.2">
      <c r="A81" s="179" t="s">
        <v>272</v>
      </c>
      <c r="B81" s="148">
        <v>3.0217123181500001</v>
      </c>
      <c r="C81" s="148">
        <v>2.9981007256300001</v>
      </c>
      <c r="D81" s="148">
        <v>3.0164363180699998</v>
      </c>
      <c r="E81" s="148">
        <v>3.15040407577</v>
      </c>
      <c r="F81" s="148">
        <v>3.2363279728099998</v>
      </c>
      <c r="G81" s="148">
        <v>3.2787909578000001</v>
      </c>
      <c r="H81" s="148">
        <v>3.3951087471400001</v>
      </c>
      <c r="I81" s="148">
        <v>3.41926379984</v>
      </c>
      <c r="J81" s="148">
        <v>3.4879629720500001</v>
      </c>
      <c r="K81" s="148">
        <v>3.6117662185300001</v>
      </c>
      <c r="L81" s="148">
        <v>3.67353974228</v>
      </c>
      <c r="M81" s="148">
        <v>3.7663021942700001</v>
      </c>
      <c r="N81" s="148">
        <v>3.8976764468799998</v>
      </c>
      <c r="O81" s="75"/>
      <c r="P81" s="75"/>
      <c r="Q81" s="75"/>
    </row>
    <row r="82" spans="1:17" ht="12.75" outlineLevel="3" x14ac:dyDescent="0.2">
      <c r="A82" s="179" t="s">
        <v>273</v>
      </c>
      <c r="B82" s="148">
        <v>0.11179668018</v>
      </c>
      <c r="C82" s="148">
        <v>0.1025892659</v>
      </c>
      <c r="D82" s="148">
        <v>0.1025892659</v>
      </c>
      <c r="E82" s="148">
        <v>0.1025892659</v>
      </c>
      <c r="F82" s="148">
        <v>9.7108960559999999E-2</v>
      </c>
      <c r="G82" s="148">
        <v>9.7108960559999999E-2</v>
      </c>
      <c r="H82" s="148">
        <v>9.7108960559999999E-2</v>
      </c>
      <c r="I82" s="148">
        <v>9.3275695280000001E-2</v>
      </c>
      <c r="J82" s="148">
        <v>9.3275695280000001E-2</v>
      </c>
      <c r="K82" s="148">
        <v>9.3275695280000001E-2</v>
      </c>
      <c r="L82" s="148">
        <v>8.9442430010000004E-2</v>
      </c>
      <c r="M82" s="148">
        <v>8.9442430010000004E-2</v>
      </c>
      <c r="N82" s="148">
        <v>8.9442430010000004E-2</v>
      </c>
      <c r="O82" s="75"/>
      <c r="P82" s="75"/>
      <c r="Q82" s="75"/>
    </row>
    <row r="83" spans="1:17" ht="12.75" outlineLevel="2" x14ac:dyDescent="0.2">
      <c r="A83" s="14" t="s">
        <v>274</v>
      </c>
      <c r="B83" s="191">
        <f t="shared" ref="B83:M83" si="15">SUM(B$84:B$84)</f>
        <v>9.5465000000000003E-4</v>
      </c>
      <c r="C83" s="191">
        <f t="shared" si="15"/>
        <v>9.5465000000000003E-4</v>
      </c>
      <c r="D83" s="191">
        <f t="shared" si="15"/>
        <v>9.5465000000000003E-4</v>
      </c>
      <c r="E83" s="191">
        <f t="shared" si="15"/>
        <v>9.5465000000000003E-4</v>
      </c>
      <c r="F83" s="191">
        <f t="shared" si="15"/>
        <v>9.5465000000000003E-4</v>
      </c>
      <c r="G83" s="191">
        <f t="shared" si="15"/>
        <v>9.5465000000000003E-4</v>
      </c>
      <c r="H83" s="191">
        <f t="shared" si="15"/>
        <v>9.5465000000000003E-4</v>
      </c>
      <c r="I83" s="191">
        <f t="shared" si="15"/>
        <v>9.5465000000000003E-4</v>
      </c>
      <c r="J83" s="191">
        <f t="shared" si="15"/>
        <v>9.5465000000000003E-4</v>
      </c>
      <c r="K83" s="191">
        <f t="shared" si="15"/>
        <v>9.5465000000000003E-4</v>
      </c>
      <c r="L83" s="191">
        <f t="shared" si="15"/>
        <v>9.5465000000000003E-4</v>
      </c>
      <c r="M83" s="191">
        <f t="shared" si="15"/>
        <v>9.5465000000000003E-4</v>
      </c>
      <c r="N83" s="191">
        <v>9.5465000000000003E-4</v>
      </c>
      <c r="O83" s="75"/>
      <c r="P83" s="75"/>
      <c r="Q83" s="75"/>
    </row>
    <row r="84" spans="1:17" ht="12.75" outlineLevel="3" x14ac:dyDescent="0.2">
      <c r="A84" s="179" t="s">
        <v>275</v>
      </c>
      <c r="B84" s="148">
        <v>9.5465000000000003E-4</v>
      </c>
      <c r="C84" s="148">
        <v>9.5465000000000003E-4</v>
      </c>
      <c r="D84" s="148">
        <v>9.5465000000000003E-4</v>
      </c>
      <c r="E84" s="148">
        <v>9.5465000000000003E-4</v>
      </c>
      <c r="F84" s="148">
        <v>9.5465000000000003E-4</v>
      </c>
      <c r="G84" s="148">
        <v>9.5465000000000003E-4</v>
      </c>
      <c r="H84" s="148">
        <v>9.5465000000000003E-4</v>
      </c>
      <c r="I84" s="148">
        <v>9.5465000000000003E-4</v>
      </c>
      <c r="J84" s="148">
        <v>9.5465000000000003E-4</v>
      </c>
      <c r="K84" s="148">
        <v>9.5465000000000003E-4</v>
      </c>
      <c r="L84" s="148">
        <v>9.5465000000000003E-4</v>
      </c>
      <c r="M84" s="148">
        <v>9.5465000000000003E-4</v>
      </c>
      <c r="N84" s="148">
        <v>9.5465000000000003E-4</v>
      </c>
      <c r="O84" s="75"/>
      <c r="P84" s="75"/>
      <c r="Q84" s="75"/>
    </row>
    <row r="85" spans="1:17" ht="15" outlineLevel="1" x14ac:dyDescent="0.25">
      <c r="A85" s="177" t="s">
        <v>242</v>
      </c>
      <c r="B85" s="31">
        <f t="shared" ref="B85:N85" si="16">B$86+B$92+B$94+B$102+B$103</f>
        <v>259.89107210118999</v>
      </c>
      <c r="C85" s="31">
        <f t="shared" si="16"/>
        <v>260.36379650995997</v>
      </c>
      <c r="D85" s="31">
        <f t="shared" si="16"/>
        <v>256.43794713806994</v>
      </c>
      <c r="E85" s="31">
        <f t="shared" si="16"/>
        <v>256.40619105483995</v>
      </c>
      <c r="F85" s="31">
        <f t="shared" si="16"/>
        <v>286.97162570300998</v>
      </c>
      <c r="G85" s="31">
        <f t="shared" si="16"/>
        <v>283.44991427257997</v>
      </c>
      <c r="H85" s="31">
        <f t="shared" si="16"/>
        <v>287.03987094239</v>
      </c>
      <c r="I85" s="31">
        <f t="shared" si="16"/>
        <v>290.01129931775</v>
      </c>
      <c r="J85" s="31">
        <f t="shared" si="16"/>
        <v>289.45925726675995</v>
      </c>
      <c r="K85" s="31">
        <f t="shared" si="16"/>
        <v>298.41315322370997</v>
      </c>
      <c r="L85" s="31">
        <f t="shared" si="16"/>
        <v>287.93432526703003</v>
      </c>
      <c r="M85" s="31">
        <f t="shared" si="16"/>
        <v>285.69718180820996</v>
      </c>
      <c r="N85" s="31">
        <f t="shared" si="16"/>
        <v>294.68501996405001</v>
      </c>
      <c r="O85" s="75"/>
      <c r="P85" s="75"/>
      <c r="Q85" s="75"/>
    </row>
    <row r="86" spans="1:17" ht="12.75" outlineLevel="2" collapsed="1" x14ac:dyDescent="0.2">
      <c r="A86" s="14" t="s">
        <v>243</v>
      </c>
      <c r="B86" s="191">
        <f t="shared" ref="B86:M86" si="17">SUM(B$87:B$91)</f>
        <v>190.9827471735</v>
      </c>
      <c r="C86" s="191">
        <f t="shared" si="17"/>
        <v>192.59149121606001</v>
      </c>
      <c r="D86" s="191">
        <f t="shared" si="17"/>
        <v>188.84543183886998</v>
      </c>
      <c r="E86" s="191">
        <f t="shared" si="17"/>
        <v>189.10483648116997</v>
      </c>
      <c r="F86" s="191">
        <f t="shared" si="17"/>
        <v>214.46273682958</v>
      </c>
      <c r="G86" s="191">
        <f t="shared" si="17"/>
        <v>211.09448859868999</v>
      </c>
      <c r="H86" s="191">
        <f t="shared" si="17"/>
        <v>209.98136713186</v>
      </c>
      <c r="I86" s="191">
        <f t="shared" si="17"/>
        <v>213.81634895571</v>
      </c>
      <c r="J86" s="191">
        <f t="shared" si="17"/>
        <v>213.21992544234999</v>
      </c>
      <c r="K86" s="191">
        <f t="shared" si="17"/>
        <v>220.80624515839</v>
      </c>
      <c r="L86" s="191">
        <f t="shared" si="17"/>
        <v>221.80434720958999</v>
      </c>
      <c r="M86" s="191">
        <f t="shared" si="17"/>
        <v>221.12798853776999</v>
      </c>
      <c r="N86" s="191">
        <v>229.69754217034</v>
      </c>
      <c r="O86" s="75"/>
      <c r="P86" s="75"/>
      <c r="Q86" s="75"/>
    </row>
    <row r="87" spans="1:17" ht="12.75" hidden="1" outlineLevel="3" x14ac:dyDescent="0.2">
      <c r="A87" s="179" t="s">
        <v>276</v>
      </c>
      <c r="B87" s="148">
        <v>0.29585176270000002</v>
      </c>
      <c r="C87" s="148">
        <v>0.29787833735000002</v>
      </c>
      <c r="D87" s="148">
        <v>0.29647984142</v>
      </c>
      <c r="E87" s="148">
        <v>0.24151624078</v>
      </c>
      <c r="F87" s="148">
        <v>0.20846209533000001</v>
      </c>
      <c r="G87" s="148">
        <v>1.6821012531799999</v>
      </c>
      <c r="H87" s="148">
        <v>1.69966384649</v>
      </c>
      <c r="I87" s="148">
        <v>1.7318602704099999</v>
      </c>
      <c r="J87" s="148">
        <v>1.7351856027799999</v>
      </c>
      <c r="K87" s="148">
        <v>1.71841760273</v>
      </c>
      <c r="L87" s="148">
        <v>1.64953074399</v>
      </c>
      <c r="M87" s="148">
        <v>1.69104919066</v>
      </c>
      <c r="N87" s="148">
        <v>1.7725860336399999</v>
      </c>
      <c r="O87" s="75"/>
      <c r="P87" s="75"/>
      <c r="Q87" s="75"/>
    </row>
    <row r="88" spans="1:17" ht="12.75" hidden="1" outlineLevel="3" x14ac:dyDescent="0.2">
      <c r="A88" s="179" t="s">
        <v>245</v>
      </c>
      <c r="B88" s="148">
        <v>10.56222871007</v>
      </c>
      <c r="C88" s="148">
        <v>10.781543538259999</v>
      </c>
      <c r="D88" s="148">
        <v>7.9735838833199999</v>
      </c>
      <c r="E88" s="148">
        <v>8.2972287541299998</v>
      </c>
      <c r="F88" s="148">
        <v>8.1965517748100005</v>
      </c>
      <c r="G88" s="148">
        <v>3.0137965122799999</v>
      </c>
      <c r="H88" s="148">
        <v>2.87205671142</v>
      </c>
      <c r="I88" s="148">
        <v>5.8440695334599999</v>
      </c>
      <c r="J88" s="148">
        <v>10.60851713157</v>
      </c>
      <c r="K88" s="148">
        <v>10.84333958789</v>
      </c>
      <c r="L88" s="148">
        <v>10.943147013020001</v>
      </c>
      <c r="M88" s="148">
        <v>11.013248151000001</v>
      </c>
      <c r="N88" s="148">
        <v>11.43793588039</v>
      </c>
      <c r="O88" s="75"/>
      <c r="P88" s="75"/>
      <c r="Q88" s="75"/>
    </row>
    <row r="89" spans="1:17" ht="12.75" hidden="1" outlineLevel="3" x14ac:dyDescent="0.2">
      <c r="A89" s="179" t="s">
        <v>246</v>
      </c>
      <c r="B89" s="148">
        <v>0.99479114000000002</v>
      </c>
      <c r="C89" s="148">
        <v>1.0089637250000001</v>
      </c>
      <c r="D89" s="148">
        <v>1.0024603050000001</v>
      </c>
      <c r="E89" s="148">
        <v>1.0137467550000001</v>
      </c>
      <c r="F89" s="148">
        <v>1.0111722599999999</v>
      </c>
      <c r="G89" s="148">
        <v>1.0305385650000001</v>
      </c>
      <c r="H89" s="148">
        <v>1.04253737</v>
      </c>
      <c r="I89" s="148">
        <v>1.0638737899999999</v>
      </c>
      <c r="J89" s="148">
        <v>1.0668203350000001</v>
      </c>
      <c r="K89" s="148">
        <v>1.0932790750000001</v>
      </c>
      <c r="L89" s="148">
        <v>1.09040008</v>
      </c>
      <c r="M89" s="148">
        <v>1.1182281249999999</v>
      </c>
      <c r="N89" s="148">
        <v>1.17233984</v>
      </c>
      <c r="O89" s="75"/>
      <c r="P89" s="75"/>
      <c r="Q89" s="75"/>
    </row>
    <row r="90" spans="1:17" ht="12.75" hidden="1" outlineLevel="3" x14ac:dyDescent="0.2">
      <c r="A90" s="179" t="s">
        <v>247</v>
      </c>
      <c r="B90" s="148">
        <v>12.373018988069999</v>
      </c>
      <c r="C90" s="148">
        <v>12.39322211466</v>
      </c>
      <c r="D90" s="148">
        <v>12.47739647081</v>
      </c>
      <c r="E90" s="148">
        <v>12.57246159148</v>
      </c>
      <c r="F90" s="148">
        <v>12.2565489766</v>
      </c>
      <c r="G90" s="148">
        <v>12.164837616470001</v>
      </c>
      <c r="H90" s="148">
        <v>12.04768711531</v>
      </c>
      <c r="I90" s="148">
        <v>11.96302461624</v>
      </c>
      <c r="J90" s="148">
        <v>11.807899818719999</v>
      </c>
      <c r="K90" s="148">
        <v>12.242534806809999</v>
      </c>
      <c r="L90" s="148">
        <v>12.1480794981</v>
      </c>
      <c r="M90" s="148">
        <v>12.14735390283</v>
      </c>
      <c r="N90" s="148">
        <v>12.620988166129999</v>
      </c>
      <c r="O90" s="75"/>
      <c r="P90" s="75"/>
      <c r="Q90" s="75"/>
    </row>
    <row r="91" spans="1:17" ht="12.75" hidden="1" outlineLevel="3" x14ac:dyDescent="0.2">
      <c r="A91" s="179" t="s">
        <v>248</v>
      </c>
      <c r="B91" s="148">
        <v>166.75685657266001</v>
      </c>
      <c r="C91" s="148">
        <v>168.10988350079</v>
      </c>
      <c r="D91" s="148">
        <v>167.09551133831999</v>
      </c>
      <c r="E91" s="148">
        <v>166.97988313977999</v>
      </c>
      <c r="F91" s="148">
        <v>192.79000172284</v>
      </c>
      <c r="G91" s="148">
        <v>193.20321465175999</v>
      </c>
      <c r="H91" s="148">
        <v>192.31942208864001</v>
      </c>
      <c r="I91" s="148">
        <v>193.21352074559999</v>
      </c>
      <c r="J91" s="148">
        <v>188.00150255427999</v>
      </c>
      <c r="K91" s="148">
        <v>194.90867408596</v>
      </c>
      <c r="L91" s="148">
        <v>195.97318987448</v>
      </c>
      <c r="M91" s="148">
        <v>195.15810916827999</v>
      </c>
      <c r="N91" s="148">
        <v>202.69369225017999</v>
      </c>
      <c r="O91" s="75"/>
      <c r="P91" s="75"/>
      <c r="Q91" s="75"/>
    </row>
    <row r="92" spans="1:17" ht="12.75" outlineLevel="2" collapsed="1" x14ac:dyDescent="0.2">
      <c r="A92" s="14" t="s">
        <v>250</v>
      </c>
      <c r="B92" s="191">
        <f t="shared" ref="B92:M92" si="18">SUM(B$93:B$93)</f>
        <v>3.9757597011099999</v>
      </c>
      <c r="C92" s="191">
        <f t="shared" si="18"/>
        <v>3.3043817659200001</v>
      </c>
      <c r="D92" s="191">
        <f t="shared" si="18"/>
        <v>3.2964173379199999</v>
      </c>
      <c r="E92" s="191">
        <f t="shared" si="18"/>
        <v>3.2869602802900002</v>
      </c>
      <c r="F92" s="191">
        <f t="shared" si="18"/>
        <v>3.2352233004099999</v>
      </c>
      <c r="G92" s="191">
        <f t="shared" si="18"/>
        <v>3.2110152847800002</v>
      </c>
      <c r="H92" s="191">
        <f t="shared" si="18"/>
        <v>3.1800923853800001</v>
      </c>
      <c r="I92" s="191">
        <f t="shared" si="18"/>
        <v>2.52619598221</v>
      </c>
      <c r="J92" s="191">
        <f t="shared" si="18"/>
        <v>2.4934387445700001</v>
      </c>
      <c r="K92" s="191">
        <f t="shared" si="18"/>
        <v>2.5852193097599998</v>
      </c>
      <c r="L92" s="191">
        <f t="shared" si="18"/>
        <v>2.6152713420100002</v>
      </c>
      <c r="M92" s="191">
        <f t="shared" si="18"/>
        <v>2.6332599050600001</v>
      </c>
      <c r="N92" s="191">
        <v>2.7359326455700002</v>
      </c>
      <c r="O92" s="75"/>
      <c r="P92" s="75"/>
      <c r="Q92" s="75"/>
    </row>
    <row r="93" spans="1:17" ht="12.75" hidden="1" outlineLevel="3" x14ac:dyDescent="0.2">
      <c r="A93" s="179" t="s">
        <v>251</v>
      </c>
      <c r="B93" s="148">
        <v>3.9757597011099999</v>
      </c>
      <c r="C93" s="148">
        <v>3.3043817659200001</v>
      </c>
      <c r="D93" s="148">
        <v>3.2964173379199999</v>
      </c>
      <c r="E93" s="148">
        <v>3.2869602802900002</v>
      </c>
      <c r="F93" s="148">
        <v>3.2352233004099999</v>
      </c>
      <c r="G93" s="148">
        <v>3.2110152847800002</v>
      </c>
      <c r="H93" s="148">
        <v>3.1800923853800001</v>
      </c>
      <c r="I93" s="148">
        <v>2.52619598221</v>
      </c>
      <c r="J93" s="148">
        <v>2.4934387445700001</v>
      </c>
      <c r="K93" s="148">
        <v>2.5852193097599998</v>
      </c>
      <c r="L93" s="148">
        <v>2.6152713420100002</v>
      </c>
      <c r="M93" s="148">
        <v>2.6332599050600001</v>
      </c>
      <c r="N93" s="148">
        <v>2.7359326455700002</v>
      </c>
      <c r="O93" s="75"/>
      <c r="P93" s="75"/>
      <c r="Q93" s="75"/>
    </row>
    <row r="94" spans="1:17" ht="12.75" outlineLevel="2" collapsed="1" x14ac:dyDescent="0.2">
      <c r="A94" s="14" t="s">
        <v>256</v>
      </c>
      <c r="B94" s="191">
        <f t="shared" ref="B94:M94" si="19">SUM(B$95:B$101)</f>
        <v>61.955520879730003</v>
      </c>
      <c r="C94" s="191">
        <f t="shared" si="19"/>
        <v>61.466724125379997</v>
      </c>
      <c r="D94" s="191">
        <f t="shared" si="19"/>
        <v>61.313007744549999</v>
      </c>
      <c r="E94" s="191">
        <f t="shared" si="19"/>
        <v>61.033368341249997</v>
      </c>
      <c r="F94" s="191">
        <f t="shared" si="19"/>
        <v>66.30890802287999</v>
      </c>
      <c r="G94" s="191">
        <f t="shared" si="19"/>
        <v>66.173298380029991</v>
      </c>
      <c r="H94" s="191">
        <f t="shared" si="19"/>
        <v>70.920890528940006</v>
      </c>
      <c r="I94" s="191">
        <f t="shared" si="19"/>
        <v>70.69748388187999</v>
      </c>
      <c r="J94" s="191">
        <f t="shared" si="19"/>
        <v>70.801399789569999</v>
      </c>
      <c r="K94" s="191">
        <f t="shared" si="19"/>
        <v>71.969014839319996</v>
      </c>
      <c r="L94" s="191">
        <f t="shared" si="19"/>
        <v>60.445360275009996</v>
      </c>
      <c r="M94" s="191">
        <f t="shared" si="19"/>
        <v>58.821862685219998</v>
      </c>
      <c r="N94" s="191">
        <v>58.996130575339997</v>
      </c>
      <c r="O94" s="75"/>
      <c r="P94" s="75"/>
      <c r="Q94" s="75"/>
    </row>
    <row r="95" spans="1:17" ht="12.75" hidden="1" outlineLevel="3" x14ac:dyDescent="0.2">
      <c r="A95" s="179" t="s">
        <v>284</v>
      </c>
      <c r="B95" s="148">
        <v>0</v>
      </c>
      <c r="C95" s="148">
        <v>0</v>
      </c>
      <c r="D95" s="148">
        <v>0</v>
      </c>
      <c r="E95" s="148">
        <v>0</v>
      </c>
      <c r="F95" s="148">
        <v>6.3902605779000003</v>
      </c>
      <c r="G95" s="148">
        <v>7.0992327254200003</v>
      </c>
      <c r="H95" s="148">
        <v>12.384885528090001</v>
      </c>
      <c r="I95" s="148">
        <v>12.87471517532</v>
      </c>
      <c r="J95" s="148">
        <v>13.876323811060001</v>
      </c>
      <c r="K95" s="148">
        <v>14.22047739702</v>
      </c>
      <c r="L95" s="148">
        <v>14.18302979169</v>
      </c>
      <c r="M95" s="148">
        <v>12.32291711261</v>
      </c>
      <c r="N95" s="148">
        <v>10.58962562764</v>
      </c>
      <c r="O95" s="75"/>
      <c r="P95" s="75"/>
      <c r="Q95" s="75"/>
    </row>
    <row r="96" spans="1:17" ht="12.75" hidden="1" outlineLevel="3" x14ac:dyDescent="0.2">
      <c r="A96" s="179" t="s">
        <v>21</v>
      </c>
      <c r="B96" s="148">
        <v>0.38812792235999999</v>
      </c>
      <c r="C96" s="148">
        <v>0.39902265709000001</v>
      </c>
      <c r="D96" s="148">
        <v>0.39645069949</v>
      </c>
      <c r="E96" s="148">
        <v>0.40091423881999999</v>
      </c>
      <c r="F96" s="148">
        <v>0.40070005205999998</v>
      </c>
      <c r="G96" s="148">
        <v>0.40837439177000001</v>
      </c>
      <c r="H96" s="148">
        <v>0.41664468490000001</v>
      </c>
      <c r="I96" s="148">
        <v>0.42517167513999998</v>
      </c>
      <c r="J96" s="148">
        <v>0.42634924666000001</v>
      </c>
      <c r="K96" s="148">
        <v>0.55498936397999998</v>
      </c>
      <c r="L96" s="148">
        <v>0.57061299647999997</v>
      </c>
      <c r="M96" s="148">
        <v>0.91871769206999998</v>
      </c>
      <c r="N96" s="148">
        <v>1.0414123130299999</v>
      </c>
      <c r="O96" s="75"/>
      <c r="P96" s="75"/>
      <c r="Q96" s="75"/>
    </row>
    <row r="97" spans="1:17" ht="12.75" hidden="1" outlineLevel="3" x14ac:dyDescent="0.2">
      <c r="A97" s="179" t="s">
        <v>19</v>
      </c>
      <c r="B97" s="148">
        <v>0.96636853003000001</v>
      </c>
      <c r="C97" s="148">
        <v>0.98013618395000002</v>
      </c>
      <c r="D97" s="148">
        <v>0.97381857598999999</v>
      </c>
      <c r="E97" s="148">
        <v>0.86168473624999997</v>
      </c>
      <c r="F97" s="148">
        <v>0.85949641551</v>
      </c>
      <c r="G97" s="148">
        <v>0.87595777466000002</v>
      </c>
      <c r="H97" s="148">
        <v>0.88615675884</v>
      </c>
      <c r="I97" s="148">
        <v>0.90429271572000003</v>
      </c>
      <c r="J97" s="148">
        <v>0.90679727895999995</v>
      </c>
      <c r="K97" s="148">
        <v>0.79653189218999998</v>
      </c>
      <c r="L97" s="148">
        <v>0.79443433870000002</v>
      </c>
      <c r="M97" s="148">
        <v>0.81470905706999996</v>
      </c>
      <c r="N97" s="148">
        <v>0.85413330630999995</v>
      </c>
      <c r="O97" s="75"/>
      <c r="P97" s="75"/>
      <c r="Q97" s="75"/>
    </row>
    <row r="98" spans="1:17" ht="12.75" hidden="1" outlineLevel="3" x14ac:dyDescent="0.2">
      <c r="A98" s="179" t="s">
        <v>126</v>
      </c>
      <c r="B98" s="148">
        <v>13.595428999999999</v>
      </c>
      <c r="C98" s="148">
        <v>13.559518000000001</v>
      </c>
      <c r="D98" s="148">
        <v>13.526835999999999</v>
      </c>
      <c r="E98" s="148">
        <v>13.488028999999999</v>
      </c>
      <c r="F98" s="148">
        <v>13.275726499999999</v>
      </c>
      <c r="G98" s="148">
        <v>13.176389</v>
      </c>
      <c r="H98" s="148">
        <v>13.049497000000001</v>
      </c>
      <c r="I98" s="148">
        <v>12.9577945</v>
      </c>
      <c r="J98" s="148">
        <v>12.6209455294</v>
      </c>
      <c r="K98" s="148">
        <v>11.8443205804</v>
      </c>
      <c r="L98" s="148">
        <v>0</v>
      </c>
      <c r="M98" s="148">
        <v>0</v>
      </c>
      <c r="N98" s="148">
        <v>0</v>
      </c>
      <c r="O98" s="75"/>
      <c r="P98" s="75"/>
      <c r="Q98" s="75"/>
    </row>
    <row r="99" spans="1:17" ht="12.75" hidden="1" outlineLevel="3" x14ac:dyDescent="0.2">
      <c r="A99" s="179" t="s">
        <v>278</v>
      </c>
      <c r="B99" s="148">
        <v>1.6086111592800001</v>
      </c>
      <c r="C99" s="148">
        <v>1.6043621697599999</v>
      </c>
      <c r="D99" s="148">
        <v>1.6004952355199999</v>
      </c>
      <c r="E99" s="148">
        <v>1.5959035912799999</v>
      </c>
      <c r="F99" s="148">
        <v>1.3992615731</v>
      </c>
      <c r="G99" s="148">
        <v>1.3887914005999999</v>
      </c>
      <c r="H99" s="148">
        <v>1.3754169838000001</v>
      </c>
      <c r="I99" s="148">
        <v>1.3657515403</v>
      </c>
      <c r="J99" s="148">
        <v>1.3480418107000001</v>
      </c>
      <c r="K99" s="148">
        <v>1.3976616538</v>
      </c>
      <c r="L99" s="148">
        <v>1.2405909935999999</v>
      </c>
      <c r="M99" s="148">
        <v>1.2491241232000001</v>
      </c>
      <c r="N99" s="148">
        <v>1.29782839152</v>
      </c>
      <c r="O99" s="75"/>
      <c r="P99" s="75"/>
      <c r="Q99" s="75"/>
    </row>
    <row r="100" spans="1:17" ht="12.75" hidden="1" outlineLevel="3" x14ac:dyDescent="0.2">
      <c r="A100" s="179" t="s">
        <v>279</v>
      </c>
      <c r="B100" s="148">
        <v>41.849257070509999</v>
      </c>
      <c r="C100" s="148">
        <v>41.385328892479997</v>
      </c>
      <c r="D100" s="148">
        <v>41.285579379349997</v>
      </c>
      <c r="E100" s="148">
        <v>41.167135607349998</v>
      </c>
      <c r="F100" s="148">
        <v>40.519162074130001</v>
      </c>
      <c r="G100" s="148">
        <v>40.215971716719999</v>
      </c>
      <c r="H100" s="148">
        <v>39.82868161143</v>
      </c>
      <c r="I100" s="148">
        <v>39.211088859969998</v>
      </c>
      <c r="J100" s="148">
        <v>38.702637827309999</v>
      </c>
      <c r="K100" s="148">
        <v>40.127236679740001</v>
      </c>
      <c r="L100" s="148">
        <v>40.593698076819997</v>
      </c>
      <c r="M100" s="148">
        <v>40.872912812709998</v>
      </c>
      <c r="N100" s="148">
        <v>42.466577746150001</v>
      </c>
      <c r="O100" s="75"/>
      <c r="P100" s="75"/>
      <c r="Q100" s="75"/>
    </row>
    <row r="101" spans="1:17" ht="12.75" hidden="1" outlineLevel="3" x14ac:dyDescent="0.2">
      <c r="A101" s="179" t="s">
        <v>280</v>
      </c>
      <c r="B101" s="148">
        <v>3.54772719755</v>
      </c>
      <c r="C101" s="148">
        <v>3.5383562221</v>
      </c>
      <c r="D101" s="148">
        <v>3.5298278542000001</v>
      </c>
      <c r="E101" s="148">
        <v>3.5197011675500001</v>
      </c>
      <c r="F101" s="148">
        <v>3.46430083018</v>
      </c>
      <c r="G101" s="148">
        <v>3.00858137086</v>
      </c>
      <c r="H101" s="148">
        <v>2.9796079618800002</v>
      </c>
      <c r="I101" s="148">
        <v>2.9586694154300002</v>
      </c>
      <c r="J101" s="148">
        <v>2.9203042854799999</v>
      </c>
      <c r="K101" s="148">
        <v>3.0277972721899999</v>
      </c>
      <c r="L101" s="148">
        <v>3.06299407772</v>
      </c>
      <c r="M101" s="148">
        <v>2.6434818875600001</v>
      </c>
      <c r="N101" s="148">
        <v>2.7465531906899998</v>
      </c>
      <c r="O101" s="75"/>
      <c r="P101" s="75"/>
      <c r="Q101" s="75"/>
    </row>
    <row r="102" spans="1:17" ht="12.75" outlineLevel="2" x14ac:dyDescent="0.2">
      <c r="A102" s="14" t="s">
        <v>281</v>
      </c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75"/>
      <c r="P102" s="75"/>
      <c r="Q102" s="75"/>
    </row>
    <row r="103" spans="1:17" ht="12.75" outlineLevel="2" x14ac:dyDescent="0.2">
      <c r="A103" s="14" t="s">
        <v>263</v>
      </c>
      <c r="B103" s="191">
        <f t="shared" ref="B103:M103" si="20">SUM(B$104:B$104)</f>
        <v>2.9770443468500001</v>
      </c>
      <c r="C103" s="191">
        <f t="shared" si="20"/>
        <v>3.0011994026000002</v>
      </c>
      <c r="D103" s="191">
        <f t="shared" si="20"/>
        <v>2.98309021673</v>
      </c>
      <c r="E103" s="191">
        <f t="shared" si="20"/>
        <v>2.98102595213</v>
      </c>
      <c r="F103" s="191">
        <f t="shared" si="20"/>
        <v>2.9647575501399999</v>
      </c>
      <c r="G103" s="191">
        <f t="shared" si="20"/>
        <v>2.9711120090800001</v>
      </c>
      <c r="H103" s="191">
        <f t="shared" si="20"/>
        <v>2.9575208962100001</v>
      </c>
      <c r="I103" s="191">
        <f t="shared" si="20"/>
        <v>2.97127049795</v>
      </c>
      <c r="J103" s="191">
        <f t="shared" si="20"/>
        <v>2.9444932902700001</v>
      </c>
      <c r="K103" s="191">
        <f t="shared" si="20"/>
        <v>3.0526739162399998</v>
      </c>
      <c r="L103" s="191">
        <f t="shared" si="20"/>
        <v>3.0693464404199999</v>
      </c>
      <c r="M103" s="191">
        <f t="shared" si="20"/>
        <v>3.1140706801600002</v>
      </c>
      <c r="N103" s="191">
        <v>3.2554145727999999</v>
      </c>
      <c r="O103" s="75"/>
      <c r="P103" s="75"/>
      <c r="Q103" s="75"/>
    </row>
    <row r="104" spans="1:17" ht="12.75" outlineLevel="3" x14ac:dyDescent="0.2">
      <c r="A104" s="179" t="s">
        <v>248</v>
      </c>
      <c r="B104" s="148">
        <v>2.9770443468500001</v>
      </c>
      <c r="C104" s="148">
        <v>3.0011994026000002</v>
      </c>
      <c r="D104" s="148">
        <v>2.98309021673</v>
      </c>
      <c r="E104" s="148">
        <v>2.98102595213</v>
      </c>
      <c r="F104" s="148">
        <v>2.9647575501399999</v>
      </c>
      <c r="G104" s="148">
        <v>2.9711120090800001</v>
      </c>
      <c r="H104" s="148">
        <v>2.9575208962100001</v>
      </c>
      <c r="I104" s="148">
        <v>2.97127049795</v>
      </c>
      <c r="J104" s="148">
        <v>2.9444932902700001</v>
      </c>
      <c r="K104" s="148">
        <v>3.0526739162399998</v>
      </c>
      <c r="L104" s="148">
        <v>3.0693464404199999</v>
      </c>
      <c r="M104" s="148">
        <v>3.1140706801600002</v>
      </c>
      <c r="N104" s="148">
        <v>3.2554145727999999</v>
      </c>
      <c r="O104" s="75"/>
      <c r="P104" s="75"/>
      <c r="Q104" s="75"/>
    </row>
    <row r="105" spans="1:17" ht="12.75" x14ac:dyDescent="0.2">
      <c r="A105" s="257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75"/>
      <c r="P105" s="75"/>
      <c r="Q105" s="75"/>
    </row>
    <row r="106" spans="1:17" x14ac:dyDescent="0.2">
      <c r="A106" s="25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75"/>
      <c r="P106" s="75"/>
      <c r="Q106" s="75"/>
    </row>
    <row r="107" spans="1:17" x14ac:dyDescent="0.2">
      <c r="A107" s="25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75"/>
      <c r="P107" s="75"/>
      <c r="Q107" s="75"/>
    </row>
    <row r="108" spans="1:17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75"/>
      <c r="P108" s="75"/>
      <c r="Q108" s="75"/>
    </row>
    <row r="109" spans="1:17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75"/>
      <c r="P109" s="75"/>
      <c r="Q109" s="75"/>
    </row>
    <row r="110" spans="1:17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75"/>
      <c r="P110" s="75"/>
      <c r="Q110" s="75"/>
    </row>
    <row r="111" spans="1:17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75"/>
      <c r="P111" s="75"/>
      <c r="Q111" s="75"/>
    </row>
    <row r="112" spans="1:17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75"/>
      <c r="P112" s="75"/>
      <c r="Q112" s="75"/>
    </row>
    <row r="113" spans="2:17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75"/>
      <c r="P113" s="75"/>
      <c r="Q113" s="75"/>
    </row>
    <row r="114" spans="2:17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75"/>
      <c r="P114" s="75"/>
      <c r="Q114" s="75"/>
    </row>
    <row r="115" spans="2:17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75"/>
      <c r="P115" s="75"/>
      <c r="Q115" s="75"/>
    </row>
    <row r="116" spans="2:17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75"/>
      <c r="P116" s="75"/>
      <c r="Q116" s="75"/>
    </row>
    <row r="117" spans="2:17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75"/>
      <c r="P117" s="75"/>
      <c r="Q117" s="75"/>
    </row>
    <row r="118" spans="2:17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75"/>
      <c r="P118" s="75"/>
      <c r="Q118" s="75"/>
    </row>
    <row r="119" spans="2:17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75"/>
      <c r="P119" s="75"/>
      <c r="Q119" s="75"/>
    </row>
    <row r="120" spans="2:17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75"/>
      <c r="P120" s="75"/>
      <c r="Q120" s="75"/>
    </row>
    <row r="121" spans="2:17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75"/>
      <c r="P121" s="75"/>
      <c r="Q121" s="75"/>
    </row>
    <row r="122" spans="2:17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75"/>
      <c r="P122" s="75"/>
      <c r="Q122" s="75"/>
    </row>
    <row r="123" spans="2:17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75"/>
      <c r="P123" s="75"/>
      <c r="Q123" s="75"/>
    </row>
    <row r="124" spans="2:17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75"/>
      <c r="P124" s="75"/>
      <c r="Q124" s="75"/>
    </row>
    <row r="125" spans="2:17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75"/>
      <c r="P125" s="75"/>
      <c r="Q125" s="75"/>
    </row>
    <row r="126" spans="2:17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75"/>
      <c r="P126" s="75"/>
      <c r="Q126" s="75"/>
    </row>
    <row r="127" spans="2:17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75"/>
      <c r="P127" s="75"/>
      <c r="Q127" s="75"/>
    </row>
    <row r="128" spans="2:17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75"/>
      <c r="P128" s="75"/>
      <c r="Q128" s="75"/>
    </row>
    <row r="129" spans="2:17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75"/>
      <c r="P129" s="75"/>
      <c r="Q129" s="75"/>
    </row>
    <row r="130" spans="2:17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75"/>
      <c r="P130" s="75"/>
      <c r="Q130" s="75"/>
    </row>
    <row r="131" spans="2:17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75"/>
      <c r="P131" s="75"/>
      <c r="Q131" s="75"/>
    </row>
    <row r="132" spans="2:17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75"/>
      <c r="P132" s="75"/>
      <c r="Q132" s="75"/>
    </row>
    <row r="133" spans="2:17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75"/>
      <c r="P133" s="75"/>
      <c r="Q133" s="75"/>
    </row>
    <row r="134" spans="2:17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75"/>
      <c r="P134" s="75"/>
      <c r="Q134" s="75"/>
    </row>
    <row r="135" spans="2:17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75"/>
      <c r="P135" s="75"/>
      <c r="Q135" s="75"/>
    </row>
    <row r="136" spans="2:17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75"/>
      <c r="P136" s="75"/>
      <c r="Q136" s="75"/>
    </row>
    <row r="137" spans="2:17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75"/>
      <c r="P137" s="75"/>
      <c r="Q137" s="75"/>
    </row>
    <row r="138" spans="2:17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75"/>
      <c r="P138" s="75"/>
      <c r="Q138" s="75"/>
    </row>
    <row r="139" spans="2:17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75"/>
      <c r="P139" s="75"/>
      <c r="Q139" s="75"/>
    </row>
    <row r="140" spans="2:17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75"/>
      <c r="P140" s="75"/>
      <c r="Q140" s="75"/>
    </row>
    <row r="141" spans="2:17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75"/>
      <c r="P141" s="75"/>
      <c r="Q141" s="75"/>
    </row>
    <row r="142" spans="2:17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75"/>
      <c r="P142" s="75"/>
      <c r="Q142" s="75"/>
    </row>
    <row r="143" spans="2:17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75"/>
      <c r="P143" s="75"/>
      <c r="Q143" s="75"/>
    </row>
    <row r="144" spans="2:17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75"/>
      <c r="P144" s="75"/>
      <c r="Q144" s="75"/>
    </row>
    <row r="145" spans="2:17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75"/>
      <c r="P145" s="75"/>
      <c r="Q145" s="75"/>
    </row>
    <row r="146" spans="2:17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75"/>
      <c r="P146" s="75"/>
      <c r="Q146" s="75"/>
    </row>
    <row r="147" spans="2:17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75"/>
      <c r="P147" s="75"/>
      <c r="Q147" s="75"/>
    </row>
    <row r="148" spans="2:17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75"/>
      <c r="P148" s="75"/>
      <c r="Q148" s="75"/>
    </row>
    <row r="149" spans="2:17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75"/>
      <c r="P149" s="75"/>
      <c r="Q149" s="75"/>
    </row>
    <row r="150" spans="2:17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75"/>
      <c r="P150" s="75"/>
      <c r="Q150" s="75"/>
    </row>
    <row r="151" spans="2:17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75"/>
      <c r="P151" s="75"/>
      <c r="Q151" s="75"/>
    </row>
    <row r="152" spans="2:17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75"/>
      <c r="P152" s="75"/>
      <c r="Q152" s="75"/>
    </row>
    <row r="153" spans="2:17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75"/>
      <c r="P153" s="75"/>
      <c r="Q153" s="75"/>
    </row>
    <row r="154" spans="2:17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75"/>
      <c r="P154" s="75"/>
      <c r="Q154" s="75"/>
    </row>
    <row r="155" spans="2:17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75"/>
      <c r="P155" s="75"/>
      <c r="Q155" s="75"/>
    </row>
    <row r="156" spans="2:17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75"/>
      <c r="P156" s="75"/>
      <c r="Q156" s="75"/>
    </row>
    <row r="157" spans="2:17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75"/>
      <c r="P157" s="75"/>
      <c r="Q157" s="75"/>
    </row>
    <row r="158" spans="2:17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75"/>
      <c r="P158" s="75"/>
      <c r="Q158" s="75"/>
    </row>
    <row r="159" spans="2:17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75"/>
      <c r="P159" s="75"/>
      <c r="Q159" s="75"/>
    </row>
    <row r="160" spans="2:17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75"/>
      <c r="P160" s="75"/>
      <c r="Q160" s="75"/>
    </row>
    <row r="161" spans="2:17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75"/>
      <c r="P161" s="75"/>
      <c r="Q161" s="75"/>
    </row>
    <row r="162" spans="2:17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75"/>
      <c r="P162" s="75"/>
      <c r="Q162" s="75"/>
    </row>
    <row r="163" spans="2:17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75"/>
      <c r="P163" s="75"/>
      <c r="Q163" s="75"/>
    </row>
    <row r="164" spans="2:17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75"/>
      <c r="P164" s="75"/>
      <c r="Q164" s="75"/>
    </row>
    <row r="165" spans="2:17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75"/>
      <c r="P165" s="75"/>
      <c r="Q165" s="75"/>
    </row>
    <row r="166" spans="2:17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75"/>
      <c r="P166" s="75"/>
      <c r="Q166" s="75"/>
    </row>
    <row r="167" spans="2:17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75"/>
      <c r="P167" s="75"/>
      <c r="Q167" s="75"/>
    </row>
    <row r="168" spans="2:17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75"/>
      <c r="P168" s="75"/>
      <c r="Q168" s="75"/>
    </row>
    <row r="169" spans="2:17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75"/>
      <c r="P169" s="75"/>
      <c r="Q169" s="75"/>
    </row>
    <row r="170" spans="2:17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75"/>
      <c r="P170" s="75"/>
      <c r="Q170" s="75"/>
    </row>
    <row r="171" spans="2:17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75"/>
      <c r="P171" s="75"/>
      <c r="Q171" s="75"/>
    </row>
    <row r="172" spans="2:17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75"/>
      <c r="P172" s="75"/>
      <c r="Q172" s="75"/>
    </row>
    <row r="173" spans="2:17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75"/>
      <c r="P173" s="75"/>
      <c r="Q173" s="75"/>
    </row>
    <row r="174" spans="2:17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75"/>
      <c r="P174" s="75"/>
      <c r="Q174" s="75"/>
    </row>
    <row r="175" spans="2:17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75"/>
      <c r="P175" s="75"/>
      <c r="Q175" s="75"/>
    </row>
    <row r="176" spans="2:17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75"/>
      <c r="P176" s="75"/>
      <c r="Q176" s="75"/>
    </row>
    <row r="177" spans="2:17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75"/>
      <c r="P177" s="75"/>
      <c r="Q177" s="75"/>
    </row>
    <row r="178" spans="2:17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75"/>
      <c r="P178" s="75"/>
      <c r="Q178" s="75"/>
    </row>
    <row r="179" spans="2:17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75"/>
      <c r="P179" s="75"/>
      <c r="Q179" s="75"/>
    </row>
    <row r="180" spans="2:17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75"/>
      <c r="P180" s="75"/>
      <c r="Q180" s="75"/>
    </row>
  </sheetData>
  <mergeCells count="1">
    <mergeCell ref="A2:N2"/>
  </mergeCells>
  <printOptions horizontalCentered="1"/>
  <pageMargins left="0.39370078740157483" right="0.39370078740157483" top="1.5748031496062993" bottom="0.98425196850393704" header="0.51181102362204722" footer="0.51181102362204722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S180"/>
  <sheetViews>
    <sheetView tabSelected="1" workbookViewId="0">
      <selection activeCell="N5" sqref="N5"/>
    </sheetView>
  </sheetViews>
  <sheetFormatPr defaultRowHeight="11.25" outlineLevelRow="3" x14ac:dyDescent="0.2"/>
  <cols>
    <col min="1" max="1" width="52" style="56" customWidth="1"/>
    <col min="2" max="14" width="12.7109375" style="240" customWidth="1"/>
    <col min="15" max="16384" width="9.140625" style="56"/>
  </cols>
  <sheetData>
    <row r="1" spans="1:19" s="159" customFormat="1" ht="12.75" x14ac:dyDescent="0.2"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9" s="159" customFormat="1" ht="18.75" x14ac:dyDescent="0.2">
      <c r="A2" s="5" t="s">
        <v>282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25"/>
      <c r="P2" s="225"/>
      <c r="Q2" s="225"/>
      <c r="R2" s="225"/>
      <c r="S2" s="225"/>
    </row>
    <row r="3" spans="1:19" s="159" customFormat="1" ht="12.75" x14ac:dyDescent="0.2">
      <c r="A3" s="104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9" s="248" customFormat="1" ht="12.75" x14ac:dyDescent="0.2"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 t="s">
        <v>287</v>
      </c>
    </row>
    <row r="5" spans="1:19" s="24" customFormat="1" ht="12.75" x14ac:dyDescent="0.2">
      <c r="A5" s="206"/>
      <c r="B5" s="176">
        <v>42735</v>
      </c>
      <c r="C5" s="176">
        <v>42766</v>
      </c>
      <c r="D5" s="176">
        <v>42794</v>
      </c>
      <c r="E5" s="176">
        <v>42825</v>
      </c>
      <c r="F5" s="176">
        <v>42855</v>
      </c>
      <c r="G5" s="176">
        <v>42886</v>
      </c>
      <c r="H5" s="176">
        <v>42916</v>
      </c>
      <c r="I5" s="176">
        <v>42947</v>
      </c>
      <c r="J5" s="176">
        <v>42978</v>
      </c>
      <c r="K5" s="176">
        <v>43008</v>
      </c>
      <c r="L5" s="176">
        <v>43039</v>
      </c>
      <c r="M5" s="176">
        <v>43069</v>
      </c>
      <c r="N5" s="176">
        <v>43100</v>
      </c>
    </row>
    <row r="6" spans="1:19" s="79" customFormat="1" ht="31.5" x14ac:dyDescent="0.2">
      <c r="A6" s="33" t="s">
        <v>283</v>
      </c>
      <c r="B6" s="151">
        <f t="shared" ref="B6:M6" si="0">B$7+B$70</f>
        <v>70.972708268409988</v>
      </c>
      <c r="C6" s="151">
        <f t="shared" si="0"/>
        <v>71.208486081380002</v>
      </c>
      <c r="D6" s="151">
        <f t="shared" si="0"/>
        <v>71.764031614689998</v>
      </c>
      <c r="E6" s="151">
        <f t="shared" si="0"/>
        <v>72.354942093369999</v>
      </c>
      <c r="F6" s="151">
        <f t="shared" si="0"/>
        <v>74.548469181409999</v>
      </c>
      <c r="G6" s="151">
        <f t="shared" si="0"/>
        <v>74.680550141069986</v>
      </c>
      <c r="H6" s="151">
        <f t="shared" si="0"/>
        <v>75.01517786218001</v>
      </c>
      <c r="I6" s="151">
        <f t="shared" si="0"/>
        <v>75.99592455813</v>
      </c>
      <c r="J6" s="151">
        <f t="shared" si="0"/>
        <v>76.560187598479999</v>
      </c>
      <c r="K6" s="151">
        <f t="shared" si="0"/>
        <v>77.04283022365999</v>
      </c>
      <c r="L6" s="151">
        <f t="shared" si="0"/>
        <v>76.295075449729978</v>
      </c>
      <c r="M6" s="151">
        <f t="shared" si="0"/>
        <v>76.334829245000009</v>
      </c>
      <c r="N6" s="151">
        <v>76.305177725159993</v>
      </c>
    </row>
    <row r="7" spans="1:19" s="235" customFormat="1" ht="15" x14ac:dyDescent="0.2">
      <c r="A7" s="145" t="s">
        <v>204</v>
      </c>
      <c r="B7" s="59">
        <f t="shared" ref="B7:N7" si="1">B$8+B$46</f>
        <v>60.712805938389991</v>
      </c>
      <c r="C7" s="59">
        <f t="shared" si="1"/>
        <v>60.90519016959</v>
      </c>
      <c r="D7" s="59">
        <f t="shared" si="1"/>
        <v>61.578907321999992</v>
      </c>
      <c r="E7" s="59">
        <f t="shared" si="1"/>
        <v>62.133892706050005</v>
      </c>
      <c r="F7" s="59">
        <f t="shared" si="1"/>
        <v>63.006810839300002</v>
      </c>
      <c r="G7" s="59">
        <f t="shared" si="1"/>
        <v>63.181788257899989</v>
      </c>
      <c r="H7" s="59">
        <f t="shared" si="1"/>
        <v>63.261420668140005</v>
      </c>
      <c r="I7" s="59">
        <f t="shared" si="1"/>
        <v>64.042160253250003</v>
      </c>
      <c r="J7" s="59">
        <f t="shared" si="1"/>
        <v>64.467416741210002</v>
      </c>
      <c r="K7" s="59">
        <f t="shared" si="1"/>
        <v>65.035838411119997</v>
      </c>
      <c r="L7" s="59">
        <f t="shared" si="1"/>
        <v>64.813306446129985</v>
      </c>
      <c r="M7" s="59">
        <f t="shared" si="1"/>
        <v>65.009733866160005</v>
      </c>
      <c r="N7" s="59">
        <f t="shared" si="1"/>
        <v>65.332785676649991</v>
      </c>
    </row>
    <row r="8" spans="1:19" s="228" customFormat="1" ht="15" outlineLevel="1" x14ac:dyDescent="0.2">
      <c r="A8" s="238" t="s">
        <v>205</v>
      </c>
      <c r="B8" s="234">
        <f t="shared" ref="B8:N8" si="2">B$9+B$44</f>
        <v>24.664375450929999</v>
      </c>
      <c r="C8" s="234">
        <f t="shared" si="2"/>
        <v>24.729493004969999</v>
      </c>
      <c r="D8" s="234">
        <f t="shared" si="2"/>
        <v>25.441895157029997</v>
      </c>
      <c r="E8" s="234">
        <f t="shared" si="2"/>
        <v>25.934117553160004</v>
      </c>
      <c r="F8" s="234">
        <f t="shared" si="2"/>
        <v>26.062009030410003</v>
      </c>
      <c r="G8" s="234">
        <f t="shared" si="2"/>
        <v>26.089094452669997</v>
      </c>
      <c r="H8" s="234">
        <f t="shared" si="2"/>
        <v>26.011856525140001</v>
      </c>
      <c r="I8" s="234">
        <f t="shared" si="2"/>
        <v>26.602685831150001</v>
      </c>
      <c r="J8" s="234">
        <f t="shared" si="2"/>
        <v>27.167758455320005</v>
      </c>
      <c r="K8" s="234">
        <f t="shared" si="2"/>
        <v>26.384652476640003</v>
      </c>
      <c r="L8" s="234">
        <f t="shared" si="2"/>
        <v>26.288763250469991</v>
      </c>
      <c r="M8" s="234">
        <f t="shared" si="2"/>
        <v>26.52675633142</v>
      </c>
      <c r="N8" s="234">
        <f t="shared" si="2"/>
        <v>26.842676472449998</v>
      </c>
    </row>
    <row r="9" spans="1:19" s="203" customFormat="1" ht="12.75" outlineLevel="2" collapsed="1" x14ac:dyDescent="0.2">
      <c r="A9" s="112" t="s">
        <v>206</v>
      </c>
      <c r="B9" s="214">
        <f t="shared" ref="B9:M9" si="3">SUM(B$10:B$43)</f>
        <v>24.57196211378</v>
      </c>
      <c r="C9" s="214">
        <f t="shared" si="3"/>
        <v>24.636834920529999</v>
      </c>
      <c r="D9" s="214">
        <f t="shared" si="3"/>
        <v>25.349013202679998</v>
      </c>
      <c r="E9" s="214">
        <f t="shared" si="3"/>
        <v>25.842194011290005</v>
      </c>
      <c r="F9" s="214">
        <f t="shared" si="3"/>
        <v>25.968615467470002</v>
      </c>
      <c r="G9" s="214">
        <f t="shared" si="3"/>
        <v>25.994996790669997</v>
      </c>
      <c r="H9" s="214">
        <f t="shared" si="3"/>
        <v>25.91811070236</v>
      </c>
      <c r="I9" s="214">
        <f t="shared" si="3"/>
        <v>26.508276567820001</v>
      </c>
      <c r="J9" s="214">
        <f t="shared" si="3"/>
        <v>27.072108902170005</v>
      </c>
      <c r="K9" s="214">
        <f t="shared" si="3"/>
        <v>26.292398677970002</v>
      </c>
      <c r="L9" s="214">
        <f t="shared" si="3"/>
        <v>26.19880188586999</v>
      </c>
      <c r="M9" s="214">
        <f t="shared" si="3"/>
        <v>26.437409519029998</v>
      </c>
      <c r="N9" s="214">
        <v>26.75786062141</v>
      </c>
    </row>
    <row r="10" spans="1:19" s="167" customFormat="1" ht="12.75" hidden="1" outlineLevel="3" x14ac:dyDescent="0.2">
      <c r="A10" s="64" t="s">
        <v>207</v>
      </c>
      <c r="B10" s="194">
        <v>2.7521376118899998</v>
      </c>
      <c r="C10" s="194">
        <v>2.7594263675100001</v>
      </c>
      <c r="D10" s="194">
        <v>3.0058730659099999</v>
      </c>
      <c r="E10" s="194">
        <v>3.0145213952700001</v>
      </c>
      <c r="F10" s="194">
        <v>3.0627289587600002</v>
      </c>
      <c r="G10" s="194">
        <v>3.0858190358800002</v>
      </c>
      <c r="H10" s="194">
        <v>3.1158252307200001</v>
      </c>
      <c r="I10" s="194">
        <v>3.1378759710900002</v>
      </c>
      <c r="J10" s="194">
        <v>3.1790994217100002</v>
      </c>
      <c r="K10" s="194">
        <v>3.06623489966</v>
      </c>
      <c r="L10" s="194">
        <v>1.88544871876</v>
      </c>
      <c r="M10" s="194">
        <v>1.87256867107</v>
      </c>
      <c r="N10" s="194">
        <v>2.2321566689900001</v>
      </c>
    </row>
    <row r="11" spans="1:19" ht="12.75" hidden="1" outlineLevel="3" x14ac:dyDescent="0.2">
      <c r="A11" s="179" t="s">
        <v>208</v>
      </c>
      <c r="B11" s="148">
        <v>0.63929505277999998</v>
      </c>
      <c r="C11" s="148">
        <v>0.64098816051999996</v>
      </c>
      <c r="D11" s="148">
        <v>0.64253684306000003</v>
      </c>
      <c r="E11" s="148">
        <v>0.64438551400999999</v>
      </c>
      <c r="F11" s="148">
        <v>0.65469038548000003</v>
      </c>
      <c r="G11" s="148">
        <v>0.65962613125000003</v>
      </c>
      <c r="H11" s="148">
        <v>0.66604026958999996</v>
      </c>
      <c r="I11" s="148">
        <v>0.67075384626000001</v>
      </c>
      <c r="J11" s="148">
        <v>0.67956579048999999</v>
      </c>
      <c r="K11" s="148">
        <v>0.65543981707999999</v>
      </c>
      <c r="L11" s="148">
        <v>0.56031836729999995</v>
      </c>
      <c r="M11" s="148">
        <v>0.55649066980999995</v>
      </c>
      <c r="N11" s="148">
        <v>0.67812195027</v>
      </c>
      <c r="O11" s="75"/>
      <c r="P11" s="75"/>
      <c r="Q11" s="75"/>
    </row>
    <row r="12" spans="1:19" ht="12.75" hidden="1" outlineLevel="3" x14ac:dyDescent="0.2">
      <c r="A12" s="179" t="s">
        <v>209</v>
      </c>
      <c r="B12" s="148">
        <v>0.12789482406</v>
      </c>
      <c r="C12" s="148">
        <v>0.12749605114000001</v>
      </c>
      <c r="D12" s="148">
        <v>0.14755741846000001</v>
      </c>
      <c r="E12" s="148">
        <v>0.14592050475000001</v>
      </c>
      <c r="F12" s="148">
        <v>0.17757446266999999</v>
      </c>
      <c r="G12" s="148">
        <v>0.14073886251000001</v>
      </c>
      <c r="H12" s="148">
        <v>0.12884749504000001</v>
      </c>
      <c r="I12" s="148">
        <v>0.13097483528000001</v>
      </c>
      <c r="J12" s="148">
        <v>0.13855956210000001</v>
      </c>
      <c r="K12" s="148">
        <v>0.12730583437000001</v>
      </c>
      <c r="L12" s="148">
        <v>0.12584296550999999</v>
      </c>
      <c r="M12" s="148">
        <v>0.12498329565999999</v>
      </c>
      <c r="N12" s="148">
        <v>0.24593776166</v>
      </c>
      <c r="O12" s="75"/>
      <c r="P12" s="75"/>
      <c r="Q12" s="75"/>
    </row>
    <row r="13" spans="1:19" ht="12.75" hidden="1" outlineLevel="3" x14ac:dyDescent="0.2">
      <c r="A13" s="179" t="s">
        <v>210</v>
      </c>
      <c r="B13" s="148">
        <v>1.04814640274</v>
      </c>
      <c r="C13" s="148">
        <v>1.0509223115599999</v>
      </c>
      <c r="D13" s="148">
        <v>1.0534614302900001</v>
      </c>
      <c r="E13" s="148">
        <v>1.0564923904000001</v>
      </c>
      <c r="F13" s="148">
        <v>1.07338758448</v>
      </c>
      <c r="G13" s="148">
        <v>1.0814799107499999</v>
      </c>
      <c r="H13" s="148">
        <v>1.09199611294</v>
      </c>
      <c r="I13" s="148">
        <v>1.0997241853199999</v>
      </c>
      <c r="J13" s="148">
        <v>1.11417167336</v>
      </c>
      <c r="K13" s="148">
        <v>1.07461630355</v>
      </c>
      <c r="L13" s="148">
        <v>1.36044837395</v>
      </c>
      <c r="M13" s="148">
        <v>1.3511547560799999</v>
      </c>
      <c r="N13" s="148">
        <v>1.30044928209</v>
      </c>
      <c r="O13" s="75"/>
      <c r="P13" s="75"/>
      <c r="Q13" s="75"/>
    </row>
    <row r="14" spans="1:19" ht="12.75" hidden="1" outlineLevel="3" x14ac:dyDescent="0.2">
      <c r="A14" s="179" t="s">
        <v>211</v>
      </c>
      <c r="B14" s="148">
        <v>1.36507755659</v>
      </c>
      <c r="C14" s="148">
        <v>1.3686928252299999</v>
      </c>
      <c r="D14" s="148">
        <v>1.3719997048599999</v>
      </c>
      <c r="E14" s="148">
        <v>1.5501757521399999</v>
      </c>
      <c r="F14" s="148">
        <v>1.57496582204</v>
      </c>
      <c r="G14" s="148">
        <v>1.5868395734</v>
      </c>
      <c r="H14" s="148">
        <v>1.6022698422599999</v>
      </c>
      <c r="I14" s="148">
        <v>1.6136091292400001</v>
      </c>
      <c r="J14" s="148">
        <v>1.6348077160400001</v>
      </c>
      <c r="K14" s="148">
        <v>1.57676870345</v>
      </c>
      <c r="L14" s="148">
        <v>1.0697224573299999</v>
      </c>
      <c r="M14" s="148">
        <v>1.06241487262</v>
      </c>
      <c r="N14" s="148">
        <v>1.02254508758</v>
      </c>
      <c r="O14" s="75"/>
      <c r="P14" s="75"/>
      <c r="Q14" s="75"/>
    </row>
    <row r="15" spans="1:19" ht="12.75" hidden="1" outlineLevel="3" x14ac:dyDescent="0.2">
      <c r="A15" s="179" t="s">
        <v>212</v>
      </c>
      <c r="B15" s="148">
        <v>1.8848246715800001</v>
      </c>
      <c r="C15" s="148">
        <v>1.8898164374599999</v>
      </c>
      <c r="D15" s="148">
        <v>2.0755038354600002</v>
      </c>
      <c r="E15" s="148">
        <v>2.0814753586200001</v>
      </c>
      <c r="F15" s="148">
        <v>2.1147618550399998</v>
      </c>
      <c r="G15" s="148">
        <v>2.1307051575</v>
      </c>
      <c r="H15" s="148">
        <v>2.1514239207300001</v>
      </c>
      <c r="I15" s="148">
        <v>2.16664957915</v>
      </c>
      <c r="J15" s="148">
        <v>2.1951136652400001</v>
      </c>
      <c r="K15" s="148">
        <v>2.1171826471799999</v>
      </c>
      <c r="L15" s="148">
        <v>1.7480829791200001</v>
      </c>
      <c r="M15" s="148">
        <v>1.7361413166999999</v>
      </c>
      <c r="N15" s="148">
        <v>1.67098825562</v>
      </c>
      <c r="O15" s="75"/>
      <c r="P15" s="75"/>
      <c r="Q15" s="75"/>
    </row>
    <row r="16" spans="1:19" ht="12.75" hidden="1" outlineLevel="3" x14ac:dyDescent="0.2">
      <c r="A16" s="179" t="s">
        <v>213</v>
      </c>
      <c r="B16" s="148">
        <v>1.57368472887</v>
      </c>
      <c r="C16" s="148">
        <v>1.57785247233</v>
      </c>
      <c r="D16" s="148">
        <v>1.7627861386100001</v>
      </c>
      <c r="E16" s="148">
        <v>1.9680710206100001</v>
      </c>
      <c r="F16" s="148">
        <v>1.9995439797600001</v>
      </c>
      <c r="G16" s="148">
        <v>2.0146186485399999</v>
      </c>
      <c r="H16" s="148">
        <v>2.0342085982100002</v>
      </c>
      <c r="I16" s="148">
        <v>2.91680783331</v>
      </c>
      <c r="J16" s="148">
        <v>2.9551270290499998</v>
      </c>
      <c r="K16" s="148">
        <v>2.8502139843799998</v>
      </c>
      <c r="L16" s="148">
        <v>3.2683760980000001</v>
      </c>
      <c r="M16" s="148">
        <v>3.2460488717799998</v>
      </c>
      <c r="N16" s="148">
        <v>3.3291023126899999</v>
      </c>
      <c r="O16" s="75"/>
      <c r="P16" s="75"/>
      <c r="Q16" s="75"/>
    </row>
    <row r="17" spans="1:17" ht="12.75" hidden="1" outlineLevel="3" x14ac:dyDescent="0.2">
      <c r="A17" s="179" t="s">
        <v>214</v>
      </c>
      <c r="B17" s="148">
        <v>0</v>
      </c>
      <c r="C17" s="148">
        <v>0</v>
      </c>
      <c r="D17" s="148"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0.22545693360999999</v>
      </c>
      <c r="M17" s="148">
        <v>0.22391677183</v>
      </c>
      <c r="N17" s="148">
        <v>0.21551373287</v>
      </c>
      <c r="O17" s="75"/>
      <c r="P17" s="75"/>
      <c r="Q17" s="75"/>
    </row>
    <row r="18" spans="1:17" ht="12.75" hidden="1" outlineLevel="3" x14ac:dyDescent="0.2">
      <c r="A18" s="179" t="s">
        <v>215</v>
      </c>
      <c r="B18" s="148">
        <v>0</v>
      </c>
      <c r="C18" s="148">
        <v>0</v>
      </c>
      <c r="D18" s="148">
        <v>0</v>
      </c>
      <c r="E18" s="148">
        <v>0</v>
      </c>
      <c r="F18" s="148">
        <v>0</v>
      </c>
      <c r="G18" s="148">
        <v>0</v>
      </c>
      <c r="H18" s="148">
        <v>0</v>
      </c>
      <c r="I18" s="148">
        <v>0</v>
      </c>
      <c r="J18" s="148">
        <v>0</v>
      </c>
      <c r="K18" s="148">
        <v>0</v>
      </c>
      <c r="L18" s="148">
        <v>0.22545693360999999</v>
      </c>
      <c r="M18" s="148">
        <v>0.22391677183</v>
      </c>
      <c r="N18" s="148">
        <v>0.21551373287</v>
      </c>
      <c r="O18" s="75"/>
      <c r="P18" s="75"/>
      <c r="Q18" s="75"/>
    </row>
    <row r="19" spans="1:17" ht="12.75" hidden="1" outlineLevel="3" x14ac:dyDescent="0.2">
      <c r="A19" s="179" t="s">
        <v>216</v>
      </c>
      <c r="B19" s="148">
        <v>1.076022</v>
      </c>
      <c r="C19" s="148">
        <v>1.076022</v>
      </c>
      <c r="D19" s="148">
        <v>1.076022</v>
      </c>
      <c r="E19" s="148">
        <v>1.076022</v>
      </c>
      <c r="F19" s="148">
        <v>1.076022</v>
      </c>
      <c r="G19" s="148">
        <v>1.076022</v>
      </c>
      <c r="H19" s="148">
        <v>1.076022</v>
      </c>
      <c r="I19" s="148">
        <v>0.59150899999999995</v>
      </c>
      <c r="J19" s="148">
        <v>0.59150899999999995</v>
      </c>
      <c r="K19" s="148">
        <v>0.59150899999999995</v>
      </c>
      <c r="L19" s="148">
        <v>0.59150899999999995</v>
      </c>
      <c r="M19" s="148">
        <v>0.89350399999999996</v>
      </c>
      <c r="N19" s="148">
        <v>1.07894224034</v>
      </c>
      <c r="O19" s="75"/>
      <c r="P19" s="75"/>
      <c r="Q19" s="75"/>
    </row>
    <row r="20" spans="1:17" ht="12.75" hidden="1" outlineLevel="3" x14ac:dyDescent="0.2">
      <c r="A20" s="179" t="s">
        <v>217</v>
      </c>
      <c r="B20" s="148">
        <v>0</v>
      </c>
      <c r="C20" s="148">
        <v>0</v>
      </c>
      <c r="D20" s="148">
        <v>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148">
        <v>0</v>
      </c>
      <c r="L20" s="148">
        <v>0.90182773443999997</v>
      </c>
      <c r="M20" s="148">
        <v>0.89566708732</v>
      </c>
      <c r="N20" s="148">
        <v>0.86205493148000001</v>
      </c>
      <c r="O20" s="75"/>
      <c r="P20" s="75"/>
      <c r="Q20" s="75"/>
    </row>
    <row r="21" spans="1:17" ht="12.75" hidden="1" outlineLevel="3" x14ac:dyDescent="0.2">
      <c r="A21" s="179" t="s">
        <v>218</v>
      </c>
      <c r="B21" s="148">
        <v>0</v>
      </c>
      <c r="C21" s="148">
        <v>0</v>
      </c>
      <c r="D21" s="148">
        <v>0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0.45091386721999999</v>
      </c>
      <c r="M21" s="148">
        <v>0.44783354366</v>
      </c>
      <c r="N21" s="148">
        <v>0.43102746574</v>
      </c>
      <c r="O21" s="75"/>
      <c r="P21" s="75"/>
      <c r="Q21" s="75"/>
    </row>
    <row r="22" spans="1:17" ht="12.75" hidden="1" outlineLevel="3" x14ac:dyDescent="0.2">
      <c r="A22" s="179" t="s">
        <v>219</v>
      </c>
      <c r="B22" s="148">
        <v>2.3667307419600001</v>
      </c>
      <c r="C22" s="148">
        <v>2.37222979526</v>
      </c>
      <c r="D22" s="148">
        <v>2.3837121901399998</v>
      </c>
      <c r="E22" s="148">
        <v>2.4991614714299999</v>
      </c>
      <c r="F22" s="148">
        <v>2.5083681314900002</v>
      </c>
      <c r="G22" s="148">
        <v>2.5508717788299999</v>
      </c>
      <c r="H22" s="148">
        <v>2.5588381252699999</v>
      </c>
      <c r="I22" s="148">
        <v>2.5553822314799999</v>
      </c>
      <c r="J22" s="148">
        <v>2.5952987698799999</v>
      </c>
      <c r="K22" s="148">
        <v>2.57581899352</v>
      </c>
      <c r="L22" s="148">
        <v>2.5678786589399998</v>
      </c>
      <c r="M22" s="148">
        <v>2.5676294180300001</v>
      </c>
      <c r="N22" s="148">
        <v>2.5512044713000002</v>
      </c>
      <c r="O22" s="75"/>
      <c r="P22" s="75"/>
      <c r="Q22" s="75"/>
    </row>
    <row r="23" spans="1:17" ht="12.75" hidden="1" outlineLevel="3" x14ac:dyDescent="0.2">
      <c r="A23" s="179" t="s">
        <v>220</v>
      </c>
      <c r="B23" s="148">
        <v>0</v>
      </c>
      <c r="C23" s="148">
        <v>0</v>
      </c>
      <c r="D23" s="148">
        <v>0</v>
      </c>
      <c r="E23" s="148">
        <v>0</v>
      </c>
      <c r="F23" s="148">
        <v>0</v>
      </c>
      <c r="G23" s="148">
        <v>0</v>
      </c>
      <c r="H23" s="148">
        <v>0</v>
      </c>
      <c r="I23" s="148">
        <v>0</v>
      </c>
      <c r="J23" s="148">
        <v>0</v>
      </c>
      <c r="K23" s="148">
        <v>0</v>
      </c>
      <c r="L23" s="148">
        <v>0.45091386721999999</v>
      </c>
      <c r="M23" s="148">
        <v>0.44783354366</v>
      </c>
      <c r="N23" s="148">
        <v>0.43102746574</v>
      </c>
      <c r="O23" s="75"/>
      <c r="P23" s="75"/>
      <c r="Q23" s="75"/>
    </row>
    <row r="24" spans="1:17" ht="12.75" hidden="1" outlineLevel="3" x14ac:dyDescent="0.2">
      <c r="A24" s="179" t="s">
        <v>221</v>
      </c>
      <c r="B24" s="148">
        <v>0</v>
      </c>
      <c r="C24" s="148">
        <v>0</v>
      </c>
      <c r="D24" s="148">
        <v>0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0.45091386721999999</v>
      </c>
      <c r="M24" s="148">
        <v>0.44783354366</v>
      </c>
      <c r="N24" s="148">
        <v>0.43102746574</v>
      </c>
      <c r="O24" s="75"/>
      <c r="P24" s="75"/>
      <c r="Q24" s="75"/>
    </row>
    <row r="25" spans="1:17" ht="12.75" hidden="1" outlineLevel="3" x14ac:dyDescent="0.2">
      <c r="A25" s="179" t="s">
        <v>222</v>
      </c>
      <c r="B25" s="148">
        <v>0</v>
      </c>
      <c r="C25" s="148">
        <v>0</v>
      </c>
      <c r="D25" s="148">
        <v>0</v>
      </c>
      <c r="E25" s="148">
        <v>0</v>
      </c>
      <c r="F25" s="148">
        <v>0</v>
      </c>
      <c r="G25" s="148">
        <v>0</v>
      </c>
      <c r="H25" s="148">
        <v>0</v>
      </c>
      <c r="I25" s="148">
        <v>0</v>
      </c>
      <c r="J25" s="148">
        <v>0</v>
      </c>
      <c r="K25" s="148">
        <v>0</v>
      </c>
      <c r="L25" s="148">
        <v>0.22545693360999999</v>
      </c>
      <c r="M25" s="148">
        <v>0.22391677183</v>
      </c>
      <c r="N25" s="148">
        <v>0.21551373287</v>
      </c>
      <c r="O25" s="75"/>
      <c r="P25" s="75"/>
      <c r="Q25" s="75"/>
    </row>
    <row r="26" spans="1:17" ht="12.75" hidden="1" outlineLevel="3" x14ac:dyDescent="0.2">
      <c r="A26" s="179" t="s">
        <v>223</v>
      </c>
      <c r="B26" s="148">
        <v>0</v>
      </c>
      <c r="C26" s="148">
        <v>0</v>
      </c>
      <c r="D26" s="148">
        <v>0</v>
      </c>
      <c r="E26" s="148">
        <v>0</v>
      </c>
      <c r="F26" s="148">
        <v>0</v>
      </c>
      <c r="G26" s="148">
        <v>0</v>
      </c>
      <c r="H26" s="148">
        <v>0</v>
      </c>
      <c r="I26" s="148">
        <v>0</v>
      </c>
      <c r="J26" s="148">
        <v>0</v>
      </c>
      <c r="K26" s="148">
        <v>0</v>
      </c>
      <c r="L26" s="148">
        <v>0.67637080083000001</v>
      </c>
      <c r="M26" s="148">
        <v>0.67175031548999997</v>
      </c>
      <c r="N26" s="148">
        <v>0.64654119861000003</v>
      </c>
      <c r="O26" s="75"/>
      <c r="P26" s="75"/>
      <c r="Q26" s="75"/>
    </row>
    <row r="27" spans="1:17" ht="12.75" hidden="1" outlineLevel="3" x14ac:dyDescent="0.2">
      <c r="A27" s="179" t="s">
        <v>224</v>
      </c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  <c r="J27" s="148">
        <v>0</v>
      </c>
      <c r="K27" s="148">
        <v>0</v>
      </c>
      <c r="L27" s="148">
        <v>0.45091386721999999</v>
      </c>
      <c r="M27" s="148">
        <v>0.44783354366</v>
      </c>
      <c r="N27" s="148">
        <v>0.43102746574</v>
      </c>
      <c r="O27" s="75"/>
      <c r="P27" s="75"/>
      <c r="Q27" s="75"/>
    </row>
    <row r="28" spans="1:17" ht="12.75" hidden="1" outlineLevel="3" x14ac:dyDescent="0.2">
      <c r="A28" s="179" t="s">
        <v>225</v>
      </c>
      <c r="B28" s="148">
        <v>0</v>
      </c>
      <c r="C28" s="148">
        <v>0</v>
      </c>
      <c r="D28" s="148">
        <v>0</v>
      </c>
      <c r="E28" s="148">
        <v>0</v>
      </c>
      <c r="F28" s="148">
        <v>0</v>
      </c>
      <c r="G28" s="148">
        <v>0</v>
      </c>
      <c r="H28" s="148">
        <v>0</v>
      </c>
      <c r="I28" s="148">
        <v>0</v>
      </c>
      <c r="J28" s="148">
        <v>0</v>
      </c>
      <c r="K28" s="148">
        <v>0</v>
      </c>
      <c r="L28" s="148">
        <v>0.45091386721999999</v>
      </c>
      <c r="M28" s="148">
        <v>0.44783354366</v>
      </c>
      <c r="N28" s="148">
        <v>0.43102746574</v>
      </c>
      <c r="O28" s="75"/>
      <c r="P28" s="75"/>
      <c r="Q28" s="75"/>
    </row>
    <row r="29" spans="1:17" ht="12.75" hidden="1" outlineLevel="3" x14ac:dyDescent="0.2">
      <c r="A29" s="179" t="s">
        <v>226</v>
      </c>
      <c r="B29" s="148">
        <v>0</v>
      </c>
      <c r="C29" s="148">
        <v>0</v>
      </c>
      <c r="D29" s="148">
        <v>0</v>
      </c>
      <c r="E29" s="148">
        <v>0</v>
      </c>
      <c r="F29" s="148">
        <v>0</v>
      </c>
      <c r="G29" s="148">
        <v>0</v>
      </c>
      <c r="H29" s="148">
        <v>0</v>
      </c>
      <c r="I29" s="148">
        <v>0</v>
      </c>
      <c r="J29" s="148">
        <v>0</v>
      </c>
      <c r="K29" s="148">
        <v>0</v>
      </c>
      <c r="L29" s="148">
        <v>0.45091386721999999</v>
      </c>
      <c r="M29" s="148">
        <v>0.44783354366</v>
      </c>
      <c r="N29" s="148">
        <v>0.43102746574</v>
      </c>
      <c r="O29" s="75"/>
      <c r="P29" s="75"/>
      <c r="Q29" s="75"/>
    </row>
    <row r="30" spans="1:17" ht="12.75" hidden="1" outlineLevel="3" x14ac:dyDescent="0.2">
      <c r="A30" s="179" t="s">
        <v>227</v>
      </c>
      <c r="B30" s="148">
        <v>0</v>
      </c>
      <c r="C30" s="148">
        <v>0</v>
      </c>
      <c r="D30" s="148">
        <v>0</v>
      </c>
      <c r="E30" s="148">
        <v>0</v>
      </c>
      <c r="F30" s="148">
        <v>0</v>
      </c>
      <c r="G30" s="148">
        <v>0</v>
      </c>
      <c r="H30" s="148">
        <v>0</v>
      </c>
      <c r="I30" s="148">
        <v>0</v>
      </c>
      <c r="J30" s="148">
        <v>0</v>
      </c>
      <c r="K30" s="148">
        <v>0</v>
      </c>
      <c r="L30" s="148">
        <v>0.45091386721999999</v>
      </c>
      <c r="M30" s="148">
        <v>0.44783354366</v>
      </c>
      <c r="N30" s="148">
        <v>0.43102746574</v>
      </c>
      <c r="O30" s="75"/>
      <c r="P30" s="75"/>
      <c r="Q30" s="75"/>
    </row>
    <row r="31" spans="1:17" ht="12.75" hidden="1" outlineLevel="3" x14ac:dyDescent="0.2">
      <c r="A31" s="179" t="s">
        <v>228</v>
      </c>
      <c r="B31" s="148">
        <v>0</v>
      </c>
      <c r="C31" s="148">
        <v>0</v>
      </c>
      <c r="D31" s="148">
        <v>0</v>
      </c>
      <c r="E31" s="148">
        <v>0</v>
      </c>
      <c r="F31" s="148">
        <v>0</v>
      </c>
      <c r="G31" s="148">
        <v>0</v>
      </c>
      <c r="H31" s="148">
        <v>0</v>
      </c>
      <c r="I31" s="148">
        <v>0</v>
      </c>
      <c r="J31" s="148">
        <v>0</v>
      </c>
      <c r="K31" s="148">
        <v>0</v>
      </c>
      <c r="L31" s="148">
        <v>0.45091386721999999</v>
      </c>
      <c r="M31" s="148">
        <v>0.44783354366</v>
      </c>
      <c r="N31" s="148">
        <v>0.43102746574</v>
      </c>
      <c r="O31" s="75"/>
      <c r="P31" s="75"/>
      <c r="Q31" s="75"/>
    </row>
    <row r="32" spans="1:17" ht="12.75" hidden="1" outlineLevel="3" x14ac:dyDescent="0.2">
      <c r="A32" s="179" t="s">
        <v>229</v>
      </c>
      <c r="B32" s="148">
        <v>0</v>
      </c>
      <c r="C32" s="148">
        <v>0</v>
      </c>
      <c r="D32" s="148">
        <v>0</v>
      </c>
      <c r="E32" s="148">
        <v>0</v>
      </c>
      <c r="F32" s="148">
        <v>0</v>
      </c>
      <c r="G32" s="148">
        <v>0</v>
      </c>
      <c r="H32" s="148">
        <v>0</v>
      </c>
      <c r="I32" s="148">
        <v>0</v>
      </c>
      <c r="J32" s="148">
        <v>0</v>
      </c>
      <c r="K32" s="148">
        <v>0</v>
      </c>
      <c r="L32" s="148">
        <v>0.45091386721999999</v>
      </c>
      <c r="M32" s="148">
        <v>0.44783354366</v>
      </c>
      <c r="N32" s="148">
        <v>0.43102746574</v>
      </c>
      <c r="O32" s="75"/>
      <c r="P32" s="75"/>
      <c r="Q32" s="75"/>
    </row>
    <row r="33" spans="1:17" ht="12.75" hidden="1" outlineLevel="3" x14ac:dyDescent="0.2">
      <c r="A33" s="179" t="s">
        <v>230</v>
      </c>
      <c r="B33" s="148">
        <v>3.6777066999999999E-4</v>
      </c>
      <c r="C33" s="148">
        <v>3.6874466999999998E-4</v>
      </c>
      <c r="D33" s="148">
        <v>3.6963559000000002E-4</v>
      </c>
      <c r="E33" s="148">
        <v>0</v>
      </c>
      <c r="F33" s="148">
        <v>0</v>
      </c>
      <c r="G33" s="148">
        <v>0</v>
      </c>
      <c r="H33" s="148">
        <v>0</v>
      </c>
      <c r="I33" s="148">
        <v>0</v>
      </c>
      <c r="J33" s="148">
        <v>0</v>
      </c>
      <c r="K33" s="148">
        <v>0</v>
      </c>
      <c r="L33" s="148">
        <v>0</v>
      </c>
      <c r="M33" s="148">
        <v>0</v>
      </c>
      <c r="N33" s="148">
        <v>1.9417667369999999E-2</v>
      </c>
      <c r="O33" s="75"/>
      <c r="P33" s="75"/>
      <c r="Q33" s="75"/>
    </row>
    <row r="34" spans="1:17" ht="12.75" hidden="1" outlineLevel="3" x14ac:dyDescent="0.2">
      <c r="A34" s="179" t="s">
        <v>231</v>
      </c>
      <c r="B34" s="148">
        <v>0.67899236573999999</v>
      </c>
      <c r="C34" s="148">
        <v>0.71570777810999997</v>
      </c>
      <c r="D34" s="148">
        <v>0.76766861812999998</v>
      </c>
      <c r="E34" s="148">
        <v>0.76446028548</v>
      </c>
      <c r="F34" s="148">
        <v>0.63863126433999995</v>
      </c>
      <c r="G34" s="148">
        <v>0.67773327319999999</v>
      </c>
      <c r="H34" s="148">
        <v>0.73924860435999995</v>
      </c>
      <c r="I34" s="148">
        <v>0.92886271370999995</v>
      </c>
      <c r="J34" s="148">
        <v>1.31379144874</v>
      </c>
      <c r="K34" s="148">
        <v>1.35750572193</v>
      </c>
      <c r="L34" s="148">
        <v>1.57746952365</v>
      </c>
      <c r="M34" s="148">
        <v>1.67213058047</v>
      </c>
      <c r="N34" s="148">
        <v>1.6752457298900001</v>
      </c>
      <c r="O34" s="75"/>
      <c r="P34" s="75"/>
      <c r="Q34" s="75"/>
    </row>
    <row r="35" spans="1:17" ht="12.75" hidden="1" outlineLevel="3" x14ac:dyDescent="0.2">
      <c r="A35" s="179" t="s">
        <v>232</v>
      </c>
      <c r="B35" s="148">
        <v>0</v>
      </c>
      <c r="C35" s="148">
        <v>0</v>
      </c>
      <c r="D35" s="148">
        <v>0</v>
      </c>
      <c r="E35" s="148">
        <v>0</v>
      </c>
      <c r="F35" s="148">
        <v>0</v>
      </c>
      <c r="G35" s="148">
        <v>0</v>
      </c>
      <c r="H35" s="148">
        <v>0</v>
      </c>
      <c r="I35" s="148">
        <v>0</v>
      </c>
      <c r="J35" s="148">
        <v>0</v>
      </c>
      <c r="K35" s="148">
        <v>0</v>
      </c>
      <c r="L35" s="148">
        <v>0.45091412812999998</v>
      </c>
      <c r="M35" s="148">
        <v>0.44783380278000001</v>
      </c>
      <c r="N35" s="148">
        <v>0.43102771513999999</v>
      </c>
      <c r="O35" s="75"/>
      <c r="P35" s="75"/>
      <c r="Q35" s="75"/>
    </row>
    <row r="36" spans="1:17" ht="12.75" hidden="1" outlineLevel="3" x14ac:dyDescent="0.2">
      <c r="A36" s="179" t="s">
        <v>233</v>
      </c>
      <c r="B36" s="148">
        <v>0.57319034508</v>
      </c>
      <c r="C36" s="148">
        <v>0.57428463757000003</v>
      </c>
      <c r="D36" s="148">
        <v>0.57528558488000003</v>
      </c>
      <c r="E36" s="148">
        <v>0.57648042127999999</v>
      </c>
      <c r="F36" s="148">
        <v>0.58314068463000002</v>
      </c>
      <c r="G36" s="148">
        <v>0.42633076483999999</v>
      </c>
      <c r="H36" s="148">
        <v>0.43047636242999998</v>
      </c>
      <c r="I36" s="148">
        <v>0.43352284990000001</v>
      </c>
      <c r="J36" s="148">
        <v>0.43921820177999998</v>
      </c>
      <c r="K36" s="148">
        <v>0.42362505863</v>
      </c>
      <c r="L36" s="148">
        <v>1.1181767500000001E-3</v>
      </c>
      <c r="M36" s="148">
        <v>1.1105381599999999E-3</v>
      </c>
      <c r="N36" s="148">
        <v>1.0688624199999999E-3</v>
      </c>
      <c r="O36" s="75"/>
      <c r="P36" s="75"/>
      <c r="Q36" s="75"/>
    </row>
    <row r="37" spans="1:17" ht="12.75" hidden="1" outlineLevel="3" x14ac:dyDescent="0.2">
      <c r="A37" s="179" t="s">
        <v>234</v>
      </c>
      <c r="B37" s="148">
        <v>5.5742871886499996</v>
      </c>
      <c r="C37" s="148">
        <v>5.5663190904200004</v>
      </c>
      <c r="D37" s="148">
        <v>5.5748373531600004</v>
      </c>
      <c r="E37" s="148">
        <v>5.5465780629600001</v>
      </c>
      <c r="F37" s="148">
        <v>5.55289100259</v>
      </c>
      <c r="G37" s="148">
        <v>5.5900850172299998</v>
      </c>
      <c r="H37" s="148">
        <v>5.3620427370000003</v>
      </c>
      <c r="I37" s="148">
        <v>5.3751213032600003</v>
      </c>
      <c r="J37" s="148">
        <v>5.3310673315799999</v>
      </c>
      <c r="K37" s="148">
        <v>5.1926603978000001</v>
      </c>
      <c r="L37" s="148">
        <v>2.1794342174899999</v>
      </c>
      <c r="M37" s="148">
        <v>2.1955599129899999</v>
      </c>
      <c r="N37" s="148">
        <v>1.7543939562599999</v>
      </c>
      <c r="O37" s="75"/>
      <c r="P37" s="75"/>
      <c r="Q37" s="75"/>
    </row>
    <row r="38" spans="1:17" ht="12.75" hidden="1" outlineLevel="3" x14ac:dyDescent="0.2">
      <c r="A38" s="179" t="s">
        <v>235</v>
      </c>
      <c r="B38" s="148">
        <v>7.93652779E-3</v>
      </c>
      <c r="C38" s="148">
        <v>3.6874466999999998E-4</v>
      </c>
      <c r="D38" s="148">
        <v>3.6963559000000002E-4</v>
      </c>
      <c r="E38" s="148">
        <v>3.7069908E-4</v>
      </c>
      <c r="F38" s="148">
        <v>3.7662722000000003E-4</v>
      </c>
      <c r="G38" s="148">
        <v>2.447559799E-2</v>
      </c>
      <c r="H38" s="148">
        <v>2.4330439709999999E-2</v>
      </c>
      <c r="I38" s="148">
        <v>2.4502626579999999E-2</v>
      </c>
      <c r="J38" s="148">
        <v>2.4824526749999999E-2</v>
      </c>
      <c r="K38" s="148">
        <v>2.3943205360000001E-2</v>
      </c>
      <c r="L38" s="148">
        <v>2.366807445E-2</v>
      </c>
      <c r="M38" s="148">
        <v>0</v>
      </c>
      <c r="N38" s="148">
        <v>0.38748500000000002</v>
      </c>
      <c r="O38" s="75"/>
      <c r="P38" s="75"/>
      <c r="Q38" s="75"/>
    </row>
    <row r="39" spans="1:17" ht="12.75" hidden="1" outlineLevel="3" x14ac:dyDescent="0.2">
      <c r="A39" s="179" t="s">
        <v>236</v>
      </c>
      <c r="B39" s="148">
        <v>0.88632730900000001</v>
      </c>
      <c r="C39" s="148">
        <v>0.88867465642999999</v>
      </c>
      <c r="D39" s="148">
        <v>0.84461732216999996</v>
      </c>
      <c r="E39" s="148">
        <v>0.84704740774999998</v>
      </c>
      <c r="F39" s="148">
        <v>0.86059320371000003</v>
      </c>
      <c r="G39" s="148">
        <v>0.86708126179</v>
      </c>
      <c r="H39" s="148">
        <v>0.87551267303000002</v>
      </c>
      <c r="I39" s="148">
        <v>0.88170868892999998</v>
      </c>
      <c r="J39" s="148">
        <v>0.89329202584</v>
      </c>
      <c r="K39" s="148">
        <v>0.81444604057000003</v>
      </c>
      <c r="L39" s="148">
        <v>0.29408421139000002</v>
      </c>
      <c r="M39" s="148">
        <v>0.29207523675000002</v>
      </c>
      <c r="N39" s="148">
        <v>0.27790779301000001</v>
      </c>
      <c r="O39" s="75"/>
      <c r="P39" s="75"/>
      <c r="Q39" s="75"/>
    </row>
    <row r="40" spans="1:17" ht="12.75" hidden="1" outlineLevel="3" x14ac:dyDescent="0.2">
      <c r="A40" s="179" t="s">
        <v>237</v>
      </c>
      <c r="B40" s="148">
        <v>1.64539828055</v>
      </c>
      <c r="C40" s="148">
        <v>1.6497559500100001</v>
      </c>
      <c r="D40" s="148">
        <v>1.65374190242</v>
      </c>
      <c r="E40" s="148">
        <v>1.65849995578</v>
      </c>
      <c r="F40" s="148">
        <v>1.6398270557500001</v>
      </c>
      <c r="G40" s="148">
        <v>1.6521897995399999</v>
      </c>
      <c r="H40" s="148">
        <v>1.6884210556399999</v>
      </c>
      <c r="I40" s="148">
        <v>1.72248992682</v>
      </c>
      <c r="J40" s="148">
        <v>1.6982064299599999</v>
      </c>
      <c r="K40" s="148">
        <v>1.6379166334199999</v>
      </c>
      <c r="L40" s="148">
        <v>0.73533017337999995</v>
      </c>
      <c r="M40" s="148">
        <v>0.73030691943000003</v>
      </c>
      <c r="N40" s="148">
        <v>0.70290031898000005</v>
      </c>
      <c r="O40" s="75"/>
      <c r="P40" s="75"/>
      <c r="Q40" s="75"/>
    </row>
    <row r="41" spans="1:17" ht="12.75" hidden="1" outlineLevel="3" x14ac:dyDescent="0.2">
      <c r="A41" s="179" t="s">
        <v>238</v>
      </c>
      <c r="B41" s="148">
        <v>1.00828734425</v>
      </c>
      <c r="C41" s="148">
        <v>1.0109576903799999</v>
      </c>
      <c r="D41" s="148">
        <v>1.01340025115</v>
      </c>
      <c r="E41" s="148">
        <v>1.01631594951</v>
      </c>
      <c r="F41" s="148">
        <v>1.03256865078</v>
      </c>
      <c r="G41" s="148">
        <v>1.0011417012599999</v>
      </c>
      <c r="H41" s="148">
        <v>0.92947118959999997</v>
      </c>
      <c r="I41" s="148">
        <v>0.81642994878999997</v>
      </c>
      <c r="J41" s="148">
        <v>0.82715569445000003</v>
      </c>
      <c r="K41" s="148">
        <v>0.79778997804999996</v>
      </c>
      <c r="L41" s="148">
        <v>0.70445134983000002</v>
      </c>
      <c r="M41" s="148">
        <v>0.69963903810000005</v>
      </c>
      <c r="N41" s="148">
        <v>0.67338332685000002</v>
      </c>
      <c r="O41" s="75"/>
      <c r="P41" s="75"/>
      <c r="Q41" s="75"/>
    </row>
    <row r="42" spans="1:17" ht="12.75" hidden="1" outlineLevel="3" x14ac:dyDescent="0.2">
      <c r="A42" s="179" t="s">
        <v>285</v>
      </c>
      <c r="B42" s="148">
        <v>7.2291576899999998E-3</v>
      </c>
      <c r="C42" s="148">
        <v>7.2273955499999997E-3</v>
      </c>
      <c r="D42" s="148">
        <v>3.6261251340000002E-2</v>
      </c>
      <c r="E42" s="148">
        <v>2.928522766E-2</v>
      </c>
      <c r="F42" s="148">
        <v>2.975355058E-2</v>
      </c>
      <c r="G42" s="148">
        <v>2.9977864199999999E-2</v>
      </c>
      <c r="H42" s="148">
        <v>3.0269365940000001E-2</v>
      </c>
      <c r="I42" s="148">
        <v>1.9486340830000001E-2</v>
      </c>
      <c r="J42" s="148">
        <v>1.9742340170000001E-2</v>
      </c>
      <c r="K42" s="148">
        <v>1.904144679E-2</v>
      </c>
      <c r="L42" s="148">
        <v>1.8822641889999998E-2</v>
      </c>
      <c r="M42" s="148">
        <v>0</v>
      </c>
      <c r="N42" s="148">
        <v>0</v>
      </c>
      <c r="O42" s="75"/>
      <c r="P42" s="75"/>
      <c r="Q42" s="75"/>
    </row>
    <row r="43" spans="1:17" ht="12.75" hidden="1" outlineLevel="3" x14ac:dyDescent="0.2">
      <c r="A43" s="179" t="s">
        <v>239</v>
      </c>
      <c r="B43" s="148">
        <v>1.3561322338899999</v>
      </c>
      <c r="C43" s="148">
        <v>1.3597238117099999</v>
      </c>
      <c r="D43" s="148">
        <v>1.3630090214599999</v>
      </c>
      <c r="E43" s="148">
        <v>1.3669305945600001</v>
      </c>
      <c r="F43" s="148">
        <v>1.3887902481500001</v>
      </c>
      <c r="G43" s="148">
        <v>1.3992604119600001</v>
      </c>
      <c r="H43" s="148">
        <v>1.41286667989</v>
      </c>
      <c r="I43" s="148">
        <v>1.42286555787</v>
      </c>
      <c r="J43" s="148">
        <v>1.44155827503</v>
      </c>
      <c r="K43" s="148">
        <v>1.3903800122300001</v>
      </c>
      <c r="L43" s="148">
        <v>0.72308762892</v>
      </c>
      <c r="M43" s="148">
        <v>0.71814800735999995</v>
      </c>
      <c r="N43" s="148">
        <v>0.69119770058999996</v>
      </c>
      <c r="O43" s="75"/>
      <c r="P43" s="75"/>
      <c r="Q43" s="75"/>
    </row>
    <row r="44" spans="1:17" ht="12.75" outlineLevel="2" collapsed="1" x14ac:dyDescent="0.2">
      <c r="A44" s="14" t="s">
        <v>240</v>
      </c>
      <c r="B44" s="191">
        <f t="shared" ref="B44:M44" si="4">SUM(B$45:B$45)</f>
        <v>9.2413337149999997E-2</v>
      </c>
      <c r="C44" s="191">
        <f t="shared" si="4"/>
        <v>9.2658084439999996E-2</v>
      </c>
      <c r="D44" s="191">
        <f t="shared" si="4"/>
        <v>9.2881954350000004E-2</v>
      </c>
      <c r="E44" s="191">
        <f t="shared" si="4"/>
        <v>9.192354187E-2</v>
      </c>
      <c r="F44" s="191">
        <f t="shared" si="4"/>
        <v>9.3393562939999994E-2</v>
      </c>
      <c r="G44" s="191">
        <f t="shared" si="4"/>
        <v>9.4097661999999999E-2</v>
      </c>
      <c r="H44" s="191">
        <f t="shared" si="4"/>
        <v>9.3745822780000002E-2</v>
      </c>
      <c r="I44" s="191">
        <f t="shared" si="4"/>
        <v>9.4409263330000007E-2</v>
      </c>
      <c r="J44" s="191">
        <f t="shared" si="4"/>
        <v>9.5649553149999997E-2</v>
      </c>
      <c r="K44" s="191">
        <f t="shared" si="4"/>
        <v>9.2253798669999998E-2</v>
      </c>
      <c r="L44" s="191">
        <f t="shared" si="4"/>
        <v>8.9961364599999996E-2</v>
      </c>
      <c r="M44" s="191">
        <f t="shared" si="4"/>
        <v>8.9346812390000002E-2</v>
      </c>
      <c r="N44" s="191">
        <v>8.4815851040000001E-2</v>
      </c>
      <c r="O44" s="75"/>
      <c r="P44" s="75"/>
      <c r="Q44" s="75"/>
    </row>
    <row r="45" spans="1:17" ht="12.75" hidden="1" outlineLevel="3" x14ac:dyDescent="0.2">
      <c r="A45" s="179" t="s">
        <v>241</v>
      </c>
      <c r="B45" s="148">
        <v>9.2413337149999997E-2</v>
      </c>
      <c r="C45" s="148">
        <v>9.2658084439999996E-2</v>
      </c>
      <c r="D45" s="148">
        <v>9.2881954350000004E-2</v>
      </c>
      <c r="E45" s="148">
        <v>9.192354187E-2</v>
      </c>
      <c r="F45" s="148">
        <v>9.3393562939999994E-2</v>
      </c>
      <c r="G45" s="148">
        <v>9.4097661999999999E-2</v>
      </c>
      <c r="H45" s="148">
        <v>9.3745822780000002E-2</v>
      </c>
      <c r="I45" s="148">
        <v>9.4409263330000007E-2</v>
      </c>
      <c r="J45" s="148">
        <v>9.5649553149999997E-2</v>
      </c>
      <c r="K45" s="148">
        <v>9.2253798669999998E-2</v>
      </c>
      <c r="L45" s="148">
        <v>8.9961364599999996E-2</v>
      </c>
      <c r="M45" s="148">
        <v>8.9346812390000002E-2</v>
      </c>
      <c r="N45" s="148">
        <v>8.4815851040000001E-2</v>
      </c>
      <c r="O45" s="75"/>
      <c r="P45" s="75"/>
      <c r="Q45" s="75"/>
    </row>
    <row r="46" spans="1:17" ht="15" outlineLevel="1" x14ac:dyDescent="0.25">
      <c r="A46" s="177" t="s">
        <v>242</v>
      </c>
      <c r="B46" s="31">
        <f t="shared" ref="B46:N46" si="5">B$47+B$54+B$60+B$62+B$68</f>
        <v>36.048430487459996</v>
      </c>
      <c r="C46" s="31">
        <f t="shared" si="5"/>
        <v>36.175697164619997</v>
      </c>
      <c r="D46" s="31">
        <f t="shared" si="5"/>
        <v>36.137012164969995</v>
      </c>
      <c r="E46" s="31">
        <f t="shared" si="5"/>
        <v>36.199775152889998</v>
      </c>
      <c r="F46" s="31">
        <f t="shared" si="5"/>
        <v>36.944801808889999</v>
      </c>
      <c r="G46" s="31">
        <f t="shared" si="5"/>
        <v>37.092693805229992</v>
      </c>
      <c r="H46" s="31">
        <f t="shared" si="5"/>
        <v>37.249564143000001</v>
      </c>
      <c r="I46" s="31">
        <f t="shared" si="5"/>
        <v>37.439474422099998</v>
      </c>
      <c r="J46" s="31">
        <f t="shared" si="5"/>
        <v>37.29965828588999</v>
      </c>
      <c r="K46" s="31">
        <f t="shared" si="5"/>
        <v>38.651185934479997</v>
      </c>
      <c r="L46" s="31">
        <f t="shared" si="5"/>
        <v>38.524543195659994</v>
      </c>
      <c r="M46" s="31">
        <f t="shared" si="5"/>
        <v>38.482977534740002</v>
      </c>
      <c r="N46" s="31">
        <f t="shared" si="5"/>
        <v>38.490109204199996</v>
      </c>
      <c r="O46" s="75"/>
      <c r="P46" s="75"/>
      <c r="Q46" s="75"/>
    </row>
    <row r="47" spans="1:17" ht="12.75" outlineLevel="2" collapsed="1" x14ac:dyDescent="0.2">
      <c r="A47" s="14" t="s">
        <v>243</v>
      </c>
      <c r="B47" s="191">
        <f t="shared" ref="B47:M47" si="6">SUM(B$48:B$53)</f>
        <v>13.67542633227</v>
      </c>
      <c r="C47" s="191">
        <f t="shared" si="6"/>
        <v>13.761891279410001</v>
      </c>
      <c r="D47" s="191">
        <f t="shared" si="6"/>
        <v>13.71804922746</v>
      </c>
      <c r="E47" s="191">
        <f t="shared" si="6"/>
        <v>13.77762345979</v>
      </c>
      <c r="F47" s="191">
        <f t="shared" si="6"/>
        <v>14.509025373250001</v>
      </c>
      <c r="G47" s="191">
        <f t="shared" si="6"/>
        <v>14.629306235280001</v>
      </c>
      <c r="H47" s="191">
        <f t="shared" si="6"/>
        <v>14.766678725199998</v>
      </c>
      <c r="I47" s="191">
        <f t="shared" si="6"/>
        <v>14.910169291120003</v>
      </c>
      <c r="J47" s="191">
        <f t="shared" si="6"/>
        <v>14.75448786678</v>
      </c>
      <c r="K47" s="191">
        <f t="shared" si="6"/>
        <v>14.69938678556</v>
      </c>
      <c r="L47" s="191">
        <f t="shared" si="6"/>
        <v>14.597730724339998</v>
      </c>
      <c r="M47" s="191">
        <f t="shared" si="6"/>
        <v>14.52383795679</v>
      </c>
      <c r="N47" s="191">
        <v>14.5175751597</v>
      </c>
      <c r="O47" s="75"/>
      <c r="P47" s="75"/>
      <c r="Q47" s="75"/>
    </row>
    <row r="48" spans="1:17" ht="12.75" hidden="1" outlineLevel="3" x14ac:dyDescent="0.2">
      <c r="A48" s="179" t="s">
        <v>244</v>
      </c>
      <c r="B48" s="148">
        <v>2.3101130107799999</v>
      </c>
      <c r="C48" s="148">
        <v>2.3492299781599999</v>
      </c>
      <c r="D48" s="148">
        <v>2.3397270370599998</v>
      </c>
      <c r="E48" s="148">
        <v>2.3728769611199998</v>
      </c>
      <c r="F48" s="148">
        <v>3.0575609990200001</v>
      </c>
      <c r="G48" s="148">
        <v>3.1396130149900001</v>
      </c>
      <c r="H48" s="148">
        <v>3.2070530159100001</v>
      </c>
      <c r="I48" s="148">
        <v>3.2958489633300001</v>
      </c>
      <c r="J48" s="148">
        <v>3.3483959938900001</v>
      </c>
      <c r="K48" s="148">
        <v>3.3096180515900002</v>
      </c>
      <c r="L48" s="148">
        <v>3.2629720347700002</v>
      </c>
      <c r="M48" s="148">
        <v>3.3233869988500002</v>
      </c>
      <c r="N48" s="148">
        <v>3.3534540071899999</v>
      </c>
      <c r="O48" s="75"/>
      <c r="P48" s="75"/>
      <c r="Q48" s="75"/>
    </row>
    <row r="49" spans="1:17" ht="12.75" hidden="1" outlineLevel="3" x14ac:dyDescent="0.2">
      <c r="A49" s="179" t="s">
        <v>245</v>
      </c>
      <c r="B49" s="148">
        <v>0.59109236997000003</v>
      </c>
      <c r="C49" s="148">
        <v>0.60962401070000005</v>
      </c>
      <c r="D49" s="148">
        <v>0.59979524885000002</v>
      </c>
      <c r="E49" s="148">
        <v>0.60791799544000003</v>
      </c>
      <c r="F49" s="148">
        <v>0.61453451210999999</v>
      </c>
      <c r="G49" s="148">
        <v>0.60426607460000004</v>
      </c>
      <c r="H49" s="148">
        <v>0.62510895870000005</v>
      </c>
      <c r="I49" s="148">
        <v>0.64250764449999997</v>
      </c>
      <c r="J49" s="148">
        <v>0.65195784288000003</v>
      </c>
      <c r="K49" s="148">
        <v>0.65163059444000004</v>
      </c>
      <c r="L49" s="148">
        <v>0.63969246223999998</v>
      </c>
      <c r="M49" s="148">
        <v>0.62079145415000003</v>
      </c>
      <c r="N49" s="148">
        <v>0.64138902918999996</v>
      </c>
      <c r="O49" s="75"/>
      <c r="P49" s="75"/>
      <c r="Q49" s="75"/>
    </row>
    <row r="50" spans="1:17" ht="12.75" hidden="1" outlineLevel="3" x14ac:dyDescent="0.2">
      <c r="A50" s="179" t="s">
        <v>246</v>
      </c>
      <c r="B50" s="148">
        <v>0.53409045630999996</v>
      </c>
      <c r="C50" s="148">
        <v>0.54313416927000002</v>
      </c>
      <c r="D50" s="148">
        <v>0.55606770857999999</v>
      </c>
      <c r="E50" s="148">
        <v>0.56394623546</v>
      </c>
      <c r="F50" s="148">
        <v>0.57150964762000001</v>
      </c>
      <c r="G50" s="148">
        <v>0.58684655137999997</v>
      </c>
      <c r="H50" s="148">
        <v>0.59945222340000004</v>
      </c>
      <c r="I50" s="148">
        <v>0.61604968151999995</v>
      </c>
      <c r="J50" s="148">
        <v>0.61668635658000004</v>
      </c>
      <c r="K50" s="148">
        <v>0.60954448088000002</v>
      </c>
      <c r="L50" s="148">
        <v>0.60095351308</v>
      </c>
      <c r="M50" s="148">
        <v>0.68347601497999999</v>
      </c>
      <c r="N50" s="148">
        <v>0.68965948957000001</v>
      </c>
      <c r="O50" s="75"/>
      <c r="P50" s="75"/>
      <c r="Q50" s="75"/>
    </row>
    <row r="51" spans="1:17" ht="12.75" hidden="1" outlineLevel="3" x14ac:dyDescent="0.2">
      <c r="A51" s="179" t="s">
        <v>247</v>
      </c>
      <c r="B51" s="148">
        <v>5.0553942253799997</v>
      </c>
      <c r="C51" s="148">
        <v>5.0192832316900002</v>
      </c>
      <c r="D51" s="148">
        <v>5.0008667390400001</v>
      </c>
      <c r="E51" s="148">
        <v>4.9998196053299999</v>
      </c>
      <c r="F51" s="148">
        <v>4.9777135016200003</v>
      </c>
      <c r="G51" s="148">
        <v>4.9594145122500004</v>
      </c>
      <c r="H51" s="148">
        <v>4.9685561097499997</v>
      </c>
      <c r="I51" s="148">
        <v>4.9259307641500003</v>
      </c>
      <c r="J51" s="148">
        <v>4.9133799791200001</v>
      </c>
      <c r="K51" s="148">
        <v>4.9046876410299998</v>
      </c>
      <c r="L51" s="148">
        <v>4.9020088507899997</v>
      </c>
      <c r="M51" s="148">
        <v>4.8921191827800001</v>
      </c>
      <c r="N51" s="148">
        <v>4.9122253193500001</v>
      </c>
      <c r="O51" s="75"/>
      <c r="P51" s="75"/>
      <c r="Q51" s="75"/>
    </row>
    <row r="52" spans="1:17" ht="12.75" hidden="1" outlineLevel="3" x14ac:dyDescent="0.2">
      <c r="A52" s="179" t="s">
        <v>248</v>
      </c>
      <c r="B52" s="148">
        <v>5.1822510595800004</v>
      </c>
      <c r="C52" s="148">
        <v>5.2381346793399999</v>
      </c>
      <c r="D52" s="148">
        <v>5.2191072836799997</v>
      </c>
      <c r="E52" s="148">
        <v>5.2305014521900004</v>
      </c>
      <c r="F52" s="148">
        <v>5.2851455026299998</v>
      </c>
      <c r="G52" s="148">
        <v>5.3364037178099997</v>
      </c>
      <c r="H52" s="148">
        <v>5.3636460531900001</v>
      </c>
      <c r="I52" s="148">
        <v>5.4267168733700002</v>
      </c>
      <c r="J52" s="148">
        <v>5.2205523300600003</v>
      </c>
      <c r="K52" s="148">
        <v>5.2202056533699999</v>
      </c>
      <c r="L52" s="148">
        <v>5.1884034992099997</v>
      </c>
      <c r="M52" s="148">
        <v>4.9998089417799996</v>
      </c>
      <c r="N52" s="148">
        <v>4.9148866046400004</v>
      </c>
      <c r="O52" s="75"/>
      <c r="P52" s="75"/>
      <c r="Q52" s="75"/>
    </row>
    <row r="53" spans="1:17" ht="12.75" hidden="1" outlineLevel="3" x14ac:dyDescent="0.2">
      <c r="A53" s="179" t="s">
        <v>249</v>
      </c>
      <c r="B53" s="148">
        <v>2.4852102500000002E-3</v>
      </c>
      <c r="C53" s="148">
        <v>2.4852102500000002E-3</v>
      </c>
      <c r="D53" s="148">
        <v>2.4852102500000002E-3</v>
      </c>
      <c r="E53" s="148">
        <v>2.5612102499999998E-3</v>
      </c>
      <c r="F53" s="148">
        <v>2.5612102499999998E-3</v>
      </c>
      <c r="G53" s="148">
        <v>2.7623642500000001E-3</v>
      </c>
      <c r="H53" s="148">
        <v>2.8623642499999999E-3</v>
      </c>
      <c r="I53" s="148">
        <v>3.1153642500000001E-3</v>
      </c>
      <c r="J53" s="148">
        <v>3.5153642499999999E-3</v>
      </c>
      <c r="K53" s="148">
        <v>3.7003642500000001E-3</v>
      </c>
      <c r="L53" s="148">
        <v>3.7003642500000001E-3</v>
      </c>
      <c r="M53" s="148">
        <v>4.2553642500000001E-3</v>
      </c>
      <c r="N53" s="148">
        <v>5.9607097600000002E-3</v>
      </c>
      <c r="O53" s="75"/>
      <c r="P53" s="75"/>
      <c r="Q53" s="75"/>
    </row>
    <row r="54" spans="1:17" ht="12.75" outlineLevel="2" collapsed="1" x14ac:dyDescent="0.2">
      <c r="A54" s="14" t="s">
        <v>250</v>
      </c>
      <c r="B54" s="191">
        <f t="shared" ref="B54:M54" si="7">SUM(B$55:B$59)</f>
        <v>1.67878130816</v>
      </c>
      <c r="C54" s="191">
        <f t="shared" si="7"/>
        <v>1.7017800467299997</v>
      </c>
      <c r="D54" s="191">
        <f t="shared" si="7"/>
        <v>1.7129986181399999</v>
      </c>
      <c r="E54" s="191">
        <f t="shared" si="7"/>
        <v>1.71255692113</v>
      </c>
      <c r="F54" s="191">
        <f t="shared" si="7"/>
        <v>1.7087737137399999</v>
      </c>
      <c r="G54" s="191">
        <f t="shared" si="7"/>
        <v>1.7200547209799999</v>
      </c>
      <c r="H54" s="191">
        <f t="shared" si="7"/>
        <v>1.7308731206000001</v>
      </c>
      <c r="I54" s="191">
        <f t="shared" si="7"/>
        <v>1.7571996027300001</v>
      </c>
      <c r="J54" s="191">
        <f t="shared" si="7"/>
        <v>1.7661370754300001</v>
      </c>
      <c r="K54" s="191">
        <f t="shared" si="7"/>
        <v>1.7489387681199999</v>
      </c>
      <c r="L54" s="191">
        <f t="shared" si="7"/>
        <v>1.7345259905900001</v>
      </c>
      <c r="M54" s="191">
        <f t="shared" si="7"/>
        <v>1.7536726112899998</v>
      </c>
      <c r="N54" s="191">
        <v>1.7563631931399999</v>
      </c>
      <c r="O54" s="75"/>
      <c r="P54" s="75"/>
      <c r="Q54" s="75"/>
    </row>
    <row r="55" spans="1:17" ht="12.75" hidden="1" outlineLevel="3" x14ac:dyDescent="0.2">
      <c r="A55" s="179" t="s">
        <v>251</v>
      </c>
      <c r="B55" s="148">
        <v>0.29540765501999999</v>
      </c>
      <c r="C55" s="148">
        <v>0.30408352274</v>
      </c>
      <c r="D55" s="148">
        <v>0.30490315695999998</v>
      </c>
      <c r="E55" s="148">
        <v>0.29991619976</v>
      </c>
      <c r="F55" s="148">
        <v>0.29441926210000002</v>
      </c>
      <c r="G55" s="148">
        <v>0.29699627113999999</v>
      </c>
      <c r="H55" s="148">
        <v>0.30706935293999998</v>
      </c>
      <c r="I55" s="148">
        <v>0.31889613622000001</v>
      </c>
      <c r="J55" s="148">
        <v>0.31858832807999998</v>
      </c>
      <c r="K55" s="148">
        <v>0.32083901213999999</v>
      </c>
      <c r="L55" s="148">
        <v>0.31135540540000001</v>
      </c>
      <c r="M55" s="148">
        <v>0.31172905237999998</v>
      </c>
      <c r="N55" s="148">
        <v>0.31720380743999999</v>
      </c>
      <c r="O55" s="75"/>
      <c r="P55" s="75"/>
      <c r="Q55" s="75"/>
    </row>
    <row r="56" spans="1:17" ht="12.75" hidden="1" outlineLevel="3" x14ac:dyDescent="0.2">
      <c r="A56" s="179" t="s">
        <v>252</v>
      </c>
      <c r="B56" s="148">
        <v>0.22004746421999999</v>
      </c>
      <c r="C56" s="148">
        <v>0.22377351113999999</v>
      </c>
      <c r="D56" s="148">
        <v>0.22286831816</v>
      </c>
      <c r="E56" s="148">
        <v>0.22602598045</v>
      </c>
      <c r="F56" s="148">
        <v>0.22905734682000001</v>
      </c>
      <c r="G56" s="148">
        <v>0.23520427801999999</v>
      </c>
      <c r="H56" s="148">
        <v>0.24469164113</v>
      </c>
      <c r="I56" s="148">
        <v>0.25146659183999998</v>
      </c>
      <c r="J56" s="148">
        <v>0.25547582370999999</v>
      </c>
      <c r="K56" s="148">
        <v>0.25251714534000003</v>
      </c>
      <c r="L56" s="148">
        <v>0.25244174889999998</v>
      </c>
      <c r="M56" s="148">
        <v>0.26265649929000001</v>
      </c>
      <c r="N56" s="148">
        <v>0.26677163799999998</v>
      </c>
      <c r="O56" s="75"/>
      <c r="P56" s="75"/>
      <c r="Q56" s="75"/>
    </row>
    <row r="57" spans="1:17" ht="12.75" hidden="1" outlineLevel="3" x14ac:dyDescent="0.2">
      <c r="A57" s="179" t="s">
        <v>253</v>
      </c>
      <c r="B57" s="148">
        <v>0.60585586000000002</v>
      </c>
      <c r="C57" s="148">
        <v>0.60585586000000002</v>
      </c>
      <c r="D57" s="148">
        <v>0.60585586000000002</v>
      </c>
      <c r="E57" s="148">
        <v>0.60585586000000002</v>
      </c>
      <c r="F57" s="148">
        <v>0.60585586000000002</v>
      </c>
      <c r="G57" s="148">
        <v>0.60585586000000002</v>
      </c>
      <c r="H57" s="148">
        <v>0.60585586000000002</v>
      </c>
      <c r="I57" s="148">
        <v>0.60585586000000002</v>
      </c>
      <c r="J57" s="148">
        <v>0.60585586000000002</v>
      </c>
      <c r="K57" s="148">
        <v>0.60585586000000002</v>
      </c>
      <c r="L57" s="148">
        <v>0.60585586000000002</v>
      </c>
      <c r="M57" s="148">
        <v>0.60585586000000002</v>
      </c>
      <c r="N57" s="148">
        <v>0.60585586000000002</v>
      </c>
      <c r="O57" s="75"/>
      <c r="P57" s="75"/>
      <c r="Q57" s="75"/>
    </row>
    <row r="58" spans="1:17" ht="12.75" hidden="1" outlineLevel="3" x14ac:dyDescent="0.2">
      <c r="A58" s="179" t="s">
        <v>254</v>
      </c>
      <c r="B58" s="148">
        <v>7.5970902699999997E-3</v>
      </c>
      <c r="C58" s="148">
        <v>7.5970902699999997E-3</v>
      </c>
      <c r="D58" s="148">
        <v>7.5970902699999997E-3</v>
      </c>
      <c r="E58" s="148">
        <v>7.5970902699999997E-3</v>
      </c>
      <c r="F58" s="148">
        <v>7.5970902699999997E-3</v>
      </c>
      <c r="G58" s="148">
        <v>7.5970902699999997E-3</v>
      </c>
      <c r="H58" s="148">
        <v>7.5970902699999997E-3</v>
      </c>
      <c r="I58" s="148">
        <v>7.5970902699999997E-3</v>
      </c>
      <c r="J58" s="148">
        <v>7.5970902699999997E-3</v>
      </c>
      <c r="K58" s="148">
        <v>7.5970902699999997E-3</v>
      </c>
      <c r="L58" s="148">
        <v>7.5970902699999997E-3</v>
      </c>
      <c r="M58" s="148">
        <v>7.5970902699999997E-3</v>
      </c>
      <c r="N58" s="148">
        <v>6.1721831099999999E-3</v>
      </c>
      <c r="O58" s="75"/>
      <c r="P58" s="75"/>
      <c r="Q58" s="75"/>
    </row>
    <row r="59" spans="1:17" ht="12.75" hidden="1" outlineLevel="3" x14ac:dyDescent="0.2">
      <c r="A59" s="179" t="s">
        <v>255</v>
      </c>
      <c r="B59" s="148">
        <v>0.54987323865000004</v>
      </c>
      <c r="C59" s="148">
        <v>0.56047006257999998</v>
      </c>
      <c r="D59" s="148">
        <v>0.57177419274999997</v>
      </c>
      <c r="E59" s="148">
        <v>0.57316179064999995</v>
      </c>
      <c r="F59" s="148">
        <v>0.57184415455000004</v>
      </c>
      <c r="G59" s="148">
        <v>0.57440122154999995</v>
      </c>
      <c r="H59" s="148">
        <v>0.56565917625999995</v>
      </c>
      <c r="I59" s="148">
        <v>0.57338392439999997</v>
      </c>
      <c r="J59" s="148">
        <v>0.57861997337000004</v>
      </c>
      <c r="K59" s="148">
        <v>0.56212966037000001</v>
      </c>
      <c r="L59" s="148">
        <v>0.55727588602</v>
      </c>
      <c r="M59" s="148">
        <v>0.56583410935</v>
      </c>
      <c r="N59" s="148">
        <v>0.56035970458999995</v>
      </c>
      <c r="O59" s="75"/>
      <c r="P59" s="75"/>
      <c r="Q59" s="75"/>
    </row>
    <row r="60" spans="1:17" ht="12.75" outlineLevel="2" collapsed="1" x14ac:dyDescent="0.2">
      <c r="A60" s="14" t="s">
        <v>256</v>
      </c>
      <c r="B60" s="191">
        <f t="shared" ref="B60:M60" si="8">SUM(B$61:B$61)</f>
        <v>5.3445349999999998E-5</v>
      </c>
      <c r="C60" s="191">
        <f t="shared" si="8"/>
        <v>5.4350340000000003E-5</v>
      </c>
      <c r="D60" s="191">
        <f t="shared" si="8"/>
        <v>5.4130479999999998E-5</v>
      </c>
      <c r="E60" s="191">
        <f t="shared" si="8"/>
        <v>5.4897420000000002E-5</v>
      </c>
      <c r="F60" s="191">
        <f t="shared" si="8"/>
        <v>5.5633680000000001E-5</v>
      </c>
      <c r="G60" s="191">
        <f t="shared" si="8"/>
        <v>5.712666E-5</v>
      </c>
      <c r="H60" s="191">
        <f t="shared" si="8"/>
        <v>5.8353760000000001E-5</v>
      </c>
      <c r="I60" s="191">
        <f t="shared" si="8"/>
        <v>5.9969439999999998E-5</v>
      </c>
      <c r="J60" s="191">
        <f t="shared" si="8"/>
        <v>6.0925550000000001E-5</v>
      </c>
      <c r="K60" s="191">
        <f t="shared" si="8"/>
        <v>6.0219970000000001E-5</v>
      </c>
      <c r="L60" s="191">
        <f t="shared" si="8"/>
        <v>5.937123E-5</v>
      </c>
      <c r="M60" s="191">
        <f t="shared" si="8"/>
        <v>6.0470500000000003E-5</v>
      </c>
      <c r="N60" s="191">
        <v>6.1017590000000003E-5</v>
      </c>
      <c r="O60" s="75"/>
      <c r="P60" s="75"/>
      <c r="Q60" s="75"/>
    </row>
    <row r="61" spans="1:17" ht="12.75" hidden="1" outlineLevel="3" x14ac:dyDescent="0.2">
      <c r="A61" s="179" t="s">
        <v>76</v>
      </c>
      <c r="B61" s="148">
        <v>5.3445349999999998E-5</v>
      </c>
      <c r="C61" s="148">
        <v>5.4350340000000003E-5</v>
      </c>
      <c r="D61" s="148">
        <v>5.4130479999999998E-5</v>
      </c>
      <c r="E61" s="148">
        <v>5.4897420000000002E-5</v>
      </c>
      <c r="F61" s="148">
        <v>5.5633680000000001E-5</v>
      </c>
      <c r="G61" s="148">
        <v>5.712666E-5</v>
      </c>
      <c r="H61" s="148">
        <v>5.8353760000000001E-5</v>
      </c>
      <c r="I61" s="148">
        <v>5.9969439999999998E-5</v>
      </c>
      <c r="J61" s="148">
        <v>6.0925550000000001E-5</v>
      </c>
      <c r="K61" s="148">
        <v>6.0219970000000001E-5</v>
      </c>
      <c r="L61" s="148">
        <v>5.937123E-5</v>
      </c>
      <c r="M61" s="148">
        <v>6.0470500000000003E-5</v>
      </c>
      <c r="N61" s="148">
        <v>6.1017590000000003E-5</v>
      </c>
      <c r="O61" s="75"/>
      <c r="P61" s="75"/>
      <c r="Q61" s="75"/>
    </row>
    <row r="62" spans="1:17" ht="12.75" outlineLevel="2" collapsed="1" x14ac:dyDescent="0.2">
      <c r="A62" s="14" t="s">
        <v>257</v>
      </c>
      <c r="B62" s="191">
        <f t="shared" ref="B62:M62" si="9">SUM(B$63:B$67)</f>
        <v>19.043329999999997</v>
      </c>
      <c r="C62" s="191">
        <f t="shared" si="9"/>
        <v>19.043329999999997</v>
      </c>
      <c r="D62" s="191">
        <f t="shared" si="9"/>
        <v>19.043329999999997</v>
      </c>
      <c r="E62" s="191">
        <f t="shared" si="9"/>
        <v>19.043329999999997</v>
      </c>
      <c r="F62" s="191">
        <f t="shared" si="9"/>
        <v>19.043329999999997</v>
      </c>
      <c r="G62" s="191">
        <f t="shared" si="9"/>
        <v>19.043329999999997</v>
      </c>
      <c r="H62" s="191">
        <f t="shared" si="9"/>
        <v>19.043329999999997</v>
      </c>
      <c r="I62" s="191">
        <f t="shared" si="9"/>
        <v>19.043329999999997</v>
      </c>
      <c r="J62" s="191">
        <f t="shared" si="9"/>
        <v>19.043329999999997</v>
      </c>
      <c r="K62" s="191">
        <f t="shared" si="9"/>
        <v>20.467272999999999</v>
      </c>
      <c r="L62" s="191">
        <f t="shared" si="9"/>
        <v>20.467272999999999</v>
      </c>
      <c r="M62" s="191">
        <f t="shared" si="9"/>
        <v>20.467272999999999</v>
      </c>
      <c r="N62" s="191">
        <v>20.467272999999999</v>
      </c>
      <c r="O62" s="75"/>
      <c r="P62" s="75"/>
      <c r="Q62" s="75"/>
    </row>
    <row r="63" spans="1:17" ht="12.75" hidden="1" outlineLevel="3" x14ac:dyDescent="0.2">
      <c r="A63" s="179" t="s">
        <v>258</v>
      </c>
      <c r="B63" s="148">
        <v>3</v>
      </c>
      <c r="C63" s="148">
        <v>3</v>
      </c>
      <c r="D63" s="148">
        <v>3</v>
      </c>
      <c r="E63" s="148">
        <v>3</v>
      </c>
      <c r="F63" s="148">
        <v>3</v>
      </c>
      <c r="G63" s="148">
        <v>3</v>
      </c>
      <c r="H63" s="148">
        <v>3</v>
      </c>
      <c r="I63" s="148">
        <v>3</v>
      </c>
      <c r="J63" s="148">
        <v>3</v>
      </c>
      <c r="K63" s="148">
        <v>3</v>
      </c>
      <c r="L63" s="148">
        <v>3</v>
      </c>
      <c r="M63" s="148">
        <v>3</v>
      </c>
      <c r="N63" s="148">
        <v>3</v>
      </c>
      <c r="O63" s="75"/>
      <c r="P63" s="75"/>
      <c r="Q63" s="75"/>
    </row>
    <row r="64" spans="1:17" ht="12.75" hidden="1" outlineLevel="3" x14ac:dyDescent="0.2">
      <c r="A64" s="179" t="s">
        <v>259</v>
      </c>
      <c r="B64" s="148">
        <v>1</v>
      </c>
      <c r="C64" s="148">
        <v>1</v>
      </c>
      <c r="D64" s="148">
        <v>1</v>
      </c>
      <c r="E64" s="148">
        <v>1</v>
      </c>
      <c r="F64" s="148">
        <v>1</v>
      </c>
      <c r="G64" s="148">
        <v>1</v>
      </c>
      <c r="H64" s="148">
        <v>1</v>
      </c>
      <c r="I64" s="148">
        <v>1</v>
      </c>
      <c r="J64" s="148">
        <v>1</v>
      </c>
      <c r="K64" s="148">
        <v>1</v>
      </c>
      <c r="L64" s="148">
        <v>1</v>
      </c>
      <c r="M64" s="148">
        <v>1</v>
      </c>
      <c r="N64" s="148">
        <v>1</v>
      </c>
      <c r="O64" s="75"/>
      <c r="P64" s="75"/>
      <c r="Q64" s="75"/>
    </row>
    <row r="65" spans="1:17" ht="12.75" hidden="1" outlineLevel="3" x14ac:dyDescent="0.2">
      <c r="A65" s="179" t="s">
        <v>260</v>
      </c>
      <c r="B65" s="148">
        <v>14.043329999999999</v>
      </c>
      <c r="C65" s="148">
        <v>14.043329999999999</v>
      </c>
      <c r="D65" s="148">
        <v>14.043329999999999</v>
      </c>
      <c r="E65" s="148">
        <v>14.043329999999999</v>
      </c>
      <c r="F65" s="148">
        <v>14.043329999999999</v>
      </c>
      <c r="G65" s="148">
        <v>14.043329999999999</v>
      </c>
      <c r="H65" s="148">
        <v>14.043329999999999</v>
      </c>
      <c r="I65" s="148">
        <v>14.043329999999999</v>
      </c>
      <c r="J65" s="148">
        <v>14.043329999999999</v>
      </c>
      <c r="K65" s="148">
        <v>12.467273</v>
      </c>
      <c r="L65" s="148">
        <v>12.467273</v>
      </c>
      <c r="M65" s="148">
        <v>12.467273</v>
      </c>
      <c r="N65" s="148">
        <v>12.467273</v>
      </c>
      <c r="O65" s="75"/>
      <c r="P65" s="75"/>
      <c r="Q65" s="75"/>
    </row>
    <row r="66" spans="1:17" ht="12.75" hidden="1" outlineLevel="3" x14ac:dyDescent="0.2">
      <c r="A66" s="179" t="s">
        <v>261</v>
      </c>
      <c r="B66" s="148">
        <v>1</v>
      </c>
      <c r="C66" s="148">
        <v>1</v>
      </c>
      <c r="D66" s="148">
        <v>1</v>
      </c>
      <c r="E66" s="148">
        <v>1</v>
      </c>
      <c r="F66" s="148">
        <v>1</v>
      </c>
      <c r="G66" s="148">
        <v>1</v>
      </c>
      <c r="H66" s="148">
        <v>1</v>
      </c>
      <c r="I66" s="148">
        <v>1</v>
      </c>
      <c r="J66" s="148">
        <v>1</v>
      </c>
      <c r="K66" s="148">
        <v>1</v>
      </c>
      <c r="L66" s="148">
        <v>1</v>
      </c>
      <c r="M66" s="148">
        <v>1</v>
      </c>
      <c r="N66" s="148">
        <v>1</v>
      </c>
      <c r="O66" s="75"/>
      <c r="P66" s="75"/>
      <c r="Q66" s="75"/>
    </row>
    <row r="67" spans="1:17" ht="12.75" hidden="1" outlineLevel="3" x14ac:dyDescent="0.2">
      <c r="A67" s="179" t="s">
        <v>262</v>
      </c>
      <c r="B67" s="148">
        <v>0</v>
      </c>
      <c r="C67" s="148">
        <v>0</v>
      </c>
      <c r="D67" s="148">
        <v>0</v>
      </c>
      <c r="E67" s="148">
        <v>0</v>
      </c>
      <c r="F67" s="148">
        <v>0</v>
      </c>
      <c r="G67" s="148">
        <v>0</v>
      </c>
      <c r="H67" s="148">
        <v>0</v>
      </c>
      <c r="I67" s="148">
        <v>0</v>
      </c>
      <c r="J67" s="148">
        <v>0</v>
      </c>
      <c r="K67" s="148">
        <v>3</v>
      </c>
      <c r="L67" s="148">
        <v>3</v>
      </c>
      <c r="M67" s="148">
        <v>3</v>
      </c>
      <c r="N67" s="148">
        <v>3</v>
      </c>
      <c r="O67" s="75"/>
      <c r="P67" s="75"/>
      <c r="Q67" s="75"/>
    </row>
    <row r="68" spans="1:17" ht="12.75" outlineLevel="2" collapsed="1" x14ac:dyDescent="0.2">
      <c r="A68" s="14" t="s">
        <v>263</v>
      </c>
      <c r="B68" s="191">
        <f t="shared" ref="B68:M68" si="10">SUM(B$69:B$69)</f>
        <v>1.6508394016800001</v>
      </c>
      <c r="C68" s="191">
        <f t="shared" si="10"/>
        <v>1.66864148814</v>
      </c>
      <c r="D68" s="191">
        <f t="shared" si="10"/>
        <v>1.66258018889</v>
      </c>
      <c r="E68" s="191">
        <f t="shared" si="10"/>
        <v>1.66620987455</v>
      </c>
      <c r="F68" s="191">
        <f t="shared" si="10"/>
        <v>1.6836170882199999</v>
      </c>
      <c r="G68" s="191">
        <f t="shared" si="10"/>
        <v>1.6999457223100001</v>
      </c>
      <c r="H68" s="191">
        <f t="shared" si="10"/>
        <v>1.7086239434399999</v>
      </c>
      <c r="I68" s="191">
        <f t="shared" si="10"/>
        <v>1.7287155588100001</v>
      </c>
      <c r="J68" s="191">
        <f t="shared" si="10"/>
        <v>1.7356424181300001</v>
      </c>
      <c r="K68" s="191">
        <f t="shared" si="10"/>
        <v>1.73552716083</v>
      </c>
      <c r="L68" s="191">
        <f t="shared" si="10"/>
        <v>1.7249541095000001</v>
      </c>
      <c r="M68" s="191">
        <f t="shared" si="10"/>
        <v>1.7381334961599999</v>
      </c>
      <c r="N68" s="191">
        <v>1.74883683377</v>
      </c>
      <c r="O68" s="75"/>
      <c r="P68" s="75"/>
      <c r="Q68" s="75"/>
    </row>
    <row r="69" spans="1:17" ht="12.75" hidden="1" outlineLevel="3" x14ac:dyDescent="0.2">
      <c r="A69" s="179" t="s">
        <v>248</v>
      </c>
      <c r="B69" s="148">
        <v>1.6508394016800001</v>
      </c>
      <c r="C69" s="148">
        <v>1.66864148814</v>
      </c>
      <c r="D69" s="148">
        <v>1.66258018889</v>
      </c>
      <c r="E69" s="148">
        <v>1.66620987455</v>
      </c>
      <c r="F69" s="148">
        <v>1.6836170882199999</v>
      </c>
      <c r="G69" s="148">
        <v>1.6999457223100001</v>
      </c>
      <c r="H69" s="148">
        <v>1.7086239434399999</v>
      </c>
      <c r="I69" s="148">
        <v>1.7287155588100001</v>
      </c>
      <c r="J69" s="148">
        <v>1.7356424181300001</v>
      </c>
      <c r="K69" s="148">
        <v>1.73552716083</v>
      </c>
      <c r="L69" s="148">
        <v>1.7249541095000001</v>
      </c>
      <c r="M69" s="148">
        <v>1.7381334961599999</v>
      </c>
      <c r="N69" s="148">
        <v>1.74883683377</v>
      </c>
      <c r="O69" s="75"/>
      <c r="P69" s="75"/>
      <c r="Q69" s="75"/>
    </row>
    <row r="70" spans="1:17" ht="15" x14ac:dyDescent="0.25">
      <c r="A70" s="57" t="s">
        <v>264</v>
      </c>
      <c r="B70" s="109">
        <f t="shared" ref="B70:N70" si="11">B$71+B$85</f>
        <v>10.259902330019999</v>
      </c>
      <c r="C70" s="109">
        <f t="shared" si="11"/>
        <v>10.30329591179</v>
      </c>
      <c r="D70" s="109">
        <f t="shared" si="11"/>
        <v>10.185124292690002</v>
      </c>
      <c r="E70" s="109">
        <f t="shared" si="11"/>
        <v>10.221049387320001</v>
      </c>
      <c r="F70" s="109">
        <f t="shared" si="11"/>
        <v>11.541658342110001</v>
      </c>
      <c r="G70" s="109">
        <f t="shared" si="11"/>
        <v>11.498761883169999</v>
      </c>
      <c r="H70" s="109">
        <f t="shared" si="11"/>
        <v>11.75375719404</v>
      </c>
      <c r="I70" s="109">
        <f t="shared" si="11"/>
        <v>11.953764304879998</v>
      </c>
      <c r="J70" s="109">
        <f t="shared" si="11"/>
        <v>12.092770857270001</v>
      </c>
      <c r="K70" s="109">
        <f t="shared" si="11"/>
        <v>12.006991812539999</v>
      </c>
      <c r="L70" s="109">
        <f t="shared" si="11"/>
        <v>11.481769003599998</v>
      </c>
      <c r="M70" s="109">
        <f t="shared" si="11"/>
        <v>11.325095378839999</v>
      </c>
      <c r="N70" s="109">
        <f t="shared" si="11"/>
        <v>10.972392048510001</v>
      </c>
      <c r="O70" s="75"/>
      <c r="P70" s="75"/>
      <c r="Q70" s="75"/>
    </row>
    <row r="71" spans="1:17" ht="15" outlineLevel="1" x14ac:dyDescent="0.25">
      <c r="A71" s="177" t="s">
        <v>205</v>
      </c>
      <c r="B71" s="31">
        <f t="shared" ref="B71:N71" si="12">B$72+B$79+B$83</f>
        <v>0.70187102033000004</v>
      </c>
      <c r="C71" s="31">
        <f t="shared" si="12"/>
        <v>0.70251967069999999</v>
      </c>
      <c r="D71" s="31">
        <f t="shared" si="12"/>
        <v>0.70626511459999997</v>
      </c>
      <c r="E71" s="31">
        <f t="shared" si="12"/>
        <v>0.71609536273000007</v>
      </c>
      <c r="F71" s="31">
        <f t="shared" si="12"/>
        <v>0.73352570609000001</v>
      </c>
      <c r="G71" s="31">
        <f t="shared" si="12"/>
        <v>0.74278335699999987</v>
      </c>
      <c r="H71" s="31">
        <f t="shared" si="12"/>
        <v>0.75563707712999995</v>
      </c>
      <c r="I71" s="31">
        <f t="shared" si="12"/>
        <v>0.76315237947000003</v>
      </c>
      <c r="J71" s="31">
        <f t="shared" si="12"/>
        <v>0.77672506634999994</v>
      </c>
      <c r="K71" s="31">
        <f t="shared" si="12"/>
        <v>0.75507463207000003</v>
      </c>
      <c r="L71" s="31">
        <f t="shared" si="12"/>
        <v>0.74972010995000005</v>
      </c>
      <c r="M71" s="31">
        <f t="shared" si="12"/>
        <v>0.74917466652000009</v>
      </c>
      <c r="N71" s="31">
        <f t="shared" si="12"/>
        <v>0.47313389375999998</v>
      </c>
      <c r="O71" s="75"/>
      <c r="P71" s="75"/>
      <c r="Q71" s="75"/>
    </row>
    <row r="72" spans="1:17" ht="12.75" outlineLevel="2" collapsed="1" x14ac:dyDescent="0.2">
      <c r="A72" s="14" t="s">
        <v>265</v>
      </c>
      <c r="B72" s="191">
        <f t="shared" ref="B72:M72" si="13">SUM(B$73:B$78)</f>
        <v>0.58659464145999995</v>
      </c>
      <c r="C72" s="191">
        <f t="shared" si="13"/>
        <v>0.58814817751000004</v>
      </c>
      <c r="D72" s="191">
        <f t="shared" si="13"/>
        <v>0.58956919416999998</v>
      </c>
      <c r="E72" s="191">
        <f t="shared" si="13"/>
        <v>0.59126546959000004</v>
      </c>
      <c r="F72" s="191">
        <f t="shared" si="13"/>
        <v>0.60072085694999999</v>
      </c>
      <c r="G72" s="191">
        <f t="shared" si="13"/>
        <v>0.60524972360999996</v>
      </c>
      <c r="H72" s="191">
        <f t="shared" si="13"/>
        <v>0.61113511120999997</v>
      </c>
      <c r="I72" s="191">
        <f t="shared" si="13"/>
        <v>0.61546012323999999</v>
      </c>
      <c r="J72" s="191">
        <f t="shared" si="13"/>
        <v>0.62354565317999999</v>
      </c>
      <c r="K72" s="191">
        <f t="shared" si="13"/>
        <v>0.60140850899999998</v>
      </c>
      <c r="L72" s="191">
        <f t="shared" si="13"/>
        <v>0.59449773551000007</v>
      </c>
      <c r="M72" s="191">
        <f t="shared" si="13"/>
        <v>0.59043654885000008</v>
      </c>
      <c r="N72" s="191">
        <v>0.31887770298000001</v>
      </c>
      <c r="O72" s="75"/>
      <c r="P72" s="75"/>
      <c r="Q72" s="75"/>
    </row>
    <row r="73" spans="1:17" ht="12.75" hidden="1" outlineLevel="3" x14ac:dyDescent="0.2">
      <c r="A73" s="179" t="s">
        <v>266</v>
      </c>
      <c r="B73" s="148">
        <v>4.2660999999999998E-7</v>
      </c>
      <c r="C73" s="148">
        <v>4.2773999999999999E-7</v>
      </c>
      <c r="D73" s="148">
        <v>4.2878000000000001E-7</v>
      </c>
      <c r="E73" s="148">
        <v>4.3001000000000002E-7</v>
      </c>
      <c r="F73" s="148">
        <v>4.3688999999999999E-7</v>
      </c>
      <c r="G73" s="148">
        <v>4.4018000000000001E-7</v>
      </c>
      <c r="H73" s="148">
        <v>4.4446E-7</v>
      </c>
      <c r="I73" s="148">
        <v>4.4761000000000002E-7</v>
      </c>
      <c r="J73" s="148">
        <v>4.5349000000000002E-7</v>
      </c>
      <c r="K73" s="148">
        <v>4.3738999999999997E-7</v>
      </c>
      <c r="L73" s="148">
        <v>4.3235999999999999E-7</v>
      </c>
      <c r="M73" s="148">
        <v>4.2940999999999998E-7</v>
      </c>
      <c r="N73" s="148">
        <v>4.1329000000000002E-7</v>
      </c>
      <c r="O73" s="75"/>
      <c r="P73" s="75"/>
      <c r="Q73" s="75"/>
    </row>
    <row r="74" spans="1:17" ht="12.75" hidden="1" outlineLevel="3" x14ac:dyDescent="0.2">
      <c r="A74" s="179" t="s">
        <v>267</v>
      </c>
      <c r="B74" s="148">
        <v>3.6777066759999998E-2</v>
      </c>
      <c r="C74" s="148">
        <v>3.687446707E-2</v>
      </c>
      <c r="D74" s="148">
        <v>3.6963558959999997E-2</v>
      </c>
      <c r="E74" s="148">
        <v>3.706990844E-2</v>
      </c>
      <c r="F74" s="148">
        <v>3.7662722260000003E-2</v>
      </c>
      <c r="G74" s="148">
        <v>3.7946663540000002E-2</v>
      </c>
      <c r="H74" s="148">
        <v>3.8315653089999999E-2</v>
      </c>
      <c r="I74" s="148">
        <v>3.8586813519999999E-2</v>
      </c>
      <c r="J74" s="148">
        <v>3.9093742930000001E-2</v>
      </c>
      <c r="K74" s="148">
        <v>3.7705835209999997E-2</v>
      </c>
      <c r="L74" s="148">
        <v>3.7272558189999999E-2</v>
      </c>
      <c r="M74" s="148">
        <v>3.7017938520000002E-2</v>
      </c>
      <c r="N74" s="148">
        <v>3.5628747449999998E-2</v>
      </c>
      <c r="O74" s="75"/>
      <c r="P74" s="75"/>
      <c r="Q74" s="75"/>
    </row>
    <row r="75" spans="1:17" ht="12.75" hidden="1" outlineLevel="3" x14ac:dyDescent="0.2">
      <c r="A75" s="179" t="s">
        <v>268</v>
      </c>
      <c r="B75" s="148">
        <v>0.11033120028</v>
      </c>
      <c r="C75" s="148">
        <v>0.11062340121</v>
      </c>
      <c r="D75" s="148">
        <v>0.11089067688</v>
      </c>
      <c r="E75" s="148">
        <v>0.11120972531999999</v>
      </c>
      <c r="F75" s="148">
        <v>0.11298816678</v>
      </c>
      <c r="G75" s="148">
        <v>0.11383999062</v>
      </c>
      <c r="H75" s="148">
        <v>0.11494695927</v>
      </c>
      <c r="I75" s="148">
        <v>0.11576044056</v>
      </c>
      <c r="J75" s="148">
        <v>0.11728122879</v>
      </c>
      <c r="K75" s="148">
        <v>0.11311750563</v>
      </c>
      <c r="L75" s="148">
        <v>0.11181767457</v>
      </c>
      <c r="M75" s="148">
        <v>0.11105381556</v>
      </c>
      <c r="N75" s="148">
        <v>7.1257494899999996E-2</v>
      </c>
      <c r="O75" s="75"/>
      <c r="P75" s="75"/>
      <c r="Q75" s="75"/>
    </row>
    <row r="76" spans="1:17" ht="12.75" hidden="1" outlineLevel="3" x14ac:dyDescent="0.2">
      <c r="A76" s="179" t="s">
        <v>269</v>
      </c>
      <c r="B76" s="148">
        <v>0.11033120028</v>
      </c>
      <c r="C76" s="148">
        <v>0.11062340121</v>
      </c>
      <c r="D76" s="148">
        <v>0.11089067688</v>
      </c>
      <c r="E76" s="148">
        <v>0.11120972531999999</v>
      </c>
      <c r="F76" s="148">
        <v>0.11298816678</v>
      </c>
      <c r="G76" s="148">
        <v>0.11383999062</v>
      </c>
      <c r="H76" s="148">
        <v>0.11494695927</v>
      </c>
      <c r="I76" s="148">
        <v>0.11576044056</v>
      </c>
      <c r="J76" s="148">
        <v>0.11728122879</v>
      </c>
      <c r="K76" s="148">
        <v>0.11311750563</v>
      </c>
      <c r="L76" s="148">
        <v>0.11181767457</v>
      </c>
      <c r="M76" s="148">
        <v>0.11105381556</v>
      </c>
      <c r="N76" s="148">
        <v>0.10688624234999999</v>
      </c>
      <c r="O76" s="75"/>
      <c r="P76" s="75"/>
      <c r="Q76" s="75"/>
    </row>
    <row r="77" spans="1:17" ht="12.75" hidden="1" outlineLevel="3" x14ac:dyDescent="0.2">
      <c r="A77" s="179" t="s">
        <v>286</v>
      </c>
      <c r="B77" s="148">
        <v>0.17652992045999999</v>
      </c>
      <c r="C77" s="148">
        <v>0.17699744193</v>
      </c>
      <c r="D77" s="148">
        <v>0.17742508299000001</v>
      </c>
      <c r="E77" s="148">
        <v>0.17793556050000001</v>
      </c>
      <c r="F77" s="148">
        <v>0.18078106686000001</v>
      </c>
      <c r="G77" s="148">
        <v>0.18214398498000001</v>
      </c>
      <c r="H77" s="148">
        <v>0.18391513481999999</v>
      </c>
      <c r="I77" s="148">
        <v>0.18521670489</v>
      </c>
      <c r="J77" s="148">
        <v>0.18764996604</v>
      </c>
      <c r="K77" s="148">
        <v>0.18098800902000001</v>
      </c>
      <c r="L77" s="148">
        <v>0.17890827933</v>
      </c>
      <c r="M77" s="148">
        <v>0.17768610492</v>
      </c>
      <c r="N77" s="148">
        <v>0</v>
      </c>
      <c r="O77" s="75"/>
      <c r="P77" s="75"/>
      <c r="Q77" s="75"/>
    </row>
    <row r="78" spans="1:17" ht="12.75" hidden="1" outlineLevel="3" x14ac:dyDescent="0.2">
      <c r="A78" s="179" t="s">
        <v>270</v>
      </c>
      <c r="B78" s="148">
        <v>0.15262482707</v>
      </c>
      <c r="C78" s="148">
        <v>0.15302903835000001</v>
      </c>
      <c r="D78" s="148">
        <v>0.15339876967999999</v>
      </c>
      <c r="E78" s="148">
        <v>0.15384012</v>
      </c>
      <c r="F78" s="148">
        <v>0.15630029738000001</v>
      </c>
      <c r="G78" s="148">
        <v>0.15747865367</v>
      </c>
      <c r="H78" s="148">
        <v>0.1590099603</v>
      </c>
      <c r="I78" s="148">
        <v>0.1601352761</v>
      </c>
      <c r="J78" s="148">
        <v>0.16223903313999999</v>
      </c>
      <c r="K78" s="148">
        <v>0.15647921611999999</v>
      </c>
      <c r="L78" s="148">
        <v>0.15468111648999999</v>
      </c>
      <c r="M78" s="148">
        <v>0.15362444487999999</v>
      </c>
      <c r="N78" s="148">
        <v>0.10510480498999999</v>
      </c>
      <c r="O78" s="75"/>
      <c r="P78" s="75"/>
      <c r="Q78" s="75"/>
    </row>
    <row r="79" spans="1:17" ht="12.75" outlineLevel="2" collapsed="1" x14ac:dyDescent="0.2">
      <c r="A79" s="14" t="s">
        <v>240</v>
      </c>
      <c r="B79" s="191">
        <f t="shared" ref="B79:M79" si="14">SUM(B$80:B$82)</f>
        <v>0.11524126964</v>
      </c>
      <c r="C79" s="191">
        <f t="shared" si="14"/>
        <v>0.11433629098</v>
      </c>
      <c r="D79" s="191">
        <f t="shared" si="14"/>
        <v>0.11666063317</v>
      </c>
      <c r="E79" s="191">
        <f t="shared" si="14"/>
        <v>0.12479450435000002</v>
      </c>
      <c r="F79" s="191">
        <f t="shared" si="14"/>
        <v>0.13276889442000001</v>
      </c>
      <c r="G79" s="191">
        <f t="shared" si="14"/>
        <v>0.13749740760999998</v>
      </c>
      <c r="H79" s="191">
        <f t="shared" si="14"/>
        <v>0.14446538787999999</v>
      </c>
      <c r="I79" s="191">
        <f t="shared" si="14"/>
        <v>0.14765541933000001</v>
      </c>
      <c r="J79" s="191">
        <f t="shared" si="14"/>
        <v>0.15314209232999998</v>
      </c>
      <c r="K79" s="191">
        <f t="shared" si="14"/>
        <v>0.15363012718999999</v>
      </c>
      <c r="L79" s="191">
        <f t="shared" si="14"/>
        <v>0.15518679219000001</v>
      </c>
      <c r="M79" s="191">
        <f t="shared" si="14"/>
        <v>0.15870277849</v>
      </c>
      <c r="N79" s="191">
        <v>0.1542221778</v>
      </c>
      <c r="O79" s="75"/>
      <c r="P79" s="75"/>
      <c r="Q79" s="75"/>
    </row>
    <row r="80" spans="1:17" ht="12.75" hidden="1" outlineLevel="3" x14ac:dyDescent="0.2">
      <c r="A80" s="179" t="s">
        <v>271</v>
      </c>
      <c r="B80" s="148">
        <v>0</v>
      </c>
      <c r="C80" s="148">
        <v>0</v>
      </c>
      <c r="D80" s="148">
        <v>1.3703471000000001E-3</v>
      </c>
      <c r="E80" s="148">
        <v>4.2063390399999998E-3</v>
      </c>
      <c r="F80" s="148">
        <v>7.22258502E-3</v>
      </c>
      <c r="G80" s="148">
        <v>9.3932692799999998E-3</v>
      </c>
      <c r="H80" s="148">
        <v>1.065878571E-2</v>
      </c>
      <c r="I80" s="148">
        <v>1.211771285E-2</v>
      </c>
      <c r="J80" s="148">
        <v>1.313806851E-2</v>
      </c>
      <c r="K80" s="148">
        <v>1.3928427320000001E-2</v>
      </c>
      <c r="L80" s="148">
        <v>1.4930820209999999E-2</v>
      </c>
      <c r="M80" s="148">
        <v>1.5971061030000001E-2</v>
      </c>
      <c r="N80" s="148">
        <v>1.2166126249999999E-2</v>
      </c>
      <c r="O80" s="75"/>
      <c r="P80" s="75"/>
      <c r="Q80" s="75"/>
    </row>
    <row r="81" spans="1:17" ht="12.75" hidden="1" outlineLevel="3" x14ac:dyDescent="0.2">
      <c r="A81" s="179" t="s">
        <v>272</v>
      </c>
      <c r="B81" s="148">
        <v>0.11112971566</v>
      </c>
      <c r="C81" s="148">
        <v>0.11055336648</v>
      </c>
      <c r="D81" s="148">
        <v>0.11149822169</v>
      </c>
      <c r="E81" s="148">
        <v>0.11678519062000001</v>
      </c>
      <c r="F81" s="148">
        <v>0.12188892159</v>
      </c>
      <c r="G81" s="148">
        <v>0.12441917728</v>
      </c>
      <c r="H81" s="148">
        <v>0.13008580892999999</v>
      </c>
      <c r="I81" s="148">
        <v>0.13193849462000001</v>
      </c>
      <c r="J81" s="148">
        <v>0.13635752776999999</v>
      </c>
      <c r="K81" s="148">
        <v>0.13618466187</v>
      </c>
      <c r="L81" s="148">
        <v>0.13692222379999999</v>
      </c>
      <c r="M81" s="148">
        <v>0.13942074308999999</v>
      </c>
      <c r="N81" s="148">
        <v>0.1388693298</v>
      </c>
      <c r="O81" s="75"/>
      <c r="P81" s="75"/>
      <c r="Q81" s="75"/>
    </row>
    <row r="82" spans="1:17" ht="12.75" hidden="1" outlineLevel="3" x14ac:dyDescent="0.2">
      <c r="A82" s="179" t="s">
        <v>273</v>
      </c>
      <c r="B82" s="148">
        <v>4.11155398E-3</v>
      </c>
      <c r="C82" s="148">
        <v>3.7829245000000002E-3</v>
      </c>
      <c r="D82" s="148">
        <v>3.7920643800000002E-3</v>
      </c>
      <c r="E82" s="148">
        <v>3.80297469E-3</v>
      </c>
      <c r="F82" s="148">
        <v>3.65738781E-3</v>
      </c>
      <c r="G82" s="148">
        <v>3.6849610499999999E-3</v>
      </c>
      <c r="H82" s="148">
        <v>3.7207932399999999E-3</v>
      </c>
      <c r="I82" s="148">
        <v>3.5992118600000002E-3</v>
      </c>
      <c r="J82" s="148">
        <v>3.6464960500000002E-3</v>
      </c>
      <c r="K82" s="148">
        <v>3.5170380000000001E-3</v>
      </c>
      <c r="L82" s="148">
        <v>3.3337481799999998E-3</v>
      </c>
      <c r="M82" s="148">
        <v>3.3109743700000002E-3</v>
      </c>
      <c r="N82" s="148">
        <v>3.18672175E-3</v>
      </c>
      <c r="O82" s="75"/>
      <c r="P82" s="75"/>
      <c r="Q82" s="75"/>
    </row>
    <row r="83" spans="1:17" ht="12.75" outlineLevel="2" collapsed="1" x14ac:dyDescent="0.2">
      <c r="A83" s="14" t="s">
        <v>274</v>
      </c>
      <c r="B83" s="191">
        <f t="shared" ref="B83:M83" si="15">SUM(B$84:B$84)</f>
        <v>3.5109230000000001E-5</v>
      </c>
      <c r="C83" s="191">
        <f t="shared" si="15"/>
        <v>3.5202210000000001E-5</v>
      </c>
      <c r="D83" s="191">
        <f t="shared" si="15"/>
        <v>3.5287260000000001E-5</v>
      </c>
      <c r="E83" s="191">
        <f t="shared" si="15"/>
        <v>3.5388790000000002E-5</v>
      </c>
      <c r="F83" s="191">
        <f t="shared" si="15"/>
        <v>3.5954719999999998E-5</v>
      </c>
      <c r="G83" s="191">
        <f t="shared" si="15"/>
        <v>3.622578E-5</v>
      </c>
      <c r="H83" s="191">
        <f t="shared" si="15"/>
        <v>3.6578039999999997E-5</v>
      </c>
      <c r="I83" s="191">
        <f t="shared" si="15"/>
        <v>3.68369E-5</v>
      </c>
      <c r="J83" s="191">
        <f t="shared" si="15"/>
        <v>3.732084E-5</v>
      </c>
      <c r="K83" s="191">
        <f t="shared" si="15"/>
        <v>3.5995879999999997E-5</v>
      </c>
      <c r="L83" s="191">
        <f t="shared" si="15"/>
        <v>3.5582250000000003E-5</v>
      </c>
      <c r="M83" s="191">
        <f t="shared" si="15"/>
        <v>3.5339180000000001E-5</v>
      </c>
      <c r="N83" s="191">
        <v>3.401298E-5</v>
      </c>
      <c r="O83" s="75"/>
      <c r="P83" s="75"/>
      <c r="Q83" s="75"/>
    </row>
    <row r="84" spans="1:17" ht="12.75" hidden="1" outlineLevel="3" x14ac:dyDescent="0.2">
      <c r="A84" s="179" t="s">
        <v>275</v>
      </c>
      <c r="B84" s="148">
        <v>3.5109230000000001E-5</v>
      </c>
      <c r="C84" s="148">
        <v>3.5202210000000001E-5</v>
      </c>
      <c r="D84" s="148">
        <v>3.5287260000000001E-5</v>
      </c>
      <c r="E84" s="148">
        <v>3.5388790000000002E-5</v>
      </c>
      <c r="F84" s="148">
        <v>3.5954719999999998E-5</v>
      </c>
      <c r="G84" s="148">
        <v>3.622578E-5</v>
      </c>
      <c r="H84" s="148">
        <v>3.6578039999999997E-5</v>
      </c>
      <c r="I84" s="148">
        <v>3.68369E-5</v>
      </c>
      <c r="J84" s="148">
        <v>3.732084E-5</v>
      </c>
      <c r="K84" s="148">
        <v>3.5995879999999997E-5</v>
      </c>
      <c r="L84" s="148">
        <v>3.5582250000000003E-5</v>
      </c>
      <c r="M84" s="148">
        <v>3.5339180000000001E-5</v>
      </c>
      <c r="N84" s="148">
        <v>3.401298E-5</v>
      </c>
      <c r="O84" s="75"/>
      <c r="P84" s="75"/>
      <c r="Q84" s="75"/>
    </row>
    <row r="85" spans="1:17" ht="15" outlineLevel="1" x14ac:dyDescent="0.25">
      <c r="A85" s="177" t="s">
        <v>242</v>
      </c>
      <c r="B85" s="31">
        <f t="shared" ref="B85:N85" si="16">B$86+B$92+B$94+B$102+B$103</f>
        <v>9.5580313096899996</v>
      </c>
      <c r="C85" s="31">
        <f t="shared" si="16"/>
        <v>9.6007762410900011</v>
      </c>
      <c r="D85" s="31">
        <f t="shared" si="16"/>
        <v>9.4788591780900013</v>
      </c>
      <c r="E85" s="31">
        <f t="shared" si="16"/>
        <v>9.5049540245900008</v>
      </c>
      <c r="F85" s="31">
        <f t="shared" si="16"/>
        <v>10.80813263602</v>
      </c>
      <c r="G85" s="31">
        <f t="shared" si="16"/>
        <v>10.755978526169999</v>
      </c>
      <c r="H85" s="31">
        <f t="shared" si="16"/>
        <v>10.99812011691</v>
      </c>
      <c r="I85" s="31">
        <f t="shared" si="16"/>
        <v>11.190611925409998</v>
      </c>
      <c r="J85" s="31">
        <f t="shared" si="16"/>
        <v>11.316045790920001</v>
      </c>
      <c r="K85" s="31">
        <f t="shared" si="16"/>
        <v>11.251917180469999</v>
      </c>
      <c r="L85" s="31">
        <f t="shared" si="16"/>
        <v>10.732048893649999</v>
      </c>
      <c r="M85" s="31">
        <f t="shared" si="16"/>
        <v>10.575920712319999</v>
      </c>
      <c r="N85" s="31">
        <f t="shared" si="16"/>
        <v>10.499258154750001</v>
      </c>
      <c r="O85" s="75"/>
      <c r="P85" s="75"/>
      <c r="Q85" s="75"/>
    </row>
    <row r="86" spans="1:17" ht="12.75" outlineLevel="2" collapsed="1" x14ac:dyDescent="0.2">
      <c r="A86" s="14" t="s">
        <v>243</v>
      </c>
      <c r="B86" s="191">
        <f t="shared" ref="B86:M86" si="17">SUM(B$87:B$91)</f>
        <v>7.0237852433200008</v>
      </c>
      <c r="C86" s="191">
        <f t="shared" si="17"/>
        <v>7.1017086011499995</v>
      </c>
      <c r="D86" s="191">
        <f t="shared" si="17"/>
        <v>6.9803992537199999</v>
      </c>
      <c r="E86" s="191">
        <f t="shared" si="17"/>
        <v>7.0100989729900007</v>
      </c>
      <c r="F86" s="191">
        <f t="shared" si="17"/>
        <v>8.0772504928300002</v>
      </c>
      <c r="G86" s="191">
        <f t="shared" si="17"/>
        <v>8.0103315331299996</v>
      </c>
      <c r="H86" s="191">
        <f t="shared" si="17"/>
        <v>8.0455732175700003</v>
      </c>
      <c r="I86" s="191">
        <f t="shared" si="17"/>
        <v>8.2504915846399989</v>
      </c>
      <c r="J86" s="191">
        <f t="shared" si="17"/>
        <v>8.3355649517800003</v>
      </c>
      <c r="K86" s="191">
        <f t="shared" si="17"/>
        <v>8.3256838936699999</v>
      </c>
      <c r="L86" s="191">
        <f t="shared" si="17"/>
        <v>8.2672154383400009</v>
      </c>
      <c r="M86" s="191">
        <f t="shared" si="17"/>
        <v>8.1857022853700006</v>
      </c>
      <c r="N86" s="191">
        <v>8.1838357207700003</v>
      </c>
      <c r="O86" s="75"/>
      <c r="P86" s="75"/>
      <c r="Q86" s="75"/>
    </row>
    <row r="87" spans="1:17" ht="12.75" hidden="1" outlineLevel="3" x14ac:dyDescent="0.2">
      <c r="A87" s="179" t="s">
        <v>276</v>
      </c>
      <c r="B87" s="148">
        <v>1.088056003E-2</v>
      </c>
      <c r="C87" s="148">
        <v>1.0984104939999999E-2</v>
      </c>
      <c r="D87" s="148">
        <v>1.09589501E-2</v>
      </c>
      <c r="E87" s="148">
        <v>8.9529849299999995E-3</v>
      </c>
      <c r="F87" s="148">
        <v>7.8512500000000006E-3</v>
      </c>
      <c r="G87" s="148">
        <v>6.3830130289999995E-2</v>
      </c>
      <c r="H87" s="148">
        <v>6.5123730300000002E-2</v>
      </c>
      <c r="I87" s="148">
        <v>6.6826969299999997E-2</v>
      </c>
      <c r="J87" s="148">
        <v>6.7834899879999994E-2</v>
      </c>
      <c r="K87" s="148">
        <v>6.479437096E-2</v>
      </c>
      <c r="L87" s="148">
        <v>6.1482230640000003E-2</v>
      </c>
      <c r="M87" s="148">
        <v>6.2599154980000002E-2</v>
      </c>
      <c r="N87" s="148">
        <v>6.3155020130000003E-2</v>
      </c>
      <c r="O87" s="75"/>
      <c r="P87" s="75"/>
      <c r="Q87" s="75"/>
    </row>
    <row r="88" spans="1:17" ht="12.75" hidden="1" outlineLevel="3" x14ac:dyDescent="0.2">
      <c r="A88" s="179" t="s">
        <v>245</v>
      </c>
      <c r="B88" s="148">
        <v>0.38844779044</v>
      </c>
      <c r="C88" s="148">
        <v>0.39756367218999999</v>
      </c>
      <c r="D88" s="148">
        <v>0.29473203797999997</v>
      </c>
      <c r="E88" s="148">
        <v>0.30757751018000001</v>
      </c>
      <c r="F88" s="148">
        <v>0.30870445299999999</v>
      </c>
      <c r="G88" s="148">
        <v>0.11436352222</v>
      </c>
      <c r="H88" s="148">
        <v>0.1100447286</v>
      </c>
      <c r="I88" s="148">
        <v>0.22550402127999999</v>
      </c>
      <c r="J88" s="148">
        <v>0.41472664156</v>
      </c>
      <c r="K88" s="148">
        <v>0.40885717564000001</v>
      </c>
      <c r="L88" s="148">
        <v>0.40787908382999999</v>
      </c>
      <c r="M88" s="148">
        <v>0.40768774298999999</v>
      </c>
      <c r="N88" s="148">
        <v>0.40751932887999998</v>
      </c>
      <c r="O88" s="75"/>
      <c r="P88" s="75"/>
      <c r="Q88" s="75"/>
    </row>
    <row r="89" spans="1:17" ht="12.75" hidden="1" outlineLevel="3" x14ac:dyDescent="0.2">
      <c r="A89" s="179" t="s">
        <v>246</v>
      </c>
      <c r="B89" s="148">
        <v>3.658550017E-2</v>
      </c>
      <c r="C89" s="148">
        <v>3.7204999650000001E-2</v>
      </c>
      <c r="D89" s="148">
        <v>3.7054500589999997E-2</v>
      </c>
      <c r="E89" s="148">
        <v>3.7579499379999999E-2</v>
      </c>
      <c r="F89" s="148">
        <v>3.8083499989999998E-2</v>
      </c>
      <c r="G89" s="148">
        <v>3.9105500190000003E-2</v>
      </c>
      <c r="H89" s="148">
        <v>3.9945500199999998E-2</v>
      </c>
      <c r="I89" s="148">
        <v>4.1051499540000001E-2</v>
      </c>
      <c r="J89" s="148">
        <v>4.170599992E-2</v>
      </c>
      <c r="K89" s="148">
        <v>4.122300064E-2</v>
      </c>
      <c r="L89" s="148">
        <v>4.0642000429999998E-2</v>
      </c>
      <c r="M89" s="148">
        <v>4.139449999E-2</v>
      </c>
      <c r="N89" s="148">
        <v>4.1769000090000001E-2</v>
      </c>
      <c r="O89" s="75"/>
      <c r="P89" s="75"/>
      <c r="Q89" s="75"/>
    </row>
    <row r="90" spans="1:17" ht="12.75" hidden="1" outlineLevel="3" x14ac:dyDescent="0.2">
      <c r="A90" s="179" t="s">
        <v>247</v>
      </c>
      <c r="B90" s="148">
        <v>0.45504334538000002</v>
      </c>
      <c r="C90" s="148">
        <v>0.45699346078000003</v>
      </c>
      <c r="D90" s="148">
        <v>0.46120898009</v>
      </c>
      <c r="E90" s="148">
        <v>0.46605999999999997</v>
      </c>
      <c r="F90" s="148">
        <v>0.461615</v>
      </c>
      <c r="G90" s="148">
        <v>0.461615</v>
      </c>
      <c r="H90" s="148">
        <v>0.461615</v>
      </c>
      <c r="I90" s="148">
        <v>0.461615</v>
      </c>
      <c r="J90" s="148">
        <v>0.461615</v>
      </c>
      <c r="K90" s="148">
        <v>0.461615</v>
      </c>
      <c r="L90" s="148">
        <v>0.45279000000000003</v>
      </c>
      <c r="M90" s="148">
        <v>0.44966999999000001</v>
      </c>
      <c r="N90" s="148">
        <v>0.44966999999000001</v>
      </c>
      <c r="O90" s="75"/>
      <c r="P90" s="75"/>
      <c r="Q90" s="75"/>
    </row>
    <row r="91" spans="1:17" ht="12.75" hidden="1" outlineLevel="3" x14ac:dyDescent="0.2">
      <c r="A91" s="179" t="s">
        <v>248</v>
      </c>
      <c r="B91" s="148">
        <v>6.1328280473000003</v>
      </c>
      <c r="C91" s="148">
        <v>6.1989623635899997</v>
      </c>
      <c r="D91" s="148">
        <v>6.1764447849600002</v>
      </c>
      <c r="E91" s="148">
        <v>6.1899289785000002</v>
      </c>
      <c r="F91" s="148">
        <v>7.2609962898399996</v>
      </c>
      <c r="G91" s="148">
        <v>7.3314173804299996</v>
      </c>
      <c r="H91" s="148">
        <v>7.3688442584700002</v>
      </c>
      <c r="I91" s="148">
        <v>7.4554940945199997</v>
      </c>
      <c r="J91" s="148">
        <v>7.3496824104199998</v>
      </c>
      <c r="K91" s="148">
        <v>7.34919434643</v>
      </c>
      <c r="L91" s="148">
        <v>7.3044221234400002</v>
      </c>
      <c r="M91" s="148">
        <v>7.22435088742</v>
      </c>
      <c r="N91" s="148">
        <v>7.2217223716800003</v>
      </c>
      <c r="O91" s="75"/>
      <c r="P91" s="75"/>
      <c r="Q91" s="75"/>
    </row>
    <row r="92" spans="1:17" ht="12.75" outlineLevel="2" collapsed="1" x14ac:dyDescent="0.2">
      <c r="A92" s="14" t="s">
        <v>250</v>
      </c>
      <c r="B92" s="191">
        <f t="shared" ref="B92:M92" si="18">SUM(B$93:B$93)</f>
        <v>0.14621677995999999</v>
      </c>
      <c r="C92" s="191">
        <f t="shared" si="18"/>
        <v>0.12184731662000001</v>
      </c>
      <c r="D92" s="191">
        <f t="shared" si="18"/>
        <v>0.12184731662000001</v>
      </c>
      <c r="E92" s="191">
        <f t="shared" si="18"/>
        <v>0.12184731662000001</v>
      </c>
      <c r="F92" s="191">
        <f t="shared" si="18"/>
        <v>0.12184731662000001</v>
      </c>
      <c r="G92" s="191">
        <f t="shared" si="18"/>
        <v>0.12184731662000001</v>
      </c>
      <c r="H92" s="191">
        <f t="shared" si="18"/>
        <v>0.12184731662000001</v>
      </c>
      <c r="I92" s="191">
        <f t="shared" si="18"/>
        <v>9.7477853279999999E-2</v>
      </c>
      <c r="J92" s="191">
        <f t="shared" si="18"/>
        <v>9.7477853279999999E-2</v>
      </c>
      <c r="K92" s="191">
        <f t="shared" si="18"/>
        <v>9.7477853279999999E-2</v>
      </c>
      <c r="L92" s="191">
        <f t="shared" si="18"/>
        <v>9.7477853279999999E-2</v>
      </c>
      <c r="M92" s="191">
        <f t="shared" si="18"/>
        <v>9.7477853279999999E-2</v>
      </c>
      <c r="N92" s="191">
        <v>9.7477853279999999E-2</v>
      </c>
      <c r="O92" s="75"/>
      <c r="P92" s="75"/>
      <c r="Q92" s="75"/>
    </row>
    <row r="93" spans="1:17" ht="12.75" hidden="1" outlineLevel="3" x14ac:dyDescent="0.2">
      <c r="A93" s="179" t="s">
        <v>251</v>
      </c>
      <c r="B93" s="148">
        <v>0.14621677995999999</v>
      </c>
      <c r="C93" s="148">
        <v>0.12184731662000001</v>
      </c>
      <c r="D93" s="148">
        <v>0.12184731662000001</v>
      </c>
      <c r="E93" s="148">
        <v>0.12184731662000001</v>
      </c>
      <c r="F93" s="148">
        <v>0.12184731662000001</v>
      </c>
      <c r="G93" s="148">
        <v>0.12184731662000001</v>
      </c>
      <c r="H93" s="148">
        <v>0.12184731662000001</v>
      </c>
      <c r="I93" s="148">
        <v>9.7477853279999999E-2</v>
      </c>
      <c r="J93" s="148">
        <v>9.7477853279999999E-2</v>
      </c>
      <c r="K93" s="148">
        <v>9.7477853279999999E-2</v>
      </c>
      <c r="L93" s="148">
        <v>9.7477853279999999E-2</v>
      </c>
      <c r="M93" s="148">
        <v>9.7477853279999999E-2</v>
      </c>
      <c r="N93" s="148">
        <v>9.7477853279999999E-2</v>
      </c>
      <c r="O93" s="75"/>
      <c r="P93" s="75"/>
      <c r="Q93" s="75"/>
    </row>
    <row r="94" spans="1:17" ht="12.75" outlineLevel="2" collapsed="1" x14ac:dyDescent="0.2">
      <c r="A94" s="14" t="s">
        <v>256</v>
      </c>
      <c r="B94" s="191">
        <f t="shared" ref="B94:M94" si="19">SUM(B$95:B$101)</f>
        <v>2.2785423277099999</v>
      </c>
      <c r="C94" s="191">
        <f t="shared" si="19"/>
        <v>2.2665526947700001</v>
      </c>
      <c r="D94" s="191">
        <f t="shared" si="19"/>
        <v>2.26634697665</v>
      </c>
      <c r="E94" s="191">
        <f t="shared" si="19"/>
        <v>2.2625013758899999</v>
      </c>
      <c r="F94" s="191">
        <f t="shared" si="19"/>
        <v>2.49737398638</v>
      </c>
      <c r="G94" s="191">
        <f t="shared" si="19"/>
        <v>2.5110558886800001</v>
      </c>
      <c r="H94" s="191">
        <f t="shared" si="19"/>
        <v>2.7173802380700001</v>
      </c>
      <c r="I94" s="191">
        <f t="shared" si="19"/>
        <v>2.72799062687</v>
      </c>
      <c r="J94" s="191">
        <f t="shared" si="19"/>
        <v>2.7678917221299999</v>
      </c>
      <c r="K94" s="191">
        <f t="shared" si="19"/>
        <v>2.7136518138799999</v>
      </c>
      <c r="L94" s="191">
        <f t="shared" si="19"/>
        <v>2.2529532082200001</v>
      </c>
      <c r="M94" s="191">
        <f t="shared" si="19"/>
        <v>2.1774640966800001</v>
      </c>
      <c r="N94" s="191">
        <v>2.1019582370299998</v>
      </c>
      <c r="O94" s="75"/>
      <c r="P94" s="75"/>
      <c r="Q94" s="75"/>
    </row>
    <row r="95" spans="1:17" ht="12.75" hidden="1" outlineLevel="3" x14ac:dyDescent="0.2">
      <c r="A95" s="179" t="s">
        <v>284</v>
      </c>
      <c r="B95" s="148">
        <v>0</v>
      </c>
      <c r="C95" s="148">
        <v>0</v>
      </c>
      <c r="D95" s="148">
        <v>0</v>
      </c>
      <c r="E95" s="148">
        <v>0</v>
      </c>
      <c r="F95" s="148">
        <v>0.24067460933000001</v>
      </c>
      <c r="G95" s="148">
        <v>0.26939219558999999</v>
      </c>
      <c r="H95" s="148">
        <v>0.47453497741</v>
      </c>
      <c r="I95" s="148">
        <v>0.49679423359000002</v>
      </c>
      <c r="J95" s="148">
        <v>0.54247743581999996</v>
      </c>
      <c r="K95" s="148">
        <v>0.53619497735999999</v>
      </c>
      <c r="L95" s="148">
        <v>0.52863780322999998</v>
      </c>
      <c r="M95" s="148">
        <v>0.45616898810000001</v>
      </c>
      <c r="N95" s="148">
        <v>0.37729509711999998</v>
      </c>
      <c r="O95" s="75"/>
      <c r="P95" s="75"/>
      <c r="Q95" s="75"/>
    </row>
    <row r="96" spans="1:17" ht="12.75" hidden="1" outlineLevel="3" x14ac:dyDescent="0.2">
      <c r="A96" s="179" t="s">
        <v>21</v>
      </c>
      <c r="B96" s="148">
        <v>1.427420651E-2</v>
      </c>
      <c r="C96" s="148">
        <v>1.471374783E-2</v>
      </c>
      <c r="D96" s="148">
        <v>1.46542288E-2</v>
      </c>
      <c r="E96" s="148">
        <v>1.486185412E-2</v>
      </c>
      <c r="F96" s="148">
        <v>1.509145477E-2</v>
      </c>
      <c r="G96" s="148">
        <v>1.549644564E-2</v>
      </c>
      <c r="H96" s="148">
        <v>1.5964013209999999E-2</v>
      </c>
      <c r="I96" s="148">
        <v>1.6406020140000002E-2</v>
      </c>
      <c r="J96" s="148">
        <v>1.6667587849999999E-2</v>
      </c>
      <c r="K96" s="148">
        <v>2.0926337499999999E-2</v>
      </c>
      <c r="L96" s="148">
        <v>2.1268206120000001E-2</v>
      </c>
      <c r="M96" s="148">
        <v>3.4009035040000003E-2</v>
      </c>
      <c r="N96" s="148">
        <v>3.7104216299999999E-2</v>
      </c>
      <c r="O96" s="75"/>
      <c r="P96" s="75"/>
      <c r="Q96" s="75"/>
    </row>
    <row r="97" spans="1:17" ht="12.75" hidden="1" outlineLevel="3" x14ac:dyDescent="0.2">
      <c r="A97" s="179" t="s">
        <v>19</v>
      </c>
      <c r="B97" s="148">
        <v>3.5540199949999997E-2</v>
      </c>
      <c r="C97" s="148">
        <v>3.6141999440000003E-2</v>
      </c>
      <c r="D97" s="148">
        <v>3.5995800350000003E-2</v>
      </c>
      <c r="E97" s="148">
        <v>3.1942574270000003E-2</v>
      </c>
      <c r="F97" s="148">
        <v>3.2370974779999999E-2</v>
      </c>
      <c r="G97" s="148">
        <v>3.3239674949999999E-2</v>
      </c>
      <c r="H97" s="148">
        <v>3.3953674949999998E-2</v>
      </c>
      <c r="I97" s="148">
        <v>3.489377439E-2</v>
      </c>
      <c r="J97" s="148">
        <v>3.5450099710000002E-2</v>
      </c>
      <c r="K97" s="148">
        <v>3.003390027E-2</v>
      </c>
      <c r="L97" s="148">
        <v>2.961060012E-2</v>
      </c>
      <c r="M97" s="148">
        <v>3.0158849790000001E-2</v>
      </c>
      <c r="N97" s="148">
        <v>3.0431699860000001E-2</v>
      </c>
      <c r="O97" s="75"/>
      <c r="P97" s="75"/>
      <c r="Q97" s="75"/>
    </row>
    <row r="98" spans="1:17" ht="12.75" hidden="1" outlineLevel="3" x14ac:dyDescent="0.2">
      <c r="A98" s="179" t="s">
        <v>126</v>
      </c>
      <c r="B98" s="148">
        <v>0.5</v>
      </c>
      <c r="C98" s="148">
        <v>0.5</v>
      </c>
      <c r="D98" s="148">
        <v>0.5</v>
      </c>
      <c r="E98" s="148">
        <v>0.5</v>
      </c>
      <c r="F98" s="148">
        <v>0.5</v>
      </c>
      <c r="G98" s="148">
        <v>0.5</v>
      </c>
      <c r="H98" s="148">
        <v>0.5</v>
      </c>
      <c r="I98" s="148">
        <v>0.5</v>
      </c>
      <c r="J98" s="148">
        <v>0.49340000000000001</v>
      </c>
      <c r="K98" s="148">
        <v>0.4466</v>
      </c>
      <c r="L98" s="148">
        <v>0</v>
      </c>
      <c r="M98" s="148">
        <v>0</v>
      </c>
      <c r="N98" s="148">
        <v>0</v>
      </c>
      <c r="O98" s="75"/>
      <c r="P98" s="75"/>
      <c r="Q98" s="75"/>
    </row>
    <row r="99" spans="1:17" ht="12.75" hidden="1" outlineLevel="3" x14ac:dyDescent="0.2">
      <c r="A99" s="179" t="s">
        <v>278</v>
      </c>
      <c r="B99" s="148">
        <v>5.9159999999999997E-2</v>
      </c>
      <c r="C99" s="148">
        <v>5.9159999999999997E-2</v>
      </c>
      <c r="D99" s="148">
        <v>5.9159999999999997E-2</v>
      </c>
      <c r="E99" s="148">
        <v>5.9159999999999997E-2</v>
      </c>
      <c r="F99" s="148">
        <v>5.2699999999999997E-2</v>
      </c>
      <c r="G99" s="148">
        <v>5.2699999999999997E-2</v>
      </c>
      <c r="H99" s="148">
        <v>5.2699999999999997E-2</v>
      </c>
      <c r="I99" s="148">
        <v>5.2699999999999997E-2</v>
      </c>
      <c r="J99" s="148">
        <v>5.2699999999999997E-2</v>
      </c>
      <c r="K99" s="148">
        <v>5.2699999999999997E-2</v>
      </c>
      <c r="L99" s="148">
        <v>4.6240000000000003E-2</v>
      </c>
      <c r="M99" s="148">
        <v>4.6240000000000003E-2</v>
      </c>
      <c r="N99" s="148">
        <v>4.6240000000000003E-2</v>
      </c>
      <c r="O99" s="75"/>
      <c r="P99" s="75"/>
      <c r="Q99" s="75"/>
    </row>
    <row r="100" spans="1:17" ht="12.75" hidden="1" outlineLevel="3" x14ac:dyDescent="0.2">
      <c r="A100" s="179" t="s">
        <v>279</v>
      </c>
      <c r="B100" s="148">
        <v>1.53909292125</v>
      </c>
      <c r="C100" s="148">
        <v>1.5260619474999999</v>
      </c>
      <c r="D100" s="148">
        <v>1.5260619474999999</v>
      </c>
      <c r="E100" s="148">
        <v>1.5260619474999999</v>
      </c>
      <c r="F100" s="148">
        <v>1.5260619474999999</v>
      </c>
      <c r="G100" s="148">
        <v>1.5260619474999999</v>
      </c>
      <c r="H100" s="148">
        <v>1.5260619474999999</v>
      </c>
      <c r="I100" s="148">
        <v>1.5130309737500001</v>
      </c>
      <c r="J100" s="148">
        <v>1.5130309737500001</v>
      </c>
      <c r="K100" s="148">
        <v>1.5130309737500001</v>
      </c>
      <c r="L100" s="148">
        <v>1.5130309737500001</v>
      </c>
      <c r="M100" s="148">
        <v>1.5130309737500001</v>
      </c>
      <c r="N100" s="148">
        <v>1.5130309737500001</v>
      </c>
      <c r="O100" s="75"/>
      <c r="P100" s="75"/>
      <c r="Q100" s="75"/>
    </row>
    <row r="101" spans="1:17" ht="12.75" hidden="1" outlineLevel="3" x14ac:dyDescent="0.2">
      <c r="A101" s="179" t="s">
        <v>280</v>
      </c>
      <c r="B101" s="148">
        <v>0.13047500000000001</v>
      </c>
      <c r="C101" s="148">
        <v>0.13047500000000001</v>
      </c>
      <c r="D101" s="148">
        <v>0.13047500000000001</v>
      </c>
      <c r="E101" s="148">
        <v>0.13047500000000001</v>
      </c>
      <c r="F101" s="148">
        <v>0.13047500000000001</v>
      </c>
      <c r="G101" s="148">
        <v>0.11416562500000001</v>
      </c>
      <c r="H101" s="148">
        <v>0.11416562500000001</v>
      </c>
      <c r="I101" s="148">
        <v>0.11416562500000001</v>
      </c>
      <c r="J101" s="148">
        <v>0.11416562500000001</v>
      </c>
      <c r="K101" s="148">
        <v>0.11416562500000001</v>
      </c>
      <c r="L101" s="148">
        <v>0.11416562500000001</v>
      </c>
      <c r="M101" s="148">
        <v>9.7856250000000006E-2</v>
      </c>
      <c r="N101" s="148">
        <v>9.7856250000000006E-2</v>
      </c>
      <c r="O101" s="75"/>
      <c r="P101" s="75"/>
      <c r="Q101" s="75"/>
    </row>
    <row r="102" spans="1:17" ht="12.75" outlineLevel="2" x14ac:dyDescent="0.2">
      <c r="A102" s="14" t="s">
        <v>281</v>
      </c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75"/>
      <c r="P102" s="75"/>
      <c r="Q102" s="75"/>
    </row>
    <row r="103" spans="1:17" ht="12.75" outlineLevel="2" collapsed="1" x14ac:dyDescent="0.2">
      <c r="A103" s="14" t="s">
        <v>263</v>
      </c>
      <c r="B103" s="191">
        <f t="shared" ref="B103:M103" si="20">SUM(B$104:B$104)</f>
        <v>0.1094869587</v>
      </c>
      <c r="C103" s="191">
        <f t="shared" si="20"/>
        <v>0.11066762854999999</v>
      </c>
      <c r="D103" s="191">
        <f t="shared" si="20"/>
        <v>0.1102656311</v>
      </c>
      <c r="E103" s="191">
        <f t="shared" si="20"/>
        <v>0.11050635909000001</v>
      </c>
      <c r="F103" s="191">
        <f t="shared" si="20"/>
        <v>0.11166084019</v>
      </c>
      <c r="G103" s="191">
        <f t="shared" si="20"/>
        <v>0.11274378774</v>
      </c>
      <c r="H103" s="191">
        <f t="shared" si="20"/>
        <v>0.11331934465</v>
      </c>
      <c r="I103" s="191">
        <f t="shared" si="20"/>
        <v>0.11465186062</v>
      </c>
      <c r="J103" s="191">
        <f t="shared" si="20"/>
        <v>0.11511126373</v>
      </c>
      <c r="K103" s="191">
        <f t="shared" si="20"/>
        <v>0.11510361964</v>
      </c>
      <c r="L103" s="191">
        <f t="shared" si="20"/>
        <v>0.11440239381</v>
      </c>
      <c r="M103" s="191">
        <f t="shared" si="20"/>
        <v>0.11527647699</v>
      </c>
      <c r="N103" s="191">
        <v>0.11598634367000001</v>
      </c>
      <c r="O103" s="75"/>
      <c r="P103" s="75"/>
      <c r="Q103" s="75"/>
    </row>
    <row r="104" spans="1:17" ht="12.75" hidden="1" outlineLevel="3" x14ac:dyDescent="0.2">
      <c r="A104" s="179" t="s">
        <v>248</v>
      </c>
      <c r="B104" s="148">
        <v>0.1094869587</v>
      </c>
      <c r="C104" s="148">
        <v>0.11066762854999999</v>
      </c>
      <c r="D104" s="148">
        <v>0.1102656311</v>
      </c>
      <c r="E104" s="148">
        <v>0.11050635909000001</v>
      </c>
      <c r="F104" s="148">
        <v>0.11166084019</v>
      </c>
      <c r="G104" s="148">
        <v>0.11274378774</v>
      </c>
      <c r="H104" s="148">
        <v>0.11331934465</v>
      </c>
      <c r="I104" s="148">
        <v>0.11465186062</v>
      </c>
      <c r="J104" s="148">
        <v>0.11511126373</v>
      </c>
      <c r="K104" s="148">
        <v>0.11510361964</v>
      </c>
      <c r="L104" s="148">
        <v>0.11440239381</v>
      </c>
      <c r="M104" s="148">
        <v>0.11527647699</v>
      </c>
      <c r="N104" s="148">
        <v>0.11598634367000001</v>
      </c>
      <c r="O104" s="75"/>
      <c r="P104" s="75"/>
      <c r="Q104" s="75"/>
    </row>
    <row r="105" spans="1:17" ht="12.75" x14ac:dyDescent="0.2">
      <c r="A105" s="257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75"/>
      <c r="P105" s="75"/>
      <c r="Q105" s="75"/>
    </row>
    <row r="106" spans="1:17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75"/>
      <c r="P106" s="75"/>
      <c r="Q106" s="75"/>
    </row>
    <row r="107" spans="1:17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75"/>
      <c r="P107" s="75"/>
      <c r="Q107" s="75"/>
    </row>
    <row r="108" spans="1:17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75"/>
      <c r="P108" s="75"/>
      <c r="Q108" s="75"/>
    </row>
    <row r="109" spans="1:17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75"/>
      <c r="P109" s="75"/>
      <c r="Q109" s="75"/>
    </row>
    <row r="110" spans="1:17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75"/>
      <c r="P110" s="75"/>
      <c r="Q110" s="75"/>
    </row>
    <row r="111" spans="1:17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75"/>
      <c r="P111" s="75"/>
      <c r="Q111" s="75"/>
    </row>
    <row r="112" spans="1:17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75"/>
      <c r="P112" s="75"/>
      <c r="Q112" s="75"/>
    </row>
    <row r="113" spans="2:17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75"/>
      <c r="P113" s="75"/>
      <c r="Q113" s="75"/>
    </row>
    <row r="114" spans="2:17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75"/>
      <c r="P114" s="75"/>
      <c r="Q114" s="75"/>
    </row>
    <row r="115" spans="2:17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75"/>
      <c r="P115" s="75"/>
      <c r="Q115" s="75"/>
    </row>
    <row r="116" spans="2:17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75"/>
      <c r="P116" s="75"/>
      <c r="Q116" s="75"/>
    </row>
    <row r="117" spans="2:17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75"/>
      <c r="P117" s="75"/>
      <c r="Q117" s="75"/>
    </row>
    <row r="118" spans="2:17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75"/>
      <c r="P118" s="75"/>
      <c r="Q118" s="75"/>
    </row>
    <row r="119" spans="2:17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75"/>
      <c r="P119" s="75"/>
      <c r="Q119" s="75"/>
    </row>
    <row r="120" spans="2:17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75"/>
      <c r="P120" s="75"/>
      <c r="Q120" s="75"/>
    </row>
    <row r="121" spans="2:17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75"/>
      <c r="P121" s="75"/>
      <c r="Q121" s="75"/>
    </row>
    <row r="122" spans="2:17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75"/>
      <c r="P122" s="75"/>
      <c r="Q122" s="75"/>
    </row>
    <row r="123" spans="2:17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75"/>
      <c r="P123" s="75"/>
      <c r="Q123" s="75"/>
    </row>
    <row r="124" spans="2:17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75"/>
      <c r="P124" s="75"/>
      <c r="Q124" s="75"/>
    </row>
    <row r="125" spans="2:17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75"/>
      <c r="P125" s="75"/>
      <c r="Q125" s="75"/>
    </row>
    <row r="126" spans="2:17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75"/>
      <c r="P126" s="75"/>
      <c r="Q126" s="75"/>
    </row>
    <row r="127" spans="2:17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75"/>
      <c r="P127" s="75"/>
      <c r="Q127" s="75"/>
    </row>
    <row r="128" spans="2:17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75"/>
      <c r="P128" s="75"/>
      <c r="Q128" s="75"/>
    </row>
    <row r="129" spans="2:17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75"/>
      <c r="P129" s="75"/>
      <c r="Q129" s="75"/>
    </row>
    <row r="130" spans="2:17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75"/>
      <c r="P130" s="75"/>
      <c r="Q130" s="75"/>
    </row>
    <row r="131" spans="2:17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75"/>
      <c r="P131" s="75"/>
      <c r="Q131" s="75"/>
    </row>
    <row r="132" spans="2:17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75"/>
      <c r="P132" s="75"/>
      <c r="Q132" s="75"/>
    </row>
    <row r="133" spans="2:17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75"/>
      <c r="P133" s="75"/>
      <c r="Q133" s="75"/>
    </row>
    <row r="134" spans="2:17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75"/>
      <c r="P134" s="75"/>
      <c r="Q134" s="75"/>
    </row>
    <row r="135" spans="2:17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75"/>
      <c r="P135" s="75"/>
      <c r="Q135" s="75"/>
    </row>
    <row r="136" spans="2:17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75"/>
      <c r="P136" s="75"/>
      <c r="Q136" s="75"/>
    </row>
    <row r="137" spans="2:17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75"/>
      <c r="P137" s="75"/>
      <c r="Q137" s="75"/>
    </row>
    <row r="138" spans="2:17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75"/>
      <c r="P138" s="75"/>
      <c r="Q138" s="75"/>
    </row>
    <row r="139" spans="2:17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75"/>
      <c r="P139" s="75"/>
      <c r="Q139" s="75"/>
    </row>
    <row r="140" spans="2:17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75"/>
      <c r="P140" s="75"/>
      <c r="Q140" s="75"/>
    </row>
    <row r="141" spans="2:17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75"/>
      <c r="P141" s="75"/>
      <c r="Q141" s="75"/>
    </row>
    <row r="142" spans="2:17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75"/>
      <c r="P142" s="75"/>
      <c r="Q142" s="75"/>
    </row>
    <row r="143" spans="2:17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75"/>
      <c r="P143" s="75"/>
      <c r="Q143" s="75"/>
    </row>
    <row r="144" spans="2:17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75"/>
      <c r="P144" s="75"/>
      <c r="Q144" s="75"/>
    </row>
    <row r="145" spans="2:17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75"/>
      <c r="P145" s="75"/>
      <c r="Q145" s="75"/>
    </row>
    <row r="146" spans="2:17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75"/>
      <c r="P146" s="75"/>
      <c r="Q146" s="75"/>
    </row>
    <row r="147" spans="2:17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75"/>
      <c r="P147" s="75"/>
      <c r="Q147" s="75"/>
    </row>
    <row r="148" spans="2:17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75"/>
      <c r="P148" s="75"/>
      <c r="Q148" s="75"/>
    </row>
    <row r="149" spans="2:17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75"/>
      <c r="P149" s="75"/>
      <c r="Q149" s="75"/>
    </row>
    <row r="150" spans="2:17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75"/>
      <c r="P150" s="75"/>
      <c r="Q150" s="75"/>
    </row>
    <row r="151" spans="2:17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75"/>
      <c r="P151" s="75"/>
      <c r="Q151" s="75"/>
    </row>
    <row r="152" spans="2:17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75"/>
      <c r="P152" s="75"/>
      <c r="Q152" s="75"/>
    </row>
    <row r="153" spans="2:17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75"/>
      <c r="P153" s="75"/>
      <c r="Q153" s="75"/>
    </row>
    <row r="154" spans="2:17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75"/>
      <c r="P154" s="75"/>
      <c r="Q154" s="75"/>
    </row>
    <row r="155" spans="2:17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75"/>
      <c r="P155" s="75"/>
      <c r="Q155" s="75"/>
    </row>
    <row r="156" spans="2:17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75"/>
      <c r="P156" s="75"/>
      <c r="Q156" s="75"/>
    </row>
    <row r="157" spans="2:17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75"/>
      <c r="P157" s="75"/>
      <c r="Q157" s="75"/>
    </row>
    <row r="158" spans="2:17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75"/>
      <c r="P158" s="75"/>
      <c r="Q158" s="75"/>
    </row>
    <row r="159" spans="2:17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75"/>
      <c r="P159" s="75"/>
      <c r="Q159" s="75"/>
    </row>
    <row r="160" spans="2:17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75"/>
      <c r="P160" s="75"/>
      <c r="Q160" s="75"/>
    </row>
    <row r="161" spans="2:17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75"/>
      <c r="P161" s="75"/>
      <c r="Q161" s="75"/>
    </row>
    <row r="162" spans="2:17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75"/>
      <c r="P162" s="75"/>
      <c r="Q162" s="75"/>
    </row>
    <row r="163" spans="2:17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75"/>
      <c r="P163" s="75"/>
      <c r="Q163" s="75"/>
    </row>
    <row r="164" spans="2:17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75"/>
      <c r="P164" s="75"/>
      <c r="Q164" s="75"/>
    </row>
    <row r="165" spans="2:17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75"/>
      <c r="P165" s="75"/>
      <c r="Q165" s="75"/>
    </row>
    <row r="166" spans="2:17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75"/>
      <c r="P166" s="75"/>
      <c r="Q166" s="75"/>
    </row>
    <row r="167" spans="2:17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75"/>
      <c r="P167" s="75"/>
      <c r="Q167" s="75"/>
    </row>
    <row r="168" spans="2:17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75"/>
      <c r="P168" s="75"/>
      <c r="Q168" s="75"/>
    </row>
    <row r="169" spans="2:17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75"/>
      <c r="P169" s="75"/>
      <c r="Q169" s="75"/>
    </row>
    <row r="170" spans="2:17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75"/>
      <c r="P170" s="75"/>
      <c r="Q170" s="75"/>
    </row>
    <row r="171" spans="2:17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75"/>
      <c r="P171" s="75"/>
      <c r="Q171" s="75"/>
    </row>
    <row r="172" spans="2:17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75"/>
      <c r="P172" s="75"/>
      <c r="Q172" s="75"/>
    </row>
    <row r="173" spans="2:17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75"/>
      <c r="P173" s="75"/>
      <c r="Q173" s="75"/>
    </row>
    <row r="174" spans="2:17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75"/>
      <c r="P174" s="75"/>
      <c r="Q174" s="75"/>
    </row>
    <row r="175" spans="2:17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75"/>
      <c r="P175" s="75"/>
      <c r="Q175" s="75"/>
    </row>
    <row r="176" spans="2:17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75"/>
      <c r="P176" s="75"/>
      <c r="Q176" s="75"/>
    </row>
    <row r="177" spans="2:17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75"/>
      <c r="P177" s="75"/>
      <c r="Q177" s="75"/>
    </row>
    <row r="178" spans="2:17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75"/>
      <c r="P178" s="75"/>
      <c r="Q178" s="75"/>
    </row>
    <row r="179" spans="2:17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75"/>
      <c r="P179" s="75"/>
      <c r="Q179" s="75"/>
    </row>
    <row r="180" spans="2:17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75"/>
      <c r="P180" s="75"/>
      <c r="Q180" s="75"/>
    </row>
  </sheetData>
  <mergeCells count="1">
    <mergeCell ref="A2:N2"/>
  </mergeCells>
  <printOptions horizontalCentered="1"/>
  <pageMargins left="0.39370078740157483" right="0.39370078740157483" top="1.5748031496062993" bottom="0.98425196850393704" header="0.51181102362204722" footer="0.51181102362204722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Q247"/>
  <sheetViews>
    <sheetView workbookViewId="0">
      <selection activeCell="B25" sqref="B25"/>
    </sheetView>
  </sheetViews>
  <sheetFormatPr defaultRowHeight="12.75" x14ac:dyDescent="0.2"/>
  <cols>
    <col min="1" max="1" width="52.7109375" style="159" bestFit="1" customWidth="1"/>
    <col min="2" max="14" width="15.140625" style="159" customWidth="1"/>
    <col min="15" max="16384" width="9.140625" style="159"/>
  </cols>
  <sheetData>
    <row r="2" spans="1:17" ht="18.75" x14ac:dyDescent="0.2">
      <c r="A2" s="5" t="s">
        <v>196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70"/>
      <c r="P2" s="170"/>
      <c r="Q2" s="170"/>
    </row>
    <row r="3" spans="1:17" x14ac:dyDescent="0.2">
      <c r="A3" s="104"/>
    </row>
    <row r="4" spans="1:17" s="248" customFormat="1" x14ac:dyDescent="0.2">
      <c r="A4" s="184" t="str">
        <f>$A$2 &amp; " (" &amp;N4 &amp; ")"</f>
        <v>Державний та гарантований державою борг України за поточний рік (млрд. грн)</v>
      </c>
      <c r="N4" s="248" t="str">
        <f>VALUAH</f>
        <v>млрд. грн</v>
      </c>
    </row>
    <row r="5" spans="1:17" s="24" customFormat="1" x14ac:dyDescent="0.2">
      <c r="A5" s="206"/>
      <c r="B5" s="176">
        <v>42735</v>
      </c>
      <c r="C5" s="176">
        <v>42766</v>
      </c>
      <c r="D5" s="176">
        <v>42794</v>
      </c>
      <c r="E5" s="176">
        <v>42825</v>
      </c>
      <c r="F5" s="176">
        <v>42855</v>
      </c>
      <c r="G5" s="176">
        <v>42886</v>
      </c>
      <c r="H5" s="176">
        <v>42916</v>
      </c>
      <c r="I5" s="176">
        <v>42947</v>
      </c>
      <c r="J5" s="176">
        <v>42978</v>
      </c>
      <c r="K5" s="176">
        <v>43008</v>
      </c>
      <c r="L5" s="176">
        <v>43039</v>
      </c>
      <c r="M5" s="176">
        <v>43069</v>
      </c>
      <c r="N5" s="207">
        <v>43100</v>
      </c>
    </row>
    <row r="6" spans="1:17" s="79" customFormat="1" x14ac:dyDescent="0.2">
      <c r="A6" s="197" t="s">
        <v>182</v>
      </c>
      <c r="B6" s="27">
        <f t="shared" ref="B6:N6" si="0">SUM(B7:B8)</f>
        <v>1929.8088323996401</v>
      </c>
      <c r="C6" s="27">
        <f t="shared" si="0"/>
        <v>1931.1054975438899</v>
      </c>
      <c r="D6" s="27">
        <f t="shared" si="0"/>
        <v>1941.4805727038101</v>
      </c>
      <c r="E6" s="27">
        <f t="shared" si="0"/>
        <v>1951.8511144941999</v>
      </c>
      <c r="F6" s="27">
        <f t="shared" si="0"/>
        <v>1979.37017569268</v>
      </c>
      <c r="G6" s="27">
        <f t="shared" si="0"/>
        <v>1968.0399587823499</v>
      </c>
      <c r="H6" s="27">
        <f t="shared" si="0"/>
        <v>1957.82067693099</v>
      </c>
      <c r="I6" s="27">
        <f t="shared" si="0"/>
        <v>1969.4791465229</v>
      </c>
      <c r="J6" s="27">
        <f t="shared" si="0"/>
        <v>1958.37445763908</v>
      </c>
      <c r="K6" s="27">
        <f t="shared" si="0"/>
        <v>2043.2601423867</v>
      </c>
      <c r="L6" s="27">
        <f t="shared" si="0"/>
        <v>2046.9503343196</v>
      </c>
      <c r="M6" s="27">
        <f t="shared" si="0"/>
        <v>2062.1037337855801</v>
      </c>
      <c r="N6" s="27">
        <f t="shared" si="0"/>
        <v>2141.6744392656601</v>
      </c>
    </row>
    <row r="7" spans="1:17" s="32" customFormat="1" x14ac:dyDescent="0.2">
      <c r="A7" s="213" t="s">
        <v>55</v>
      </c>
      <c r="B7" s="114">
        <v>689.73000579020004</v>
      </c>
      <c r="C7" s="114">
        <v>689.69166730182997</v>
      </c>
      <c r="D7" s="114">
        <v>707.40375139487003</v>
      </c>
      <c r="E7" s="114">
        <v>718.91768932810999</v>
      </c>
      <c r="F7" s="114">
        <v>711.46038116607997</v>
      </c>
      <c r="G7" s="114">
        <v>707.09451923957999</v>
      </c>
      <c r="H7" s="114">
        <v>698.60465491800005</v>
      </c>
      <c r="I7" s="114">
        <v>709.20181570559998</v>
      </c>
      <c r="J7" s="114">
        <v>714.80706196261997</v>
      </c>
      <c r="K7" s="114">
        <v>719.77525378316</v>
      </c>
      <c r="L7" s="114">
        <v>725.42601508397001</v>
      </c>
      <c r="M7" s="114">
        <v>736.83009066162003</v>
      </c>
      <c r="N7" s="148">
        <v>766.67894097345004</v>
      </c>
    </row>
    <row r="8" spans="1:17" s="32" customFormat="1" x14ac:dyDescent="0.2">
      <c r="A8" s="213" t="s">
        <v>82</v>
      </c>
      <c r="B8" s="114">
        <v>1240.0788266094401</v>
      </c>
      <c r="C8" s="114">
        <v>1241.4138302420599</v>
      </c>
      <c r="D8" s="114">
        <v>1234.07682130894</v>
      </c>
      <c r="E8" s="114">
        <v>1232.93342516609</v>
      </c>
      <c r="F8" s="114">
        <v>1267.9097945266001</v>
      </c>
      <c r="G8" s="114">
        <v>1260.9454395427699</v>
      </c>
      <c r="H8" s="114">
        <v>1259.2160220129899</v>
      </c>
      <c r="I8" s="114">
        <v>1260.2773308173</v>
      </c>
      <c r="J8" s="114">
        <v>1243.5673956764599</v>
      </c>
      <c r="K8" s="114">
        <v>1323.48488860354</v>
      </c>
      <c r="L8" s="114">
        <v>1321.5243192356299</v>
      </c>
      <c r="M8" s="114">
        <v>1325.27364312396</v>
      </c>
      <c r="N8" s="148">
        <v>1374.99549829221</v>
      </c>
    </row>
    <row r="9" spans="1:17" x14ac:dyDescent="0.2"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</row>
    <row r="10" spans="1:17" x14ac:dyDescent="0.2">
      <c r="A10" s="184" t="str">
        <f>$A$2 &amp; " (" &amp;N10 &amp; ")"</f>
        <v>Державний та гарантований державою борг України за поточний рік (млрд. дол. США)</v>
      </c>
      <c r="B10" s="170"/>
      <c r="C10" s="170"/>
      <c r="D10" s="170"/>
      <c r="E10" s="170"/>
      <c r="F10" s="170"/>
      <c r="G10" s="170"/>
      <c r="H10" s="170"/>
      <c r="I10" s="170"/>
      <c r="J10" s="170"/>
      <c r="K10" s="247"/>
      <c r="L10" s="170"/>
      <c r="M10" s="170"/>
      <c r="N10" s="248" t="str">
        <f>VALUSD</f>
        <v>млрд. дол. США</v>
      </c>
      <c r="O10" s="170"/>
    </row>
    <row r="11" spans="1:17" s="84" customFormat="1" x14ac:dyDescent="0.2">
      <c r="A11" s="206"/>
      <c r="B11" s="176">
        <v>42735</v>
      </c>
      <c r="C11" s="176">
        <v>42766</v>
      </c>
      <c r="D11" s="176">
        <v>42794</v>
      </c>
      <c r="E11" s="176">
        <v>42825</v>
      </c>
      <c r="F11" s="176">
        <v>42855</v>
      </c>
      <c r="G11" s="176">
        <v>42886</v>
      </c>
      <c r="H11" s="176">
        <v>42916</v>
      </c>
      <c r="I11" s="176">
        <v>42947</v>
      </c>
      <c r="J11" s="176">
        <v>42978</v>
      </c>
      <c r="K11" s="176">
        <v>43008</v>
      </c>
      <c r="L11" s="176">
        <v>43039</v>
      </c>
      <c r="M11" s="176">
        <v>43069</v>
      </c>
      <c r="N11" s="207">
        <v>43100</v>
      </c>
      <c r="O11" s="24"/>
      <c r="P11" s="24"/>
      <c r="Q11" s="24"/>
    </row>
    <row r="12" spans="1:17" s="135" customFormat="1" x14ac:dyDescent="0.2">
      <c r="A12" s="197" t="s">
        <v>182</v>
      </c>
      <c r="B12" s="27">
        <f t="shared" ref="B12:N12" si="1">SUM(B13:B14)</f>
        <v>70.972708268410003</v>
      </c>
      <c r="C12" s="27">
        <f t="shared" si="1"/>
        <v>71.208486081380002</v>
      </c>
      <c r="D12" s="27">
        <f t="shared" si="1"/>
        <v>71.764031614689998</v>
      </c>
      <c r="E12" s="27">
        <f t="shared" si="1"/>
        <v>72.354942093369999</v>
      </c>
      <c r="F12" s="27">
        <f t="shared" si="1"/>
        <v>74.548469181409999</v>
      </c>
      <c r="G12" s="27">
        <f t="shared" si="1"/>
        <v>74.68055014107</v>
      </c>
      <c r="H12" s="27">
        <f t="shared" si="1"/>
        <v>75.015177862179996</v>
      </c>
      <c r="I12" s="27">
        <f t="shared" si="1"/>
        <v>75.99592455813</v>
      </c>
      <c r="J12" s="27">
        <f t="shared" si="1"/>
        <v>76.560187598479999</v>
      </c>
      <c r="K12" s="27">
        <f t="shared" si="1"/>
        <v>77.042830223660005</v>
      </c>
      <c r="L12" s="27">
        <f t="shared" si="1"/>
        <v>76.295075449729993</v>
      </c>
      <c r="M12" s="27">
        <f t="shared" si="1"/>
        <v>76.334829245000009</v>
      </c>
      <c r="N12" s="27">
        <f t="shared" si="1"/>
        <v>76.305177725159993</v>
      </c>
      <c r="O12" s="156"/>
    </row>
    <row r="13" spans="1:17" s="134" customFormat="1" x14ac:dyDescent="0.2">
      <c r="A13" s="90" t="s">
        <v>55</v>
      </c>
      <c r="B13" s="114">
        <v>25.366246471259998</v>
      </c>
      <c r="C13" s="114">
        <v>25.432012675669998</v>
      </c>
      <c r="D13" s="114">
        <v>26.148160271630001</v>
      </c>
      <c r="E13" s="114">
        <v>26.650212915889998</v>
      </c>
      <c r="F13" s="114">
        <v>26.795534736499999</v>
      </c>
      <c r="G13" s="114">
        <v>26.831877809670001</v>
      </c>
      <c r="H13" s="114">
        <v>26.767493602270001</v>
      </c>
      <c r="I13" s="114">
        <v>27.365838210620002</v>
      </c>
      <c r="J13" s="114">
        <v>27.944483521670001</v>
      </c>
      <c r="K13" s="114">
        <v>27.139727108710002</v>
      </c>
      <c r="L13" s="114">
        <v>27.038483360419999</v>
      </c>
      <c r="M13" s="114">
        <v>27.275930997940002</v>
      </c>
      <c r="N13" s="148">
        <v>27.315810366209998</v>
      </c>
      <c r="O13" s="155"/>
    </row>
    <row r="14" spans="1:17" s="134" customFormat="1" x14ac:dyDescent="0.2">
      <c r="A14" s="90" t="s">
        <v>82</v>
      </c>
      <c r="B14" s="114">
        <v>45.606461797149997</v>
      </c>
      <c r="C14" s="114">
        <v>45.77647340571</v>
      </c>
      <c r="D14" s="114">
        <v>45.61587134306</v>
      </c>
      <c r="E14" s="114">
        <v>45.704729177479997</v>
      </c>
      <c r="F14" s="114">
        <v>47.752934444909997</v>
      </c>
      <c r="G14" s="114">
        <v>47.848672331400003</v>
      </c>
      <c r="H14" s="114">
        <v>48.247684259910002</v>
      </c>
      <c r="I14" s="114">
        <v>48.630086347510002</v>
      </c>
      <c r="J14" s="114">
        <v>48.615704076809998</v>
      </c>
      <c r="K14" s="114">
        <v>49.90310311495</v>
      </c>
      <c r="L14" s="114">
        <v>49.256592089309997</v>
      </c>
      <c r="M14" s="114">
        <v>49.05889824706</v>
      </c>
      <c r="N14" s="148">
        <v>48.989367358949998</v>
      </c>
      <c r="O14" s="155"/>
    </row>
    <row r="15" spans="1:17" x14ac:dyDescent="0.2"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</row>
    <row r="16" spans="1:17" s="20" customFormat="1" x14ac:dyDescent="0.2">
      <c r="B16" s="41"/>
      <c r="C16" s="41"/>
      <c r="D16" s="41"/>
      <c r="E16" s="41"/>
      <c r="F16" s="41"/>
      <c r="G16" s="41"/>
      <c r="H16" s="41"/>
      <c r="I16" s="41"/>
      <c r="J16" s="41"/>
      <c r="K16" s="247"/>
      <c r="L16" s="41"/>
      <c r="M16" s="41"/>
      <c r="N16" s="247" t="s">
        <v>23</v>
      </c>
      <c r="O16" s="41"/>
    </row>
    <row r="17" spans="1:17" s="84" customFormat="1" x14ac:dyDescent="0.2">
      <c r="A17" s="164"/>
      <c r="B17" s="176">
        <v>42735</v>
      </c>
      <c r="C17" s="176">
        <v>42766</v>
      </c>
      <c r="D17" s="176">
        <v>42794</v>
      </c>
      <c r="E17" s="176">
        <v>42825</v>
      </c>
      <c r="F17" s="176">
        <v>42855</v>
      </c>
      <c r="G17" s="176">
        <v>42886</v>
      </c>
      <c r="H17" s="176">
        <v>42916</v>
      </c>
      <c r="I17" s="176">
        <v>42947</v>
      </c>
      <c r="J17" s="176">
        <v>42978</v>
      </c>
      <c r="K17" s="176">
        <v>43008</v>
      </c>
      <c r="L17" s="176">
        <v>43039</v>
      </c>
      <c r="M17" s="176">
        <v>43069</v>
      </c>
      <c r="N17" s="176">
        <v>43100</v>
      </c>
      <c r="O17" s="24"/>
      <c r="P17" s="24"/>
      <c r="Q17" s="24"/>
    </row>
    <row r="18" spans="1:17" s="135" customFormat="1" x14ac:dyDescent="0.2">
      <c r="A18" s="83" t="s">
        <v>182</v>
      </c>
      <c r="B18" s="27">
        <f t="shared" ref="B18:N18" si="2">SUM(B19:B20)</f>
        <v>1</v>
      </c>
      <c r="C18" s="27">
        <f t="shared" si="2"/>
        <v>1</v>
      </c>
      <c r="D18" s="27">
        <f t="shared" si="2"/>
        <v>1</v>
      </c>
      <c r="E18" s="27">
        <f t="shared" si="2"/>
        <v>1</v>
      </c>
      <c r="F18" s="27">
        <f t="shared" si="2"/>
        <v>1</v>
      </c>
      <c r="G18" s="27">
        <f t="shared" si="2"/>
        <v>1</v>
      </c>
      <c r="H18" s="27">
        <f t="shared" si="2"/>
        <v>1</v>
      </c>
      <c r="I18" s="27">
        <f t="shared" si="2"/>
        <v>1</v>
      </c>
      <c r="J18" s="27">
        <f t="shared" si="2"/>
        <v>1</v>
      </c>
      <c r="K18" s="27">
        <f t="shared" si="2"/>
        <v>1</v>
      </c>
      <c r="L18" s="27">
        <f t="shared" si="2"/>
        <v>1</v>
      </c>
      <c r="M18" s="27">
        <f t="shared" si="2"/>
        <v>0.93284400000000001</v>
      </c>
      <c r="N18" s="27">
        <f t="shared" si="2"/>
        <v>1</v>
      </c>
      <c r="O18" s="156"/>
    </row>
    <row r="19" spans="1:17" s="134" customFormat="1" x14ac:dyDescent="0.2">
      <c r="A19" s="90" t="s">
        <v>55</v>
      </c>
      <c r="B19" s="141">
        <v>0.357408</v>
      </c>
      <c r="C19" s="141">
        <v>0.35714899999999999</v>
      </c>
      <c r="D19" s="141">
        <v>0.36436299999999999</v>
      </c>
      <c r="E19" s="141">
        <v>0.36832599999999999</v>
      </c>
      <c r="F19" s="141">
        <v>0.35943799999999998</v>
      </c>
      <c r="G19" s="141">
        <v>0.35928900000000003</v>
      </c>
      <c r="H19" s="141">
        <v>0.35682799999999998</v>
      </c>
      <c r="I19" s="141">
        <v>0.36009600000000003</v>
      </c>
      <c r="J19" s="141">
        <v>0.36499999999999999</v>
      </c>
      <c r="K19" s="141">
        <v>0.35226800000000003</v>
      </c>
      <c r="L19" s="141">
        <v>0.35439399999999999</v>
      </c>
      <c r="M19" s="141">
        <v>0.33316400000000002</v>
      </c>
      <c r="N19" s="222">
        <v>0.35798099999999999</v>
      </c>
      <c r="O19" s="155"/>
    </row>
    <row r="20" spans="1:17" s="134" customFormat="1" x14ac:dyDescent="0.2">
      <c r="A20" s="90" t="s">
        <v>82</v>
      </c>
      <c r="B20" s="141">
        <v>0.64259200000000005</v>
      </c>
      <c r="C20" s="141">
        <v>0.64285099999999995</v>
      </c>
      <c r="D20" s="141">
        <v>0.63563700000000001</v>
      </c>
      <c r="E20" s="141">
        <v>0.63167399999999996</v>
      </c>
      <c r="F20" s="141">
        <v>0.64056199999999996</v>
      </c>
      <c r="G20" s="141">
        <v>0.64071100000000003</v>
      </c>
      <c r="H20" s="141">
        <v>0.64317199999999997</v>
      </c>
      <c r="I20" s="141">
        <v>0.63990400000000003</v>
      </c>
      <c r="J20" s="141">
        <v>0.63500000000000001</v>
      </c>
      <c r="K20" s="141">
        <v>0.64773199999999997</v>
      </c>
      <c r="L20" s="141">
        <v>0.64560600000000001</v>
      </c>
      <c r="M20" s="141">
        <v>0.59967999999999999</v>
      </c>
      <c r="N20" s="222">
        <v>0.64201900000000001</v>
      </c>
      <c r="O20" s="155"/>
    </row>
    <row r="21" spans="1:17" x14ac:dyDescent="0.2"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</row>
    <row r="22" spans="1:17" x14ac:dyDescent="0.2"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</row>
    <row r="23" spans="1:17" x14ac:dyDescent="0.2"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</row>
    <row r="24" spans="1:17" x14ac:dyDescent="0.2"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</row>
    <row r="25" spans="1:17" s="20" customFormat="1" x14ac:dyDescent="0.2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pans="1:17" x14ac:dyDescent="0.2"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</row>
    <row r="27" spans="1:17" x14ac:dyDescent="0.2"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</row>
    <row r="28" spans="1:17" x14ac:dyDescent="0.2"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</row>
    <row r="29" spans="1:17" x14ac:dyDescent="0.2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</row>
    <row r="30" spans="1:17" x14ac:dyDescent="0.2"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</row>
    <row r="31" spans="1:17" x14ac:dyDescent="0.2"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</row>
    <row r="32" spans="1:17" x14ac:dyDescent="0.2"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</row>
    <row r="33" spans="2:15" x14ac:dyDescent="0.2"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</row>
    <row r="34" spans="2:15" x14ac:dyDescent="0.2"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</row>
    <row r="35" spans="2:15" x14ac:dyDescent="0.2"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</row>
    <row r="36" spans="2:15" x14ac:dyDescent="0.2"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</row>
    <row r="37" spans="2:15" x14ac:dyDescent="0.2"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</row>
    <row r="38" spans="2:15" x14ac:dyDescent="0.2"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</row>
    <row r="39" spans="2:15" x14ac:dyDescent="0.2"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</row>
    <row r="40" spans="2:15" x14ac:dyDescent="0.2"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</row>
    <row r="41" spans="2:15" x14ac:dyDescent="0.2"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</row>
    <row r="42" spans="2:15" x14ac:dyDescent="0.2"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</row>
    <row r="43" spans="2:15" x14ac:dyDescent="0.2"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</row>
    <row r="44" spans="2:15" x14ac:dyDescent="0.2"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</row>
    <row r="45" spans="2:15" x14ac:dyDescent="0.2"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</row>
    <row r="46" spans="2:15" x14ac:dyDescent="0.2"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</row>
    <row r="47" spans="2:15" x14ac:dyDescent="0.2"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</row>
    <row r="48" spans="2:15" x14ac:dyDescent="0.2"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</row>
    <row r="49" spans="2:15" x14ac:dyDescent="0.2"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</row>
    <row r="50" spans="2:15" x14ac:dyDescent="0.2"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</row>
    <row r="51" spans="2:15" x14ac:dyDescent="0.2"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</row>
    <row r="52" spans="2:15" x14ac:dyDescent="0.2"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</row>
    <row r="53" spans="2:15" x14ac:dyDescent="0.2"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</row>
    <row r="54" spans="2:15" x14ac:dyDescent="0.2"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</row>
    <row r="55" spans="2:15" x14ac:dyDescent="0.2"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</row>
    <row r="56" spans="2:15" x14ac:dyDescent="0.2"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</row>
    <row r="57" spans="2:15" x14ac:dyDescent="0.2"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</row>
    <row r="58" spans="2:15" x14ac:dyDescent="0.2"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</row>
    <row r="59" spans="2:15" x14ac:dyDescent="0.2"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</row>
    <row r="60" spans="2:15" x14ac:dyDescent="0.2"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</row>
    <row r="61" spans="2:15" x14ac:dyDescent="0.2"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</row>
    <row r="62" spans="2:15" x14ac:dyDescent="0.2"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</row>
    <row r="63" spans="2:15" x14ac:dyDescent="0.2"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</row>
    <row r="64" spans="2:15" x14ac:dyDescent="0.2"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</row>
    <row r="65" spans="2:15" x14ac:dyDescent="0.2"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</row>
    <row r="66" spans="2:15" x14ac:dyDescent="0.2"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</row>
    <row r="67" spans="2:15" x14ac:dyDescent="0.2"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</row>
    <row r="68" spans="2:15" x14ac:dyDescent="0.2"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</row>
    <row r="69" spans="2:15" x14ac:dyDescent="0.2"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</row>
    <row r="70" spans="2:15" x14ac:dyDescent="0.2"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</row>
    <row r="71" spans="2:15" x14ac:dyDescent="0.2"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</row>
    <row r="72" spans="2:15" x14ac:dyDescent="0.2"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</row>
    <row r="73" spans="2:15" x14ac:dyDescent="0.2"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</row>
    <row r="74" spans="2:15" x14ac:dyDescent="0.2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</row>
    <row r="75" spans="2:15" x14ac:dyDescent="0.2"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</row>
    <row r="76" spans="2:15" x14ac:dyDescent="0.2"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</row>
    <row r="77" spans="2:15" x14ac:dyDescent="0.2"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</row>
    <row r="78" spans="2:15" x14ac:dyDescent="0.2"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</row>
    <row r="79" spans="2:15" x14ac:dyDescent="0.2"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</row>
    <row r="80" spans="2:15" x14ac:dyDescent="0.2"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</row>
    <row r="81" spans="2:15" x14ac:dyDescent="0.2">
      <c r="B81" s="170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</row>
    <row r="82" spans="2:15" x14ac:dyDescent="0.2"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</row>
    <row r="83" spans="2:15" x14ac:dyDescent="0.2"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</row>
    <row r="84" spans="2:15" x14ac:dyDescent="0.2"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</row>
    <row r="85" spans="2:15" x14ac:dyDescent="0.2"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</row>
    <row r="86" spans="2:15" x14ac:dyDescent="0.2"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</row>
    <row r="87" spans="2:15" x14ac:dyDescent="0.2">
      <c r="B87" s="170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</row>
    <row r="88" spans="2:15" x14ac:dyDescent="0.2"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</row>
    <row r="89" spans="2:15" x14ac:dyDescent="0.2">
      <c r="B89" s="170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</row>
    <row r="90" spans="2:15" x14ac:dyDescent="0.2"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</row>
    <row r="91" spans="2:15" x14ac:dyDescent="0.2"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</row>
    <row r="92" spans="2:15" x14ac:dyDescent="0.2"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</row>
    <row r="93" spans="2:15" x14ac:dyDescent="0.2"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</row>
    <row r="94" spans="2:15" x14ac:dyDescent="0.2">
      <c r="B94" s="170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</row>
    <row r="95" spans="2:15" x14ac:dyDescent="0.2">
      <c r="B95" s="170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</row>
    <row r="96" spans="2:15" x14ac:dyDescent="0.2">
      <c r="B96" s="170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</row>
    <row r="97" spans="2:15" x14ac:dyDescent="0.2"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</row>
    <row r="98" spans="2:15" x14ac:dyDescent="0.2"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</row>
    <row r="99" spans="2:15" x14ac:dyDescent="0.2"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</row>
    <row r="100" spans="2:15" x14ac:dyDescent="0.2"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</row>
    <row r="101" spans="2:15" x14ac:dyDescent="0.2"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</row>
    <row r="102" spans="2:15" x14ac:dyDescent="0.2"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</row>
    <row r="103" spans="2:15" x14ac:dyDescent="0.2"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</row>
    <row r="104" spans="2:15" x14ac:dyDescent="0.2">
      <c r="B104" s="170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</row>
    <row r="105" spans="2:15" x14ac:dyDescent="0.2"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</row>
    <row r="106" spans="2:15" x14ac:dyDescent="0.2"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</row>
    <row r="107" spans="2:15" x14ac:dyDescent="0.2">
      <c r="B107" s="170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</row>
    <row r="108" spans="2:15" x14ac:dyDescent="0.2"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</row>
    <row r="109" spans="2:15" x14ac:dyDescent="0.2"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</row>
    <row r="110" spans="2:15" x14ac:dyDescent="0.2"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</row>
    <row r="111" spans="2:15" x14ac:dyDescent="0.2"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</row>
    <row r="112" spans="2:15" x14ac:dyDescent="0.2"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</row>
    <row r="113" spans="2:15" x14ac:dyDescent="0.2"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</row>
    <row r="114" spans="2:15" x14ac:dyDescent="0.2"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</row>
    <row r="115" spans="2:15" x14ac:dyDescent="0.2"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</row>
    <row r="116" spans="2:15" x14ac:dyDescent="0.2"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</row>
    <row r="117" spans="2:15" x14ac:dyDescent="0.2"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</row>
    <row r="118" spans="2:15" x14ac:dyDescent="0.2"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</row>
    <row r="119" spans="2:15" x14ac:dyDescent="0.2"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</row>
    <row r="120" spans="2:15" x14ac:dyDescent="0.2"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</row>
    <row r="121" spans="2:15" x14ac:dyDescent="0.2"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</row>
    <row r="122" spans="2:15" x14ac:dyDescent="0.2"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</row>
    <row r="123" spans="2:15" x14ac:dyDescent="0.2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spans="2:15" x14ac:dyDescent="0.2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spans="2:15" x14ac:dyDescent="0.2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spans="2:15" x14ac:dyDescent="0.2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spans="2:15" x14ac:dyDescent="0.2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spans="2:15" x14ac:dyDescent="0.2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spans="2:15" x14ac:dyDescent="0.2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spans="2:15" x14ac:dyDescent="0.2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spans="2:15" x14ac:dyDescent="0.2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spans="2:15" x14ac:dyDescent="0.2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spans="2:15" x14ac:dyDescent="0.2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spans="2:15" x14ac:dyDescent="0.2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spans="2:15" x14ac:dyDescent="0.2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spans="2:15" x14ac:dyDescent="0.2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spans="2:15" x14ac:dyDescent="0.2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spans="2:15" x14ac:dyDescent="0.2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spans="2:15" x14ac:dyDescent="0.2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spans="2:15" x14ac:dyDescent="0.2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spans="2:15" x14ac:dyDescent="0.2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spans="2:15" x14ac:dyDescent="0.2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spans="2:15" x14ac:dyDescent="0.2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spans="2:15" x14ac:dyDescent="0.2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</row>
    <row r="145" spans="2:15" x14ac:dyDescent="0.2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</row>
    <row r="146" spans="2:15" x14ac:dyDescent="0.2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</row>
    <row r="147" spans="2:15" x14ac:dyDescent="0.2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</row>
    <row r="148" spans="2:15" x14ac:dyDescent="0.2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</row>
    <row r="149" spans="2:15" x14ac:dyDescent="0.2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</row>
    <row r="150" spans="2:15" x14ac:dyDescent="0.2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</row>
    <row r="151" spans="2:15" x14ac:dyDescent="0.2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</row>
    <row r="152" spans="2:15" x14ac:dyDescent="0.2"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</row>
    <row r="153" spans="2:15" x14ac:dyDescent="0.2"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</row>
    <row r="154" spans="2:15" x14ac:dyDescent="0.2"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</row>
    <row r="155" spans="2:15" x14ac:dyDescent="0.2"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</row>
    <row r="156" spans="2:15" x14ac:dyDescent="0.2"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</row>
    <row r="157" spans="2:15" x14ac:dyDescent="0.2"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</row>
    <row r="158" spans="2:15" x14ac:dyDescent="0.2"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</row>
    <row r="159" spans="2:15" x14ac:dyDescent="0.2"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</row>
    <row r="160" spans="2:15" x14ac:dyDescent="0.2"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</row>
    <row r="161" spans="2:15" x14ac:dyDescent="0.2"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</row>
    <row r="162" spans="2:15" x14ac:dyDescent="0.2"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</row>
    <row r="163" spans="2:15" x14ac:dyDescent="0.2"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</row>
    <row r="164" spans="2:15" x14ac:dyDescent="0.2">
      <c r="B164" s="170"/>
      <c r="C164" s="170"/>
      <c r="D164" s="170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</row>
    <row r="165" spans="2:15" x14ac:dyDescent="0.2">
      <c r="B165" s="170"/>
      <c r="C165" s="170"/>
      <c r="D165" s="170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</row>
    <row r="166" spans="2:15" x14ac:dyDescent="0.2">
      <c r="B166" s="170"/>
      <c r="C166" s="170"/>
      <c r="D166" s="170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</row>
    <row r="167" spans="2:15" x14ac:dyDescent="0.2">
      <c r="B167" s="170"/>
      <c r="C167" s="170"/>
      <c r="D167" s="170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</row>
    <row r="168" spans="2:15" x14ac:dyDescent="0.2">
      <c r="B168" s="170"/>
      <c r="C168" s="170"/>
      <c r="D168" s="170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</row>
    <row r="169" spans="2:15" x14ac:dyDescent="0.2">
      <c r="B169" s="170"/>
      <c r="C169" s="170"/>
      <c r="D169" s="170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</row>
    <row r="170" spans="2:15" x14ac:dyDescent="0.2">
      <c r="B170" s="170"/>
      <c r="C170" s="170"/>
      <c r="D170" s="170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</row>
    <row r="171" spans="2:15" x14ac:dyDescent="0.2">
      <c r="B171" s="170"/>
      <c r="C171" s="170"/>
      <c r="D171" s="170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</row>
    <row r="172" spans="2:15" x14ac:dyDescent="0.2">
      <c r="B172" s="170"/>
      <c r="C172" s="170"/>
      <c r="D172" s="170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</row>
    <row r="173" spans="2:15" x14ac:dyDescent="0.2">
      <c r="B173" s="170"/>
      <c r="C173" s="170"/>
      <c r="D173" s="170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</row>
    <row r="174" spans="2:15" x14ac:dyDescent="0.2">
      <c r="B174" s="170"/>
      <c r="C174" s="170"/>
      <c r="D174" s="170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</row>
    <row r="175" spans="2:15" x14ac:dyDescent="0.2">
      <c r="B175" s="170"/>
      <c r="C175" s="170"/>
      <c r="D175" s="17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</row>
    <row r="176" spans="2:15" x14ac:dyDescent="0.2"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</row>
    <row r="177" spans="2:15" x14ac:dyDescent="0.2">
      <c r="B177" s="170"/>
      <c r="C177" s="170"/>
      <c r="D177" s="170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</row>
    <row r="178" spans="2:15" x14ac:dyDescent="0.2">
      <c r="B178" s="170"/>
      <c r="C178" s="170"/>
      <c r="D178" s="170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</row>
    <row r="179" spans="2:15" x14ac:dyDescent="0.2">
      <c r="B179" s="170"/>
      <c r="C179" s="170"/>
      <c r="D179" s="170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</row>
    <row r="180" spans="2:15" x14ac:dyDescent="0.2">
      <c r="B180" s="170"/>
      <c r="C180" s="170"/>
      <c r="D180" s="170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</row>
    <row r="181" spans="2:15" x14ac:dyDescent="0.2">
      <c r="B181" s="170"/>
      <c r="C181" s="170"/>
      <c r="D181" s="170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</row>
    <row r="182" spans="2:15" x14ac:dyDescent="0.2"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</row>
    <row r="183" spans="2:15" x14ac:dyDescent="0.2">
      <c r="B183" s="170"/>
      <c r="C183" s="170"/>
      <c r="D183" s="170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</row>
    <row r="184" spans="2:15" x14ac:dyDescent="0.2">
      <c r="B184" s="170"/>
      <c r="C184" s="170"/>
      <c r="D184" s="170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</row>
    <row r="185" spans="2:15" x14ac:dyDescent="0.2">
      <c r="B185" s="170"/>
      <c r="C185" s="170"/>
      <c r="D185" s="170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</row>
    <row r="186" spans="2:15" x14ac:dyDescent="0.2">
      <c r="B186" s="170"/>
      <c r="C186" s="170"/>
      <c r="D186" s="170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</row>
    <row r="187" spans="2:15" x14ac:dyDescent="0.2">
      <c r="B187" s="170"/>
      <c r="C187" s="170"/>
      <c r="D187" s="170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</row>
    <row r="188" spans="2:15" x14ac:dyDescent="0.2">
      <c r="B188" s="170"/>
      <c r="C188" s="170"/>
      <c r="D188" s="170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</row>
    <row r="189" spans="2:15" x14ac:dyDescent="0.2">
      <c r="B189" s="170"/>
      <c r="C189" s="170"/>
      <c r="D189" s="170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</row>
    <row r="190" spans="2:15" x14ac:dyDescent="0.2">
      <c r="B190" s="170"/>
      <c r="C190" s="170"/>
      <c r="D190" s="170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</row>
    <row r="191" spans="2:15" x14ac:dyDescent="0.2">
      <c r="B191" s="170"/>
      <c r="C191" s="170"/>
      <c r="D191" s="170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</row>
    <row r="192" spans="2:15" x14ac:dyDescent="0.2">
      <c r="B192" s="170"/>
      <c r="C192" s="170"/>
      <c r="D192" s="170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</row>
    <row r="193" spans="2:15" x14ac:dyDescent="0.2">
      <c r="B193" s="170"/>
      <c r="C193" s="170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</row>
    <row r="194" spans="2:15" x14ac:dyDescent="0.2">
      <c r="B194" s="170"/>
      <c r="C194" s="170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</row>
    <row r="195" spans="2:15" x14ac:dyDescent="0.2">
      <c r="B195" s="170"/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</row>
    <row r="196" spans="2:15" x14ac:dyDescent="0.2">
      <c r="B196" s="170"/>
      <c r="C196" s="170"/>
      <c r="D196" s="170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</row>
    <row r="197" spans="2:15" x14ac:dyDescent="0.2">
      <c r="B197" s="170"/>
      <c r="C197" s="170"/>
      <c r="D197" s="170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</row>
    <row r="198" spans="2:15" x14ac:dyDescent="0.2"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</row>
    <row r="199" spans="2:15" x14ac:dyDescent="0.2">
      <c r="B199" s="170"/>
      <c r="C199" s="170"/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</row>
    <row r="200" spans="2:15" x14ac:dyDescent="0.2"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</row>
    <row r="201" spans="2:15" x14ac:dyDescent="0.2">
      <c r="B201" s="170"/>
      <c r="C201" s="170"/>
      <c r="D201" s="170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</row>
    <row r="202" spans="2:15" x14ac:dyDescent="0.2">
      <c r="B202" s="170"/>
      <c r="C202" s="170"/>
      <c r="D202" s="170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</row>
    <row r="203" spans="2:15" x14ac:dyDescent="0.2">
      <c r="B203" s="170"/>
      <c r="C203" s="170"/>
      <c r="D203" s="170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</row>
    <row r="204" spans="2:15" x14ac:dyDescent="0.2">
      <c r="B204" s="170"/>
      <c r="C204" s="170"/>
      <c r="D204" s="170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</row>
    <row r="205" spans="2:15" x14ac:dyDescent="0.2">
      <c r="B205" s="170"/>
      <c r="C205" s="170"/>
      <c r="D205" s="170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</row>
    <row r="206" spans="2:15" x14ac:dyDescent="0.2">
      <c r="B206" s="170"/>
      <c r="C206" s="170"/>
      <c r="D206" s="170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</row>
    <row r="207" spans="2:15" x14ac:dyDescent="0.2">
      <c r="B207" s="170"/>
      <c r="C207" s="170"/>
      <c r="D207" s="170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</row>
    <row r="208" spans="2:15" x14ac:dyDescent="0.2">
      <c r="B208" s="170"/>
      <c r="C208" s="170"/>
      <c r="D208" s="170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</row>
    <row r="209" spans="2:15" x14ac:dyDescent="0.2">
      <c r="B209" s="170"/>
      <c r="C209" s="170"/>
      <c r="D209" s="170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</row>
    <row r="210" spans="2:15" x14ac:dyDescent="0.2">
      <c r="B210" s="170"/>
      <c r="C210" s="170"/>
      <c r="D210" s="170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</row>
    <row r="211" spans="2:15" x14ac:dyDescent="0.2">
      <c r="B211" s="170"/>
      <c r="C211" s="170"/>
      <c r="D211" s="170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</row>
    <row r="212" spans="2:15" x14ac:dyDescent="0.2">
      <c r="B212" s="170"/>
      <c r="C212" s="170"/>
      <c r="D212" s="170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</row>
    <row r="213" spans="2:15" x14ac:dyDescent="0.2">
      <c r="B213" s="170"/>
      <c r="C213" s="170"/>
      <c r="D213" s="170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</row>
    <row r="214" spans="2:15" x14ac:dyDescent="0.2">
      <c r="B214" s="170"/>
      <c r="C214" s="170"/>
      <c r="D214" s="170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</row>
    <row r="215" spans="2:15" x14ac:dyDescent="0.2">
      <c r="B215" s="170"/>
      <c r="C215" s="170"/>
      <c r="D215" s="170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</row>
    <row r="216" spans="2:15" x14ac:dyDescent="0.2">
      <c r="B216" s="170"/>
      <c r="C216" s="170"/>
      <c r="D216" s="170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</row>
    <row r="217" spans="2:15" x14ac:dyDescent="0.2">
      <c r="B217" s="170"/>
      <c r="C217" s="170"/>
      <c r="D217" s="170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</row>
    <row r="218" spans="2:15" x14ac:dyDescent="0.2">
      <c r="B218" s="170"/>
      <c r="C218" s="170"/>
      <c r="D218" s="170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</row>
    <row r="219" spans="2:15" x14ac:dyDescent="0.2">
      <c r="B219" s="170"/>
      <c r="C219" s="170"/>
      <c r="D219" s="170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</row>
    <row r="220" spans="2:15" x14ac:dyDescent="0.2">
      <c r="B220" s="170"/>
      <c r="C220" s="170"/>
      <c r="D220" s="170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</row>
    <row r="221" spans="2:15" x14ac:dyDescent="0.2">
      <c r="B221" s="170"/>
      <c r="C221" s="170"/>
      <c r="D221" s="170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</row>
    <row r="222" spans="2:15" x14ac:dyDescent="0.2">
      <c r="B222" s="170"/>
      <c r="C222" s="170"/>
      <c r="D222" s="170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</row>
    <row r="223" spans="2:15" x14ac:dyDescent="0.2">
      <c r="B223" s="170"/>
      <c r="C223" s="170"/>
      <c r="D223" s="170"/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70"/>
    </row>
    <row r="224" spans="2:15" x14ac:dyDescent="0.2">
      <c r="B224" s="170"/>
      <c r="C224" s="170"/>
      <c r="D224" s="170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</row>
    <row r="225" spans="2:15" x14ac:dyDescent="0.2">
      <c r="B225" s="170"/>
      <c r="C225" s="170"/>
      <c r="D225" s="170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</row>
    <row r="226" spans="2:15" x14ac:dyDescent="0.2">
      <c r="B226" s="170"/>
      <c r="C226" s="170"/>
      <c r="D226" s="170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</row>
    <row r="227" spans="2:15" x14ac:dyDescent="0.2">
      <c r="B227" s="170"/>
      <c r="C227" s="170"/>
      <c r="D227" s="170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70"/>
    </row>
    <row r="228" spans="2:15" x14ac:dyDescent="0.2">
      <c r="B228" s="170"/>
      <c r="C228" s="170"/>
      <c r="D228" s="170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70"/>
    </row>
    <row r="229" spans="2:15" x14ac:dyDescent="0.2">
      <c r="B229" s="170"/>
      <c r="C229" s="170"/>
      <c r="D229" s="170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</row>
    <row r="230" spans="2:15" x14ac:dyDescent="0.2">
      <c r="B230" s="170"/>
      <c r="C230" s="170"/>
      <c r="D230" s="170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O230" s="170"/>
    </row>
    <row r="231" spans="2:15" x14ac:dyDescent="0.2">
      <c r="B231" s="170"/>
      <c r="C231" s="170"/>
      <c r="D231" s="170"/>
      <c r="E231" s="170"/>
      <c r="F231" s="170"/>
      <c r="G231" s="170"/>
      <c r="H231" s="170"/>
      <c r="I231" s="170"/>
      <c r="J231" s="170"/>
      <c r="K231" s="170"/>
      <c r="L231" s="170"/>
      <c r="M231" s="170"/>
      <c r="N231" s="170"/>
      <c r="O231" s="170"/>
    </row>
    <row r="232" spans="2:15" x14ac:dyDescent="0.2">
      <c r="B232" s="170"/>
      <c r="C232" s="170"/>
      <c r="D232" s="170"/>
      <c r="E232" s="170"/>
      <c r="F232" s="170"/>
      <c r="G232" s="170"/>
      <c r="H232" s="170"/>
      <c r="I232" s="170"/>
      <c r="J232" s="170"/>
      <c r="K232" s="170"/>
      <c r="L232" s="170"/>
      <c r="M232" s="170"/>
      <c r="N232" s="170"/>
      <c r="O232" s="170"/>
    </row>
    <row r="233" spans="2:15" x14ac:dyDescent="0.2">
      <c r="B233" s="170"/>
      <c r="C233" s="170"/>
      <c r="D233" s="170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O233" s="170"/>
    </row>
    <row r="234" spans="2:15" x14ac:dyDescent="0.2">
      <c r="B234" s="170"/>
      <c r="C234" s="170"/>
      <c r="D234" s="170"/>
      <c r="E234" s="170"/>
      <c r="F234" s="170"/>
      <c r="G234" s="170"/>
      <c r="H234" s="170"/>
      <c r="I234" s="170"/>
      <c r="J234" s="170"/>
      <c r="K234" s="170"/>
      <c r="L234" s="170"/>
      <c r="M234" s="170"/>
      <c r="N234" s="170"/>
      <c r="O234" s="170"/>
    </row>
    <row r="235" spans="2:15" x14ac:dyDescent="0.2">
      <c r="B235" s="170"/>
      <c r="C235" s="170"/>
      <c r="D235" s="170"/>
      <c r="E235" s="170"/>
      <c r="F235" s="170"/>
      <c r="G235" s="170"/>
      <c r="H235" s="170"/>
      <c r="I235" s="170"/>
      <c r="J235" s="170"/>
      <c r="K235" s="170"/>
      <c r="L235" s="170"/>
      <c r="M235" s="170"/>
      <c r="N235" s="170"/>
      <c r="O235" s="170"/>
    </row>
    <row r="236" spans="2:15" x14ac:dyDescent="0.2">
      <c r="B236" s="170"/>
      <c r="C236" s="170"/>
      <c r="D236" s="170"/>
      <c r="E236" s="170"/>
      <c r="F236" s="170"/>
      <c r="G236" s="170"/>
      <c r="H236" s="170"/>
      <c r="I236" s="170"/>
      <c r="J236" s="170"/>
      <c r="K236" s="170"/>
      <c r="L236" s="170"/>
      <c r="M236" s="170"/>
      <c r="N236" s="170"/>
      <c r="O236" s="170"/>
    </row>
    <row r="237" spans="2:15" x14ac:dyDescent="0.2">
      <c r="B237" s="170"/>
      <c r="C237" s="170"/>
      <c r="D237" s="170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O237" s="170"/>
    </row>
    <row r="238" spans="2:15" x14ac:dyDescent="0.2">
      <c r="B238" s="170"/>
      <c r="C238" s="170"/>
      <c r="D238" s="170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70"/>
    </row>
    <row r="239" spans="2:15" x14ac:dyDescent="0.2">
      <c r="B239" s="170"/>
      <c r="C239" s="170"/>
      <c r="D239" s="170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</row>
    <row r="240" spans="2:15" x14ac:dyDescent="0.2">
      <c r="B240" s="170"/>
      <c r="C240" s="170"/>
      <c r="D240" s="170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</row>
    <row r="241" spans="2:15" x14ac:dyDescent="0.2">
      <c r="B241" s="170"/>
      <c r="C241" s="170"/>
      <c r="D241" s="170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  <c r="O241" s="170"/>
    </row>
    <row r="242" spans="2:15" x14ac:dyDescent="0.2">
      <c r="B242" s="170"/>
      <c r="C242" s="170"/>
      <c r="D242" s="170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  <c r="O242" s="170"/>
    </row>
    <row r="243" spans="2:15" x14ac:dyDescent="0.2">
      <c r="B243" s="170"/>
      <c r="C243" s="170"/>
      <c r="D243" s="170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70"/>
    </row>
    <row r="244" spans="2:15" x14ac:dyDescent="0.2">
      <c r="B244" s="170"/>
      <c r="C244" s="170"/>
      <c r="D244" s="170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</row>
    <row r="245" spans="2:15" x14ac:dyDescent="0.2">
      <c r="B245" s="170"/>
      <c r="C245" s="170"/>
      <c r="D245" s="170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0"/>
    </row>
    <row r="246" spans="2:15" x14ac:dyDescent="0.2">
      <c r="B246" s="170"/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</row>
    <row r="247" spans="2:15" x14ac:dyDescent="0.2">
      <c r="B247" s="170"/>
      <c r="C247" s="170"/>
      <c r="D247" s="170"/>
      <c r="E247" s="170"/>
      <c r="F247" s="170"/>
      <c r="G247" s="170"/>
      <c r="H247" s="170"/>
      <c r="I247" s="170"/>
      <c r="J247" s="170"/>
      <c r="K247" s="170"/>
      <c r="L247" s="170"/>
      <c r="M247" s="170"/>
      <c r="N247" s="170"/>
      <c r="O247" s="170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O20"/>
  <sheetViews>
    <sheetView workbookViewId="0">
      <selection activeCell="N8" sqref="N8"/>
    </sheetView>
  </sheetViews>
  <sheetFormatPr defaultRowHeight="12.75" x14ac:dyDescent="0.2"/>
  <cols>
    <col min="1" max="1" width="52.7109375" style="159" bestFit="1" customWidth="1"/>
    <col min="2" max="14" width="10.140625" style="159" bestFit="1" customWidth="1"/>
    <col min="15" max="16384" width="9.140625" style="159"/>
  </cols>
  <sheetData>
    <row r="2" spans="1:15" ht="18.75" x14ac:dyDescent="0.2">
      <c r="A2" s="5" t="s">
        <v>196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4" spans="1:15" x14ac:dyDescent="0.2">
      <c r="N4" s="247" t="s">
        <v>84</v>
      </c>
    </row>
    <row r="5" spans="1:15" x14ac:dyDescent="0.2">
      <c r="A5" s="246"/>
      <c r="B5" s="48">
        <f>MT_ALL!B5</f>
        <v>42735</v>
      </c>
      <c r="C5" s="48">
        <f>MT_ALL!C5</f>
        <v>42766</v>
      </c>
      <c r="D5" s="48">
        <f>MT_ALL!D5</f>
        <v>42794</v>
      </c>
      <c r="E5" s="48">
        <f>MT_ALL!E5</f>
        <v>42825</v>
      </c>
      <c r="F5" s="48">
        <f>MT_ALL!F5</f>
        <v>42855</v>
      </c>
      <c r="G5" s="48">
        <f>MT_ALL!G5</f>
        <v>42886</v>
      </c>
      <c r="H5" s="48">
        <f>MT_ALL!H5</f>
        <v>42916</v>
      </c>
      <c r="I5" s="48">
        <f>MT_ALL!I5</f>
        <v>42947</v>
      </c>
      <c r="J5" s="48">
        <f>MT_ALL!J5</f>
        <v>42978</v>
      </c>
      <c r="K5" s="48">
        <f>MT_ALL!K5</f>
        <v>43008</v>
      </c>
      <c r="L5" s="48">
        <f>MT_ALL!L5</f>
        <v>43039</v>
      </c>
      <c r="M5" s="48">
        <f>MT_ALL!M5</f>
        <v>43069</v>
      </c>
      <c r="N5" s="48">
        <f>MT_ALL!N5</f>
        <v>43100</v>
      </c>
      <c r="O5" s="202"/>
    </row>
    <row r="6" spans="1:15" x14ac:dyDescent="0.2">
      <c r="A6" s="71" t="str">
        <f>MT_ALL!A6</f>
        <v>Загальна сума державного та гарантованого державою боргу</v>
      </c>
      <c r="B6" s="210">
        <f t="shared" ref="B6:N6" si="0">SUM(B7:B8)</f>
        <v>1929.8088323996401</v>
      </c>
      <c r="C6" s="210">
        <f t="shared" si="0"/>
        <v>1931.1054975438899</v>
      </c>
      <c r="D6" s="210">
        <f t="shared" si="0"/>
        <v>1941.4805727038101</v>
      </c>
      <c r="E6" s="210">
        <f t="shared" si="0"/>
        <v>1951.8511144941999</v>
      </c>
      <c r="F6" s="210">
        <f t="shared" si="0"/>
        <v>1979.37017569268</v>
      </c>
      <c r="G6" s="210">
        <f t="shared" si="0"/>
        <v>1968.0399587823499</v>
      </c>
      <c r="H6" s="210">
        <f t="shared" si="0"/>
        <v>1957.82067693099</v>
      </c>
      <c r="I6" s="210">
        <f t="shared" si="0"/>
        <v>1969.4791465229</v>
      </c>
      <c r="J6" s="210">
        <f t="shared" si="0"/>
        <v>1958.37445763908</v>
      </c>
      <c r="K6" s="210">
        <f t="shared" si="0"/>
        <v>2043.2601423867</v>
      </c>
      <c r="L6" s="210">
        <f t="shared" si="0"/>
        <v>2046.9503343196</v>
      </c>
      <c r="M6" s="210">
        <f t="shared" si="0"/>
        <v>2062.1037337855801</v>
      </c>
      <c r="N6" s="210">
        <f t="shared" si="0"/>
        <v>2141.6744392656601</v>
      </c>
    </row>
    <row r="7" spans="1:15" x14ac:dyDescent="0.2">
      <c r="A7" s="160" t="str">
        <f>MT_ALL!A7</f>
        <v>Внутрішній борг</v>
      </c>
      <c r="B7" s="245">
        <f>MT_ALL!B7/DMLMLR</f>
        <v>689.73000579020004</v>
      </c>
      <c r="C7" s="245">
        <f>MT_ALL!C7/DMLMLR</f>
        <v>689.69166730182997</v>
      </c>
      <c r="D7" s="245">
        <f>MT_ALL!D7/DMLMLR</f>
        <v>707.40375139487003</v>
      </c>
      <c r="E7" s="245">
        <f>MT_ALL!E7/DMLMLR</f>
        <v>718.91768932810999</v>
      </c>
      <c r="F7" s="245">
        <f>MT_ALL!F7/DMLMLR</f>
        <v>711.46038116607997</v>
      </c>
      <c r="G7" s="245">
        <f>MT_ALL!G7/DMLMLR</f>
        <v>707.09451923957999</v>
      </c>
      <c r="H7" s="245">
        <f>MT_ALL!H7/DMLMLR</f>
        <v>698.60465491800005</v>
      </c>
      <c r="I7" s="245">
        <f>MT_ALL!I7/DMLMLR</f>
        <v>709.20181570559998</v>
      </c>
      <c r="J7" s="245">
        <f>MT_ALL!J7/DMLMLR</f>
        <v>714.80706196261997</v>
      </c>
      <c r="K7" s="245">
        <f>MT_ALL!K7/DMLMLR</f>
        <v>719.77525378316</v>
      </c>
      <c r="L7" s="245">
        <f>MT_ALL!L7/DMLMLR</f>
        <v>725.42601508397001</v>
      </c>
      <c r="M7" s="245">
        <f>MT_ALL!M7/DMLMLR</f>
        <v>736.83009066162003</v>
      </c>
      <c r="N7" s="245">
        <f>MT_ALL!N7/DMLMLR</f>
        <v>766.67894097345004</v>
      </c>
    </row>
    <row r="8" spans="1:15" x14ac:dyDescent="0.2">
      <c r="A8" s="160" t="str">
        <f>MT_ALL!A8</f>
        <v>Зовнішній борг</v>
      </c>
      <c r="B8" s="245">
        <f>MT_ALL!B8/DMLMLR</f>
        <v>1240.0788266094401</v>
      </c>
      <c r="C8" s="245">
        <f>MT_ALL!C8/DMLMLR</f>
        <v>1241.4138302420599</v>
      </c>
      <c r="D8" s="245">
        <f>MT_ALL!D8/DMLMLR</f>
        <v>1234.07682130894</v>
      </c>
      <c r="E8" s="245">
        <f>MT_ALL!E8/DMLMLR</f>
        <v>1232.93342516609</v>
      </c>
      <c r="F8" s="245">
        <f>MT_ALL!F8/DMLMLR</f>
        <v>1267.9097945266001</v>
      </c>
      <c r="G8" s="245">
        <f>MT_ALL!G8/DMLMLR</f>
        <v>1260.9454395427699</v>
      </c>
      <c r="H8" s="245">
        <f>MT_ALL!H8/DMLMLR</f>
        <v>1259.2160220129899</v>
      </c>
      <c r="I8" s="245">
        <f>MT_ALL!I8/DMLMLR</f>
        <v>1260.2773308173</v>
      </c>
      <c r="J8" s="245">
        <f>MT_ALL!J8/DMLMLR</f>
        <v>1243.5673956764599</v>
      </c>
      <c r="K8" s="245">
        <f>MT_ALL!K8/DMLMLR</f>
        <v>1323.48488860354</v>
      </c>
      <c r="L8" s="245">
        <f>MT_ALL!L8/DMLMLR</f>
        <v>1321.5243192356299</v>
      </c>
      <c r="M8" s="245">
        <f>MT_ALL!M8/DMLMLR</f>
        <v>1325.27364312396</v>
      </c>
      <c r="N8" s="245">
        <f>MT_ALL!N8/DMLMLR</f>
        <v>1374.99549829221</v>
      </c>
    </row>
    <row r="10" spans="1:15" x14ac:dyDescent="0.2">
      <c r="N10" s="247" t="s">
        <v>52</v>
      </c>
    </row>
    <row r="11" spans="1:15" x14ac:dyDescent="0.2">
      <c r="A11" s="246"/>
      <c r="B11" s="48">
        <f>MT_ALL!B11</f>
        <v>42735</v>
      </c>
      <c r="C11" s="48">
        <f>MT_ALL!C11</f>
        <v>42766</v>
      </c>
      <c r="D11" s="48">
        <f>MT_ALL!D11</f>
        <v>42794</v>
      </c>
      <c r="E11" s="48">
        <f>MT_ALL!E11</f>
        <v>42825</v>
      </c>
      <c r="F11" s="48">
        <f>MT_ALL!F11</f>
        <v>42855</v>
      </c>
      <c r="G11" s="48">
        <f>MT_ALL!G11</f>
        <v>42886</v>
      </c>
      <c r="H11" s="48">
        <f>MT_ALL!H11</f>
        <v>42916</v>
      </c>
      <c r="I11" s="48">
        <f>MT_ALL!I11</f>
        <v>42947</v>
      </c>
      <c r="J11" s="48">
        <f>MT_ALL!J11</f>
        <v>42978</v>
      </c>
      <c r="K11" s="48">
        <f>MT_ALL!K11</f>
        <v>43008</v>
      </c>
      <c r="L11" s="48">
        <f>MT_ALL!L11</f>
        <v>43039</v>
      </c>
      <c r="M11" s="48">
        <f>MT_ALL!M11</f>
        <v>43069</v>
      </c>
      <c r="N11" s="48">
        <f>MT_ALL!N11</f>
        <v>43100</v>
      </c>
    </row>
    <row r="12" spans="1:15" x14ac:dyDescent="0.2">
      <c r="A12" s="71" t="str">
        <f>MT_ALL!A12</f>
        <v>Загальна сума державного та гарантованого державою боргу</v>
      </c>
      <c r="B12" s="210">
        <f t="shared" ref="B12:N12" si="1">SUM(B13:B14)</f>
        <v>70.972708268410003</v>
      </c>
      <c r="C12" s="210">
        <f t="shared" si="1"/>
        <v>71.208486081380002</v>
      </c>
      <c r="D12" s="210">
        <f t="shared" si="1"/>
        <v>71.764031614689998</v>
      </c>
      <c r="E12" s="210">
        <f t="shared" si="1"/>
        <v>72.354942093369999</v>
      </c>
      <c r="F12" s="210">
        <f t="shared" si="1"/>
        <v>74.548469181409999</v>
      </c>
      <c r="G12" s="210">
        <f t="shared" si="1"/>
        <v>74.68055014107</v>
      </c>
      <c r="H12" s="210">
        <f t="shared" si="1"/>
        <v>75.015177862179996</v>
      </c>
      <c r="I12" s="210">
        <f t="shared" si="1"/>
        <v>75.99592455813</v>
      </c>
      <c r="J12" s="210">
        <f t="shared" si="1"/>
        <v>76.560187598479999</v>
      </c>
      <c r="K12" s="210">
        <f t="shared" si="1"/>
        <v>77.042830223660005</v>
      </c>
      <c r="L12" s="210">
        <f t="shared" si="1"/>
        <v>76.295075449729993</v>
      </c>
      <c r="M12" s="210">
        <f t="shared" si="1"/>
        <v>76.334829245000009</v>
      </c>
      <c r="N12" s="210">
        <f t="shared" si="1"/>
        <v>76.305177725159993</v>
      </c>
    </row>
    <row r="13" spans="1:15" x14ac:dyDescent="0.2">
      <c r="A13" s="160" t="str">
        <f>MT_ALL!A13</f>
        <v>Внутрішній борг</v>
      </c>
      <c r="B13" s="245">
        <f>MT_ALL!B13/DMLMLR</f>
        <v>25.366246471259998</v>
      </c>
      <c r="C13" s="245">
        <f>MT_ALL!C13/DMLMLR</f>
        <v>25.432012675669998</v>
      </c>
      <c r="D13" s="245">
        <f>MT_ALL!D13/DMLMLR</f>
        <v>26.148160271630001</v>
      </c>
      <c r="E13" s="245">
        <f>MT_ALL!E13/DMLMLR</f>
        <v>26.650212915889998</v>
      </c>
      <c r="F13" s="245">
        <f>MT_ALL!F13/DMLMLR</f>
        <v>26.795534736499999</v>
      </c>
      <c r="G13" s="245">
        <f>MT_ALL!G13/DMLMLR</f>
        <v>26.831877809670001</v>
      </c>
      <c r="H13" s="245">
        <f>MT_ALL!H13/DMLMLR</f>
        <v>26.767493602270001</v>
      </c>
      <c r="I13" s="245">
        <f>MT_ALL!I13/DMLMLR</f>
        <v>27.365838210620002</v>
      </c>
      <c r="J13" s="245">
        <f>MT_ALL!J13/DMLMLR</f>
        <v>27.944483521670001</v>
      </c>
      <c r="K13" s="245">
        <f>MT_ALL!K13/DMLMLR</f>
        <v>27.139727108710002</v>
      </c>
      <c r="L13" s="245">
        <f>MT_ALL!L13/DMLMLR</f>
        <v>27.038483360419999</v>
      </c>
      <c r="M13" s="245">
        <f>MT_ALL!M13/DMLMLR</f>
        <v>27.275930997940002</v>
      </c>
      <c r="N13" s="245">
        <f>MT_ALL!N13/DMLMLR</f>
        <v>27.315810366209998</v>
      </c>
    </row>
    <row r="14" spans="1:15" x14ac:dyDescent="0.2">
      <c r="A14" s="160" t="str">
        <f>MT_ALL!A14</f>
        <v>Зовнішній борг</v>
      </c>
      <c r="B14" s="245">
        <f>MT_ALL!B14/DMLMLR</f>
        <v>45.606461797149997</v>
      </c>
      <c r="C14" s="245">
        <f>MT_ALL!C14/DMLMLR</f>
        <v>45.77647340571</v>
      </c>
      <c r="D14" s="245">
        <f>MT_ALL!D14/DMLMLR</f>
        <v>45.61587134306</v>
      </c>
      <c r="E14" s="245">
        <f>MT_ALL!E14/DMLMLR</f>
        <v>45.704729177479997</v>
      </c>
      <c r="F14" s="245">
        <f>MT_ALL!F14/DMLMLR</f>
        <v>47.752934444909997</v>
      </c>
      <c r="G14" s="245">
        <f>MT_ALL!G14/DMLMLR</f>
        <v>47.848672331400003</v>
      </c>
      <c r="H14" s="245">
        <f>MT_ALL!H14/DMLMLR</f>
        <v>48.247684259910002</v>
      </c>
      <c r="I14" s="245">
        <f>MT_ALL!I14/DMLMLR</f>
        <v>48.630086347510002</v>
      </c>
      <c r="J14" s="245">
        <f>MT_ALL!J14/DMLMLR</f>
        <v>48.615704076809998</v>
      </c>
      <c r="K14" s="245">
        <f>MT_ALL!K14/DMLMLR</f>
        <v>49.90310311495</v>
      </c>
      <c r="L14" s="245">
        <f>MT_ALL!L14/DMLMLR</f>
        <v>49.256592089309997</v>
      </c>
      <c r="M14" s="245">
        <f>MT_ALL!M14/DMLMLR</f>
        <v>49.05889824706</v>
      </c>
      <c r="N14" s="245">
        <f>MT_ALL!N14/DMLMLR</f>
        <v>48.989367358949998</v>
      </c>
    </row>
    <row r="16" spans="1:15" x14ac:dyDescent="0.2">
      <c r="N16" s="247" t="s">
        <v>23</v>
      </c>
    </row>
    <row r="17" spans="1:14" x14ac:dyDescent="0.2">
      <c r="A17" s="246"/>
      <c r="B17" s="48">
        <f>MT_ALL!B17</f>
        <v>42735</v>
      </c>
      <c r="C17" s="48">
        <f>MT_ALL!C17</f>
        <v>42766</v>
      </c>
      <c r="D17" s="48">
        <f>MT_ALL!D17</f>
        <v>42794</v>
      </c>
      <c r="E17" s="48">
        <f>MT_ALL!E17</f>
        <v>42825</v>
      </c>
      <c r="F17" s="48">
        <f>MT_ALL!F17</f>
        <v>42855</v>
      </c>
      <c r="G17" s="48">
        <f>MT_ALL!G17</f>
        <v>42886</v>
      </c>
      <c r="H17" s="48">
        <f>MT_ALL!H17</f>
        <v>42916</v>
      </c>
      <c r="I17" s="48">
        <f>MT_ALL!I17</f>
        <v>42947</v>
      </c>
      <c r="J17" s="48">
        <f>MT_ALL!J17</f>
        <v>42978</v>
      </c>
      <c r="K17" s="48">
        <f>MT_ALL!K17</f>
        <v>43008</v>
      </c>
      <c r="L17" s="48">
        <f>MT_ALL!L17</f>
        <v>43039</v>
      </c>
      <c r="M17" s="48">
        <f>MT_ALL!M17</f>
        <v>43069</v>
      </c>
      <c r="N17" s="48">
        <f>MT_ALL!N17</f>
        <v>43100</v>
      </c>
    </row>
    <row r="18" spans="1:14" x14ac:dyDescent="0.2">
      <c r="A18" s="71" t="str">
        <f>MT_ALL!A18</f>
        <v>Загальна сума державного та гарантованого державою боргу</v>
      </c>
      <c r="B18" s="210">
        <f t="shared" ref="B18:N18" si="2">SUM(B19:B20)</f>
        <v>1</v>
      </c>
      <c r="C18" s="210">
        <f t="shared" si="2"/>
        <v>1</v>
      </c>
      <c r="D18" s="210">
        <f t="shared" si="2"/>
        <v>1</v>
      </c>
      <c r="E18" s="210">
        <f t="shared" si="2"/>
        <v>1</v>
      </c>
      <c r="F18" s="210">
        <f t="shared" si="2"/>
        <v>1</v>
      </c>
      <c r="G18" s="210">
        <f t="shared" si="2"/>
        <v>1</v>
      </c>
      <c r="H18" s="210">
        <f t="shared" si="2"/>
        <v>1</v>
      </c>
      <c r="I18" s="210">
        <f t="shared" si="2"/>
        <v>1</v>
      </c>
      <c r="J18" s="210">
        <f t="shared" si="2"/>
        <v>1</v>
      </c>
      <c r="K18" s="210">
        <f t="shared" si="2"/>
        <v>1</v>
      </c>
      <c r="L18" s="210">
        <f t="shared" si="2"/>
        <v>1</v>
      </c>
      <c r="M18" s="210">
        <f t="shared" si="2"/>
        <v>0.93284400000000001</v>
      </c>
      <c r="N18" s="210">
        <f t="shared" si="2"/>
        <v>1</v>
      </c>
    </row>
    <row r="19" spans="1:14" x14ac:dyDescent="0.2">
      <c r="A19" s="160" t="str">
        <f>MT_ALL!A19</f>
        <v>Внутрішній борг</v>
      </c>
      <c r="B19" s="28">
        <f>MT_ALL!B19</f>
        <v>0.357408</v>
      </c>
      <c r="C19" s="28">
        <f>MT_ALL!C19</f>
        <v>0.35714899999999999</v>
      </c>
      <c r="D19" s="28">
        <f>MT_ALL!D19</f>
        <v>0.36436299999999999</v>
      </c>
      <c r="E19" s="28">
        <f>MT_ALL!E19</f>
        <v>0.36832599999999999</v>
      </c>
      <c r="F19" s="28">
        <f>MT_ALL!F19</f>
        <v>0.35943799999999998</v>
      </c>
      <c r="G19" s="28">
        <f>MT_ALL!G19</f>
        <v>0.35928900000000003</v>
      </c>
      <c r="H19" s="28">
        <f>MT_ALL!H19</f>
        <v>0.35682799999999998</v>
      </c>
      <c r="I19" s="28">
        <f>MT_ALL!I19</f>
        <v>0.36009600000000003</v>
      </c>
      <c r="J19" s="28">
        <f>MT_ALL!J19</f>
        <v>0.36499999999999999</v>
      </c>
      <c r="K19" s="28">
        <f>MT_ALL!K19</f>
        <v>0.35226800000000003</v>
      </c>
      <c r="L19" s="28">
        <f>MT_ALL!L19</f>
        <v>0.35439399999999999</v>
      </c>
      <c r="M19" s="28">
        <f>MT_ALL!M19</f>
        <v>0.33316400000000002</v>
      </c>
      <c r="N19" s="28">
        <f>MT_ALL!N19</f>
        <v>0.35798099999999999</v>
      </c>
    </row>
    <row r="20" spans="1:14" x14ac:dyDescent="0.2">
      <c r="A20" s="160" t="str">
        <f>MT_ALL!A20</f>
        <v>Зовнішній борг</v>
      </c>
      <c r="B20" s="28">
        <f>MT_ALL!B20</f>
        <v>0.64259200000000005</v>
      </c>
      <c r="C20" s="28">
        <f>MT_ALL!C20</f>
        <v>0.64285099999999995</v>
      </c>
      <c r="D20" s="28">
        <f>MT_ALL!D20</f>
        <v>0.63563700000000001</v>
      </c>
      <c r="E20" s="28">
        <f>MT_ALL!E20</f>
        <v>0.63167399999999996</v>
      </c>
      <c r="F20" s="28">
        <f>MT_ALL!F20</f>
        <v>0.64056199999999996</v>
      </c>
      <c r="G20" s="28">
        <f>MT_ALL!G20</f>
        <v>0.64071100000000003</v>
      </c>
      <c r="H20" s="28">
        <f>MT_ALL!H20</f>
        <v>0.64317199999999997</v>
      </c>
      <c r="I20" s="28">
        <f>MT_ALL!I20</f>
        <v>0.63990400000000003</v>
      </c>
      <c r="J20" s="28">
        <f>MT_ALL!J20</f>
        <v>0.63500000000000001</v>
      </c>
      <c r="K20" s="28">
        <f>MT_ALL!K20</f>
        <v>0.64773199999999997</v>
      </c>
      <c r="L20" s="28">
        <f>MT_ALL!L20</f>
        <v>0.64560600000000001</v>
      </c>
      <c r="M20" s="28">
        <f>MT_ALL!M20</f>
        <v>0.59967999999999999</v>
      </c>
      <c r="N20" s="28">
        <f>MT_ALL!N20</f>
        <v>0.64201900000000001</v>
      </c>
    </row>
  </sheetData>
  <mergeCells count="1">
    <mergeCell ref="A2:N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U247"/>
  <sheetViews>
    <sheetView workbookViewId="0">
      <selection activeCell="A4" sqref="A4"/>
    </sheetView>
  </sheetViews>
  <sheetFormatPr defaultRowHeight="12.75" x14ac:dyDescent="0.2"/>
  <cols>
    <col min="1" max="1" width="63.28515625" style="159" bestFit="1" customWidth="1"/>
    <col min="2" max="2" width="14.7109375" style="159" customWidth="1"/>
    <col min="3" max="10" width="14.42578125" style="159" bestFit="1" customWidth="1"/>
    <col min="11" max="11" width="13" style="159" customWidth="1"/>
    <col min="12" max="13" width="11.28515625" style="159" customWidth="1"/>
    <col min="14" max="14" width="13" style="159" customWidth="1"/>
    <col min="15" max="16384" width="9.140625" style="159"/>
  </cols>
  <sheetData>
    <row r="2" spans="1:21" ht="18.75" x14ac:dyDescent="0.2">
      <c r="A2" s="5" t="s">
        <v>196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70"/>
      <c r="P2" s="170"/>
      <c r="Q2" s="170"/>
      <c r="R2" s="170"/>
      <c r="S2" s="170"/>
      <c r="T2" s="170"/>
      <c r="U2" s="170"/>
    </row>
    <row r="3" spans="1:21" x14ac:dyDescent="0.2">
      <c r="A3" s="104"/>
    </row>
    <row r="4" spans="1:21" s="248" customFormat="1" x14ac:dyDescent="0.2">
      <c r="A4" s="184" t="str">
        <f>$A$2 &amp; " (" &amp;N4 &amp; ")"</f>
        <v>Державний та гарантований державою борг України за поточний рік (млрд. грн)</v>
      </c>
      <c r="N4" s="248" t="str">
        <f>VALUAH</f>
        <v>млрд. грн</v>
      </c>
    </row>
    <row r="5" spans="1:21" s="24" customFormat="1" x14ac:dyDescent="0.2">
      <c r="A5" s="102"/>
      <c r="B5" s="176">
        <v>42735</v>
      </c>
      <c r="C5" s="176">
        <v>42766</v>
      </c>
      <c r="D5" s="176">
        <v>42794</v>
      </c>
      <c r="E5" s="176">
        <v>42825</v>
      </c>
      <c r="F5" s="176">
        <v>42855</v>
      </c>
      <c r="G5" s="176">
        <v>42886</v>
      </c>
      <c r="H5" s="176">
        <v>42916</v>
      </c>
      <c r="I5" s="176">
        <v>42947</v>
      </c>
      <c r="J5" s="176">
        <v>42978</v>
      </c>
      <c r="K5" s="176">
        <v>43008</v>
      </c>
      <c r="L5" s="176">
        <v>43039</v>
      </c>
      <c r="M5" s="176">
        <v>43069</v>
      </c>
      <c r="N5" s="207">
        <v>43100</v>
      </c>
    </row>
    <row r="6" spans="1:21" s="79" customFormat="1" x14ac:dyDescent="0.2">
      <c r="A6" s="83" t="s">
        <v>182</v>
      </c>
      <c r="B6" s="27">
        <f t="shared" ref="B6:N6" si="0">SUM(B7:B8)</f>
        <v>1929.8088323996399</v>
      </c>
      <c r="C6" s="27">
        <f t="shared" si="0"/>
        <v>1931.1054975438899</v>
      </c>
      <c r="D6" s="27">
        <f t="shared" si="0"/>
        <v>1941.4805727038101</v>
      </c>
      <c r="E6" s="27">
        <f t="shared" si="0"/>
        <v>1951.8511144942001</v>
      </c>
      <c r="F6" s="27">
        <f t="shared" si="0"/>
        <v>1979.3701756926798</v>
      </c>
      <c r="G6" s="27">
        <f t="shared" si="0"/>
        <v>1968.0399587823501</v>
      </c>
      <c r="H6" s="27">
        <f t="shared" si="0"/>
        <v>1957.82067693099</v>
      </c>
      <c r="I6" s="27">
        <f t="shared" si="0"/>
        <v>1969.4791465229</v>
      </c>
      <c r="J6" s="27">
        <f t="shared" si="0"/>
        <v>1958.37445763908</v>
      </c>
      <c r="K6" s="27">
        <f t="shared" si="0"/>
        <v>2043.2601423867</v>
      </c>
      <c r="L6" s="27">
        <f t="shared" si="0"/>
        <v>2046.9503343196</v>
      </c>
      <c r="M6" s="27">
        <f t="shared" si="0"/>
        <v>2062.1037337855801</v>
      </c>
      <c r="N6" s="27">
        <f t="shared" si="0"/>
        <v>2141.6744392656601</v>
      </c>
    </row>
    <row r="7" spans="1:21" s="32" customFormat="1" x14ac:dyDescent="0.2">
      <c r="A7" s="213" t="s">
        <v>75</v>
      </c>
      <c r="B7" s="194">
        <v>1650.8332850501199</v>
      </c>
      <c r="C7" s="194">
        <v>1651.6900447923999</v>
      </c>
      <c r="D7" s="194">
        <v>1665.93556081062</v>
      </c>
      <c r="E7" s="194">
        <v>1676.1274934015801</v>
      </c>
      <c r="F7" s="194">
        <v>1672.9223766795999</v>
      </c>
      <c r="G7" s="194">
        <v>1665.0156396012001</v>
      </c>
      <c r="H7" s="194">
        <v>1651.05943844649</v>
      </c>
      <c r="I7" s="194">
        <v>1659.6903037940201</v>
      </c>
      <c r="J7" s="194">
        <v>1649.0469296926401</v>
      </c>
      <c r="K7" s="194">
        <v>1724.82158386898</v>
      </c>
      <c r="L7" s="194">
        <v>1738.9014758318399</v>
      </c>
      <c r="M7" s="194">
        <v>1756.1683999784</v>
      </c>
      <c r="N7" s="76">
        <v>1833.7098647964799</v>
      </c>
    </row>
    <row r="8" spans="1:21" s="32" customFormat="1" x14ac:dyDescent="0.2">
      <c r="A8" s="213" t="s">
        <v>117</v>
      </c>
      <c r="B8" s="194">
        <v>278.97554734952001</v>
      </c>
      <c r="C8" s="194">
        <v>279.41545275149002</v>
      </c>
      <c r="D8" s="194">
        <v>275.54501189319001</v>
      </c>
      <c r="E8" s="194">
        <v>275.72362109262002</v>
      </c>
      <c r="F8" s="194">
        <v>306.44779901307999</v>
      </c>
      <c r="G8" s="194">
        <v>303.02431918115002</v>
      </c>
      <c r="H8" s="194">
        <v>306.76123848449998</v>
      </c>
      <c r="I8" s="194">
        <v>309.78884272888001</v>
      </c>
      <c r="J8" s="194">
        <v>309.32752794644</v>
      </c>
      <c r="K8" s="194">
        <v>318.43855851772003</v>
      </c>
      <c r="L8" s="194">
        <v>308.04885848776001</v>
      </c>
      <c r="M8" s="194">
        <v>305.93533380717997</v>
      </c>
      <c r="N8" s="76">
        <v>307.96457446917998</v>
      </c>
    </row>
    <row r="9" spans="1:21" x14ac:dyDescent="0.2"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</row>
    <row r="10" spans="1:21" x14ac:dyDescent="0.2">
      <c r="A10" s="184" t="str">
        <f>$A$2 &amp; " (" &amp;N10 &amp; ")"</f>
        <v>Державний та гарантований державою борг України за поточний рік (млрд. дол. США)</v>
      </c>
      <c r="B10" s="170"/>
      <c r="C10" s="170"/>
      <c r="D10" s="170"/>
      <c r="E10" s="170"/>
      <c r="F10" s="170"/>
      <c r="G10" s="170"/>
      <c r="H10" s="170"/>
      <c r="I10" s="170"/>
      <c r="J10" s="170"/>
      <c r="K10" s="247"/>
      <c r="L10" s="170"/>
      <c r="M10" s="170"/>
      <c r="N10" s="248" t="str">
        <f>VALUSD</f>
        <v>млрд. дол. США</v>
      </c>
      <c r="O10" s="170"/>
      <c r="P10" s="170"/>
      <c r="Q10" s="170"/>
      <c r="R10" s="170"/>
      <c r="S10" s="170"/>
    </row>
    <row r="11" spans="1:21" s="84" customFormat="1" x14ac:dyDescent="0.2">
      <c r="A11" s="63"/>
      <c r="B11" s="176">
        <v>42735</v>
      </c>
      <c r="C11" s="176">
        <v>42766</v>
      </c>
      <c r="D11" s="176">
        <v>42794</v>
      </c>
      <c r="E11" s="176">
        <v>42825</v>
      </c>
      <c r="F11" s="176">
        <v>42855</v>
      </c>
      <c r="G11" s="176">
        <v>42886</v>
      </c>
      <c r="H11" s="176">
        <v>42916</v>
      </c>
      <c r="I11" s="176">
        <v>42947</v>
      </c>
      <c r="J11" s="176">
        <v>42978</v>
      </c>
      <c r="K11" s="176">
        <v>43008</v>
      </c>
      <c r="L11" s="176">
        <v>43039</v>
      </c>
      <c r="M11" s="176">
        <v>43069</v>
      </c>
      <c r="N11" s="207">
        <v>43100</v>
      </c>
      <c r="O11" s="24"/>
      <c r="P11" s="24"/>
      <c r="Q11" s="24"/>
      <c r="R11" s="24"/>
      <c r="S11" s="24"/>
      <c r="T11" s="24"/>
      <c r="U11" s="24"/>
    </row>
    <row r="12" spans="1:21" s="135" customFormat="1" x14ac:dyDescent="0.2">
      <c r="A12" s="83" t="s">
        <v>182</v>
      </c>
      <c r="B12" s="27">
        <f t="shared" ref="B12:N12" si="1">SUM(B13:B14)</f>
        <v>70.972708268410003</v>
      </c>
      <c r="C12" s="27">
        <f t="shared" si="1"/>
        <v>71.208486081380002</v>
      </c>
      <c r="D12" s="27">
        <f t="shared" si="1"/>
        <v>71.764031614689998</v>
      </c>
      <c r="E12" s="27">
        <f t="shared" si="1"/>
        <v>72.354942093369999</v>
      </c>
      <c r="F12" s="27">
        <f t="shared" si="1"/>
        <v>74.548469181409999</v>
      </c>
      <c r="G12" s="27">
        <f t="shared" si="1"/>
        <v>74.68055014107</v>
      </c>
      <c r="H12" s="27">
        <f t="shared" si="1"/>
        <v>75.015177862179996</v>
      </c>
      <c r="I12" s="27">
        <f t="shared" si="1"/>
        <v>75.99592455813</v>
      </c>
      <c r="J12" s="27">
        <f t="shared" si="1"/>
        <v>76.560187598479999</v>
      </c>
      <c r="K12" s="27">
        <f t="shared" si="1"/>
        <v>77.04283022365999</v>
      </c>
      <c r="L12" s="27">
        <f t="shared" si="1"/>
        <v>76.295075449730007</v>
      </c>
      <c r="M12" s="27">
        <f t="shared" si="1"/>
        <v>76.334829245000009</v>
      </c>
      <c r="N12" s="27">
        <f t="shared" si="1"/>
        <v>76.305177725160007</v>
      </c>
      <c r="O12" s="156"/>
      <c r="P12" s="156"/>
      <c r="Q12" s="156"/>
      <c r="R12" s="156"/>
      <c r="S12" s="156"/>
    </row>
    <row r="13" spans="1:21" s="134" customFormat="1" x14ac:dyDescent="0.2">
      <c r="A13" s="90" t="s">
        <v>75</v>
      </c>
      <c r="B13" s="194">
        <v>60.712805938389998</v>
      </c>
      <c r="C13" s="194">
        <v>60.90519016959</v>
      </c>
      <c r="D13" s="194">
        <v>61.578907321999999</v>
      </c>
      <c r="E13" s="114">
        <v>62.133892706049998</v>
      </c>
      <c r="F13" s="114">
        <v>63.006810839300002</v>
      </c>
      <c r="G13" s="114">
        <v>63.181788257900003</v>
      </c>
      <c r="H13" s="114">
        <v>63.261420668139998</v>
      </c>
      <c r="I13" s="114">
        <v>64.042160253250003</v>
      </c>
      <c r="J13" s="114">
        <v>64.467416741210002</v>
      </c>
      <c r="K13" s="114">
        <v>65.035838411119997</v>
      </c>
      <c r="L13" s="114">
        <v>64.813306446129999</v>
      </c>
      <c r="M13" s="114">
        <v>65.009733866160005</v>
      </c>
      <c r="N13" s="148">
        <v>65.332785676650005</v>
      </c>
      <c r="O13" s="155"/>
      <c r="P13" s="155"/>
      <c r="Q13" s="155"/>
      <c r="R13" s="155"/>
      <c r="S13" s="155"/>
    </row>
    <row r="14" spans="1:21" s="134" customFormat="1" x14ac:dyDescent="0.2">
      <c r="A14" s="90" t="s">
        <v>117</v>
      </c>
      <c r="B14" s="194">
        <v>10.259902330019999</v>
      </c>
      <c r="C14" s="194">
        <v>10.30329591179</v>
      </c>
      <c r="D14" s="194">
        <v>10.18512429269</v>
      </c>
      <c r="E14" s="114">
        <v>10.221049387320001</v>
      </c>
      <c r="F14" s="114">
        <v>11.541658342110001</v>
      </c>
      <c r="G14" s="114">
        <v>11.498761883169999</v>
      </c>
      <c r="H14" s="114">
        <v>11.75375719404</v>
      </c>
      <c r="I14" s="114">
        <v>11.95376430488</v>
      </c>
      <c r="J14" s="114">
        <v>12.092770857270001</v>
      </c>
      <c r="K14" s="114">
        <v>12.006991812540001</v>
      </c>
      <c r="L14" s="114">
        <v>11.4817690036</v>
      </c>
      <c r="M14" s="114">
        <v>11.32509537884</v>
      </c>
      <c r="N14" s="148">
        <v>10.972392048510001</v>
      </c>
      <c r="O14" s="155"/>
      <c r="P14" s="155"/>
      <c r="Q14" s="155"/>
      <c r="R14" s="155"/>
      <c r="S14" s="155"/>
    </row>
    <row r="15" spans="1:21" x14ac:dyDescent="0.2"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</row>
    <row r="16" spans="1:21" s="248" customFormat="1" x14ac:dyDescent="0.2">
      <c r="A16" s="20"/>
      <c r="B16" s="41"/>
      <c r="C16" s="41"/>
      <c r="D16" s="41"/>
      <c r="E16" s="41"/>
      <c r="F16" s="41"/>
      <c r="G16" s="41"/>
      <c r="H16" s="41"/>
      <c r="I16" s="41"/>
      <c r="J16" s="41"/>
      <c r="K16" s="247"/>
      <c r="L16" s="41"/>
      <c r="M16" s="41"/>
      <c r="N16" s="247" t="s">
        <v>23</v>
      </c>
    </row>
    <row r="17" spans="1:21" s="84" customFormat="1" x14ac:dyDescent="0.2">
      <c r="A17" s="164"/>
      <c r="B17" s="176">
        <v>42735</v>
      </c>
      <c r="C17" s="176">
        <v>42766</v>
      </c>
      <c r="D17" s="176">
        <v>42794</v>
      </c>
      <c r="E17" s="176">
        <v>42825</v>
      </c>
      <c r="F17" s="176">
        <v>42855</v>
      </c>
      <c r="G17" s="176">
        <v>42886</v>
      </c>
      <c r="H17" s="176">
        <v>42916</v>
      </c>
      <c r="I17" s="176">
        <v>42947</v>
      </c>
      <c r="J17" s="176">
        <v>42978</v>
      </c>
      <c r="K17" s="176">
        <v>43008</v>
      </c>
      <c r="L17" s="176">
        <v>43039</v>
      </c>
      <c r="M17" s="176">
        <v>43069</v>
      </c>
      <c r="N17" s="176">
        <v>43100</v>
      </c>
      <c r="O17" s="24"/>
      <c r="P17" s="24"/>
      <c r="Q17" s="24"/>
      <c r="R17" s="24"/>
      <c r="S17" s="24"/>
      <c r="T17" s="24"/>
      <c r="U17" s="24"/>
    </row>
    <row r="18" spans="1:21" s="135" customFormat="1" x14ac:dyDescent="0.2">
      <c r="A18" s="83" t="s">
        <v>182</v>
      </c>
      <c r="B18" s="27">
        <f t="shared" ref="B18:N18" si="2">SUM(B19:B20)</f>
        <v>1</v>
      </c>
      <c r="C18" s="27">
        <f t="shared" si="2"/>
        <v>1</v>
      </c>
      <c r="D18" s="27">
        <f t="shared" si="2"/>
        <v>1</v>
      </c>
      <c r="E18" s="27">
        <f t="shared" si="2"/>
        <v>1</v>
      </c>
      <c r="F18" s="27">
        <f t="shared" si="2"/>
        <v>1</v>
      </c>
      <c r="G18" s="27">
        <f t="shared" si="2"/>
        <v>1</v>
      </c>
      <c r="H18" s="27">
        <f t="shared" si="2"/>
        <v>1</v>
      </c>
      <c r="I18" s="27">
        <f t="shared" si="2"/>
        <v>1</v>
      </c>
      <c r="J18" s="27">
        <f t="shared" si="2"/>
        <v>1</v>
      </c>
      <c r="K18" s="27">
        <f t="shared" si="2"/>
        <v>1</v>
      </c>
      <c r="L18" s="27">
        <f t="shared" si="2"/>
        <v>1</v>
      </c>
      <c r="M18" s="27">
        <f t="shared" si="2"/>
        <v>0.93284400000000001</v>
      </c>
      <c r="N18" s="27">
        <f t="shared" si="2"/>
        <v>1</v>
      </c>
      <c r="O18" s="156"/>
      <c r="P18" s="156"/>
      <c r="Q18" s="156"/>
      <c r="R18" s="156"/>
      <c r="S18" s="156"/>
    </row>
    <row r="19" spans="1:21" s="134" customFormat="1" x14ac:dyDescent="0.2">
      <c r="A19" s="90" t="s">
        <v>75</v>
      </c>
      <c r="B19" s="141">
        <v>0.85543899999999995</v>
      </c>
      <c r="C19" s="141">
        <v>0.85530799999999996</v>
      </c>
      <c r="D19" s="141">
        <v>0.85807500000000003</v>
      </c>
      <c r="E19" s="141">
        <v>0.85873699999999997</v>
      </c>
      <c r="F19" s="141">
        <v>0.84517900000000001</v>
      </c>
      <c r="G19" s="141">
        <v>0.84602699999999997</v>
      </c>
      <c r="H19" s="141">
        <v>0.84331500000000004</v>
      </c>
      <c r="I19" s="141">
        <v>0.84270500000000004</v>
      </c>
      <c r="J19" s="141">
        <v>0.84204900000000005</v>
      </c>
      <c r="K19" s="141">
        <v>0.84415200000000001</v>
      </c>
      <c r="L19" s="141">
        <v>0.84950800000000004</v>
      </c>
      <c r="M19" s="141">
        <v>0.79786900000000005</v>
      </c>
      <c r="N19" s="222">
        <v>0.85620399999999997</v>
      </c>
      <c r="O19" s="155"/>
      <c r="P19" s="155"/>
      <c r="Q19" s="155"/>
      <c r="R19" s="155"/>
      <c r="S19" s="155"/>
    </row>
    <row r="20" spans="1:21" s="134" customFormat="1" x14ac:dyDescent="0.2">
      <c r="A20" s="90" t="s">
        <v>117</v>
      </c>
      <c r="B20" s="141">
        <v>0.144561</v>
      </c>
      <c r="C20" s="141">
        <v>0.14469199999999999</v>
      </c>
      <c r="D20" s="141">
        <v>0.141925</v>
      </c>
      <c r="E20" s="141">
        <v>0.141263</v>
      </c>
      <c r="F20" s="141">
        <v>0.15482099999999999</v>
      </c>
      <c r="G20" s="141">
        <v>0.153973</v>
      </c>
      <c r="H20" s="141">
        <v>0.15668499999999999</v>
      </c>
      <c r="I20" s="141">
        <v>0.15729499999999999</v>
      </c>
      <c r="J20" s="141">
        <v>0.15795100000000001</v>
      </c>
      <c r="K20" s="141">
        <v>0.15584799999999999</v>
      </c>
      <c r="L20" s="141">
        <v>0.15049199999999999</v>
      </c>
      <c r="M20" s="141">
        <v>0.13497500000000001</v>
      </c>
      <c r="N20" s="222">
        <v>0.14379600000000001</v>
      </c>
      <c r="O20" s="155"/>
      <c r="P20" s="155"/>
      <c r="Q20" s="155"/>
      <c r="R20" s="155"/>
      <c r="S20" s="155"/>
    </row>
    <row r="21" spans="1:21" x14ac:dyDescent="0.2"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</row>
    <row r="22" spans="1:21" x14ac:dyDescent="0.2"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</row>
    <row r="23" spans="1:21" x14ac:dyDescent="0.2"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</row>
    <row r="24" spans="1:21" x14ac:dyDescent="0.2"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</row>
    <row r="25" spans="1:21" s="20" customFormat="1" x14ac:dyDescent="0.2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</row>
    <row r="26" spans="1:21" x14ac:dyDescent="0.2"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</row>
    <row r="27" spans="1:21" x14ac:dyDescent="0.2"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</row>
    <row r="28" spans="1:21" x14ac:dyDescent="0.2"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</row>
    <row r="29" spans="1:21" x14ac:dyDescent="0.2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</row>
    <row r="30" spans="1:21" x14ac:dyDescent="0.2"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</row>
    <row r="31" spans="1:21" x14ac:dyDescent="0.2"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</row>
    <row r="32" spans="1:21" x14ac:dyDescent="0.2"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</row>
    <row r="33" spans="2:19" x14ac:dyDescent="0.2"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</row>
    <row r="34" spans="2:19" x14ac:dyDescent="0.2"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</row>
    <row r="35" spans="2:19" x14ac:dyDescent="0.2"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</row>
    <row r="36" spans="2:19" x14ac:dyDescent="0.2"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</row>
    <row r="37" spans="2:19" x14ac:dyDescent="0.2"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</row>
    <row r="38" spans="2:19" x14ac:dyDescent="0.2"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</row>
    <row r="39" spans="2:19" x14ac:dyDescent="0.2"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</row>
    <row r="40" spans="2:19" x14ac:dyDescent="0.2"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</row>
    <row r="41" spans="2:19" x14ac:dyDescent="0.2"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</row>
    <row r="42" spans="2:19" x14ac:dyDescent="0.2"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</row>
    <row r="43" spans="2:19" x14ac:dyDescent="0.2"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</row>
    <row r="44" spans="2:19" x14ac:dyDescent="0.2"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</row>
    <row r="45" spans="2:19" x14ac:dyDescent="0.2"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</row>
    <row r="46" spans="2:19" x14ac:dyDescent="0.2"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</row>
    <row r="47" spans="2:19" x14ac:dyDescent="0.2"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</row>
    <row r="48" spans="2:19" x14ac:dyDescent="0.2"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</row>
    <row r="49" spans="2:19" x14ac:dyDescent="0.2"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</row>
    <row r="50" spans="2:19" x14ac:dyDescent="0.2"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</row>
    <row r="51" spans="2:19" x14ac:dyDescent="0.2"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</row>
    <row r="52" spans="2:19" x14ac:dyDescent="0.2"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</row>
    <row r="53" spans="2:19" x14ac:dyDescent="0.2"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</row>
    <row r="54" spans="2:19" x14ac:dyDescent="0.2"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</row>
    <row r="55" spans="2:19" x14ac:dyDescent="0.2"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</row>
    <row r="56" spans="2:19" x14ac:dyDescent="0.2"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</row>
    <row r="57" spans="2:19" x14ac:dyDescent="0.2"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</row>
    <row r="58" spans="2:19" x14ac:dyDescent="0.2"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</row>
    <row r="59" spans="2:19" x14ac:dyDescent="0.2"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</row>
    <row r="60" spans="2:19" x14ac:dyDescent="0.2"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</row>
    <row r="61" spans="2:19" x14ac:dyDescent="0.2"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</row>
    <row r="62" spans="2:19" x14ac:dyDescent="0.2"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</row>
    <row r="63" spans="2:19" x14ac:dyDescent="0.2"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</row>
    <row r="64" spans="2:19" x14ac:dyDescent="0.2"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</row>
    <row r="65" spans="2:19" x14ac:dyDescent="0.2"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</row>
    <row r="66" spans="2:19" x14ac:dyDescent="0.2"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</row>
    <row r="67" spans="2:19" x14ac:dyDescent="0.2"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</row>
    <row r="68" spans="2:19" x14ac:dyDescent="0.2"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</row>
    <row r="69" spans="2:19" x14ac:dyDescent="0.2"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</row>
    <row r="70" spans="2:19" x14ac:dyDescent="0.2"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</row>
    <row r="71" spans="2:19" x14ac:dyDescent="0.2"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</row>
    <row r="72" spans="2:19" x14ac:dyDescent="0.2"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</row>
    <row r="73" spans="2:19" x14ac:dyDescent="0.2"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</row>
    <row r="74" spans="2:19" x14ac:dyDescent="0.2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</row>
    <row r="75" spans="2:19" x14ac:dyDescent="0.2"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</row>
    <row r="76" spans="2:19" x14ac:dyDescent="0.2"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</row>
    <row r="77" spans="2:19" x14ac:dyDescent="0.2"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</row>
    <row r="78" spans="2:19" x14ac:dyDescent="0.2"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</row>
    <row r="79" spans="2:19" x14ac:dyDescent="0.2"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</row>
    <row r="80" spans="2:19" x14ac:dyDescent="0.2"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</row>
    <row r="81" spans="2:19" x14ac:dyDescent="0.2">
      <c r="B81" s="170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</row>
    <row r="82" spans="2:19" x14ac:dyDescent="0.2"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</row>
    <row r="83" spans="2:19" x14ac:dyDescent="0.2"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</row>
    <row r="84" spans="2:19" x14ac:dyDescent="0.2"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</row>
    <row r="85" spans="2:19" x14ac:dyDescent="0.2"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</row>
    <row r="86" spans="2:19" x14ac:dyDescent="0.2"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</row>
    <row r="87" spans="2:19" x14ac:dyDescent="0.2">
      <c r="B87" s="170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</row>
    <row r="88" spans="2:19" x14ac:dyDescent="0.2"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</row>
    <row r="89" spans="2:19" x14ac:dyDescent="0.2">
      <c r="B89" s="170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</row>
    <row r="90" spans="2:19" x14ac:dyDescent="0.2"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</row>
    <row r="91" spans="2:19" x14ac:dyDescent="0.2"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</row>
    <row r="92" spans="2:19" x14ac:dyDescent="0.2"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</row>
    <row r="93" spans="2:19" x14ac:dyDescent="0.2"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</row>
    <row r="94" spans="2:19" x14ac:dyDescent="0.2">
      <c r="B94" s="170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  <c r="S94" s="170"/>
    </row>
    <row r="95" spans="2:19" x14ac:dyDescent="0.2">
      <c r="B95" s="170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</row>
    <row r="96" spans="2:19" x14ac:dyDescent="0.2">
      <c r="B96" s="170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/>
    </row>
    <row r="97" spans="2:19" x14ac:dyDescent="0.2"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</row>
    <row r="98" spans="2:19" x14ac:dyDescent="0.2"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/>
    </row>
    <row r="99" spans="2:19" x14ac:dyDescent="0.2"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</row>
    <row r="100" spans="2:19" x14ac:dyDescent="0.2"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</row>
    <row r="101" spans="2:19" x14ac:dyDescent="0.2"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</row>
    <row r="102" spans="2:19" x14ac:dyDescent="0.2"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</row>
    <row r="103" spans="2:19" x14ac:dyDescent="0.2"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</row>
    <row r="104" spans="2:19" x14ac:dyDescent="0.2">
      <c r="B104" s="170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</row>
    <row r="105" spans="2:19" x14ac:dyDescent="0.2"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</row>
    <row r="106" spans="2:19" x14ac:dyDescent="0.2"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</row>
    <row r="107" spans="2:19" x14ac:dyDescent="0.2">
      <c r="B107" s="170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</row>
    <row r="108" spans="2:19" x14ac:dyDescent="0.2"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</row>
    <row r="109" spans="2:19" x14ac:dyDescent="0.2"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</row>
    <row r="110" spans="2:19" x14ac:dyDescent="0.2"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</row>
    <row r="111" spans="2:19" x14ac:dyDescent="0.2"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</row>
    <row r="112" spans="2:19" x14ac:dyDescent="0.2"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</row>
    <row r="113" spans="2:19" x14ac:dyDescent="0.2"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  <c r="S113" s="170"/>
    </row>
    <row r="114" spans="2:19" x14ac:dyDescent="0.2"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</row>
    <row r="115" spans="2:19" x14ac:dyDescent="0.2"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  <c r="S115" s="170"/>
    </row>
    <row r="116" spans="2:19" x14ac:dyDescent="0.2"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  <c r="S116" s="170"/>
    </row>
    <row r="117" spans="2:19" x14ac:dyDescent="0.2"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  <c r="S117" s="170"/>
    </row>
    <row r="118" spans="2:19" x14ac:dyDescent="0.2"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</row>
    <row r="119" spans="2:19" x14ac:dyDescent="0.2"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</row>
    <row r="120" spans="2:19" x14ac:dyDescent="0.2"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</row>
    <row r="121" spans="2:19" x14ac:dyDescent="0.2"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0"/>
    </row>
    <row r="122" spans="2:19" x14ac:dyDescent="0.2"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</row>
    <row r="123" spans="2:19" x14ac:dyDescent="0.2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  <c r="R123" s="170"/>
      <c r="S123" s="170"/>
    </row>
    <row r="124" spans="2:19" x14ac:dyDescent="0.2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  <c r="S124" s="170"/>
    </row>
    <row r="125" spans="2:19" x14ac:dyDescent="0.2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  <c r="R125" s="170"/>
      <c r="S125" s="170"/>
    </row>
    <row r="126" spans="2:19" x14ac:dyDescent="0.2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  <c r="R126" s="170"/>
      <c r="S126" s="170"/>
    </row>
    <row r="127" spans="2:19" x14ac:dyDescent="0.2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  <c r="R127" s="170"/>
      <c r="S127" s="170"/>
    </row>
    <row r="128" spans="2:19" x14ac:dyDescent="0.2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170"/>
    </row>
    <row r="129" spans="2:19" x14ac:dyDescent="0.2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170"/>
    </row>
    <row r="130" spans="2:19" x14ac:dyDescent="0.2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  <c r="R130" s="170"/>
      <c r="S130" s="170"/>
    </row>
    <row r="131" spans="2:19" x14ac:dyDescent="0.2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  <c r="R131" s="170"/>
      <c r="S131" s="170"/>
    </row>
    <row r="132" spans="2:19" x14ac:dyDescent="0.2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  <c r="R132" s="170"/>
      <c r="S132" s="170"/>
    </row>
    <row r="133" spans="2:19" x14ac:dyDescent="0.2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  <c r="R133" s="170"/>
      <c r="S133" s="170"/>
    </row>
    <row r="134" spans="2:19" x14ac:dyDescent="0.2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  <c r="R134" s="170"/>
      <c r="S134" s="170"/>
    </row>
    <row r="135" spans="2:19" x14ac:dyDescent="0.2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</row>
    <row r="136" spans="2:19" x14ac:dyDescent="0.2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</row>
    <row r="137" spans="2:19" x14ac:dyDescent="0.2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</row>
    <row r="138" spans="2:19" x14ac:dyDescent="0.2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</row>
    <row r="139" spans="2:19" x14ac:dyDescent="0.2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</row>
    <row r="140" spans="2:19" x14ac:dyDescent="0.2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  <c r="S140" s="170"/>
    </row>
    <row r="141" spans="2:19" x14ac:dyDescent="0.2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  <c r="S141" s="170"/>
    </row>
    <row r="142" spans="2:19" x14ac:dyDescent="0.2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</row>
    <row r="143" spans="2:19" x14ac:dyDescent="0.2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</row>
    <row r="144" spans="2:19" x14ac:dyDescent="0.2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  <c r="R144" s="170"/>
      <c r="S144" s="170"/>
    </row>
    <row r="145" spans="2:19" x14ac:dyDescent="0.2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  <c r="R145" s="170"/>
      <c r="S145" s="170"/>
    </row>
    <row r="146" spans="2:19" x14ac:dyDescent="0.2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  <c r="R146" s="170"/>
      <c r="S146" s="170"/>
    </row>
    <row r="147" spans="2:19" x14ac:dyDescent="0.2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  <c r="R147" s="170"/>
      <c r="S147" s="170"/>
    </row>
    <row r="148" spans="2:19" x14ac:dyDescent="0.2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  <c r="R148" s="170"/>
      <c r="S148" s="170"/>
    </row>
    <row r="149" spans="2:19" x14ac:dyDescent="0.2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  <c r="S149" s="170"/>
    </row>
    <row r="150" spans="2:19" x14ac:dyDescent="0.2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  <c r="R150" s="170"/>
      <c r="S150" s="170"/>
    </row>
    <row r="151" spans="2:19" x14ac:dyDescent="0.2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  <c r="R151" s="170"/>
      <c r="S151" s="170"/>
    </row>
    <row r="152" spans="2:19" x14ac:dyDescent="0.2"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  <c r="R152" s="170"/>
      <c r="S152" s="170"/>
    </row>
    <row r="153" spans="2:19" x14ac:dyDescent="0.2"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  <c r="R153" s="170"/>
      <c r="S153" s="170"/>
    </row>
    <row r="154" spans="2:19" x14ac:dyDescent="0.2"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  <c r="R154" s="170"/>
      <c r="S154" s="170"/>
    </row>
    <row r="155" spans="2:19" x14ac:dyDescent="0.2"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  <c r="R155" s="170"/>
      <c r="S155" s="170"/>
    </row>
    <row r="156" spans="2:19" x14ac:dyDescent="0.2"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  <c r="R156" s="170"/>
      <c r="S156" s="170"/>
    </row>
    <row r="157" spans="2:19" x14ac:dyDescent="0.2"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  <c r="R157" s="170"/>
      <c r="S157" s="170"/>
    </row>
    <row r="158" spans="2:19" x14ac:dyDescent="0.2"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  <c r="R158" s="170"/>
      <c r="S158" s="170"/>
    </row>
    <row r="159" spans="2:19" x14ac:dyDescent="0.2"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170"/>
      <c r="S159" s="170"/>
    </row>
    <row r="160" spans="2:19" x14ac:dyDescent="0.2"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  <c r="R160" s="170"/>
      <c r="S160" s="170"/>
    </row>
    <row r="161" spans="2:19" x14ac:dyDescent="0.2"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  <c r="R161" s="170"/>
      <c r="S161" s="170"/>
    </row>
    <row r="162" spans="2:19" x14ac:dyDescent="0.2"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  <c r="R162" s="170"/>
      <c r="S162" s="170"/>
    </row>
    <row r="163" spans="2:19" x14ac:dyDescent="0.2"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  <c r="R163" s="170"/>
      <c r="S163" s="170"/>
    </row>
    <row r="164" spans="2:19" x14ac:dyDescent="0.2">
      <c r="B164" s="170"/>
      <c r="C164" s="170"/>
      <c r="D164" s="170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  <c r="R164" s="170"/>
      <c r="S164" s="170"/>
    </row>
    <row r="165" spans="2:19" x14ac:dyDescent="0.2">
      <c r="B165" s="170"/>
      <c r="C165" s="170"/>
      <c r="D165" s="170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  <c r="R165" s="170"/>
      <c r="S165" s="170"/>
    </row>
    <row r="166" spans="2:19" x14ac:dyDescent="0.2">
      <c r="B166" s="170"/>
      <c r="C166" s="170"/>
      <c r="D166" s="170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  <c r="R166" s="170"/>
      <c r="S166" s="170"/>
    </row>
    <row r="167" spans="2:19" x14ac:dyDescent="0.2">
      <c r="B167" s="170"/>
      <c r="C167" s="170"/>
      <c r="D167" s="170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  <c r="R167" s="170"/>
      <c r="S167" s="170"/>
    </row>
    <row r="168" spans="2:19" x14ac:dyDescent="0.2">
      <c r="B168" s="170"/>
      <c r="C168" s="170"/>
      <c r="D168" s="170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  <c r="R168" s="170"/>
      <c r="S168" s="170"/>
    </row>
    <row r="169" spans="2:19" x14ac:dyDescent="0.2">
      <c r="B169" s="170"/>
      <c r="C169" s="170"/>
      <c r="D169" s="170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  <c r="R169" s="170"/>
      <c r="S169" s="170"/>
    </row>
    <row r="170" spans="2:19" x14ac:dyDescent="0.2">
      <c r="B170" s="170"/>
      <c r="C170" s="170"/>
      <c r="D170" s="170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  <c r="R170" s="170"/>
      <c r="S170" s="170"/>
    </row>
    <row r="171" spans="2:19" x14ac:dyDescent="0.2">
      <c r="B171" s="170"/>
      <c r="C171" s="170"/>
      <c r="D171" s="170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  <c r="R171" s="170"/>
      <c r="S171" s="170"/>
    </row>
    <row r="172" spans="2:19" x14ac:dyDescent="0.2">
      <c r="B172" s="170"/>
      <c r="C172" s="170"/>
      <c r="D172" s="170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  <c r="R172" s="170"/>
      <c r="S172" s="170"/>
    </row>
    <row r="173" spans="2:19" x14ac:dyDescent="0.2">
      <c r="B173" s="170"/>
      <c r="C173" s="170"/>
      <c r="D173" s="170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  <c r="R173" s="170"/>
      <c r="S173" s="170"/>
    </row>
    <row r="174" spans="2:19" x14ac:dyDescent="0.2">
      <c r="B174" s="170"/>
      <c r="C174" s="170"/>
      <c r="D174" s="170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  <c r="R174" s="170"/>
      <c r="S174" s="170"/>
    </row>
    <row r="175" spans="2:19" x14ac:dyDescent="0.2">
      <c r="B175" s="170"/>
      <c r="C175" s="170"/>
      <c r="D175" s="17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  <c r="R175" s="170"/>
      <c r="S175" s="170"/>
    </row>
    <row r="176" spans="2:19" x14ac:dyDescent="0.2"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  <c r="R176" s="170"/>
      <c r="S176" s="170"/>
    </row>
    <row r="177" spans="2:19" x14ac:dyDescent="0.2">
      <c r="B177" s="170"/>
      <c r="C177" s="170"/>
      <c r="D177" s="170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  <c r="R177" s="170"/>
      <c r="S177" s="170"/>
    </row>
    <row r="178" spans="2:19" x14ac:dyDescent="0.2">
      <c r="B178" s="170"/>
      <c r="C178" s="170"/>
      <c r="D178" s="170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  <c r="R178" s="170"/>
      <c r="S178" s="170"/>
    </row>
    <row r="179" spans="2:19" x14ac:dyDescent="0.2">
      <c r="B179" s="170"/>
      <c r="C179" s="170"/>
      <c r="D179" s="170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  <c r="R179" s="170"/>
      <c r="S179" s="170"/>
    </row>
    <row r="180" spans="2:19" x14ac:dyDescent="0.2">
      <c r="B180" s="170"/>
      <c r="C180" s="170"/>
      <c r="D180" s="170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  <c r="R180" s="170"/>
      <c r="S180" s="170"/>
    </row>
    <row r="181" spans="2:19" x14ac:dyDescent="0.2">
      <c r="B181" s="170"/>
      <c r="C181" s="170"/>
      <c r="D181" s="170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  <c r="R181" s="170"/>
      <c r="S181" s="170"/>
    </row>
    <row r="182" spans="2:19" x14ac:dyDescent="0.2"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</row>
    <row r="183" spans="2:19" x14ac:dyDescent="0.2">
      <c r="B183" s="170"/>
      <c r="C183" s="170"/>
      <c r="D183" s="170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  <c r="R183" s="170"/>
      <c r="S183" s="170"/>
    </row>
    <row r="184" spans="2:19" x14ac:dyDescent="0.2">
      <c r="B184" s="170"/>
      <c r="C184" s="170"/>
      <c r="D184" s="170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0"/>
      <c r="R184" s="170"/>
      <c r="S184" s="170"/>
    </row>
    <row r="185" spans="2:19" x14ac:dyDescent="0.2">
      <c r="B185" s="170"/>
      <c r="C185" s="170"/>
      <c r="D185" s="170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0"/>
      <c r="R185" s="170"/>
      <c r="S185" s="170"/>
    </row>
    <row r="186" spans="2:19" x14ac:dyDescent="0.2">
      <c r="B186" s="170"/>
      <c r="C186" s="170"/>
      <c r="D186" s="170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  <c r="R186" s="170"/>
      <c r="S186" s="170"/>
    </row>
    <row r="187" spans="2:19" x14ac:dyDescent="0.2">
      <c r="B187" s="170"/>
      <c r="C187" s="170"/>
      <c r="D187" s="170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  <c r="R187" s="170"/>
      <c r="S187" s="170"/>
    </row>
    <row r="188" spans="2:19" x14ac:dyDescent="0.2">
      <c r="B188" s="170"/>
      <c r="C188" s="170"/>
      <c r="D188" s="170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  <c r="R188" s="170"/>
      <c r="S188" s="170"/>
    </row>
    <row r="189" spans="2:19" x14ac:dyDescent="0.2">
      <c r="B189" s="170"/>
      <c r="C189" s="170"/>
      <c r="D189" s="170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  <c r="R189" s="170"/>
      <c r="S189" s="170"/>
    </row>
    <row r="190" spans="2:19" x14ac:dyDescent="0.2">
      <c r="B190" s="170"/>
      <c r="C190" s="170"/>
      <c r="D190" s="170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  <c r="R190" s="170"/>
      <c r="S190" s="170"/>
    </row>
    <row r="191" spans="2:19" x14ac:dyDescent="0.2">
      <c r="B191" s="170"/>
      <c r="C191" s="170"/>
      <c r="D191" s="170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  <c r="R191" s="170"/>
      <c r="S191" s="170"/>
    </row>
    <row r="192" spans="2:19" x14ac:dyDescent="0.2">
      <c r="B192" s="170"/>
      <c r="C192" s="170"/>
      <c r="D192" s="170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  <c r="R192" s="170"/>
      <c r="S192" s="170"/>
    </row>
    <row r="193" spans="2:19" x14ac:dyDescent="0.2">
      <c r="B193" s="170"/>
      <c r="C193" s="170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  <c r="R193" s="170"/>
      <c r="S193" s="170"/>
    </row>
    <row r="194" spans="2:19" x14ac:dyDescent="0.2">
      <c r="B194" s="170"/>
      <c r="C194" s="170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  <c r="R194" s="170"/>
      <c r="S194" s="170"/>
    </row>
    <row r="195" spans="2:19" x14ac:dyDescent="0.2">
      <c r="B195" s="170"/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  <c r="Q195" s="170"/>
      <c r="R195" s="170"/>
      <c r="S195" s="170"/>
    </row>
    <row r="196" spans="2:19" x14ac:dyDescent="0.2">
      <c r="B196" s="170"/>
      <c r="C196" s="170"/>
      <c r="D196" s="170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  <c r="R196" s="170"/>
      <c r="S196" s="170"/>
    </row>
    <row r="197" spans="2:19" x14ac:dyDescent="0.2">
      <c r="B197" s="170"/>
      <c r="C197" s="170"/>
      <c r="D197" s="170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  <c r="R197" s="170"/>
      <c r="S197" s="170"/>
    </row>
    <row r="198" spans="2:19" x14ac:dyDescent="0.2"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  <c r="R198" s="170"/>
      <c r="S198" s="170"/>
    </row>
    <row r="199" spans="2:19" x14ac:dyDescent="0.2">
      <c r="B199" s="170"/>
      <c r="C199" s="170"/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  <c r="R199" s="170"/>
      <c r="S199" s="170"/>
    </row>
    <row r="200" spans="2:19" x14ac:dyDescent="0.2"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  <c r="R200" s="170"/>
      <c r="S200" s="170"/>
    </row>
    <row r="201" spans="2:19" x14ac:dyDescent="0.2">
      <c r="B201" s="170"/>
      <c r="C201" s="170"/>
      <c r="D201" s="170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  <c r="R201" s="170"/>
      <c r="S201" s="170"/>
    </row>
    <row r="202" spans="2:19" x14ac:dyDescent="0.2">
      <c r="B202" s="170"/>
      <c r="C202" s="170"/>
      <c r="D202" s="170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  <c r="R202" s="170"/>
      <c r="S202" s="170"/>
    </row>
    <row r="203" spans="2:19" x14ac:dyDescent="0.2">
      <c r="B203" s="170"/>
      <c r="C203" s="170"/>
      <c r="D203" s="170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  <c r="R203" s="170"/>
      <c r="S203" s="170"/>
    </row>
    <row r="204" spans="2:19" x14ac:dyDescent="0.2">
      <c r="B204" s="170"/>
      <c r="C204" s="170"/>
      <c r="D204" s="170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0"/>
      <c r="R204" s="170"/>
      <c r="S204" s="170"/>
    </row>
    <row r="205" spans="2:19" x14ac:dyDescent="0.2">
      <c r="B205" s="170"/>
      <c r="C205" s="170"/>
      <c r="D205" s="170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  <c r="R205" s="170"/>
      <c r="S205" s="170"/>
    </row>
    <row r="206" spans="2:19" x14ac:dyDescent="0.2">
      <c r="B206" s="170"/>
      <c r="C206" s="170"/>
      <c r="D206" s="170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  <c r="R206" s="170"/>
      <c r="S206" s="170"/>
    </row>
    <row r="207" spans="2:19" x14ac:dyDescent="0.2">
      <c r="B207" s="170"/>
      <c r="C207" s="170"/>
      <c r="D207" s="170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  <c r="R207" s="170"/>
      <c r="S207" s="170"/>
    </row>
    <row r="208" spans="2:19" x14ac:dyDescent="0.2">
      <c r="B208" s="170"/>
      <c r="C208" s="170"/>
      <c r="D208" s="170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  <c r="R208" s="170"/>
      <c r="S208" s="170"/>
    </row>
    <row r="209" spans="2:19" x14ac:dyDescent="0.2">
      <c r="B209" s="170"/>
      <c r="C209" s="170"/>
      <c r="D209" s="170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0"/>
      <c r="R209" s="170"/>
      <c r="S209" s="170"/>
    </row>
    <row r="210" spans="2:19" x14ac:dyDescent="0.2">
      <c r="B210" s="170"/>
      <c r="C210" s="170"/>
      <c r="D210" s="170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  <c r="R210" s="170"/>
      <c r="S210" s="170"/>
    </row>
    <row r="211" spans="2:19" x14ac:dyDescent="0.2">
      <c r="B211" s="170"/>
      <c r="C211" s="170"/>
      <c r="D211" s="170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  <c r="R211" s="170"/>
      <c r="S211" s="170"/>
    </row>
    <row r="212" spans="2:19" x14ac:dyDescent="0.2">
      <c r="B212" s="170"/>
      <c r="C212" s="170"/>
      <c r="D212" s="170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  <c r="R212" s="170"/>
      <c r="S212" s="170"/>
    </row>
    <row r="213" spans="2:19" x14ac:dyDescent="0.2">
      <c r="B213" s="170"/>
      <c r="C213" s="170"/>
      <c r="D213" s="170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  <c r="P213" s="170"/>
      <c r="Q213" s="170"/>
      <c r="R213" s="170"/>
      <c r="S213" s="170"/>
    </row>
    <row r="214" spans="2:19" x14ac:dyDescent="0.2">
      <c r="B214" s="170"/>
      <c r="C214" s="170"/>
      <c r="D214" s="170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  <c r="P214" s="170"/>
      <c r="Q214" s="170"/>
      <c r="R214" s="170"/>
      <c r="S214" s="170"/>
    </row>
    <row r="215" spans="2:19" x14ac:dyDescent="0.2">
      <c r="B215" s="170"/>
      <c r="C215" s="170"/>
      <c r="D215" s="170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  <c r="R215" s="170"/>
      <c r="S215" s="170"/>
    </row>
    <row r="216" spans="2:19" x14ac:dyDescent="0.2">
      <c r="B216" s="170"/>
      <c r="C216" s="170"/>
      <c r="D216" s="170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  <c r="R216" s="170"/>
      <c r="S216" s="170"/>
    </row>
    <row r="217" spans="2:19" x14ac:dyDescent="0.2">
      <c r="B217" s="170"/>
      <c r="C217" s="170"/>
      <c r="D217" s="170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  <c r="R217" s="170"/>
      <c r="S217" s="170"/>
    </row>
    <row r="218" spans="2:19" x14ac:dyDescent="0.2">
      <c r="B218" s="170"/>
      <c r="C218" s="170"/>
      <c r="D218" s="170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  <c r="R218" s="170"/>
      <c r="S218" s="170"/>
    </row>
    <row r="219" spans="2:19" x14ac:dyDescent="0.2">
      <c r="B219" s="170"/>
      <c r="C219" s="170"/>
      <c r="D219" s="170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  <c r="R219" s="170"/>
      <c r="S219" s="170"/>
    </row>
    <row r="220" spans="2:19" x14ac:dyDescent="0.2">
      <c r="B220" s="170"/>
      <c r="C220" s="170"/>
      <c r="D220" s="170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  <c r="R220" s="170"/>
      <c r="S220" s="170"/>
    </row>
    <row r="221" spans="2:19" x14ac:dyDescent="0.2">
      <c r="B221" s="170"/>
      <c r="C221" s="170"/>
      <c r="D221" s="170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0"/>
      <c r="R221" s="170"/>
      <c r="S221" s="170"/>
    </row>
    <row r="222" spans="2:19" x14ac:dyDescent="0.2">
      <c r="B222" s="170"/>
      <c r="C222" s="170"/>
      <c r="D222" s="170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  <c r="P222" s="170"/>
      <c r="Q222" s="170"/>
      <c r="R222" s="170"/>
      <c r="S222" s="170"/>
    </row>
    <row r="223" spans="2:19" x14ac:dyDescent="0.2">
      <c r="B223" s="170"/>
      <c r="C223" s="170"/>
      <c r="D223" s="170"/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70"/>
      <c r="P223" s="170"/>
      <c r="Q223" s="170"/>
      <c r="R223" s="170"/>
      <c r="S223" s="170"/>
    </row>
    <row r="224" spans="2:19" x14ac:dyDescent="0.2">
      <c r="B224" s="170"/>
      <c r="C224" s="170"/>
      <c r="D224" s="170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  <c r="R224" s="170"/>
      <c r="S224" s="170"/>
    </row>
    <row r="225" spans="2:19" x14ac:dyDescent="0.2">
      <c r="B225" s="170"/>
      <c r="C225" s="170"/>
      <c r="D225" s="170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  <c r="R225" s="170"/>
      <c r="S225" s="170"/>
    </row>
    <row r="226" spans="2:19" x14ac:dyDescent="0.2">
      <c r="B226" s="170"/>
      <c r="C226" s="170"/>
      <c r="D226" s="170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  <c r="P226" s="170"/>
      <c r="Q226" s="170"/>
      <c r="R226" s="170"/>
      <c r="S226" s="170"/>
    </row>
    <row r="227" spans="2:19" x14ac:dyDescent="0.2">
      <c r="B227" s="170"/>
      <c r="C227" s="170"/>
      <c r="D227" s="170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70"/>
      <c r="P227" s="170"/>
      <c r="Q227" s="170"/>
      <c r="R227" s="170"/>
      <c r="S227" s="170"/>
    </row>
    <row r="228" spans="2:19" x14ac:dyDescent="0.2">
      <c r="B228" s="170"/>
      <c r="C228" s="170"/>
      <c r="D228" s="170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70"/>
      <c r="P228" s="170"/>
      <c r="Q228" s="170"/>
      <c r="R228" s="170"/>
      <c r="S228" s="170"/>
    </row>
    <row r="229" spans="2:19" x14ac:dyDescent="0.2">
      <c r="B229" s="170"/>
      <c r="C229" s="170"/>
      <c r="D229" s="170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70"/>
      <c r="R229" s="170"/>
      <c r="S229" s="170"/>
    </row>
    <row r="230" spans="2:19" x14ac:dyDescent="0.2">
      <c r="B230" s="170"/>
      <c r="C230" s="170"/>
      <c r="D230" s="170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O230" s="170"/>
      <c r="P230" s="170"/>
      <c r="Q230" s="170"/>
      <c r="R230" s="170"/>
      <c r="S230" s="170"/>
    </row>
    <row r="231" spans="2:19" x14ac:dyDescent="0.2">
      <c r="B231" s="170"/>
      <c r="C231" s="170"/>
      <c r="D231" s="170"/>
      <c r="E231" s="170"/>
      <c r="F231" s="170"/>
      <c r="G231" s="170"/>
      <c r="H231" s="170"/>
      <c r="I231" s="170"/>
      <c r="J231" s="170"/>
      <c r="K231" s="170"/>
      <c r="L231" s="170"/>
      <c r="M231" s="170"/>
      <c r="N231" s="170"/>
      <c r="O231" s="170"/>
      <c r="P231" s="170"/>
      <c r="Q231" s="170"/>
      <c r="R231" s="170"/>
      <c r="S231" s="170"/>
    </row>
    <row r="232" spans="2:19" x14ac:dyDescent="0.2">
      <c r="B232" s="170"/>
      <c r="C232" s="170"/>
      <c r="D232" s="170"/>
      <c r="E232" s="170"/>
      <c r="F232" s="170"/>
      <c r="G232" s="170"/>
      <c r="H232" s="170"/>
      <c r="I232" s="170"/>
      <c r="J232" s="170"/>
      <c r="K232" s="170"/>
      <c r="L232" s="170"/>
      <c r="M232" s="170"/>
      <c r="N232" s="170"/>
      <c r="O232" s="170"/>
      <c r="P232" s="170"/>
      <c r="Q232" s="170"/>
      <c r="R232" s="170"/>
      <c r="S232" s="170"/>
    </row>
    <row r="233" spans="2:19" x14ac:dyDescent="0.2">
      <c r="B233" s="170"/>
      <c r="C233" s="170"/>
      <c r="D233" s="170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O233" s="170"/>
      <c r="P233" s="170"/>
      <c r="Q233" s="170"/>
      <c r="R233" s="170"/>
      <c r="S233" s="170"/>
    </row>
    <row r="234" spans="2:19" x14ac:dyDescent="0.2">
      <c r="B234" s="170"/>
      <c r="C234" s="170"/>
      <c r="D234" s="170"/>
      <c r="E234" s="170"/>
      <c r="F234" s="170"/>
      <c r="G234" s="170"/>
      <c r="H234" s="170"/>
      <c r="I234" s="170"/>
      <c r="J234" s="170"/>
      <c r="K234" s="170"/>
      <c r="L234" s="170"/>
      <c r="M234" s="170"/>
      <c r="N234" s="170"/>
      <c r="O234" s="170"/>
      <c r="P234" s="170"/>
      <c r="Q234" s="170"/>
      <c r="R234" s="170"/>
      <c r="S234" s="170"/>
    </row>
    <row r="235" spans="2:19" x14ac:dyDescent="0.2">
      <c r="B235" s="170"/>
      <c r="C235" s="170"/>
      <c r="D235" s="170"/>
      <c r="E235" s="170"/>
      <c r="F235" s="170"/>
      <c r="G235" s="170"/>
      <c r="H235" s="170"/>
      <c r="I235" s="170"/>
      <c r="J235" s="170"/>
      <c r="K235" s="170"/>
      <c r="L235" s="170"/>
      <c r="M235" s="170"/>
      <c r="N235" s="170"/>
      <c r="O235" s="170"/>
      <c r="P235" s="170"/>
      <c r="Q235" s="170"/>
      <c r="R235" s="170"/>
      <c r="S235" s="170"/>
    </row>
    <row r="236" spans="2:19" x14ac:dyDescent="0.2">
      <c r="B236" s="170"/>
      <c r="C236" s="170"/>
      <c r="D236" s="170"/>
      <c r="E236" s="170"/>
      <c r="F236" s="170"/>
      <c r="G236" s="170"/>
      <c r="H236" s="170"/>
      <c r="I236" s="170"/>
      <c r="J236" s="170"/>
      <c r="K236" s="170"/>
      <c r="L236" s="170"/>
      <c r="M236" s="170"/>
      <c r="N236" s="170"/>
      <c r="O236" s="170"/>
      <c r="P236" s="170"/>
      <c r="Q236" s="170"/>
      <c r="R236" s="170"/>
      <c r="S236" s="170"/>
    </row>
    <row r="237" spans="2:19" x14ac:dyDescent="0.2">
      <c r="B237" s="170"/>
      <c r="C237" s="170"/>
      <c r="D237" s="170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O237" s="170"/>
      <c r="P237" s="170"/>
      <c r="Q237" s="170"/>
      <c r="R237" s="170"/>
      <c r="S237" s="170"/>
    </row>
    <row r="238" spans="2:19" x14ac:dyDescent="0.2">
      <c r="B238" s="170"/>
      <c r="C238" s="170"/>
      <c r="D238" s="170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70"/>
      <c r="P238" s="170"/>
      <c r="Q238" s="170"/>
      <c r="R238" s="170"/>
      <c r="S238" s="170"/>
    </row>
    <row r="239" spans="2:19" x14ac:dyDescent="0.2">
      <c r="B239" s="170"/>
      <c r="C239" s="170"/>
      <c r="D239" s="170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  <c r="P239" s="170"/>
      <c r="Q239" s="170"/>
      <c r="R239" s="170"/>
      <c r="S239" s="170"/>
    </row>
    <row r="240" spans="2:19" x14ac:dyDescent="0.2">
      <c r="B240" s="170"/>
      <c r="C240" s="170"/>
      <c r="D240" s="170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  <c r="P240" s="170"/>
      <c r="Q240" s="170"/>
      <c r="R240" s="170"/>
      <c r="S240" s="170"/>
    </row>
    <row r="241" spans="2:19" x14ac:dyDescent="0.2">
      <c r="B241" s="170"/>
      <c r="C241" s="170"/>
      <c r="D241" s="170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  <c r="O241" s="170"/>
      <c r="P241" s="170"/>
      <c r="Q241" s="170"/>
      <c r="R241" s="170"/>
      <c r="S241" s="170"/>
    </row>
    <row r="242" spans="2:19" x14ac:dyDescent="0.2">
      <c r="B242" s="170"/>
      <c r="C242" s="170"/>
      <c r="D242" s="170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  <c r="O242" s="170"/>
      <c r="P242" s="170"/>
      <c r="Q242" s="170"/>
      <c r="R242" s="170"/>
      <c r="S242" s="170"/>
    </row>
    <row r="243" spans="2:19" x14ac:dyDescent="0.2">
      <c r="B243" s="170"/>
      <c r="C243" s="170"/>
      <c r="D243" s="170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70"/>
      <c r="P243" s="170"/>
      <c r="Q243" s="170"/>
      <c r="R243" s="170"/>
      <c r="S243" s="170"/>
    </row>
    <row r="244" spans="2:19" x14ac:dyDescent="0.2">
      <c r="B244" s="170"/>
      <c r="C244" s="170"/>
      <c r="D244" s="170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  <c r="P244" s="170"/>
      <c r="Q244" s="170"/>
      <c r="R244" s="170"/>
      <c r="S244" s="170"/>
    </row>
    <row r="245" spans="2:19" x14ac:dyDescent="0.2">
      <c r="B245" s="170"/>
      <c r="C245" s="170"/>
      <c r="D245" s="170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0"/>
      <c r="P245" s="170"/>
      <c r="Q245" s="170"/>
      <c r="R245" s="170"/>
      <c r="S245" s="170"/>
    </row>
    <row r="246" spans="2:19" x14ac:dyDescent="0.2">
      <c r="B246" s="170"/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  <c r="P246" s="170"/>
      <c r="Q246" s="170"/>
      <c r="R246" s="170"/>
      <c r="S246" s="170"/>
    </row>
    <row r="247" spans="2:19" x14ac:dyDescent="0.2">
      <c r="B247" s="170"/>
      <c r="C247" s="170"/>
      <c r="D247" s="170"/>
      <c r="E247" s="170"/>
      <c r="F247" s="170"/>
      <c r="G247" s="170"/>
      <c r="H247" s="170"/>
      <c r="I247" s="170"/>
      <c r="J247" s="170"/>
      <c r="K247" s="170"/>
      <c r="L247" s="170"/>
      <c r="M247" s="170"/>
      <c r="N247" s="170"/>
      <c r="O247" s="170"/>
      <c r="P247" s="170"/>
      <c r="Q247" s="170"/>
      <c r="R247" s="170"/>
      <c r="S247" s="170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159" bestFit="1" customWidth="1"/>
    <col min="2" max="2" width="20" style="159" customWidth="1"/>
    <col min="3" max="3" width="20.85546875" style="159" customWidth="1"/>
    <col min="4" max="4" width="11.42578125" style="159" bestFit="1" customWidth="1"/>
    <col min="5" max="16384" width="9.140625" style="159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31.12.2017 
(за видами відсоткових ставок)</v>
      </c>
      <c r="B2" s="3"/>
      <c r="C2" s="3"/>
      <c r="D2" s="3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</row>
    <row r="3" spans="1:19" x14ac:dyDescent="0.2">
      <c r="A3" s="2"/>
      <c r="B3" s="2"/>
      <c r="C3" s="2"/>
      <c r="D3" s="2"/>
    </row>
    <row r="4" spans="1:19" s="248" customFormat="1" x14ac:dyDescent="0.2">
      <c r="D4" s="248" t="str">
        <f>VALVAL</f>
        <v>млрд. одиниць</v>
      </c>
    </row>
    <row r="5" spans="1:19" s="24" customFormat="1" x14ac:dyDescent="0.2">
      <c r="A5" s="206"/>
      <c r="B5" s="93" t="s">
        <v>183</v>
      </c>
      <c r="C5" s="93" t="s">
        <v>9</v>
      </c>
      <c r="D5" s="93" t="s">
        <v>68</v>
      </c>
    </row>
    <row r="6" spans="1:19" s="65" customFormat="1" ht="15.75" x14ac:dyDescent="0.2">
      <c r="A6" s="201" t="s">
        <v>182</v>
      </c>
      <c r="B6" s="147">
        <f t="shared" ref="B6:D6" si="0">SUM(B$7+ B$8)</f>
        <v>76.305177725160007</v>
      </c>
      <c r="C6" s="147">
        <f t="shared" si="0"/>
        <v>2141.6744392656601</v>
      </c>
      <c r="D6" s="218">
        <f t="shared" si="0"/>
        <v>1</v>
      </c>
    </row>
    <row r="7" spans="1:19" s="32" customFormat="1" ht="14.25" x14ac:dyDescent="0.2">
      <c r="A7" s="85" t="s">
        <v>85</v>
      </c>
      <c r="B7" s="69">
        <v>28.341546193749998</v>
      </c>
      <c r="C7" s="69">
        <v>795.46849718417002</v>
      </c>
      <c r="D7" s="132">
        <v>0.37142399999999998</v>
      </c>
    </row>
    <row r="8" spans="1:19" s="32" customFormat="1" ht="14.25" x14ac:dyDescent="0.2">
      <c r="A8" s="85" t="s">
        <v>89</v>
      </c>
      <c r="B8" s="69">
        <v>47.963631531410002</v>
      </c>
      <c r="C8" s="69">
        <v>1346.2059420814901</v>
      </c>
      <c r="D8" s="132">
        <v>0.62857600000000002</v>
      </c>
    </row>
    <row r="9" spans="1:19" x14ac:dyDescent="0.2">
      <c r="B9" s="118"/>
      <c r="C9" s="118"/>
      <c r="D9" s="118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</row>
    <row r="10" spans="1:19" x14ac:dyDescent="0.2">
      <c r="B10" s="118"/>
      <c r="C10" s="118"/>
      <c r="D10" s="118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</row>
    <row r="11" spans="1:19" x14ac:dyDescent="0.2">
      <c r="B11" s="118"/>
      <c r="C11" s="118"/>
      <c r="D11" s="118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</row>
    <row r="12" spans="1:19" x14ac:dyDescent="0.2"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</row>
    <row r="13" spans="1:19" x14ac:dyDescent="0.2"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</row>
    <row r="14" spans="1:19" x14ac:dyDescent="0.2"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</row>
    <row r="15" spans="1:19" x14ac:dyDescent="0.2"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9" x14ac:dyDescent="0.2"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</row>
    <row r="17" spans="2:17" x14ac:dyDescent="0.2"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</row>
    <row r="18" spans="2:17" x14ac:dyDescent="0.2"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</row>
    <row r="19" spans="2:17" x14ac:dyDescent="0.2"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</row>
    <row r="20" spans="2:17" x14ac:dyDescent="0.2"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</row>
    <row r="21" spans="2:17" x14ac:dyDescent="0.2"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</row>
    <row r="22" spans="2:17" x14ac:dyDescent="0.2"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</row>
    <row r="23" spans="2:17" x14ac:dyDescent="0.2"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</row>
    <row r="24" spans="2:17" x14ac:dyDescent="0.2"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</row>
    <row r="25" spans="2:17" x14ac:dyDescent="0.2"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</row>
    <row r="26" spans="2:17" x14ac:dyDescent="0.2"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</row>
    <row r="27" spans="2:17" x14ac:dyDescent="0.2"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</row>
    <row r="28" spans="2:17" x14ac:dyDescent="0.2"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</row>
    <row r="29" spans="2:17" x14ac:dyDescent="0.2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</row>
    <row r="30" spans="2:17" x14ac:dyDescent="0.2"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</row>
    <row r="31" spans="2:17" x14ac:dyDescent="0.2"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</row>
    <row r="32" spans="2:17" x14ac:dyDescent="0.2"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</row>
    <row r="33" spans="2:17" x14ac:dyDescent="0.2"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</row>
    <row r="34" spans="2:17" x14ac:dyDescent="0.2"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</row>
    <row r="35" spans="2:17" x14ac:dyDescent="0.2"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</row>
    <row r="36" spans="2:17" x14ac:dyDescent="0.2"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</row>
    <row r="37" spans="2:17" x14ac:dyDescent="0.2"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</row>
    <row r="38" spans="2:17" x14ac:dyDescent="0.2"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</row>
    <row r="39" spans="2:17" x14ac:dyDescent="0.2"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</row>
    <row r="40" spans="2:17" x14ac:dyDescent="0.2"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</row>
    <row r="41" spans="2:17" x14ac:dyDescent="0.2"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</row>
    <row r="42" spans="2:17" x14ac:dyDescent="0.2"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</row>
    <row r="43" spans="2:17" x14ac:dyDescent="0.2"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</row>
    <row r="44" spans="2:17" x14ac:dyDescent="0.2"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</row>
    <row r="45" spans="2:17" x14ac:dyDescent="0.2"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</row>
    <row r="46" spans="2:17" x14ac:dyDescent="0.2"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</row>
    <row r="47" spans="2:17" x14ac:dyDescent="0.2"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</row>
    <row r="48" spans="2:17" x14ac:dyDescent="0.2"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</row>
    <row r="49" spans="2:17" x14ac:dyDescent="0.2"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</row>
    <row r="50" spans="2:17" x14ac:dyDescent="0.2"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</row>
    <row r="51" spans="2:17" x14ac:dyDescent="0.2"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</row>
    <row r="52" spans="2:17" x14ac:dyDescent="0.2"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</row>
    <row r="53" spans="2:17" x14ac:dyDescent="0.2"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</row>
    <row r="54" spans="2:17" x14ac:dyDescent="0.2"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</row>
    <row r="55" spans="2:17" x14ac:dyDescent="0.2"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</row>
    <row r="56" spans="2:17" x14ac:dyDescent="0.2"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</row>
    <row r="57" spans="2:17" x14ac:dyDescent="0.2"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</row>
    <row r="58" spans="2:17" x14ac:dyDescent="0.2"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</row>
    <row r="59" spans="2:17" x14ac:dyDescent="0.2"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</row>
    <row r="60" spans="2:17" x14ac:dyDescent="0.2"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</row>
    <row r="61" spans="2:17" x14ac:dyDescent="0.2"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</row>
    <row r="62" spans="2:17" x14ac:dyDescent="0.2"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</row>
    <row r="63" spans="2:17" x14ac:dyDescent="0.2"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</row>
    <row r="64" spans="2:17" x14ac:dyDescent="0.2"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</row>
    <row r="65" spans="2:17" x14ac:dyDescent="0.2"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</row>
    <row r="66" spans="2:17" x14ac:dyDescent="0.2"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</row>
    <row r="67" spans="2:17" x14ac:dyDescent="0.2"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</row>
    <row r="68" spans="2:17" x14ac:dyDescent="0.2"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</row>
    <row r="69" spans="2:17" x14ac:dyDescent="0.2"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</row>
    <row r="70" spans="2:17" x14ac:dyDescent="0.2"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</row>
    <row r="71" spans="2:17" x14ac:dyDescent="0.2"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</row>
    <row r="72" spans="2:17" x14ac:dyDescent="0.2"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</row>
    <row r="73" spans="2:17" x14ac:dyDescent="0.2"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</row>
    <row r="74" spans="2:17" x14ac:dyDescent="0.2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</row>
    <row r="75" spans="2:17" x14ac:dyDescent="0.2"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</row>
    <row r="76" spans="2:17" x14ac:dyDescent="0.2"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</row>
    <row r="77" spans="2:17" x14ac:dyDescent="0.2"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</row>
    <row r="78" spans="2:17" x14ac:dyDescent="0.2"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</row>
    <row r="79" spans="2:17" x14ac:dyDescent="0.2"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</row>
    <row r="80" spans="2:17" x14ac:dyDescent="0.2"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</row>
    <row r="81" spans="2:17" x14ac:dyDescent="0.2">
      <c r="B81" s="170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</row>
    <row r="82" spans="2:17" x14ac:dyDescent="0.2"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</row>
    <row r="83" spans="2:17" x14ac:dyDescent="0.2"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</row>
    <row r="84" spans="2:17" x14ac:dyDescent="0.2"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</row>
    <row r="85" spans="2:17" x14ac:dyDescent="0.2"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</row>
    <row r="86" spans="2:17" x14ac:dyDescent="0.2"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</row>
    <row r="87" spans="2:17" x14ac:dyDescent="0.2">
      <c r="B87" s="170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</row>
    <row r="88" spans="2:17" x14ac:dyDescent="0.2"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</row>
    <row r="89" spans="2:17" x14ac:dyDescent="0.2">
      <c r="B89" s="170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</row>
    <row r="90" spans="2:17" x14ac:dyDescent="0.2"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</row>
    <row r="91" spans="2:17" x14ac:dyDescent="0.2"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</row>
    <row r="92" spans="2:17" x14ac:dyDescent="0.2"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</row>
    <row r="93" spans="2:17" x14ac:dyDescent="0.2"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</row>
    <row r="94" spans="2:17" x14ac:dyDescent="0.2">
      <c r="B94" s="170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</row>
    <row r="95" spans="2:17" x14ac:dyDescent="0.2">
      <c r="B95" s="170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</row>
    <row r="96" spans="2:17" x14ac:dyDescent="0.2">
      <c r="B96" s="170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</row>
    <row r="97" spans="2:17" x14ac:dyDescent="0.2"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</row>
    <row r="98" spans="2:17" x14ac:dyDescent="0.2"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</row>
    <row r="99" spans="2:17" x14ac:dyDescent="0.2"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</row>
    <row r="100" spans="2:17" x14ac:dyDescent="0.2"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</row>
    <row r="101" spans="2:17" x14ac:dyDescent="0.2"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</row>
    <row r="102" spans="2:17" x14ac:dyDescent="0.2"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</row>
    <row r="103" spans="2:17" x14ac:dyDescent="0.2"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</row>
    <row r="104" spans="2:17" x14ac:dyDescent="0.2">
      <c r="B104" s="170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</row>
    <row r="105" spans="2:17" x14ac:dyDescent="0.2"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</row>
    <row r="106" spans="2:17" x14ac:dyDescent="0.2"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</row>
    <row r="107" spans="2:17" x14ac:dyDescent="0.2">
      <c r="B107" s="170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</row>
    <row r="108" spans="2:17" x14ac:dyDescent="0.2"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</row>
    <row r="109" spans="2:17" x14ac:dyDescent="0.2"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</row>
    <row r="110" spans="2:17" x14ac:dyDescent="0.2"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</row>
    <row r="111" spans="2:17" x14ac:dyDescent="0.2"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</row>
    <row r="112" spans="2:17" x14ac:dyDescent="0.2"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</row>
    <row r="113" spans="2:17" x14ac:dyDescent="0.2"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</row>
    <row r="114" spans="2:17" x14ac:dyDescent="0.2"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</row>
    <row r="115" spans="2:17" x14ac:dyDescent="0.2"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</row>
    <row r="116" spans="2:17" x14ac:dyDescent="0.2"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</row>
    <row r="117" spans="2:17" x14ac:dyDescent="0.2"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</row>
    <row r="118" spans="2:17" x14ac:dyDescent="0.2"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</row>
    <row r="119" spans="2:17" x14ac:dyDescent="0.2"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</row>
    <row r="120" spans="2:17" x14ac:dyDescent="0.2"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</row>
    <row r="121" spans="2:17" x14ac:dyDescent="0.2"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</row>
    <row r="122" spans="2:17" x14ac:dyDescent="0.2"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</row>
    <row r="123" spans="2:17" x14ac:dyDescent="0.2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</row>
    <row r="124" spans="2:17" x14ac:dyDescent="0.2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</row>
    <row r="125" spans="2:17" x14ac:dyDescent="0.2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</row>
    <row r="126" spans="2:17" x14ac:dyDescent="0.2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</row>
    <row r="127" spans="2:17" x14ac:dyDescent="0.2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</row>
    <row r="128" spans="2:17" x14ac:dyDescent="0.2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</row>
    <row r="129" spans="2:17" x14ac:dyDescent="0.2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</row>
    <row r="130" spans="2:17" x14ac:dyDescent="0.2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</row>
    <row r="131" spans="2:17" x14ac:dyDescent="0.2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</row>
    <row r="132" spans="2:17" x14ac:dyDescent="0.2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</row>
    <row r="133" spans="2:17" x14ac:dyDescent="0.2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</row>
    <row r="134" spans="2:17" x14ac:dyDescent="0.2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</row>
    <row r="135" spans="2:17" x14ac:dyDescent="0.2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</row>
    <row r="136" spans="2:17" x14ac:dyDescent="0.2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</row>
    <row r="137" spans="2:17" x14ac:dyDescent="0.2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</row>
    <row r="138" spans="2:17" x14ac:dyDescent="0.2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</row>
    <row r="139" spans="2:17" x14ac:dyDescent="0.2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</row>
    <row r="140" spans="2:17" x14ac:dyDescent="0.2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</row>
    <row r="141" spans="2:17" x14ac:dyDescent="0.2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</row>
    <row r="142" spans="2:17" x14ac:dyDescent="0.2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</row>
    <row r="143" spans="2:17" x14ac:dyDescent="0.2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</row>
    <row r="144" spans="2:17" x14ac:dyDescent="0.2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</row>
    <row r="145" spans="2:17" x14ac:dyDescent="0.2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</row>
    <row r="146" spans="2:17" x14ac:dyDescent="0.2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</row>
    <row r="147" spans="2:17" x14ac:dyDescent="0.2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</row>
    <row r="148" spans="2:17" x14ac:dyDescent="0.2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</row>
    <row r="149" spans="2:17" x14ac:dyDescent="0.2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</row>
    <row r="150" spans="2:17" x14ac:dyDescent="0.2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</row>
    <row r="151" spans="2:17" x14ac:dyDescent="0.2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</row>
    <row r="152" spans="2:17" x14ac:dyDescent="0.2"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</row>
    <row r="153" spans="2:17" x14ac:dyDescent="0.2"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</row>
    <row r="154" spans="2:17" x14ac:dyDescent="0.2"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</row>
    <row r="155" spans="2:17" x14ac:dyDescent="0.2"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</row>
    <row r="156" spans="2:17" x14ac:dyDescent="0.2"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</row>
    <row r="157" spans="2:17" x14ac:dyDescent="0.2"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</row>
    <row r="158" spans="2:17" x14ac:dyDescent="0.2"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</row>
    <row r="159" spans="2:17" x14ac:dyDescent="0.2"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</row>
    <row r="160" spans="2:17" x14ac:dyDescent="0.2"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</row>
    <row r="161" spans="2:17" x14ac:dyDescent="0.2"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</row>
    <row r="162" spans="2:17" x14ac:dyDescent="0.2"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</row>
    <row r="163" spans="2:17" x14ac:dyDescent="0.2"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</row>
    <row r="164" spans="2:17" x14ac:dyDescent="0.2">
      <c r="B164" s="170"/>
      <c r="C164" s="170"/>
      <c r="D164" s="170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</row>
    <row r="165" spans="2:17" x14ac:dyDescent="0.2">
      <c r="B165" s="170"/>
      <c r="C165" s="170"/>
      <c r="D165" s="170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</row>
    <row r="166" spans="2:17" x14ac:dyDescent="0.2">
      <c r="B166" s="170"/>
      <c r="C166" s="170"/>
      <c r="D166" s="170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</row>
    <row r="167" spans="2:17" x14ac:dyDescent="0.2">
      <c r="B167" s="170"/>
      <c r="C167" s="170"/>
      <c r="D167" s="170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</row>
    <row r="168" spans="2:17" x14ac:dyDescent="0.2">
      <c r="B168" s="170"/>
      <c r="C168" s="170"/>
      <c r="D168" s="170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</row>
    <row r="169" spans="2:17" x14ac:dyDescent="0.2">
      <c r="B169" s="170"/>
      <c r="C169" s="170"/>
      <c r="D169" s="170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</row>
    <row r="170" spans="2:17" x14ac:dyDescent="0.2">
      <c r="B170" s="170"/>
      <c r="C170" s="170"/>
      <c r="D170" s="170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</row>
    <row r="171" spans="2:17" x14ac:dyDescent="0.2">
      <c r="B171" s="170"/>
      <c r="C171" s="170"/>
      <c r="D171" s="170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</row>
    <row r="172" spans="2:17" x14ac:dyDescent="0.2">
      <c r="B172" s="170"/>
      <c r="C172" s="170"/>
      <c r="D172" s="170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</row>
    <row r="173" spans="2:17" x14ac:dyDescent="0.2">
      <c r="B173" s="170"/>
      <c r="C173" s="170"/>
      <c r="D173" s="170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</row>
    <row r="174" spans="2:17" x14ac:dyDescent="0.2">
      <c r="B174" s="170"/>
      <c r="C174" s="170"/>
      <c r="D174" s="170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</row>
    <row r="175" spans="2:17" x14ac:dyDescent="0.2">
      <c r="B175" s="170"/>
      <c r="C175" s="170"/>
      <c r="D175" s="17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</row>
    <row r="176" spans="2:17" x14ac:dyDescent="0.2"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</row>
    <row r="177" spans="2:17" x14ac:dyDescent="0.2">
      <c r="B177" s="170"/>
      <c r="C177" s="170"/>
      <c r="D177" s="170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</row>
    <row r="178" spans="2:17" x14ac:dyDescent="0.2">
      <c r="B178" s="170"/>
      <c r="C178" s="170"/>
      <c r="D178" s="170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</row>
    <row r="179" spans="2:17" x14ac:dyDescent="0.2">
      <c r="B179" s="170"/>
      <c r="C179" s="170"/>
      <c r="D179" s="170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</row>
    <row r="180" spans="2:17" x14ac:dyDescent="0.2">
      <c r="B180" s="170"/>
      <c r="C180" s="170"/>
      <c r="D180" s="170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</row>
    <row r="181" spans="2:17" x14ac:dyDescent="0.2">
      <c r="B181" s="170"/>
      <c r="C181" s="170"/>
      <c r="D181" s="170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</row>
    <row r="182" spans="2:17" x14ac:dyDescent="0.2"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</row>
    <row r="183" spans="2:17" x14ac:dyDescent="0.2">
      <c r="B183" s="170"/>
      <c r="C183" s="170"/>
      <c r="D183" s="170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</row>
    <row r="184" spans="2:17" x14ac:dyDescent="0.2">
      <c r="B184" s="170"/>
      <c r="C184" s="170"/>
      <c r="D184" s="170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0"/>
    </row>
    <row r="185" spans="2:17" x14ac:dyDescent="0.2">
      <c r="B185" s="170"/>
      <c r="C185" s="170"/>
      <c r="D185" s="170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0"/>
    </row>
    <row r="186" spans="2:17" x14ac:dyDescent="0.2">
      <c r="B186" s="170"/>
      <c r="C186" s="170"/>
      <c r="D186" s="170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</row>
    <row r="187" spans="2:17" x14ac:dyDescent="0.2">
      <c r="B187" s="170"/>
      <c r="C187" s="170"/>
      <c r="D187" s="170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</row>
    <row r="188" spans="2:17" x14ac:dyDescent="0.2">
      <c r="B188" s="170"/>
      <c r="C188" s="170"/>
      <c r="D188" s="170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</row>
    <row r="189" spans="2:17" x14ac:dyDescent="0.2">
      <c r="B189" s="170"/>
      <c r="C189" s="170"/>
      <c r="D189" s="170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</row>
    <row r="190" spans="2:17" x14ac:dyDescent="0.2">
      <c r="B190" s="170"/>
      <c r="C190" s="170"/>
      <c r="D190" s="170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</row>
    <row r="191" spans="2:17" x14ac:dyDescent="0.2">
      <c r="B191" s="170"/>
      <c r="C191" s="170"/>
      <c r="D191" s="170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</row>
    <row r="192" spans="2:17" x14ac:dyDescent="0.2">
      <c r="B192" s="170"/>
      <c r="C192" s="170"/>
      <c r="D192" s="170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</row>
    <row r="193" spans="2:17" x14ac:dyDescent="0.2">
      <c r="B193" s="170"/>
      <c r="C193" s="170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</row>
    <row r="194" spans="2:17" x14ac:dyDescent="0.2">
      <c r="B194" s="170"/>
      <c r="C194" s="170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</row>
    <row r="195" spans="2:17" x14ac:dyDescent="0.2">
      <c r="B195" s="170"/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  <c r="Q195" s="170"/>
    </row>
    <row r="196" spans="2:17" x14ac:dyDescent="0.2">
      <c r="B196" s="170"/>
      <c r="C196" s="170"/>
      <c r="D196" s="170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</row>
    <row r="197" spans="2:17" x14ac:dyDescent="0.2">
      <c r="B197" s="170"/>
      <c r="C197" s="170"/>
      <c r="D197" s="170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</row>
    <row r="198" spans="2:17" x14ac:dyDescent="0.2"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</row>
    <row r="199" spans="2:17" x14ac:dyDescent="0.2">
      <c r="B199" s="170"/>
      <c r="C199" s="170"/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</row>
    <row r="200" spans="2:17" x14ac:dyDescent="0.2"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</row>
    <row r="201" spans="2:17" x14ac:dyDescent="0.2">
      <c r="B201" s="170"/>
      <c r="C201" s="170"/>
      <c r="D201" s="170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</row>
    <row r="202" spans="2:17" x14ac:dyDescent="0.2">
      <c r="B202" s="170"/>
      <c r="C202" s="170"/>
      <c r="D202" s="170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</row>
    <row r="203" spans="2:17" x14ac:dyDescent="0.2">
      <c r="B203" s="170"/>
      <c r="C203" s="170"/>
      <c r="D203" s="170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</row>
    <row r="204" spans="2:17" x14ac:dyDescent="0.2">
      <c r="B204" s="170"/>
      <c r="C204" s="170"/>
      <c r="D204" s="170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0"/>
    </row>
    <row r="205" spans="2:17" x14ac:dyDescent="0.2">
      <c r="B205" s="170"/>
      <c r="C205" s="170"/>
      <c r="D205" s="170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</row>
    <row r="206" spans="2:17" x14ac:dyDescent="0.2">
      <c r="B206" s="170"/>
      <c r="C206" s="170"/>
      <c r="D206" s="170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</row>
    <row r="207" spans="2:17" x14ac:dyDescent="0.2">
      <c r="B207" s="170"/>
      <c r="C207" s="170"/>
      <c r="D207" s="170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</row>
    <row r="208" spans="2:17" x14ac:dyDescent="0.2">
      <c r="B208" s="170"/>
      <c r="C208" s="170"/>
      <c r="D208" s="170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</row>
    <row r="209" spans="2:17" x14ac:dyDescent="0.2">
      <c r="B209" s="170"/>
      <c r="C209" s="170"/>
      <c r="D209" s="170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0"/>
    </row>
    <row r="210" spans="2:17" x14ac:dyDescent="0.2">
      <c r="B210" s="170"/>
      <c r="C210" s="170"/>
      <c r="D210" s="170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</row>
    <row r="211" spans="2:17" x14ac:dyDescent="0.2">
      <c r="B211" s="170"/>
      <c r="C211" s="170"/>
      <c r="D211" s="170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</row>
    <row r="212" spans="2:17" x14ac:dyDescent="0.2">
      <c r="B212" s="170"/>
      <c r="C212" s="170"/>
      <c r="D212" s="170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</row>
    <row r="213" spans="2:17" x14ac:dyDescent="0.2">
      <c r="B213" s="170"/>
      <c r="C213" s="170"/>
      <c r="D213" s="170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  <c r="P213" s="170"/>
      <c r="Q213" s="170"/>
    </row>
    <row r="214" spans="2:17" x14ac:dyDescent="0.2">
      <c r="B214" s="170"/>
      <c r="C214" s="170"/>
      <c r="D214" s="170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  <c r="P214" s="170"/>
      <c r="Q214" s="170"/>
    </row>
    <row r="215" spans="2:17" x14ac:dyDescent="0.2">
      <c r="B215" s="170"/>
      <c r="C215" s="170"/>
      <c r="D215" s="170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</row>
    <row r="216" spans="2:17" x14ac:dyDescent="0.2">
      <c r="B216" s="170"/>
      <c r="C216" s="170"/>
      <c r="D216" s="170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</row>
    <row r="217" spans="2:17" x14ac:dyDescent="0.2">
      <c r="B217" s="170"/>
      <c r="C217" s="170"/>
      <c r="D217" s="170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</row>
    <row r="218" spans="2:17" x14ac:dyDescent="0.2">
      <c r="B218" s="170"/>
      <c r="C218" s="170"/>
      <c r="D218" s="170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</row>
    <row r="219" spans="2:17" x14ac:dyDescent="0.2">
      <c r="B219" s="170"/>
      <c r="C219" s="170"/>
      <c r="D219" s="170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</row>
    <row r="220" spans="2:17" x14ac:dyDescent="0.2">
      <c r="B220" s="170"/>
      <c r="C220" s="170"/>
      <c r="D220" s="170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</row>
    <row r="221" spans="2:17" x14ac:dyDescent="0.2">
      <c r="B221" s="170"/>
      <c r="C221" s="170"/>
      <c r="D221" s="170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0"/>
    </row>
    <row r="222" spans="2:17" x14ac:dyDescent="0.2">
      <c r="B222" s="170"/>
      <c r="C222" s="170"/>
      <c r="D222" s="170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  <c r="P222" s="170"/>
      <c r="Q222" s="170"/>
    </row>
    <row r="223" spans="2:17" x14ac:dyDescent="0.2">
      <c r="B223" s="170"/>
      <c r="C223" s="170"/>
      <c r="D223" s="170"/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70"/>
      <c r="P223" s="170"/>
      <c r="Q223" s="170"/>
    </row>
    <row r="224" spans="2:17" x14ac:dyDescent="0.2">
      <c r="B224" s="170"/>
      <c r="C224" s="170"/>
      <c r="D224" s="170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</row>
    <row r="225" spans="2:17" x14ac:dyDescent="0.2">
      <c r="B225" s="170"/>
      <c r="C225" s="170"/>
      <c r="D225" s="170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</row>
    <row r="226" spans="2:17" x14ac:dyDescent="0.2">
      <c r="B226" s="170"/>
      <c r="C226" s="170"/>
      <c r="D226" s="170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  <c r="P226" s="170"/>
      <c r="Q226" s="170"/>
    </row>
    <row r="227" spans="2:17" x14ac:dyDescent="0.2">
      <c r="B227" s="170"/>
      <c r="C227" s="170"/>
      <c r="D227" s="170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70"/>
      <c r="P227" s="170"/>
      <c r="Q227" s="170"/>
    </row>
    <row r="228" spans="2:17" x14ac:dyDescent="0.2">
      <c r="B228" s="170"/>
      <c r="C228" s="170"/>
      <c r="D228" s="170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70"/>
      <c r="P228" s="170"/>
      <c r="Q228" s="170"/>
    </row>
    <row r="229" spans="2:17" x14ac:dyDescent="0.2">
      <c r="B229" s="170"/>
      <c r="C229" s="170"/>
      <c r="D229" s="170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70"/>
    </row>
    <row r="230" spans="2:17" x14ac:dyDescent="0.2">
      <c r="B230" s="170"/>
      <c r="C230" s="170"/>
      <c r="D230" s="170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O230" s="170"/>
      <c r="P230" s="170"/>
      <c r="Q230" s="170"/>
    </row>
    <row r="231" spans="2:17" x14ac:dyDescent="0.2">
      <c r="B231" s="170"/>
      <c r="C231" s="170"/>
      <c r="D231" s="170"/>
      <c r="E231" s="170"/>
      <c r="F231" s="170"/>
      <c r="G231" s="170"/>
      <c r="H231" s="170"/>
      <c r="I231" s="170"/>
      <c r="J231" s="170"/>
      <c r="K231" s="170"/>
      <c r="L231" s="170"/>
      <c r="M231" s="170"/>
      <c r="N231" s="170"/>
      <c r="O231" s="170"/>
      <c r="P231" s="170"/>
      <c r="Q231" s="170"/>
    </row>
    <row r="232" spans="2:17" x14ac:dyDescent="0.2">
      <c r="B232" s="170"/>
      <c r="C232" s="170"/>
      <c r="D232" s="170"/>
      <c r="E232" s="170"/>
      <c r="F232" s="170"/>
      <c r="G232" s="170"/>
      <c r="H232" s="170"/>
      <c r="I232" s="170"/>
      <c r="J232" s="170"/>
      <c r="K232" s="170"/>
      <c r="L232" s="170"/>
      <c r="M232" s="170"/>
      <c r="N232" s="170"/>
      <c r="O232" s="170"/>
      <c r="P232" s="170"/>
      <c r="Q232" s="170"/>
    </row>
    <row r="233" spans="2:17" x14ac:dyDescent="0.2">
      <c r="B233" s="170"/>
      <c r="C233" s="170"/>
      <c r="D233" s="170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O233" s="170"/>
      <c r="P233" s="170"/>
      <c r="Q233" s="170"/>
    </row>
    <row r="234" spans="2:17" x14ac:dyDescent="0.2">
      <c r="B234" s="170"/>
      <c r="C234" s="170"/>
      <c r="D234" s="170"/>
      <c r="E234" s="170"/>
      <c r="F234" s="170"/>
      <c r="G234" s="170"/>
      <c r="H234" s="170"/>
      <c r="I234" s="170"/>
      <c r="J234" s="170"/>
      <c r="K234" s="170"/>
      <c r="L234" s="170"/>
      <c r="M234" s="170"/>
      <c r="N234" s="170"/>
      <c r="O234" s="170"/>
      <c r="P234" s="170"/>
      <c r="Q234" s="170"/>
    </row>
    <row r="235" spans="2:17" x14ac:dyDescent="0.2">
      <c r="B235" s="170"/>
      <c r="C235" s="170"/>
      <c r="D235" s="170"/>
      <c r="E235" s="170"/>
      <c r="F235" s="170"/>
      <c r="G235" s="170"/>
      <c r="H235" s="170"/>
      <c r="I235" s="170"/>
      <c r="J235" s="170"/>
      <c r="K235" s="170"/>
      <c r="L235" s="170"/>
      <c r="M235" s="170"/>
      <c r="N235" s="170"/>
      <c r="O235" s="170"/>
      <c r="P235" s="170"/>
      <c r="Q235" s="170"/>
    </row>
    <row r="236" spans="2:17" x14ac:dyDescent="0.2">
      <c r="B236" s="170"/>
      <c r="C236" s="170"/>
      <c r="D236" s="170"/>
      <c r="E236" s="170"/>
      <c r="F236" s="170"/>
      <c r="G236" s="170"/>
      <c r="H236" s="170"/>
      <c r="I236" s="170"/>
      <c r="J236" s="170"/>
      <c r="K236" s="170"/>
      <c r="L236" s="170"/>
      <c r="M236" s="170"/>
      <c r="N236" s="170"/>
      <c r="O236" s="170"/>
      <c r="P236" s="170"/>
      <c r="Q236" s="170"/>
    </row>
    <row r="237" spans="2:17" x14ac:dyDescent="0.2">
      <c r="B237" s="170"/>
      <c r="C237" s="170"/>
      <c r="D237" s="170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O237" s="170"/>
      <c r="P237" s="170"/>
      <c r="Q237" s="170"/>
    </row>
    <row r="238" spans="2:17" x14ac:dyDescent="0.2">
      <c r="B238" s="170"/>
      <c r="C238" s="170"/>
      <c r="D238" s="170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70"/>
      <c r="P238" s="170"/>
      <c r="Q238" s="170"/>
    </row>
    <row r="239" spans="2:17" x14ac:dyDescent="0.2">
      <c r="B239" s="170"/>
      <c r="C239" s="170"/>
      <c r="D239" s="170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  <c r="P239" s="170"/>
      <c r="Q239" s="170"/>
    </row>
    <row r="240" spans="2:17" x14ac:dyDescent="0.2">
      <c r="B240" s="170"/>
      <c r="C240" s="170"/>
      <c r="D240" s="170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  <c r="P240" s="170"/>
      <c r="Q240" s="170"/>
    </row>
    <row r="241" spans="2:17" x14ac:dyDescent="0.2">
      <c r="B241" s="170"/>
      <c r="C241" s="170"/>
      <c r="D241" s="170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  <c r="O241" s="170"/>
      <c r="P241" s="170"/>
      <c r="Q241" s="170"/>
    </row>
    <row r="242" spans="2:17" x14ac:dyDescent="0.2">
      <c r="B242" s="170"/>
      <c r="C242" s="170"/>
      <c r="D242" s="170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  <c r="O242" s="170"/>
      <c r="P242" s="170"/>
      <c r="Q242" s="170"/>
    </row>
    <row r="243" spans="2:17" x14ac:dyDescent="0.2">
      <c r="B243" s="170"/>
      <c r="C243" s="170"/>
      <c r="D243" s="170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70"/>
      <c r="P243" s="170"/>
      <c r="Q243" s="170"/>
    </row>
    <row r="244" spans="2:17" x14ac:dyDescent="0.2">
      <c r="B244" s="170"/>
      <c r="C244" s="170"/>
      <c r="D244" s="170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  <c r="P244" s="170"/>
      <c r="Q244" s="170"/>
    </row>
    <row r="245" spans="2:17" x14ac:dyDescent="0.2">
      <c r="B245" s="170"/>
      <c r="C245" s="170"/>
      <c r="D245" s="170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0"/>
      <c r="P245" s="170"/>
      <c r="Q245" s="170"/>
    </row>
    <row r="246" spans="2:17" x14ac:dyDescent="0.2">
      <c r="B246" s="170"/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  <c r="P246" s="170"/>
      <c r="Q246" s="170"/>
    </row>
    <row r="247" spans="2:17" x14ac:dyDescent="0.2">
      <c r="B247" s="170"/>
      <c r="C247" s="170"/>
      <c r="D247" s="170"/>
      <c r="E247" s="170"/>
      <c r="F247" s="170"/>
      <c r="G247" s="170"/>
      <c r="H247" s="170"/>
      <c r="I247" s="170"/>
      <c r="J247" s="170"/>
      <c r="K247" s="170"/>
      <c r="L247" s="170"/>
      <c r="M247" s="170"/>
      <c r="N247" s="170"/>
      <c r="O247" s="170"/>
      <c r="P247" s="170"/>
      <c r="Q247" s="17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MFWF-347-111836</_dlc_DocId>
    <_dlc_DocIdUrl xmlns="acedc1b3-a6a6-4744-bb8f-c9b717f8a9c9">
      <Url>http://workflow/12000/12100/12130/_layouts/DocIdRedir.aspx?ID=MFWF-347-111836</Url>
      <Description>MFWF-347-111836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121570-A711-4845-A5F7-F12A2FAE39E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0E644FC-F484-4D00-9A65-AAE3CF7EA9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9C4276-5821-42B8-B0DA-98C97EDD3A0B}">
  <ds:schemaRefs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acedc1b3-a6a6-4744-bb8f-c9b717f8a9c9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E46CD5B9-B99A-40F6-A565-14F3CD93DC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36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71</vt:i4>
      </vt:variant>
    </vt:vector>
  </HeadingPairs>
  <TitlesOfParts>
    <vt:vector size="132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.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2018-01-24T12:29:41Z</cp:lastPrinted>
  <dcterms:created xsi:type="dcterms:W3CDTF">2018-01-15T15:33:43Z</dcterms:created>
  <dcterms:modified xsi:type="dcterms:W3CDTF">2018-07-13T14:39:46Z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2a516334-a3f0-4c96-87f6-af0297614580</vt:lpwstr>
  </property>
</Properties>
</file>