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12000\12040\12040\Зовнішній борг\Презентація 2024\31.05.2024\"/>
    </mc:Choice>
  </mc:AlternateContent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DATA!$B$5</definedName>
    <definedName name="DKRGUAR">'DKR2'!#REF!</definedName>
    <definedName name="DKRSTATE">'DKR2'!$A$8</definedName>
    <definedName name="DKT">'DKT1'!$A$7</definedName>
    <definedName name="DMLMLR">DATA!$F$5</definedName>
    <definedName name="DREPORTDATE">DATA!$B$3</definedName>
    <definedName name="DRUN">DATA!$A$1</definedName>
    <definedName name="DSESSION">DATA!$B$6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DATA!$A$10</definedName>
    <definedName name="REPORT_REGIME">DATA!$A$9</definedName>
    <definedName name="SRATED">SRATE!$A$7</definedName>
    <definedName name="STRMAXDATE">DATA!$B$4</definedName>
    <definedName name="STRPRESENTDATE">DATA!$C$3</definedName>
    <definedName name="VALUAH">DATA!$D$5</definedName>
    <definedName name="VALUSD">DATA!$C$5</definedName>
    <definedName name="VALVAL">DATA!$E$5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A3" i="19" l="1"/>
  <c r="A2" i="20"/>
  <c r="A2" i="19"/>
  <c r="C21" i="20"/>
  <c r="B21" i="20"/>
  <c r="C6" i="20"/>
  <c r="B6" i="20"/>
  <c r="C22" i="25"/>
  <c r="B22" i="25"/>
  <c r="C6" i="25"/>
  <c r="B6" i="25"/>
  <c r="A7" i="24"/>
  <c r="A3" i="25"/>
  <c r="A3" i="24"/>
  <c r="A2" i="24"/>
  <c r="A2" i="25"/>
  <c r="E8" i="61"/>
  <c r="D8" i="61"/>
  <c r="C8" i="61"/>
  <c r="E7" i="61"/>
  <c r="D7" i="61"/>
  <c r="C7" i="61"/>
  <c r="G5" i="61"/>
  <c r="F5" i="61"/>
  <c r="D14" i="46" s="1"/>
  <c r="E5" i="61"/>
  <c r="E8" i="56" s="1"/>
  <c r="D5" i="61"/>
  <c r="C5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G126" i="49"/>
  <c r="F126" i="49"/>
  <c r="E126" i="49"/>
  <c r="D126" i="49"/>
  <c r="C126" i="49"/>
  <c r="B126" i="49"/>
  <c r="G123" i="49"/>
  <c r="F123" i="49"/>
  <c r="E123" i="49"/>
  <c r="D123" i="49"/>
  <c r="C123" i="49"/>
  <c r="B123" i="49"/>
  <c r="G116" i="49"/>
  <c r="F116" i="49"/>
  <c r="E116" i="49"/>
  <c r="D116" i="49"/>
  <c r="C116" i="49"/>
  <c r="B116" i="49"/>
  <c r="G114" i="49"/>
  <c r="F114" i="49"/>
  <c r="E114" i="49"/>
  <c r="D114" i="49"/>
  <c r="C114" i="49"/>
  <c r="B114" i="49"/>
  <c r="G107" i="49"/>
  <c r="F107" i="49"/>
  <c r="E107" i="49"/>
  <c r="E106" i="49" s="1"/>
  <c r="D107" i="49"/>
  <c r="D106" i="49" s="1"/>
  <c r="C107" i="49"/>
  <c r="B107" i="49"/>
  <c r="F106" i="49"/>
  <c r="B106" i="49"/>
  <c r="G104" i="49"/>
  <c r="F104" i="49"/>
  <c r="E104" i="49"/>
  <c r="D104" i="49"/>
  <c r="C104" i="49"/>
  <c r="B104" i="49"/>
  <c r="G96" i="49"/>
  <c r="F96" i="49"/>
  <c r="E96" i="49"/>
  <c r="D96" i="49"/>
  <c r="C96" i="49"/>
  <c r="B96" i="49"/>
  <c r="G88" i="49"/>
  <c r="F88" i="49"/>
  <c r="F87" i="49" s="1"/>
  <c r="E88" i="49"/>
  <c r="D88" i="49"/>
  <c r="C88" i="49"/>
  <c r="B88" i="49"/>
  <c r="B87" i="49" s="1"/>
  <c r="B86" i="49" s="1"/>
  <c r="G84" i="49"/>
  <c r="F84" i="49"/>
  <c r="E84" i="49"/>
  <c r="D84" i="49"/>
  <c r="C84" i="49"/>
  <c r="B84" i="49"/>
  <c r="G82" i="49"/>
  <c r="F82" i="49"/>
  <c r="E82" i="49"/>
  <c r="D82" i="49"/>
  <c r="C82" i="49"/>
  <c r="B82" i="49"/>
  <c r="G74" i="49"/>
  <c r="F74" i="49"/>
  <c r="E74" i="49"/>
  <c r="D74" i="49"/>
  <c r="C74" i="49"/>
  <c r="B74" i="49"/>
  <c r="G67" i="49"/>
  <c r="F67" i="49"/>
  <c r="E67" i="49"/>
  <c r="D67" i="49"/>
  <c r="C67" i="49"/>
  <c r="B67" i="49"/>
  <c r="G65" i="49"/>
  <c r="F65" i="49"/>
  <c r="E65" i="49"/>
  <c r="D65" i="49"/>
  <c r="C65" i="49"/>
  <c r="B65" i="49"/>
  <c r="G55" i="49"/>
  <c r="F55" i="49"/>
  <c r="E55" i="49"/>
  <c r="D55" i="49"/>
  <c r="C55" i="49"/>
  <c r="B55" i="49"/>
  <c r="G47" i="49"/>
  <c r="G46" i="49" s="1"/>
  <c r="F47" i="49"/>
  <c r="F46" i="49" s="1"/>
  <c r="E47" i="49"/>
  <c r="D47" i="49"/>
  <c r="C47" i="49"/>
  <c r="B47" i="49"/>
  <c r="B46" i="49" s="1"/>
  <c r="D46" i="49"/>
  <c r="G44" i="49"/>
  <c r="F44" i="49"/>
  <c r="F8" i="49" s="1"/>
  <c r="F7" i="49" s="1"/>
  <c r="E44" i="49"/>
  <c r="D44" i="49"/>
  <c r="C44" i="49"/>
  <c r="B44" i="49"/>
  <c r="G9" i="49"/>
  <c r="F9" i="49"/>
  <c r="E9" i="49"/>
  <c r="E8" i="49" s="1"/>
  <c r="D9" i="49"/>
  <c r="D8" i="49" s="1"/>
  <c r="D7" i="49" s="1"/>
  <c r="C9" i="49"/>
  <c r="B9" i="49"/>
  <c r="B8" i="49"/>
  <c r="A6" i="49"/>
  <c r="G4" i="49"/>
  <c r="A2" i="49"/>
  <c r="G126" i="48"/>
  <c r="F126" i="48"/>
  <c r="E126" i="48"/>
  <c r="D126" i="48"/>
  <c r="C126" i="48"/>
  <c r="B126" i="48"/>
  <c r="G123" i="48"/>
  <c r="F123" i="48"/>
  <c r="E123" i="48"/>
  <c r="D123" i="48"/>
  <c r="C123" i="48"/>
  <c r="B123" i="48"/>
  <c r="G116" i="48"/>
  <c r="F116" i="48"/>
  <c r="E116" i="48"/>
  <c r="D116" i="48"/>
  <c r="C116" i="48"/>
  <c r="B116" i="48"/>
  <c r="G114" i="48"/>
  <c r="F114" i="48"/>
  <c r="E114" i="48"/>
  <c r="E106" i="48" s="1"/>
  <c r="D114" i="48"/>
  <c r="D106" i="48" s="1"/>
  <c r="C114" i="48"/>
  <c r="B114" i="48"/>
  <c r="G107" i="48"/>
  <c r="G106" i="48" s="1"/>
  <c r="F107" i="48"/>
  <c r="F106" i="48" s="1"/>
  <c r="E107" i="48"/>
  <c r="D107" i="48"/>
  <c r="C107" i="48"/>
  <c r="C106" i="48" s="1"/>
  <c r="B107" i="48"/>
  <c r="B106" i="48" s="1"/>
  <c r="G104" i="48"/>
  <c r="F104" i="48"/>
  <c r="E104" i="48"/>
  <c r="D104" i="48"/>
  <c r="C104" i="48"/>
  <c r="B104" i="48"/>
  <c r="G96" i="48"/>
  <c r="F96" i="48"/>
  <c r="E96" i="48"/>
  <c r="D96" i="48"/>
  <c r="C96" i="48"/>
  <c r="B96" i="48"/>
  <c r="G88" i="48"/>
  <c r="F88" i="48"/>
  <c r="E88" i="48"/>
  <c r="D88" i="48"/>
  <c r="C88" i="48"/>
  <c r="B88" i="48"/>
  <c r="G84" i="48"/>
  <c r="F84" i="48"/>
  <c r="E84" i="48"/>
  <c r="D84" i="48"/>
  <c r="C84" i="48"/>
  <c r="B84" i="48"/>
  <c r="G82" i="48"/>
  <c r="F82" i="48"/>
  <c r="E82" i="48"/>
  <c r="D82" i="48"/>
  <c r="C82" i="48"/>
  <c r="B82" i="48"/>
  <c r="G74" i="48"/>
  <c r="F74" i="48"/>
  <c r="E74" i="48"/>
  <c r="D74" i="48"/>
  <c r="C74" i="48"/>
  <c r="B74" i="48"/>
  <c r="G67" i="48"/>
  <c r="F67" i="48"/>
  <c r="E67" i="48"/>
  <c r="D67" i="48"/>
  <c r="C67" i="48"/>
  <c r="B67" i="48"/>
  <c r="G65" i="48"/>
  <c r="F65" i="48"/>
  <c r="E65" i="48"/>
  <c r="D65" i="48"/>
  <c r="C65" i="48"/>
  <c r="B65" i="48"/>
  <c r="G55" i="48"/>
  <c r="F55" i="48"/>
  <c r="E55" i="48"/>
  <c r="D55" i="48"/>
  <c r="C55" i="48"/>
  <c r="B55" i="48"/>
  <c r="G47" i="48"/>
  <c r="G46" i="48" s="1"/>
  <c r="F47" i="48"/>
  <c r="E47" i="48"/>
  <c r="D47" i="48"/>
  <c r="C47" i="48"/>
  <c r="B47" i="48"/>
  <c r="G44" i="48"/>
  <c r="F44" i="48"/>
  <c r="E44" i="48"/>
  <c r="E8" i="48" s="1"/>
  <c r="D44" i="48"/>
  <c r="C44" i="48"/>
  <c r="B44" i="48"/>
  <c r="G9" i="48"/>
  <c r="F9" i="48"/>
  <c r="E9" i="48"/>
  <c r="D9" i="48"/>
  <c r="C9" i="48"/>
  <c r="B9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F19" i="46"/>
  <c r="F18" i="46" s="1"/>
  <c r="E19" i="46"/>
  <c r="E18" i="46" s="1"/>
  <c r="D19" i="46"/>
  <c r="D18" i="46" s="1"/>
  <c r="C19" i="46"/>
  <c r="B19" i="46"/>
  <c r="B18" i="46" s="1"/>
  <c r="A19" i="46"/>
  <c r="G18" i="46"/>
  <c r="C18" i="46"/>
  <c r="G17" i="46"/>
  <c r="F17" i="46"/>
  <c r="E17" i="46"/>
  <c r="D17" i="46"/>
  <c r="C17" i="46"/>
  <c r="B17" i="46"/>
  <c r="E14" i="46"/>
  <c r="A14" i="46"/>
  <c r="D13" i="46"/>
  <c r="A13" i="46"/>
  <c r="G11" i="46"/>
  <c r="F11" i="46"/>
  <c r="E11" i="46"/>
  <c r="D11" i="46"/>
  <c r="C11" i="46"/>
  <c r="B11" i="46"/>
  <c r="F8" i="46"/>
  <c r="B8" i="46"/>
  <c r="A8" i="46"/>
  <c r="E7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F18" i="43" s="1"/>
  <c r="E19" i="43"/>
  <c r="D19" i="43"/>
  <c r="D18" i="43" s="1"/>
  <c r="C19" i="43"/>
  <c r="C18" i="43" s="1"/>
  <c r="B19" i="43"/>
  <c r="B18" i="43" s="1"/>
  <c r="A19" i="43"/>
  <c r="E18" i="43"/>
  <c r="G17" i="43"/>
  <c r="F17" i="43"/>
  <c r="E17" i="43"/>
  <c r="D17" i="43"/>
  <c r="C17" i="43"/>
  <c r="B17" i="43"/>
  <c r="E14" i="43"/>
  <c r="A14" i="43"/>
  <c r="D13" i="43"/>
  <c r="A13" i="43"/>
  <c r="G11" i="43"/>
  <c r="F11" i="43"/>
  <c r="E11" i="43"/>
  <c r="D11" i="43"/>
  <c r="C11" i="43"/>
  <c r="B11" i="43"/>
  <c r="G8" i="43"/>
  <c r="C8" i="43"/>
  <c r="A8" i="43"/>
  <c r="F7" i="43"/>
  <c r="B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D17" i="36"/>
  <c r="C17" i="36"/>
  <c r="B17" i="36"/>
  <c r="D9" i="36"/>
  <c r="C9" i="36"/>
  <c r="C8" i="36" s="1"/>
  <c r="B9" i="36"/>
  <c r="B8" i="36"/>
  <c r="A3" i="36"/>
  <c r="A2" i="36"/>
  <c r="A1" i="36"/>
  <c r="D7" i="35"/>
  <c r="C7" i="35"/>
  <c r="B7" i="35"/>
  <c r="D5" i="35"/>
  <c r="A2" i="35"/>
  <c r="D116" i="31"/>
  <c r="C116" i="31"/>
  <c r="B116" i="31"/>
  <c r="D113" i="31"/>
  <c r="C113" i="31"/>
  <c r="B113" i="31"/>
  <c r="D110" i="31"/>
  <c r="C110" i="31"/>
  <c r="B110" i="31"/>
  <c r="D108" i="31"/>
  <c r="C108" i="31"/>
  <c r="B108" i="31"/>
  <c r="D101" i="31"/>
  <c r="C101" i="31"/>
  <c r="B101" i="31"/>
  <c r="D98" i="31"/>
  <c r="C98" i="31"/>
  <c r="B98" i="31"/>
  <c r="D96" i="31"/>
  <c r="C96" i="31"/>
  <c r="B96" i="31"/>
  <c r="D89" i="31"/>
  <c r="C89" i="31"/>
  <c r="B89" i="31"/>
  <c r="D82" i="31"/>
  <c r="C82" i="31"/>
  <c r="B82" i="31"/>
  <c r="D80" i="31"/>
  <c r="C80" i="31"/>
  <c r="B80" i="31"/>
  <c r="D70" i="31"/>
  <c r="C70" i="31"/>
  <c r="B70" i="31"/>
  <c r="D62" i="31"/>
  <c r="C62" i="31"/>
  <c r="B62" i="31"/>
  <c r="B61" i="31" s="1"/>
  <c r="D58" i="31"/>
  <c r="C58" i="31"/>
  <c r="B58" i="31"/>
  <c r="D50" i="31"/>
  <c r="D44" i="31" s="1"/>
  <c r="C50" i="31"/>
  <c r="B50" i="31"/>
  <c r="D45" i="31"/>
  <c r="C45" i="31"/>
  <c r="B45" i="31"/>
  <c r="D42" i="31"/>
  <c r="C42" i="31"/>
  <c r="B42" i="31"/>
  <c r="D10" i="31"/>
  <c r="D9" i="31" s="1"/>
  <c r="C10" i="31"/>
  <c r="B10" i="31"/>
  <c r="A7" i="31"/>
  <c r="C6" i="31"/>
  <c r="B6" i="31"/>
  <c r="A3" i="31"/>
  <c r="A2" i="31"/>
  <c r="D116" i="30"/>
  <c r="C116" i="30"/>
  <c r="B116" i="30"/>
  <c r="D113" i="30"/>
  <c r="C113" i="30"/>
  <c r="B113" i="30"/>
  <c r="D110" i="30"/>
  <c r="C110" i="30"/>
  <c r="B110" i="30"/>
  <c r="D108" i="30"/>
  <c r="C108" i="30"/>
  <c r="B108" i="30"/>
  <c r="D101" i="30"/>
  <c r="C101" i="30"/>
  <c r="C100" i="30" s="1"/>
  <c r="B101" i="30"/>
  <c r="D98" i="30"/>
  <c r="C98" i="30"/>
  <c r="B98" i="30"/>
  <c r="D90" i="30"/>
  <c r="C90" i="30"/>
  <c r="B90" i="30"/>
  <c r="D85" i="30"/>
  <c r="D84" i="30" s="1"/>
  <c r="C85" i="30"/>
  <c r="B85" i="30"/>
  <c r="C84" i="30"/>
  <c r="D81" i="30"/>
  <c r="C81" i="30"/>
  <c r="B81" i="30"/>
  <c r="D79" i="30"/>
  <c r="C79" i="30"/>
  <c r="B79" i="30"/>
  <c r="D72" i="30"/>
  <c r="C72" i="30"/>
  <c r="B72" i="30"/>
  <c r="D65" i="30"/>
  <c r="C65" i="30"/>
  <c r="B65" i="30"/>
  <c r="D63" i="30"/>
  <c r="C63" i="30"/>
  <c r="B63" i="30"/>
  <c r="D53" i="30"/>
  <c r="C53" i="30"/>
  <c r="B53" i="30"/>
  <c r="D45" i="30"/>
  <c r="C45" i="30"/>
  <c r="B45" i="30"/>
  <c r="D42" i="30"/>
  <c r="C42" i="30"/>
  <c r="B42" i="30"/>
  <c r="D10" i="30"/>
  <c r="D9" i="30" s="1"/>
  <c r="C10" i="30"/>
  <c r="B10" i="30"/>
  <c r="C9" i="30"/>
  <c r="A7" i="30"/>
  <c r="A3" i="30"/>
  <c r="A2" i="30"/>
  <c r="D25" i="29"/>
  <c r="C25" i="29"/>
  <c r="B25" i="29"/>
  <c r="D21" i="29"/>
  <c r="D20" i="29" s="1"/>
  <c r="C21" i="29"/>
  <c r="C20" i="29" s="1"/>
  <c r="B21" i="29"/>
  <c r="B20" i="29"/>
  <c r="D12" i="29"/>
  <c r="C12" i="29"/>
  <c r="B12" i="29"/>
  <c r="D9" i="29"/>
  <c r="D8" i="29" s="1"/>
  <c r="D7" i="29" s="1"/>
  <c r="C9" i="29"/>
  <c r="B9" i="29"/>
  <c r="B8" i="29" s="1"/>
  <c r="C8" i="29"/>
  <c r="C7" i="29" s="1"/>
  <c r="B7" i="29"/>
  <c r="A2" i="29"/>
  <c r="N35" i="28"/>
  <c r="M35" i="28"/>
  <c r="M26" i="28" s="1"/>
  <c r="L35" i="28"/>
  <c r="K35" i="28"/>
  <c r="J35" i="28"/>
  <c r="I35" i="28"/>
  <c r="I26" i="28" s="1"/>
  <c r="H35" i="28"/>
  <c r="G35" i="28"/>
  <c r="F35" i="28"/>
  <c r="E35" i="28"/>
  <c r="E26" i="28" s="1"/>
  <c r="D35" i="28"/>
  <c r="C35" i="28"/>
  <c r="B35" i="28"/>
  <c r="N27" i="28"/>
  <c r="N26" i="28" s="1"/>
  <c r="M27" i="28"/>
  <c r="L27" i="28"/>
  <c r="K27" i="28"/>
  <c r="J27" i="28"/>
  <c r="J26" i="28" s="1"/>
  <c r="I27" i="28"/>
  <c r="H27" i="28"/>
  <c r="G27" i="28"/>
  <c r="F27" i="28"/>
  <c r="F26" i="28" s="1"/>
  <c r="E27" i="28"/>
  <c r="D27" i="28"/>
  <c r="C27" i="28"/>
  <c r="B27" i="28"/>
  <c r="B26" i="28" s="1"/>
  <c r="L26" i="28"/>
  <c r="K26" i="28"/>
  <c r="H26" i="28"/>
  <c r="G26" i="28"/>
  <c r="D26" i="28"/>
  <c r="C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H33" i="26"/>
  <c r="G33" i="26"/>
  <c r="F33" i="26"/>
  <c r="E33" i="26"/>
  <c r="D33" i="26"/>
  <c r="C33" i="26"/>
  <c r="B33" i="26"/>
  <c r="H25" i="26"/>
  <c r="H24" i="26" s="1"/>
  <c r="G25" i="26"/>
  <c r="G24" i="26" s="1"/>
  <c r="F25" i="26"/>
  <c r="F24" i="26" s="1"/>
  <c r="E25" i="26"/>
  <c r="D25" i="26"/>
  <c r="D24" i="26" s="1"/>
  <c r="C25" i="26"/>
  <c r="C24" i="26" s="1"/>
  <c r="B25" i="26"/>
  <c r="B24" i="26" s="1"/>
  <c r="E24" i="26"/>
  <c r="H21" i="26"/>
  <c r="H8" i="26"/>
  <c r="G8" i="26"/>
  <c r="F8" i="26"/>
  <c r="E8" i="26"/>
  <c r="D8" i="26"/>
  <c r="C8" i="26"/>
  <c r="B8" i="26"/>
  <c r="H5" i="26"/>
  <c r="D32" i="25"/>
  <c r="C32" i="25"/>
  <c r="B32" i="25"/>
  <c r="D24" i="25"/>
  <c r="D23" i="25" s="1"/>
  <c r="C24" i="25"/>
  <c r="B24" i="25"/>
  <c r="B23" i="25" s="1"/>
  <c r="C23" i="25"/>
  <c r="B21" i="25"/>
  <c r="D7" i="25"/>
  <c r="C7" i="25"/>
  <c r="B7" i="25"/>
  <c r="D7" i="24"/>
  <c r="C7" i="24"/>
  <c r="B7" i="24"/>
  <c r="C6" i="24"/>
  <c r="B6" i="24"/>
  <c r="H30" i="21"/>
  <c r="G30" i="21"/>
  <c r="F30" i="21"/>
  <c r="E30" i="21"/>
  <c r="D30" i="21"/>
  <c r="C30" i="21"/>
  <c r="B30" i="21"/>
  <c r="H21" i="21"/>
  <c r="G21" i="21"/>
  <c r="G20" i="21" s="1"/>
  <c r="F21" i="21"/>
  <c r="F20" i="21" s="1"/>
  <c r="E21" i="21"/>
  <c r="E20" i="21" s="1"/>
  <c r="D21" i="21"/>
  <c r="C21" i="21"/>
  <c r="C20" i="21" s="1"/>
  <c r="B21" i="21"/>
  <c r="B20" i="21" s="1"/>
  <c r="H20" i="21"/>
  <c r="D20" i="21"/>
  <c r="H7" i="21"/>
  <c r="G7" i="21"/>
  <c r="F7" i="21"/>
  <c r="E7" i="21"/>
  <c r="D7" i="21"/>
  <c r="C7" i="21"/>
  <c r="B7" i="21"/>
  <c r="D32" i="20"/>
  <c r="C32" i="20"/>
  <c r="B32" i="20"/>
  <c r="D23" i="20"/>
  <c r="D22" i="20" s="1"/>
  <c r="C23" i="20"/>
  <c r="B23" i="20"/>
  <c r="B22" i="20" s="1"/>
  <c r="D20" i="20"/>
  <c r="B20" i="20"/>
  <c r="D7" i="20"/>
  <c r="C7" i="20"/>
  <c r="B7" i="20"/>
  <c r="D7" i="19"/>
  <c r="C7" i="19"/>
  <c r="B7" i="19"/>
  <c r="A7" i="19"/>
  <c r="C6" i="19"/>
  <c r="B6" i="19"/>
  <c r="D18" i="18"/>
  <c r="C18" i="18"/>
  <c r="B18" i="18"/>
  <c r="D15" i="18"/>
  <c r="D14" i="18" s="1"/>
  <c r="C15" i="18"/>
  <c r="C14" i="18" s="1"/>
  <c r="B15" i="18"/>
  <c r="B14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G18" i="13"/>
  <c r="F18" i="13"/>
  <c r="E18" i="13"/>
  <c r="D18" i="13"/>
  <c r="C18" i="13"/>
  <c r="B18" i="13"/>
  <c r="G12" i="13"/>
  <c r="F12" i="13"/>
  <c r="E12" i="13"/>
  <c r="D12" i="13"/>
  <c r="C12" i="13"/>
  <c r="B12" i="13"/>
  <c r="G10" i="13"/>
  <c r="A10" i="13" s="1"/>
  <c r="G6" i="13"/>
  <c r="F6" i="13"/>
  <c r="E6" i="13"/>
  <c r="D6" i="13"/>
  <c r="C6" i="13"/>
  <c r="B6" i="13"/>
  <c r="G4" i="13"/>
  <c r="A4" i="13" s="1"/>
  <c r="G20" i="12"/>
  <c r="F20" i="12"/>
  <c r="E20" i="12"/>
  <c r="D20" i="12"/>
  <c r="C20" i="12"/>
  <c r="B20" i="12"/>
  <c r="A20" i="12"/>
  <c r="G19" i="12"/>
  <c r="F19" i="12"/>
  <c r="E19" i="12"/>
  <c r="E18" i="12" s="1"/>
  <c r="D19" i="12"/>
  <c r="C19" i="12"/>
  <c r="C18" i="12" s="1"/>
  <c r="B19" i="12"/>
  <c r="A19" i="12"/>
  <c r="G18" i="12"/>
  <c r="F18" i="12"/>
  <c r="A18" i="12"/>
  <c r="G17" i="12"/>
  <c r="F17" i="12"/>
  <c r="E17" i="12"/>
  <c r="D17" i="12"/>
  <c r="C17" i="12"/>
  <c r="B17" i="12"/>
  <c r="G14" i="12"/>
  <c r="F14" i="12"/>
  <c r="C14" i="12"/>
  <c r="B14" i="12"/>
  <c r="A14" i="12"/>
  <c r="F13" i="12"/>
  <c r="E13" i="12"/>
  <c r="B13" i="12"/>
  <c r="B12" i="12" s="1"/>
  <c r="A13" i="12"/>
  <c r="A12" i="12"/>
  <c r="G11" i="12"/>
  <c r="F11" i="12"/>
  <c r="E11" i="12"/>
  <c r="D11" i="12"/>
  <c r="C11" i="12"/>
  <c r="B11" i="12"/>
  <c r="G8" i="12"/>
  <c r="D8" i="12"/>
  <c r="C8" i="12"/>
  <c r="A8" i="12"/>
  <c r="G7" i="12"/>
  <c r="F7" i="12"/>
  <c r="C7" i="12"/>
  <c r="B7" i="12"/>
  <c r="A7" i="12"/>
  <c r="A6" i="12"/>
  <c r="G5" i="12"/>
  <c r="F5" i="12"/>
  <c r="E5" i="12"/>
  <c r="D5" i="12"/>
  <c r="C5" i="12"/>
  <c r="B5" i="12"/>
  <c r="G18" i="11"/>
  <c r="F18" i="11"/>
  <c r="E18" i="11"/>
  <c r="D18" i="11"/>
  <c r="C18" i="11"/>
  <c r="B18" i="11"/>
  <c r="G12" i="11"/>
  <c r="F12" i="11"/>
  <c r="E12" i="11"/>
  <c r="D12" i="11"/>
  <c r="C12" i="11"/>
  <c r="B12" i="11"/>
  <c r="G10" i="11"/>
  <c r="A10" i="11" s="1"/>
  <c r="G6" i="11"/>
  <c r="F6" i="11"/>
  <c r="E6" i="11"/>
  <c r="D6" i="11"/>
  <c r="C6" i="11"/>
  <c r="B6" i="11"/>
  <c r="G4" i="11"/>
  <c r="A4" i="11" s="1"/>
  <c r="G116" i="8"/>
  <c r="F116" i="8"/>
  <c r="E116" i="8"/>
  <c r="D116" i="8"/>
  <c r="C116" i="8"/>
  <c r="B116" i="8"/>
  <c r="G113" i="8"/>
  <c r="F113" i="8"/>
  <c r="E113" i="8"/>
  <c r="D113" i="8"/>
  <c r="C113" i="8"/>
  <c r="B113" i="8"/>
  <c r="G110" i="8"/>
  <c r="F110" i="8"/>
  <c r="E110" i="8"/>
  <c r="D110" i="8"/>
  <c r="C110" i="8"/>
  <c r="B110" i="8"/>
  <c r="G108" i="8"/>
  <c r="F108" i="8"/>
  <c r="E108" i="8"/>
  <c r="D108" i="8"/>
  <c r="C108" i="8"/>
  <c r="B108" i="8"/>
  <c r="G101" i="8"/>
  <c r="F101" i="8"/>
  <c r="E101" i="8"/>
  <c r="E100" i="8" s="1"/>
  <c r="D101" i="8"/>
  <c r="C101" i="8"/>
  <c r="B101" i="8"/>
  <c r="G100" i="8"/>
  <c r="G98" i="8"/>
  <c r="F98" i="8"/>
  <c r="E98" i="8"/>
  <c r="D98" i="8"/>
  <c r="C98" i="8"/>
  <c r="B98" i="8"/>
  <c r="G90" i="8"/>
  <c r="F90" i="8"/>
  <c r="E90" i="8"/>
  <c r="D90" i="8"/>
  <c r="C90" i="8"/>
  <c r="B90" i="8"/>
  <c r="G85" i="8"/>
  <c r="F85" i="8"/>
  <c r="E85" i="8"/>
  <c r="D85" i="8"/>
  <c r="C85" i="8"/>
  <c r="C84" i="8" s="1"/>
  <c r="B85" i="8"/>
  <c r="G81" i="8"/>
  <c r="F81" i="8"/>
  <c r="E81" i="8"/>
  <c r="D81" i="8"/>
  <c r="C81" i="8"/>
  <c r="B81" i="8"/>
  <c r="G79" i="8"/>
  <c r="F79" i="8"/>
  <c r="E79" i="8"/>
  <c r="D79" i="8"/>
  <c r="C79" i="8"/>
  <c r="B79" i="8"/>
  <c r="G72" i="8"/>
  <c r="F72" i="8"/>
  <c r="E72" i="8"/>
  <c r="D72" i="8"/>
  <c r="C72" i="8"/>
  <c r="B72" i="8"/>
  <c r="G65" i="8"/>
  <c r="F65" i="8"/>
  <c r="E65" i="8"/>
  <c r="D65" i="8"/>
  <c r="C65" i="8"/>
  <c r="B65" i="8"/>
  <c r="G63" i="8"/>
  <c r="F63" i="8"/>
  <c r="E63" i="8"/>
  <c r="D63" i="8"/>
  <c r="C63" i="8"/>
  <c r="B63" i="8"/>
  <c r="G53" i="8"/>
  <c r="F53" i="8"/>
  <c r="E53" i="8"/>
  <c r="D53" i="8"/>
  <c r="C53" i="8"/>
  <c r="B53" i="8"/>
  <c r="G45" i="8"/>
  <c r="F45" i="8"/>
  <c r="E45" i="8"/>
  <c r="D45" i="8"/>
  <c r="C45" i="8"/>
  <c r="B45" i="8"/>
  <c r="G42" i="8"/>
  <c r="F42" i="8"/>
  <c r="E42" i="8"/>
  <c r="D42" i="8"/>
  <c r="C42" i="8"/>
  <c r="B42" i="8"/>
  <c r="G9" i="8"/>
  <c r="F9" i="8"/>
  <c r="F8" i="8" s="1"/>
  <c r="E9" i="8"/>
  <c r="E8" i="8" s="1"/>
  <c r="D9" i="8"/>
  <c r="C9" i="8"/>
  <c r="B9" i="8"/>
  <c r="B8" i="8" s="1"/>
  <c r="D8" i="8"/>
  <c r="A6" i="8"/>
  <c r="G4" i="8"/>
  <c r="A2" i="8"/>
  <c r="G116" i="7"/>
  <c r="F116" i="7"/>
  <c r="E116" i="7"/>
  <c r="D116" i="7"/>
  <c r="C116" i="7"/>
  <c r="B116" i="7"/>
  <c r="G113" i="7"/>
  <c r="F113" i="7"/>
  <c r="E113" i="7"/>
  <c r="D113" i="7"/>
  <c r="C113" i="7"/>
  <c r="B113" i="7"/>
  <c r="G110" i="7"/>
  <c r="F110" i="7"/>
  <c r="E110" i="7"/>
  <c r="D110" i="7"/>
  <c r="C110" i="7"/>
  <c r="B110" i="7"/>
  <c r="G108" i="7"/>
  <c r="F108" i="7"/>
  <c r="E108" i="7"/>
  <c r="D108" i="7"/>
  <c r="C108" i="7"/>
  <c r="B108" i="7"/>
  <c r="G101" i="7"/>
  <c r="F101" i="7"/>
  <c r="E101" i="7"/>
  <c r="D101" i="7"/>
  <c r="C101" i="7"/>
  <c r="B101" i="7"/>
  <c r="G98" i="7"/>
  <c r="F98" i="7"/>
  <c r="E98" i="7"/>
  <c r="D98" i="7"/>
  <c r="C98" i="7"/>
  <c r="B98" i="7"/>
  <c r="G90" i="7"/>
  <c r="F90" i="7"/>
  <c r="E90" i="7"/>
  <c r="D90" i="7"/>
  <c r="C90" i="7"/>
  <c r="B90" i="7"/>
  <c r="G85" i="7"/>
  <c r="F85" i="7"/>
  <c r="E85" i="7"/>
  <c r="D85" i="7"/>
  <c r="C85" i="7"/>
  <c r="B85" i="7"/>
  <c r="G81" i="7"/>
  <c r="F81" i="7"/>
  <c r="E81" i="7"/>
  <c r="D81" i="7"/>
  <c r="C81" i="7"/>
  <c r="B81" i="7"/>
  <c r="G79" i="7"/>
  <c r="F79" i="7"/>
  <c r="E79" i="7"/>
  <c r="D79" i="7"/>
  <c r="C79" i="7"/>
  <c r="B79" i="7"/>
  <c r="G72" i="7"/>
  <c r="F72" i="7"/>
  <c r="E72" i="7"/>
  <c r="D72" i="7"/>
  <c r="C72" i="7"/>
  <c r="B72" i="7"/>
  <c r="G65" i="7"/>
  <c r="F65" i="7"/>
  <c r="E65" i="7"/>
  <c r="D65" i="7"/>
  <c r="C65" i="7"/>
  <c r="B65" i="7"/>
  <c r="G63" i="7"/>
  <c r="F63" i="7"/>
  <c r="E63" i="7"/>
  <c r="D63" i="7"/>
  <c r="C63" i="7"/>
  <c r="B63" i="7"/>
  <c r="G53" i="7"/>
  <c r="F53" i="7"/>
  <c r="E53" i="7"/>
  <c r="D53" i="7"/>
  <c r="C53" i="7"/>
  <c r="B53" i="7"/>
  <c r="G45" i="7"/>
  <c r="F45" i="7"/>
  <c r="E45" i="7"/>
  <c r="D45" i="7"/>
  <c r="C45" i="7"/>
  <c r="B45" i="7"/>
  <c r="G42" i="7"/>
  <c r="F42" i="7"/>
  <c r="E42" i="7"/>
  <c r="D42" i="7"/>
  <c r="C42" i="7"/>
  <c r="B42" i="7"/>
  <c r="G9" i="7"/>
  <c r="F9" i="7"/>
  <c r="E9" i="7"/>
  <c r="D9" i="7"/>
  <c r="C9" i="7"/>
  <c r="B9" i="7"/>
  <c r="A6" i="7"/>
  <c r="G4" i="7"/>
  <c r="A2" i="7"/>
  <c r="G116" i="6"/>
  <c r="F116" i="6"/>
  <c r="E116" i="6"/>
  <c r="D116" i="6"/>
  <c r="C116" i="6"/>
  <c r="B116" i="6"/>
  <c r="G113" i="6"/>
  <c r="F113" i="6"/>
  <c r="E113" i="6"/>
  <c r="D113" i="6"/>
  <c r="C113" i="6"/>
  <c r="B113" i="6"/>
  <c r="G110" i="6"/>
  <c r="F110" i="6"/>
  <c r="E110" i="6"/>
  <c r="D110" i="6"/>
  <c r="C110" i="6"/>
  <c r="B110" i="6"/>
  <c r="G108" i="6"/>
  <c r="F108" i="6"/>
  <c r="E108" i="6"/>
  <c r="D108" i="6"/>
  <c r="C108" i="6"/>
  <c r="B108" i="6"/>
  <c r="G101" i="6"/>
  <c r="G100" i="6" s="1"/>
  <c r="F101" i="6"/>
  <c r="F100" i="6" s="1"/>
  <c r="E101" i="6"/>
  <c r="D101" i="6"/>
  <c r="C101" i="6"/>
  <c r="B101" i="6"/>
  <c r="B100" i="6" s="1"/>
  <c r="G98" i="6"/>
  <c r="F98" i="6"/>
  <c r="E98" i="6"/>
  <c r="D98" i="6"/>
  <c r="C98" i="6"/>
  <c r="B98" i="6"/>
  <c r="G96" i="6"/>
  <c r="F96" i="6"/>
  <c r="E96" i="6"/>
  <c r="D96" i="6"/>
  <c r="C96" i="6"/>
  <c r="B96" i="6"/>
  <c r="G89" i="6"/>
  <c r="F89" i="6"/>
  <c r="E89" i="6"/>
  <c r="D89" i="6"/>
  <c r="C89" i="6"/>
  <c r="B89" i="6"/>
  <c r="G82" i="6"/>
  <c r="F82" i="6"/>
  <c r="E82" i="6"/>
  <c r="D82" i="6"/>
  <c r="C82" i="6"/>
  <c r="B82" i="6"/>
  <c r="G80" i="6"/>
  <c r="F80" i="6"/>
  <c r="E80" i="6"/>
  <c r="D80" i="6"/>
  <c r="C80" i="6"/>
  <c r="B80" i="6"/>
  <c r="G70" i="6"/>
  <c r="F70" i="6"/>
  <c r="E70" i="6"/>
  <c r="D70" i="6"/>
  <c r="C70" i="6"/>
  <c r="B70" i="6"/>
  <c r="G62" i="6"/>
  <c r="F62" i="6"/>
  <c r="E62" i="6"/>
  <c r="E61" i="6" s="1"/>
  <c r="D62" i="6"/>
  <c r="C62" i="6"/>
  <c r="B62" i="6"/>
  <c r="G61" i="6"/>
  <c r="B61" i="6"/>
  <c r="G58" i="6"/>
  <c r="F58" i="6"/>
  <c r="E58" i="6"/>
  <c r="D58" i="6"/>
  <c r="C58" i="6"/>
  <c r="B58" i="6"/>
  <c r="G50" i="6"/>
  <c r="F50" i="6"/>
  <c r="E50" i="6"/>
  <c r="D50" i="6"/>
  <c r="C50" i="6"/>
  <c r="B50" i="6"/>
  <c r="G45" i="6"/>
  <c r="F45" i="6"/>
  <c r="E45" i="6"/>
  <c r="D45" i="6"/>
  <c r="D44" i="6" s="1"/>
  <c r="C45" i="6"/>
  <c r="B45" i="6"/>
  <c r="G42" i="6"/>
  <c r="F42" i="6"/>
  <c r="E42" i="6"/>
  <c r="D42" i="6"/>
  <c r="C42" i="6"/>
  <c r="B42" i="6"/>
  <c r="G9" i="6"/>
  <c r="F9" i="6"/>
  <c r="E9" i="6"/>
  <c r="E8" i="6" s="1"/>
  <c r="D9" i="6"/>
  <c r="C9" i="6"/>
  <c r="B9" i="6"/>
  <c r="G8" i="6"/>
  <c r="B8" i="6"/>
  <c r="G4" i="6"/>
  <c r="G116" i="5"/>
  <c r="F116" i="5"/>
  <c r="E116" i="5"/>
  <c r="D116" i="5"/>
  <c r="C116" i="5"/>
  <c r="B116" i="5"/>
  <c r="G113" i="5"/>
  <c r="F113" i="5"/>
  <c r="E113" i="5"/>
  <c r="D113" i="5"/>
  <c r="C113" i="5"/>
  <c r="B113" i="5"/>
  <c r="G110" i="5"/>
  <c r="F110" i="5"/>
  <c r="E110" i="5"/>
  <c r="D110" i="5"/>
  <c r="C110" i="5"/>
  <c r="B110" i="5"/>
  <c r="G108" i="5"/>
  <c r="F108" i="5"/>
  <c r="E108" i="5"/>
  <c r="D108" i="5"/>
  <c r="C108" i="5"/>
  <c r="B108" i="5"/>
  <c r="G101" i="5"/>
  <c r="G100" i="5" s="1"/>
  <c r="F101" i="5"/>
  <c r="F100" i="5" s="1"/>
  <c r="E101" i="5"/>
  <c r="D101" i="5"/>
  <c r="D100" i="5" s="1"/>
  <c r="C101" i="5"/>
  <c r="C100" i="5" s="1"/>
  <c r="B101" i="5"/>
  <c r="B100" i="5" s="1"/>
  <c r="G98" i="5"/>
  <c r="F98" i="5"/>
  <c r="E98" i="5"/>
  <c r="D98" i="5"/>
  <c r="C98" i="5"/>
  <c r="B98" i="5"/>
  <c r="G96" i="5"/>
  <c r="F96" i="5"/>
  <c r="E96" i="5"/>
  <c r="D96" i="5"/>
  <c r="C96" i="5"/>
  <c r="B96" i="5"/>
  <c r="G89" i="5"/>
  <c r="F89" i="5"/>
  <c r="E89" i="5"/>
  <c r="D89" i="5"/>
  <c r="C89" i="5"/>
  <c r="B89" i="5"/>
  <c r="G82" i="5"/>
  <c r="F82" i="5"/>
  <c r="E82" i="5"/>
  <c r="D82" i="5"/>
  <c r="C82" i="5"/>
  <c r="B82" i="5"/>
  <c r="G80" i="5"/>
  <c r="F80" i="5"/>
  <c r="E80" i="5"/>
  <c r="D80" i="5"/>
  <c r="C80" i="5"/>
  <c r="B80" i="5"/>
  <c r="G70" i="5"/>
  <c r="F70" i="5"/>
  <c r="E70" i="5"/>
  <c r="D70" i="5"/>
  <c r="C70" i="5"/>
  <c r="B70" i="5"/>
  <c r="G62" i="5"/>
  <c r="F62" i="5"/>
  <c r="F61" i="5" s="1"/>
  <c r="F60" i="5" s="1"/>
  <c r="E62" i="5"/>
  <c r="D62" i="5"/>
  <c r="D61" i="5" s="1"/>
  <c r="C62" i="5"/>
  <c r="C61" i="5" s="1"/>
  <c r="B62" i="5"/>
  <c r="B61" i="5" s="1"/>
  <c r="B60" i="5" s="1"/>
  <c r="G58" i="5"/>
  <c r="F58" i="5"/>
  <c r="E58" i="5"/>
  <c r="D58" i="5"/>
  <c r="C58" i="5"/>
  <c r="B58" i="5"/>
  <c r="G50" i="5"/>
  <c r="F50" i="5"/>
  <c r="E50" i="5"/>
  <c r="D50" i="5"/>
  <c r="C50" i="5"/>
  <c r="B50" i="5"/>
  <c r="G45" i="5"/>
  <c r="F45" i="5"/>
  <c r="E45" i="5"/>
  <c r="D45" i="5"/>
  <c r="D44" i="5" s="1"/>
  <c r="C45" i="5"/>
  <c r="C44" i="5" s="1"/>
  <c r="B45" i="5"/>
  <c r="G42" i="5"/>
  <c r="F42" i="5"/>
  <c r="E42" i="5"/>
  <c r="D42" i="5"/>
  <c r="C42" i="5"/>
  <c r="B42" i="5"/>
  <c r="G9" i="5"/>
  <c r="G8" i="5" s="1"/>
  <c r="F9" i="5"/>
  <c r="E9" i="5"/>
  <c r="E8" i="5" s="1"/>
  <c r="D9" i="5"/>
  <c r="C9" i="5"/>
  <c r="C8" i="5" s="1"/>
  <c r="B9" i="5"/>
  <c r="B8" i="5" s="1"/>
  <c r="F8" i="5"/>
  <c r="G4" i="5"/>
  <c r="E6" i="46" l="1"/>
  <c r="D12" i="46"/>
  <c r="D7" i="12"/>
  <c r="D6" i="12" s="1"/>
  <c r="E8" i="12"/>
  <c r="C13" i="12"/>
  <c r="C12" i="12" s="1"/>
  <c r="G13" i="12"/>
  <c r="G12" i="12" s="1"/>
  <c r="D14" i="12"/>
  <c r="C7" i="43"/>
  <c r="G7" i="43"/>
  <c r="G6" i="43" s="1"/>
  <c r="D8" i="43"/>
  <c r="E13" i="43"/>
  <c r="B14" i="43"/>
  <c r="F14" i="43"/>
  <c r="B7" i="46"/>
  <c r="B6" i="46" s="1"/>
  <c r="F7" i="46"/>
  <c r="F6" i="46" s="1"/>
  <c r="C8" i="46"/>
  <c r="G8" i="46"/>
  <c r="E13" i="46"/>
  <c r="E12" i="46" s="1"/>
  <c r="B14" i="46"/>
  <c r="F14" i="46"/>
  <c r="E7" i="12"/>
  <c r="E6" i="12" s="1"/>
  <c r="B8" i="12"/>
  <c r="F8" i="12"/>
  <c r="D13" i="12"/>
  <c r="D12" i="12" s="1"/>
  <c r="E14" i="12"/>
  <c r="E12" i="12" s="1"/>
  <c r="D7" i="43"/>
  <c r="E8" i="43"/>
  <c r="B13" i="43"/>
  <c r="B12" i="43" s="1"/>
  <c r="F13" i="43"/>
  <c r="F12" i="43" s="1"/>
  <c r="C14" i="43"/>
  <c r="G14" i="43"/>
  <c r="C7" i="46"/>
  <c r="C6" i="46" s="1"/>
  <c r="G7" i="46"/>
  <c r="G6" i="46" s="1"/>
  <c r="D8" i="46"/>
  <c r="B13" i="46"/>
  <c r="B12" i="46" s="1"/>
  <c r="F13" i="46"/>
  <c r="F12" i="46" s="1"/>
  <c r="C14" i="46"/>
  <c r="G14" i="46"/>
  <c r="E7" i="43"/>
  <c r="E6" i="43" s="1"/>
  <c r="B8" i="43"/>
  <c r="B6" i="43" s="1"/>
  <c r="F8" i="43"/>
  <c r="F6" i="43" s="1"/>
  <c r="C13" i="43"/>
  <c r="C12" i="43" s="1"/>
  <c r="G13" i="43"/>
  <c r="G12" i="43" s="1"/>
  <c r="D14" i="43"/>
  <c r="D12" i="43" s="1"/>
  <c r="D7" i="46"/>
  <c r="D6" i="46" s="1"/>
  <c r="E8" i="46"/>
  <c r="C13" i="46"/>
  <c r="G13" i="46"/>
  <c r="G12" i="46" s="1"/>
  <c r="F86" i="49"/>
  <c r="C87" i="49"/>
  <c r="F6" i="49"/>
  <c r="G87" i="49"/>
  <c r="E87" i="49"/>
  <c r="E86" i="49" s="1"/>
  <c r="C8" i="49"/>
  <c r="G8" i="49"/>
  <c r="G7" i="49" s="1"/>
  <c r="E46" i="49"/>
  <c r="E7" i="49" s="1"/>
  <c r="E6" i="49" s="1"/>
  <c r="C46" i="49"/>
  <c r="D87" i="49"/>
  <c r="C106" i="49"/>
  <c r="C86" i="49" s="1"/>
  <c r="G106" i="49"/>
  <c r="F46" i="48"/>
  <c r="D46" i="48"/>
  <c r="B87" i="48"/>
  <c r="B86" i="48" s="1"/>
  <c r="F87" i="48"/>
  <c r="F86" i="48" s="1"/>
  <c r="D87" i="48"/>
  <c r="D86" i="48" s="1"/>
  <c r="E46" i="48"/>
  <c r="C46" i="48"/>
  <c r="C87" i="48"/>
  <c r="C86" i="48" s="1"/>
  <c r="G87" i="48"/>
  <c r="G86" i="48" s="1"/>
  <c r="E87" i="48"/>
  <c r="E7" i="48"/>
  <c r="B46" i="48"/>
  <c r="E86" i="48"/>
  <c r="B8" i="48"/>
  <c r="F8" i="48"/>
  <c r="D8" i="48"/>
  <c r="D7" i="48" s="1"/>
  <c r="E6" i="48"/>
  <c r="C8" i="48"/>
  <c r="G8" i="48"/>
  <c r="G7" i="48" s="1"/>
  <c r="B9" i="31"/>
  <c r="B44" i="31"/>
  <c r="D8" i="31"/>
  <c r="C9" i="31"/>
  <c r="C61" i="31"/>
  <c r="B100" i="31"/>
  <c r="D61" i="31"/>
  <c r="C44" i="30"/>
  <c r="B44" i="30"/>
  <c r="B9" i="30"/>
  <c r="B8" i="30" s="1"/>
  <c r="D44" i="30"/>
  <c r="D8" i="30" s="1"/>
  <c r="D100" i="30"/>
  <c r="D83" i="30" s="1"/>
  <c r="C83" i="30"/>
  <c r="B100" i="30"/>
  <c r="C84" i="7"/>
  <c r="C8" i="8"/>
  <c r="G8" i="8"/>
  <c r="B100" i="8"/>
  <c r="F100" i="8"/>
  <c r="F83" i="8" s="1"/>
  <c r="B84" i="8"/>
  <c r="D84" i="7"/>
  <c r="D8" i="7"/>
  <c r="C8" i="7"/>
  <c r="C100" i="7"/>
  <c r="C83" i="7" s="1"/>
  <c r="C44" i="7"/>
  <c r="B44" i="7"/>
  <c r="F44" i="7"/>
  <c r="D100" i="7"/>
  <c r="E8" i="7"/>
  <c r="D44" i="7"/>
  <c r="D7" i="7" s="1"/>
  <c r="G44" i="7"/>
  <c r="E44" i="7"/>
  <c r="C44" i="8"/>
  <c r="C7" i="8" s="1"/>
  <c r="F84" i="8"/>
  <c r="G84" i="8"/>
  <c r="G83" i="8" s="1"/>
  <c r="D100" i="8"/>
  <c r="D44" i="8"/>
  <c r="D7" i="8" s="1"/>
  <c r="C100" i="8"/>
  <c r="C83" i="8" s="1"/>
  <c r="B18" i="12"/>
  <c r="F12" i="12"/>
  <c r="B6" i="12"/>
  <c r="F6" i="12"/>
  <c r="G6" i="12"/>
  <c r="D18" i="12"/>
  <c r="C6" i="12"/>
  <c r="C8" i="6"/>
  <c r="C44" i="6"/>
  <c r="C61" i="6"/>
  <c r="C60" i="6" s="1"/>
  <c r="F8" i="6"/>
  <c r="F61" i="6"/>
  <c r="C7" i="6"/>
  <c r="C100" i="6"/>
  <c r="D61" i="6"/>
  <c r="D8" i="6"/>
  <c r="D7" i="6" s="1"/>
  <c r="B44" i="5"/>
  <c r="B7" i="5" s="1"/>
  <c r="B6" i="5" s="1"/>
  <c r="C60" i="5"/>
  <c r="C7" i="5"/>
  <c r="C6" i="5" s="1"/>
  <c r="F44" i="5"/>
  <c r="D60" i="5"/>
  <c r="G44" i="5"/>
  <c r="G7" i="5" s="1"/>
  <c r="G61" i="5"/>
  <c r="G60" i="5" s="1"/>
  <c r="E61" i="5"/>
  <c r="E100" i="5"/>
  <c r="D8" i="5"/>
  <c r="D7" i="5" s="1"/>
  <c r="E44" i="5"/>
  <c r="E7" i="5" s="1"/>
  <c r="F7" i="5"/>
  <c r="F6" i="5" s="1"/>
  <c r="B60" i="6"/>
  <c r="E100" i="6"/>
  <c r="E60" i="6" s="1"/>
  <c r="D100" i="6"/>
  <c r="B8" i="7"/>
  <c r="F8" i="7"/>
  <c r="G8" i="7"/>
  <c r="B100" i="7"/>
  <c r="F100" i="7"/>
  <c r="G100" i="7"/>
  <c r="G60" i="6"/>
  <c r="E84" i="7"/>
  <c r="B83" i="8"/>
  <c r="F60" i="6"/>
  <c r="B44" i="6"/>
  <c r="B7" i="6" s="1"/>
  <c r="F44" i="6"/>
  <c r="F7" i="6" s="1"/>
  <c r="G44" i="6"/>
  <c r="G7" i="6" s="1"/>
  <c r="E44" i="6"/>
  <c r="E7" i="6" s="1"/>
  <c r="B84" i="7"/>
  <c r="F84" i="7"/>
  <c r="G84" i="7"/>
  <c r="E100" i="7"/>
  <c r="C100" i="31"/>
  <c r="C6" i="43"/>
  <c r="E12" i="43"/>
  <c r="E84" i="8"/>
  <c r="E83" i="8" s="1"/>
  <c r="D84" i="8"/>
  <c r="C22" i="20"/>
  <c r="B84" i="30"/>
  <c r="B83" i="30" s="1"/>
  <c r="B7" i="30" s="1"/>
  <c r="B8" i="31"/>
  <c r="C44" i="31"/>
  <c r="D100" i="31"/>
  <c r="D60" i="31" s="1"/>
  <c r="D7" i="31" s="1"/>
  <c r="D8" i="36"/>
  <c r="D86" i="49"/>
  <c r="D6" i="49" s="1"/>
  <c r="B44" i="8"/>
  <c r="B7" i="8" s="1"/>
  <c r="F44" i="8"/>
  <c r="F7" i="8" s="1"/>
  <c r="G44" i="8"/>
  <c r="G7" i="8" s="1"/>
  <c r="E44" i="8"/>
  <c r="E7" i="8" s="1"/>
  <c r="C8" i="30"/>
  <c r="C7" i="30" s="1"/>
  <c r="B60" i="31"/>
  <c r="B7" i="49"/>
  <c r="B6" i="49" s="1"/>
  <c r="D5" i="24"/>
  <c r="D5" i="25"/>
  <c r="D4" i="17"/>
  <c r="H4" i="21"/>
  <c r="D21" i="25"/>
  <c r="N4" i="27"/>
  <c r="N4" i="28"/>
  <c r="N23" i="28"/>
  <c r="N7" i="28" s="1"/>
  <c r="I4" i="51"/>
  <c r="D4" i="53"/>
  <c r="D5" i="18"/>
  <c r="D12" i="18"/>
  <c r="D5" i="19"/>
  <c r="D5" i="20"/>
  <c r="D5" i="29"/>
  <c r="D5" i="30"/>
  <c r="D5" i="31"/>
  <c r="D6" i="36"/>
  <c r="C12" i="46" l="1"/>
  <c r="D6" i="43"/>
  <c r="G86" i="49"/>
  <c r="G6" i="49" s="1"/>
  <c r="C7" i="49"/>
  <c r="C6" i="49" s="1"/>
  <c r="G6" i="48"/>
  <c r="F7" i="48"/>
  <c r="F6" i="48" s="1"/>
  <c r="D6" i="48"/>
  <c r="C7" i="48"/>
  <c r="C6" i="48" s="1"/>
  <c r="B7" i="48"/>
  <c r="B6" i="48" s="1"/>
  <c r="C8" i="31"/>
  <c r="C60" i="31"/>
  <c r="C7" i="31" s="1"/>
  <c r="D7" i="30"/>
  <c r="E7" i="7"/>
  <c r="D83" i="7"/>
  <c r="B7" i="7"/>
  <c r="G83" i="7"/>
  <c r="F7" i="7"/>
  <c r="D6" i="7"/>
  <c r="G7" i="7"/>
  <c r="B83" i="7"/>
  <c r="B6" i="7" s="1"/>
  <c r="C7" i="7"/>
  <c r="C6" i="7" s="1"/>
  <c r="F83" i="7"/>
  <c r="C6" i="8"/>
  <c r="G6" i="8"/>
  <c r="E6" i="8"/>
  <c r="B6" i="8"/>
  <c r="D83" i="8"/>
  <c r="D6" i="8" s="1"/>
  <c r="F6" i="6"/>
  <c r="B6" i="6"/>
  <c r="C6" i="6"/>
  <c r="G6" i="6"/>
  <c r="D60" i="6"/>
  <c r="D6" i="6" s="1"/>
  <c r="D6" i="5"/>
  <c r="E60" i="5"/>
  <c r="E6" i="5" s="1"/>
  <c r="G6" i="5"/>
  <c r="E6" i="6"/>
  <c r="E83" i="7"/>
  <c r="F6" i="8"/>
  <c r="B7" i="31"/>
  <c r="E6" i="7" l="1"/>
  <c r="F6" i="7"/>
  <c r="G6" i="7"/>
</calcChain>
</file>

<file path=xl/sharedStrings.xml><?xml version="1.0" encoding="utf-8"?>
<sst xmlns="http://schemas.openxmlformats.org/spreadsheetml/2006/main" count="1386" uniqueCount="232">
  <si>
    <t>Bonds of Ukravtodor (7 - years)</t>
  </si>
  <si>
    <t>JSC "BANK CREDIT DNEPR"</t>
  </si>
  <si>
    <t>Eurobonds 2013</t>
  </si>
  <si>
    <t>Netherlands</t>
  </si>
  <si>
    <t>JPY</t>
  </si>
  <si>
    <t>T-bonds (5 years)</t>
  </si>
  <si>
    <t>3. Debts on the loans received from foreign commercial banks and other foreign financial institutions</t>
  </si>
  <si>
    <t>Debt on which interest is paid at fixed interest rates</t>
  </si>
  <si>
    <t>Структура державного та гарантованого державою боргу
в розрізі термінів погашення</t>
  </si>
  <si>
    <t>оріг.</t>
  </si>
  <si>
    <t>T-bonds (27 years)</t>
  </si>
  <si>
    <t>France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</si>
  <si>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</si>
  <si>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</si>
  <si>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</si>
  <si>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T-bonds (10 years)</t>
  </si>
  <si>
    <t>Eurobonds 2017</t>
  </si>
  <si>
    <t>Единицы измерения</t>
  </si>
  <si>
    <t>Bonds of Ukravtodor (5 - year)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</si>
  <si>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</si>
  <si>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</si>
  <si>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JSB "UKRGASBANK"</t>
  </si>
  <si>
    <t>Debt on which interest is paid at floating interest rates</t>
  </si>
  <si>
    <t>T-bills (12 months)</t>
  </si>
  <si>
    <t xml:space="preserve">            ОВДП (8 - річні)</t>
  </si>
  <si>
    <t>Сессия</t>
  </si>
  <si>
    <t>T-bonds (22 years)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</si>
  <si>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</si>
  <si>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</si>
  <si>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</si>
  <si>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European Union</t>
  </si>
  <si>
    <t>Eurobonds 2021</t>
  </si>
  <si>
    <t xml:space="preserve">            ОВДП (26 - річні)</t>
  </si>
  <si>
    <t>Poland</t>
  </si>
  <si>
    <t xml:space="preserve">            ОВДП (3 - річні)</t>
  </si>
  <si>
    <t xml:space="preserve">      Гарантований внутрішній борг</t>
  </si>
  <si>
    <t>T-bonds (16 years)</t>
  </si>
  <si>
    <t>Export-Import Bank of Korea</t>
  </si>
  <si>
    <t xml:space="preserve">            ОВДП (15 - річні)</t>
  </si>
  <si>
    <t>Domestic Debt</t>
  </si>
  <si>
    <t xml:space="preserve">            ОВДП (22 - річні)</t>
  </si>
  <si>
    <t>GBP</t>
  </si>
  <si>
    <t>Валютна структура боргу на кінець попереднього року та на звітну дату</t>
  </si>
  <si>
    <t xml:space="preserve">            ОВДП (11 - річні)</t>
  </si>
  <si>
    <t>%%</t>
  </si>
  <si>
    <t xml:space="preserve">            ОВДП (6 - місячні)</t>
  </si>
  <si>
    <t>no data!!! Внутрішня заборгованість, не віднесена до інших категорій</t>
  </si>
  <si>
    <t>EUR</t>
  </si>
  <si>
    <t>T-bonds (15 years)</t>
  </si>
  <si>
    <t>IMF</t>
  </si>
  <si>
    <t>2029-13.05.2062</t>
  </si>
  <si>
    <t>T-bonds (6 years)</t>
  </si>
  <si>
    <t>IBRD</t>
  </si>
  <si>
    <t>1. Debts on the loans received from international financial organizations</t>
  </si>
  <si>
    <t>2024.05.31-2024.12.31</t>
  </si>
  <si>
    <t>Deutsche Bank</t>
  </si>
  <si>
    <t>Other creditors</t>
  </si>
  <si>
    <t>Fixed Rate</t>
  </si>
  <si>
    <t>T-bonds (28 years)</t>
  </si>
  <si>
    <t>T-bonds (11 years)</t>
  </si>
  <si>
    <t>USD</t>
  </si>
  <si>
    <t>FORMAT</t>
  </si>
  <si>
    <t>IS_OVDP</t>
  </si>
  <si>
    <t>National Westminster Bank PLC</t>
  </si>
  <si>
    <t>State guaranteed debt</t>
  </si>
  <si>
    <t>2.1.Debts on loans received from the governing authorities of foreign countries (except for unresolved debt from the governing authorities of the aggressor state and/or disputed debt)</t>
  </si>
  <si>
    <t xml:space="preserve">      Державний зовнішній борг</t>
  </si>
  <si>
    <t>Canada</t>
  </si>
  <si>
    <t>Cargill</t>
  </si>
  <si>
    <t>Зміна структури</t>
  </si>
  <si>
    <t xml:space="preserve">   Гарантований борг</t>
  </si>
  <si>
    <t>4.1.Debt on issued securities (except for unsettled and/or disputed)</t>
  </si>
  <si>
    <t>Italy</t>
  </si>
  <si>
    <t>Euratom</t>
  </si>
  <si>
    <t>Eurobonds 2016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</si>
  <si>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</si>
  <si>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</si>
  <si>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T-bonds (23 years)</t>
  </si>
  <si>
    <t>Державний та гарантований державою борг України за станом на ReportDate 
(за ознакою умовності)</t>
  </si>
  <si>
    <t>UAH</t>
  </si>
  <si>
    <t>Eurobonds 2015</t>
  </si>
  <si>
    <t>SHORT</t>
  </si>
  <si>
    <t xml:space="preserve">      Гарантований зовнішній борг</t>
  </si>
  <si>
    <t>Bonds of SMI (10 - year)</t>
  </si>
  <si>
    <t>Chase Manhattan Bank</t>
  </si>
  <si>
    <t xml:space="preserve">            ОВДП (27 -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</si>
  <si>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</si>
  <si>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</si>
  <si>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</si>
  <si>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>Clean Technology Fund (IBRD)</t>
  </si>
  <si>
    <t>T-bonds (17 years)</t>
  </si>
  <si>
    <t xml:space="preserve">            ОВДП (4 - річні)</t>
  </si>
  <si>
    <t xml:space="preserve">            ОВДП (16 - річні)</t>
  </si>
  <si>
    <t xml:space="preserve">            ОВДП (23 - річні)</t>
  </si>
  <si>
    <t>ENG</t>
  </si>
  <si>
    <t>(за видами відсоткових ставок)</t>
  </si>
  <si>
    <t>Bonds of Ukravtodor (4 - year)</t>
  </si>
  <si>
    <t>SONIA</t>
  </si>
  <si>
    <t>Eurobonds 2019</t>
  </si>
  <si>
    <t xml:space="preserve">            ОВДП (12 - річні)</t>
  </si>
  <si>
    <t>United Kingdom</t>
  </si>
  <si>
    <t>3</t>
  </si>
  <si>
    <t>Bonds of Ukravtodor (12 - month)</t>
  </si>
  <si>
    <t>Eurobonds 2020</t>
  </si>
  <si>
    <t>T-bonds (7 years)</t>
  </si>
  <si>
    <t>Український індекс ставок за депозитами фізичних осіб</t>
  </si>
  <si>
    <t>млрд. дол.США</t>
  </si>
  <si>
    <t>IS_CHART_DATA</t>
  </si>
  <si>
    <t>млрд. грн.</t>
  </si>
  <si>
    <t>Russia</t>
  </si>
  <si>
    <t>EIB</t>
  </si>
  <si>
    <t>2. Debts on the loans received from governments of foreign states</t>
  </si>
  <si>
    <t>EBRD</t>
  </si>
  <si>
    <t>XDR</t>
  </si>
  <si>
    <t>T-bonds (29 years)</t>
  </si>
  <si>
    <t>T-bonds (12 years)</t>
  </si>
  <si>
    <t>2. Debts owed to banks and other financial institutions</t>
  </si>
  <si>
    <t>5. Debts that are not included into any other categories</t>
  </si>
  <si>
    <t>NEFCO</t>
  </si>
  <si>
    <t>T-bonds (3 years)</t>
  </si>
  <si>
    <t>Державний та гарантований державою борг України за поточний рік</t>
  </si>
  <si>
    <t>Bonds of SMI (7 - year)</t>
  </si>
  <si>
    <t>T-bonds (30 years)</t>
  </si>
  <si>
    <t>31.05.2024</t>
  </si>
  <si>
    <t>T-bonds (2 years)</t>
  </si>
  <si>
    <t>4.2.Unsettled debt on issued securities and/or disputed debt</t>
  </si>
  <si>
    <t>Japan</t>
  </si>
  <si>
    <t>Bonds of Ukrenergo (5 - years)</t>
  </si>
  <si>
    <t>Portfolio Guarantees</t>
  </si>
  <si>
    <t>Ставка МВФ</t>
  </si>
  <si>
    <t>T-bonds (24 years)</t>
  </si>
  <si>
    <t>4. Debt on the securities issued in the external market</t>
  </si>
  <si>
    <t>State securities</t>
  </si>
  <si>
    <t>Середній термін до погашення, років.</t>
  </si>
  <si>
    <t xml:space="preserve">            ОВДП (6 - річні)</t>
  </si>
  <si>
    <t>UniCredit Bank</t>
  </si>
  <si>
    <t>Зовнішній борг за позиками, одержаними від органів управління іноземних держав</t>
  </si>
  <si>
    <t>T-bonds (18 years)</t>
  </si>
  <si>
    <t xml:space="preserve">            ОВДП (28 - річні)</t>
  </si>
  <si>
    <t xml:space="preserve">            ОВДП (9 - місячні)</t>
  </si>
  <si>
    <t>Середній термін обігу, років.</t>
  </si>
  <si>
    <t xml:space="preserve">            ОВДП (5 - річні)</t>
  </si>
  <si>
    <t>T-bonds (9 years)</t>
  </si>
  <si>
    <t xml:space="preserve">            ОВДП (17 - річні)</t>
  </si>
  <si>
    <t>T-bills (6 months)</t>
  </si>
  <si>
    <t xml:space="preserve">            ОВДП (24 - річні)</t>
  </si>
  <si>
    <t>тис.одиниць</t>
  </si>
  <si>
    <t>Дата отчета</t>
  </si>
  <si>
    <t>Germany</t>
  </si>
  <si>
    <t xml:space="preserve">            ОВДП (13 - річні)</t>
  </si>
  <si>
    <t xml:space="preserve">            ОВДП (20 - річні)</t>
  </si>
  <si>
    <t>Загальна сума державного та гарантованого державою боргу</t>
  </si>
  <si>
    <t>Central Storage Safety Project Trust</t>
  </si>
  <si>
    <t>T-bonds (8 years)</t>
  </si>
  <si>
    <t xml:space="preserve">            ОВДП (30 - річні)</t>
  </si>
  <si>
    <t>PJSC “State Savings Bank of Ukraine”</t>
  </si>
  <si>
    <t>National Bank of Ukraine</t>
  </si>
  <si>
    <t>Державний та гарантований державою борг України</t>
  </si>
  <si>
    <t>Зовнішній борг за випущеними цінними паперами</t>
  </si>
  <si>
    <t>Eurobonds 2018</t>
  </si>
  <si>
    <t>T-bonds (13 years)</t>
  </si>
  <si>
    <t>State Debt</t>
  </si>
  <si>
    <t>В тому числі:</t>
  </si>
  <si>
    <t>2</t>
  </si>
  <si>
    <t>T-bonds (4 years)</t>
  </si>
  <si>
    <t>JSC "TASCOMBANK"</t>
  </si>
  <si>
    <t>Export–Import Bank of China</t>
  </si>
  <si>
    <t>f9a80804-0cd7-4884-a1b4-3fd92ad95042</t>
  </si>
  <si>
    <t>(за типом кредитора)</t>
  </si>
  <si>
    <t>CACIB</t>
  </si>
  <si>
    <t>дол.США</t>
  </si>
  <si>
    <t>Зовнішній борг за позиками, одержаними від міжнародних фінансових організацій</t>
  </si>
  <si>
    <t>грн.</t>
  </si>
  <si>
    <t xml:space="preserve">            ОВДП (12 - місячні)</t>
  </si>
  <si>
    <t>T-bonds (26 years)</t>
  </si>
  <si>
    <t>T-bills (9 months)</t>
  </si>
  <si>
    <t>Citibank Europe PLC</t>
  </si>
  <si>
    <t>External Debt</t>
  </si>
  <si>
    <t>1. Debt on the securities issued in the internal market</t>
  </si>
  <si>
    <t>Bonds of Ukravtodor (3 - year)</t>
  </si>
  <si>
    <t>T-bills (3 months)</t>
  </si>
  <si>
    <t>Внутрішній борг перед банківськими та іншими фінансовими установами</t>
  </si>
  <si>
    <t>курс до USD</t>
  </si>
  <si>
    <t>T-bonds (25 years)</t>
  </si>
  <si>
    <t>Індекс споживчих цін (СРІ)</t>
  </si>
  <si>
    <t>CAD</t>
  </si>
  <si>
    <t xml:space="preserve"> </t>
  </si>
  <si>
    <t>TORF</t>
  </si>
  <si>
    <t>PJSC "The State Export Import Bank of Ukraine"</t>
  </si>
  <si>
    <t>Зовнішній борг, не віднесений до інших категорій</t>
  </si>
  <si>
    <t xml:space="preserve">            ОВДП (7 - річні)</t>
  </si>
  <si>
    <t>2025-2029</t>
  </si>
  <si>
    <t xml:space="preserve">            ОВДП (19 - річні)</t>
  </si>
  <si>
    <t>T-bonds (19 years)</t>
  </si>
  <si>
    <t>SOFR</t>
  </si>
  <si>
    <t>3. Debts that are not included into any other categories</t>
  </si>
  <si>
    <t>%</t>
  </si>
  <si>
    <t>T-bonds (21 years)</t>
  </si>
  <si>
    <t xml:space="preserve">            ОВДП (29 - річні)</t>
  </si>
  <si>
    <t>China Development Bank</t>
  </si>
  <si>
    <t>Дата последнего погашения</t>
  </si>
  <si>
    <t>USA</t>
  </si>
  <si>
    <t xml:space="preserve">            ОВДП (18 - річні)</t>
  </si>
  <si>
    <t>JSC "FUIB"</t>
  </si>
  <si>
    <t xml:space="preserve">            ОВДП (25 - річні)</t>
  </si>
  <si>
    <t>Державний та гарантований державою борг України за останні 5 років</t>
  </si>
  <si>
    <t xml:space="preserve">            ОВДП (2 - річні)</t>
  </si>
  <si>
    <t xml:space="preserve">            ОВДП (14 - річні)</t>
  </si>
  <si>
    <t>T-bonds (20 years)</t>
  </si>
  <si>
    <t>курс до UAH</t>
  </si>
  <si>
    <t xml:space="preserve">            ОВДП (21 - річні)</t>
  </si>
  <si>
    <t>2.2 Unsettled and/or disputed debt on loans received from the governing authorities of the aggressor state</t>
  </si>
  <si>
    <t>Структура боргу за типом ставки на кінець попереднього року та звітну дату</t>
  </si>
  <si>
    <t xml:space="preserve">            ОВДП (10 - річні)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</si>
  <si>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</si>
  <si>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</si>
  <si>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</si>
  <si>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T-bonds (18 months)</t>
  </si>
  <si>
    <t>Облікова ставка НБУ</t>
  </si>
  <si>
    <t>UIRD 3m USD</t>
  </si>
  <si>
    <t>T-bonds (14 years)</t>
  </si>
  <si>
    <t>STOP</t>
  </si>
  <si>
    <t>Total amount of state debt and state guaranteed debt</t>
  </si>
  <si>
    <t>Consumer Price Index (СРІ)</t>
  </si>
  <si>
    <t>NBU rate</t>
  </si>
  <si>
    <t>IMF rate</t>
  </si>
  <si>
    <t>Ukrainian Index of Retail Deposit Rates</t>
  </si>
  <si>
    <t xml:space="preserve">    Consumer Price Index (СРІ)</t>
  </si>
  <si>
    <t xml:space="preserve">    NBU rate</t>
  </si>
  <si>
    <t xml:space="preserve">    IMF rate</t>
  </si>
  <si>
    <t xml:space="preserve">    Ukrainian Index of Retail Deposit Rates</t>
  </si>
  <si>
    <t>(by interest rate types)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</si>
</sst>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8">
    <xf numFmtId="0" fontId="0" fillId="0" borderId="0" xfId="0"/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0" fontId="6" fillId="8" borderId="1" xfId="4" applyNumberFormat="1" applyFont="1" applyFill="1" applyBorder="1" applyAlignment="1">
      <alignment horizontal="right" vertical="center"/>
    </xf>
    <xf numFmtId="4" fontId="8" fillId="6" borderId="1" xfId="11" applyNumberFormat="1" applyFont="1" applyBorder="1"/>
    <xf numFmtId="0" fontId="9" fillId="0" borderId="0" xfId="0" applyFont="1" applyAlignment="1">
      <alignment horizontal="right"/>
    </xf>
    <xf numFmtId="10" fontId="2" fillId="6" borderId="1" xfId="13" applyNumberFormat="1" applyFont="1" applyFill="1" applyBorder="1" applyAlignment="1">
      <alignment horizontal="right" vertical="center"/>
    </xf>
    <xf numFmtId="0" fontId="10" fillId="0" borderId="0" xfId="0" applyFont="1"/>
    <xf numFmtId="49" fontId="11" fillId="9" borderId="1" xfId="11" applyNumberFormat="1" applyFont="1" applyFill="1" applyBorder="1" applyAlignment="1">
      <alignment horizontal="left" vertical="center" wrapText="1" indent="1"/>
    </xf>
    <xf numFmtId="49" fontId="2" fillId="6" borderId="1" xfId="11" applyNumberFormat="1" applyBorder="1" applyAlignment="1">
      <alignment horizontal="left"/>
    </xf>
    <xf numFmtId="0" fontId="5" fillId="0" borderId="1" xfId="1" applyFont="1" applyBorder="1"/>
    <xf numFmtId="4" fontId="12" fillId="10" borderId="1" xfId="12" applyNumberFormat="1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0" fontId="5" fillId="8" borderId="1" xfId="1" applyNumberFormat="1" applyFont="1" applyFill="1" applyBorder="1" applyAlignment="1"/>
    <xf numFmtId="165" fontId="6" fillId="0" borderId="0" xfId="0" applyNumberFormat="1" applyFont="1" applyAlignment="1"/>
    <xf numFmtId="4" fontId="13" fillId="0" borderId="0" xfId="0" applyNumberFormat="1" applyFont="1" applyAlignment="1"/>
    <xf numFmtId="49" fontId="14" fillId="11" borderId="1" xfId="9" applyNumberFormat="1" applyFont="1" applyFill="1" applyBorder="1" applyAlignment="1">
      <alignment horizontal="left" indent="1"/>
    </xf>
    <xf numFmtId="4" fontId="6" fillId="8" borderId="1" xfId="5" applyNumberFormat="1" applyFont="1" applyFill="1" applyBorder="1" applyAlignment="1">
      <alignment horizontal="right" vertical="center"/>
    </xf>
    <xf numFmtId="0" fontId="15" fillId="8" borderId="1" xfId="0" applyFont="1" applyFill="1" applyBorder="1" applyAlignment="1">
      <alignment horizontal="left" indent="4"/>
    </xf>
    <xf numFmtId="0" fontId="12" fillId="10" borderId="1" xfId="12" applyNumberFormat="1" applyFont="1" applyFill="1" applyBorder="1" applyAlignment="1">
      <alignment horizontal="left" vertical="center"/>
    </xf>
    <xf numFmtId="49" fontId="5" fillId="8" borderId="1" xfId="4" applyNumberFormat="1" applyFont="1" applyFill="1" applyBorder="1" applyAlignment="1">
      <alignment horizontal="left" vertical="center"/>
    </xf>
    <xf numFmtId="164" fontId="12" fillId="10" borderId="1" xfId="12" applyNumberFormat="1" applyFont="1" applyFill="1" applyBorder="1" applyAlignment="1">
      <alignment horizontal="right" vertical="center"/>
    </xf>
    <xf numFmtId="4" fontId="15" fillId="8" borderId="1" xfId="0" applyNumberFormat="1" applyFont="1" applyFill="1" applyBorder="1" applyAlignment="1">
      <alignment horizontal="right"/>
    </xf>
    <xf numFmtId="0" fontId="6" fillId="0" borderId="0" xfId="0" applyFont="1"/>
    <xf numFmtId="165" fontId="6" fillId="0" borderId="0" xfId="0" applyNumberFormat="1" applyFont="1"/>
    <xf numFmtId="4" fontId="13" fillId="0" borderId="0" xfId="0" applyNumberFormat="1" applyFont="1"/>
    <xf numFmtId="0" fontId="6" fillId="0" borderId="0" xfId="5" applyNumberFormat="1" applyFont="1" applyAlignment="1">
      <alignment horizontal="center" vertical="center"/>
    </xf>
    <xf numFmtId="4" fontId="8" fillId="6" borderId="1" xfId="11" applyNumberFormat="1" applyFont="1" applyBorder="1" applyAlignment="1">
      <alignment horizontal="right" vertical="center"/>
    </xf>
    <xf numFmtId="0" fontId="16" fillId="0" borderId="0" xfId="2" applyNumberFormat="1" applyFont="1" applyFill="1" applyAlignment="1">
      <alignment horizontal="center" vertical="center"/>
    </xf>
    <xf numFmtId="10" fontId="6" fillId="0" borderId="1" xfId="0" applyNumberFormat="1" applyFont="1" applyBorder="1"/>
    <xf numFmtId="4" fontId="17" fillId="11" borderId="1" xfId="0" applyNumberFormat="1" applyFont="1" applyFill="1" applyBorder="1" applyAlignment="1"/>
    <xf numFmtId="0" fontId="8" fillId="0" borderId="0" xfId="3" applyNumberFormat="1" applyFont="1" applyAlignment="1">
      <alignment horizontal="center" vertical="center"/>
    </xf>
    <xf numFmtId="0" fontId="17" fillId="8" borderId="1" xfId="0" applyFont="1" applyFill="1" applyBorder="1" applyAlignment="1">
      <alignment horizontal="left" indent="2"/>
    </xf>
    <xf numFmtId="164" fontId="11" fillId="9" borderId="1" xfId="11" applyNumberFormat="1" applyFont="1" applyFill="1" applyBorder="1" applyAlignment="1">
      <alignment horizontal="right" vertical="center"/>
    </xf>
    <xf numFmtId="49" fontId="5" fillId="8" borderId="1" xfId="1" applyNumberFormat="1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left" vertical="center" indent="1"/>
    </xf>
    <xf numFmtId="0" fontId="17" fillId="11" borderId="1" xfId="0" applyFont="1" applyFill="1" applyBorder="1" applyAlignment="1">
      <alignment horizontal="left" indent="2"/>
    </xf>
    <xf numFmtId="164" fontId="18" fillId="12" borderId="1" xfId="2" applyNumberFormat="1" applyFont="1" applyFill="1" applyBorder="1" applyAlignment="1">
      <alignment horizontal="right" vertical="center"/>
    </xf>
    <xf numFmtId="49" fontId="19" fillId="8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10" fontId="2" fillId="6" borderId="1" xfId="11" applyNumberFormat="1" applyBorder="1" applyAlignment="1">
      <alignment horizontal="right" vertical="center"/>
    </xf>
    <xf numFmtId="4" fontId="17" fillId="8" borderId="1" xfId="0" applyNumberFormat="1" applyFont="1" applyFill="1" applyBorder="1" applyAlignment="1"/>
    <xf numFmtId="10" fontId="2" fillId="13" borderId="1" xfId="12" applyNumberFormat="1" applyFont="1" applyFill="1" applyBorder="1" applyAlignment="1">
      <alignment horizontal="right"/>
    </xf>
    <xf numFmtId="10" fontId="20" fillId="11" borderId="1" xfId="0" applyNumberFormat="1" applyFont="1" applyFill="1" applyBorder="1" applyAlignment="1"/>
    <xf numFmtId="4" fontId="14" fillId="11" borderId="1" xfId="0" applyNumberFormat="1" applyFont="1" applyFill="1" applyBorder="1" applyAlignment="1"/>
    <xf numFmtId="164" fontId="15" fillId="8" borderId="1" xfId="0" applyNumberFormat="1" applyFont="1" applyFill="1" applyBorder="1" applyAlignment="1">
      <alignment horizontal="right"/>
    </xf>
    <xf numFmtId="165" fontId="15" fillId="8" borderId="1" xfId="0" applyNumberFormat="1" applyFont="1" applyFill="1" applyBorder="1" applyAlignment="1">
      <alignment horizontal="right" vertical="center"/>
    </xf>
    <xf numFmtId="166" fontId="5" fillId="0" borderId="1" xfId="1" applyNumberFormat="1" applyFont="1" applyBorder="1" applyAlignment="1">
      <alignment horizontal="center" vertical="center"/>
    </xf>
    <xf numFmtId="4" fontId="7" fillId="9" borderId="1" xfId="8" applyNumberFormat="1" applyFont="1" applyFill="1" applyBorder="1" applyAlignment="1"/>
    <xf numFmtId="164" fontId="8" fillId="6" borderId="1" xfId="11" applyNumberFormat="1" applyFont="1" applyBorder="1" applyAlignment="1">
      <alignment horizontal="right" vertical="center"/>
    </xf>
    <xf numFmtId="49" fontId="20" fillId="11" borderId="1" xfId="7" applyNumberFormat="1" applyFont="1" applyFill="1" applyBorder="1" applyAlignment="1">
      <alignment horizontal="left" vertical="center" indent="3"/>
    </xf>
    <xf numFmtId="10" fontId="2" fillId="13" borderId="1" xfId="13" applyNumberFormat="1" applyFont="1" applyFill="1" applyBorder="1" applyAlignment="1">
      <alignment horizontal="right"/>
    </xf>
    <xf numFmtId="4" fontId="5" fillId="8" borderId="1" xfId="1" applyNumberFormat="1" applyFont="1" applyFill="1" applyBorder="1" applyAlignment="1">
      <alignment horizontal="center" vertical="center"/>
    </xf>
    <xf numFmtId="10" fontId="5" fillId="8" borderId="1" xfId="1" applyNumberFormat="1" applyFont="1" applyFill="1" applyBorder="1" applyAlignment="1">
      <alignment horizontal="center"/>
    </xf>
    <xf numFmtId="4" fontId="2" fillId="10" borderId="1" xfId="12" applyNumberForma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49" fontId="20" fillId="11" borderId="1" xfId="0" applyNumberFormat="1" applyFont="1" applyFill="1" applyBorder="1" applyAlignment="1">
      <alignment horizontal="left" vertical="center" indent="3"/>
    </xf>
    <xf numFmtId="49" fontId="15" fillId="8" borderId="1" xfId="0" applyNumberFormat="1" applyFont="1" applyFill="1" applyBorder="1" applyAlignment="1">
      <alignment horizontal="left" vertical="center"/>
    </xf>
    <xf numFmtId="10" fontId="17" fillId="14" borderId="1" xfId="0" applyNumberFormat="1" applyFont="1" applyFill="1" applyBorder="1" applyAlignment="1"/>
    <xf numFmtId="0" fontId="20" fillId="15" borderId="1" xfId="0" applyFont="1" applyFill="1" applyBorder="1" applyAlignment="1">
      <alignment horizontal="left" indent="3"/>
    </xf>
    <xf numFmtId="4" fontId="19" fillId="8" borderId="1" xfId="0" applyNumberFormat="1" applyFont="1" applyFill="1" applyBorder="1" applyAlignment="1">
      <alignment horizontal="center" vertical="center" wrapText="1"/>
    </xf>
    <xf numFmtId="49" fontId="17" fillId="8" borderId="1" xfId="4" applyNumberFormat="1" applyFont="1" applyFill="1" applyBorder="1" applyAlignment="1">
      <alignment horizontal="left" vertical="center" indent="2"/>
    </xf>
    <xf numFmtId="4" fontId="2" fillId="6" borderId="1" xfId="11" applyNumberFormat="1" applyBorder="1" applyAlignment="1">
      <alignment horizontal="right"/>
    </xf>
    <xf numFmtId="0" fontId="5" fillId="0" borderId="0" xfId="1" applyNumberFormat="1" applyFont="1" applyAlignment="1"/>
    <xf numFmtId="49" fontId="18" fillId="12" borderId="1" xfId="2" applyNumberFormat="1" applyFont="1" applyFill="1" applyBorder="1" applyAlignment="1">
      <alignment horizontal="left" vertical="center" wrapText="1"/>
    </xf>
    <xf numFmtId="4" fontId="7" fillId="9" borderId="1" xfId="0" applyNumberFormat="1" applyFont="1" applyFill="1" applyBorder="1" applyAlignment="1"/>
    <xf numFmtId="10" fontId="21" fillId="0" borderId="0" xfId="0" applyNumberFormat="1" applyFont="1" applyAlignment="1">
      <alignment horizontal="right"/>
    </xf>
    <xf numFmtId="165" fontId="5" fillId="8" borderId="1" xfId="1" applyNumberFormat="1" applyFont="1" applyFill="1" applyBorder="1" applyAlignment="1"/>
    <xf numFmtId="164" fontId="2" fillId="10" borderId="1" xfId="12" applyNumberFormat="1" applyFont="1" applyFill="1" applyBorder="1" applyAlignment="1">
      <alignment horizontal="right" vertical="center"/>
    </xf>
    <xf numFmtId="10" fontId="14" fillId="11" borderId="1" xfId="9" applyNumberFormat="1" applyFont="1" applyFill="1" applyBorder="1" applyAlignment="1">
      <alignment horizontal="right" vertical="center"/>
    </xf>
    <xf numFmtId="10" fontId="20" fillId="11" borderId="1" xfId="13" applyNumberFormat="1" applyFont="1" applyFill="1" applyBorder="1" applyAlignment="1">
      <alignment horizontal="right" vertical="center"/>
    </xf>
    <xf numFmtId="0" fontId="5" fillId="0" borderId="0" xfId="1" applyNumberFormat="1" applyFont="1"/>
    <xf numFmtId="10" fontId="14" fillId="11" borderId="1" xfId="13" applyNumberFormat="1" applyFont="1" applyFill="1" applyBorder="1" applyAlignment="1">
      <alignment horizontal="right"/>
    </xf>
    <xf numFmtId="49" fontId="12" fillId="6" borderId="1" xfId="11" applyNumberFormat="1" applyFont="1" applyBorder="1" applyAlignment="1">
      <alignment horizontal="left" vertical="center"/>
    </xf>
    <xf numFmtId="0" fontId="6" fillId="0" borderId="1" xfId="0" applyFont="1" applyBorder="1"/>
    <xf numFmtId="10" fontId="17" fillId="14" borderId="1" xfId="13" applyNumberFormat="1" applyFont="1" applyFill="1" applyBorder="1" applyAlignment="1">
      <alignment horizontal="right" vertical="center"/>
    </xf>
    <xf numFmtId="10" fontId="6" fillId="8" borderId="1" xfId="0" applyNumberFormat="1" applyFont="1" applyFill="1" applyBorder="1" applyAlignment="1"/>
    <xf numFmtId="0" fontId="15" fillId="8" borderId="1" xfId="0" applyFont="1" applyFill="1" applyBorder="1" applyAlignment="1">
      <alignment horizontal="left" indent="2"/>
    </xf>
    <xf numFmtId="49" fontId="8" fillId="6" borderId="1" xfId="11" applyNumberFormat="1" applyFont="1" applyBorder="1" applyAlignment="1">
      <alignment horizontal="left" vertical="center" wrapText="1"/>
    </xf>
    <xf numFmtId="49" fontId="6" fillId="0" borderId="0" xfId="0" applyNumberFormat="1" applyFont="1"/>
    <xf numFmtId="0" fontId="17" fillId="14" borderId="1" xfId="0" applyFont="1" applyFill="1" applyBorder="1" applyAlignment="1">
      <alignment horizontal="left" wrapText="1" indent="1"/>
    </xf>
    <xf numFmtId="0" fontId="14" fillId="11" borderId="1" xfId="0" applyFont="1" applyFill="1" applyBorder="1" applyAlignment="1">
      <alignment horizontal="left" indent="1"/>
    </xf>
    <xf numFmtId="49" fontId="20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right"/>
    </xf>
    <xf numFmtId="49" fontId="5" fillId="0" borderId="1" xfId="0" applyNumberFormat="1" applyFont="1" applyBorder="1"/>
    <xf numFmtId="4" fontId="23" fillId="8" borderId="1" xfId="0" applyNumberFormat="1" applyFont="1" applyFill="1" applyBorder="1" applyAlignment="1">
      <alignment horizontal="right" vertical="center"/>
    </xf>
    <xf numFmtId="49" fontId="6" fillId="8" borderId="1" xfId="5" applyNumberFormat="1" applyFont="1" applyFill="1" applyBorder="1" applyAlignment="1">
      <alignment horizontal="left" vertical="center" indent="3"/>
    </xf>
    <xf numFmtId="0" fontId="5" fillId="0" borderId="0" xfId="1" applyFont="1" applyAlignment="1">
      <alignment horizontal="center" vertical="center"/>
    </xf>
    <xf numFmtId="0" fontId="24" fillId="0" borderId="0" xfId="0" applyFont="1" applyAlignment="1">
      <alignment horizontal="right"/>
    </xf>
    <xf numFmtId="4" fontId="10" fillId="0" borderId="0" xfId="0" applyNumberFormat="1" applyFont="1" applyAlignment="1"/>
    <xf numFmtId="164" fontId="17" fillId="14" borderId="1" xfId="3" applyNumberFormat="1" applyFont="1" applyFill="1" applyBorder="1" applyAlignment="1">
      <alignment horizontal="right" vertical="center"/>
    </xf>
    <xf numFmtId="4" fontId="15" fillId="8" borderId="1" xfId="0" applyNumberFormat="1" applyFont="1" applyFill="1" applyBorder="1" applyAlignment="1"/>
    <xf numFmtId="10" fontId="14" fillId="11" borderId="1" xfId="8" applyNumberFormat="1" applyFont="1" applyFill="1" applyBorder="1" applyAlignment="1">
      <alignment horizontal="right"/>
    </xf>
    <xf numFmtId="0" fontId="5" fillId="8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0" fontId="21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left" vertical="center" indent="1"/>
    </xf>
    <xf numFmtId="4" fontId="6" fillId="0" borderId="0" xfId="0" applyNumberFormat="1" applyFont="1" applyAlignment="1"/>
    <xf numFmtId="10" fontId="12" fillId="13" borderId="1" xfId="12" applyNumberFormat="1" applyFont="1" applyFill="1" applyBorder="1" applyAlignment="1">
      <alignment horizontal="right" vertical="center"/>
    </xf>
    <xf numFmtId="49" fontId="5" fillId="16" borderId="1" xfId="1" applyNumberFormat="1" applyFont="1" applyFill="1" applyBorder="1" applyAlignment="1">
      <alignment horizontal="center" vertical="center" wrapText="1"/>
    </xf>
    <xf numFmtId="0" fontId="6" fillId="0" borderId="0" xfId="3" applyNumberFormat="1" applyFont="1" applyAlignment="1">
      <alignment horizontal="center" vertical="center"/>
    </xf>
    <xf numFmtId="4" fontId="20" fillId="15" borderId="1" xfId="0" applyNumberFormat="1" applyFont="1" applyFill="1" applyBorder="1" applyAlignment="1"/>
    <xf numFmtId="49" fontId="2" fillId="6" borderId="1" xfId="11" applyNumberFormat="1" applyBorder="1" applyAlignment="1">
      <alignment horizontal="left" vertical="center"/>
    </xf>
    <xf numFmtId="49" fontId="2" fillId="13" borderId="1" xfId="12" applyNumberFormat="1" applyFont="1" applyFill="1" applyBorder="1" applyAlignment="1">
      <alignment horizontal="left"/>
    </xf>
    <xf numFmtId="4" fontId="6" fillId="0" borderId="0" xfId="0" applyNumberFormat="1" applyFont="1"/>
    <xf numFmtId="49" fontId="14" fillId="11" borderId="1" xfId="9" applyNumberFormat="1" applyFont="1" applyFill="1" applyBorder="1" applyAlignment="1">
      <alignment horizontal="left" vertical="center" indent="1"/>
    </xf>
    <xf numFmtId="0" fontId="15" fillId="8" borderId="1" xfId="0" applyFont="1" applyFill="1" applyBorder="1" applyAlignment="1">
      <alignment horizontal="left" indent="1"/>
    </xf>
    <xf numFmtId="0" fontId="25" fillId="0" borderId="0" xfId="0" applyFont="1" applyAlignment="1"/>
    <xf numFmtId="0" fontId="21" fillId="0" borderId="0" xfId="2" applyNumberFormat="1" applyFont="1" applyAlignment="1"/>
    <xf numFmtId="49" fontId="26" fillId="14" borderId="1" xfId="2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4" fontId="14" fillId="11" borderId="1" xfId="9" applyNumberFormat="1" applyFont="1" applyFill="1" applyBorder="1" applyAlignment="1">
      <alignment horizontal="right"/>
    </xf>
    <xf numFmtId="165" fontId="21" fillId="0" borderId="0" xfId="0" applyNumberFormat="1" applyFont="1" applyAlignment="1">
      <alignment horizontal="right"/>
    </xf>
    <xf numFmtId="0" fontId="25" fillId="0" borderId="0" xfId="0" applyFont="1"/>
    <xf numFmtId="0" fontId="6" fillId="0" borderId="0" xfId="0" applyFont="1" applyAlignment="1">
      <alignment wrapText="1"/>
    </xf>
    <xf numFmtId="10" fontId="15" fillId="8" borderId="1" xfId="13" applyNumberFormat="1" applyFont="1" applyFill="1" applyBorder="1" applyAlignment="1">
      <alignment horizontal="right"/>
    </xf>
    <xf numFmtId="0" fontId="21" fillId="0" borderId="0" xfId="2" applyNumberFormat="1" applyFont="1"/>
    <xf numFmtId="49" fontId="14" fillId="11" borderId="1" xfId="8" applyNumberFormat="1" applyFont="1" applyFill="1" applyBorder="1" applyAlignment="1">
      <alignment horizontal="left" indent="1"/>
    </xf>
    <xf numFmtId="0" fontId="15" fillId="8" borderId="1" xfId="0" applyFont="1" applyFill="1" applyBorder="1" applyAlignment="1">
      <alignment horizontal="right" indent="2"/>
    </xf>
    <xf numFmtId="10" fontId="12" fillId="10" borderId="1" xfId="12" applyNumberFormat="1" applyFont="1" applyFill="1" applyBorder="1" applyAlignment="1">
      <alignment horizontal="right" vertical="center"/>
    </xf>
    <xf numFmtId="164" fontId="14" fillId="11" borderId="1" xfId="9" applyNumberFormat="1" applyFont="1" applyFill="1" applyBorder="1" applyAlignment="1">
      <alignment horizontal="right"/>
    </xf>
    <xf numFmtId="10" fontId="6" fillId="8" borderId="1" xfId="5" applyNumberFormat="1" applyFont="1" applyFill="1" applyBorder="1" applyAlignment="1">
      <alignment horizontal="right" vertical="center"/>
    </xf>
    <xf numFmtId="166" fontId="5" fillId="8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6" fillId="0" borderId="0" xfId="0" applyNumberFormat="1" applyFont="1" applyAlignment="1"/>
    <xf numFmtId="4" fontId="12" fillId="6" borderId="1" xfId="11" applyNumberFormat="1" applyFont="1" applyBorder="1" applyAlignment="1">
      <alignment horizontal="right" vertical="center"/>
    </xf>
    <xf numFmtId="49" fontId="5" fillId="14" borderId="1" xfId="3" applyNumberFormat="1" applyFont="1" applyFill="1" applyBorder="1" applyAlignment="1">
      <alignment horizontal="left" vertical="center"/>
    </xf>
    <xf numFmtId="4" fontId="15" fillId="8" borderId="1" xfId="0" applyNumberFormat="1" applyFont="1" applyFill="1" applyBorder="1" applyAlignment="1">
      <alignment horizontal="right" vertical="center"/>
    </xf>
    <xf numFmtId="10" fontId="12" fillId="13" borderId="1" xfId="1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12" fillId="6" borderId="1" xfId="11" applyNumberFormat="1" applyFont="1" applyBorder="1" applyAlignment="1">
      <alignment horizontal="left" vertical="center"/>
    </xf>
    <xf numFmtId="0" fontId="20" fillId="11" borderId="1" xfId="0" applyFont="1" applyFill="1" applyBorder="1" applyAlignment="1">
      <alignment horizontal="left" indent="3"/>
    </xf>
    <xf numFmtId="49" fontId="15" fillId="8" borderId="1" xfId="0" applyNumberFormat="1" applyFont="1" applyFill="1" applyBorder="1" applyAlignment="1">
      <alignment horizontal="left" indent="2"/>
    </xf>
    <xf numFmtId="0" fontId="17" fillId="8" borderId="1" xfId="0" applyFont="1" applyFill="1" applyBorder="1" applyAlignment="1">
      <alignment horizontal="left" wrapText="1" indent="2"/>
    </xf>
    <xf numFmtId="49" fontId="5" fillId="8" borderId="1" xfId="1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5" fillId="0" borderId="1" xfId="1" applyFont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14" fillId="11" borderId="1" xfId="8" applyNumberFormat="1" applyFont="1" applyFill="1" applyBorder="1" applyAlignment="1">
      <alignment horizontal="right"/>
    </xf>
    <xf numFmtId="0" fontId="9" fillId="0" borderId="0" xfId="2" applyNumberFormat="1" applyFont="1" applyAlignment="1">
      <alignment horizontal="center" vertical="center"/>
    </xf>
    <xf numFmtId="0" fontId="18" fillId="12" borderId="1" xfId="2" applyNumberFormat="1" applyFont="1" applyFill="1" applyBorder="1" applyAlignment="1">
      <alignment horizontal="left" vertical="center" wrapText="1"/>
    </xf>
    <xf numFmtId="4" fontId="6" fillId="8" borderId="1" xfId="4" applyNumberFormat="1" applyFont="1" applyFill="1" applyBorder="1" applyAlignment="1">
      <alignment horizontal="right" vertical="center"/>
    </xf>
    <xf numFmtId="4" fontId="6" fillId="0" borderId="1" xfId="0" applyNumberFormat="1" applyFont="1" applyBorder="1"/>
    <xf numFmtId="0" fontId="4" fillId="0" borderId="0" xfId="0" applyFont="1" applyAlignment="1">
      <alignment horizontal="right"/>
    </xf>
    <xf numFmtId="164" fontId="20" fillId="15" borderId="1" xfId="6" applyNumberFormat="1" applyFont="1" applyFill="1" applyBorder="1" applyAlignment="1">
      <alignment horizontal="right" vertical="center"/>
    </xf>
    <xf numFmtId="10" fontId="17" fillId="8" borderId="1" xfId="0" applyNumberFormat="1" applyFont="1" applyFill="1" applyBorder="1" applyAlignment="1"/>
    <xf numFmtId="4" fontId="5" fillId="8" borderId="1" xfId="1" applyNumberFormat="1" applyFont="1" applyFill="1" applyBorder="1" applyAlignment="1"/>
    <xf numFmtId="10" fontId="15" fillId="8" borderId="1" xfId="0" applyNumberFormat="1" applyFont="1" applyFill="1" applyBorder="1" applyAlignment="1">
      <alignment horizontal="right"/>
    </xf>
    <xf numFmtId="0" fontId="6" fillId="0" borderId="0" xfId="4" applyNumberFormat="1" applyFont="1" applyAlignment="1">
      <alignment horizontal="center" vertical="center"/>
    </xf>
    <xf numFmtId="10" fontId="14" fillId="11" borderId="1" xfId="0" applyNumberFormat="1" applyFont="1" applyFill="1" applyBorder="1" applyAlignment="1"/>
    <xf numFmtId="0" fontId="2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2" fillId="6" borderId="1" xfId="11" applyNumberFormat="1" applyFont="1" applyBorder="1" applyAlignment="1">
      <alignment horizontal="right" vertical="center"/>
    </xf>
    <xf numFmtId="49" fontId="0" fillId="0" borderId="0" xfId="0" applyNumberFormat="1"/>
    <xf numFmtId="10" fontId="12" fillId="10" borderId="1" xfId="13" applyNumberFormat="1" applyFont="1" applyFill="1" applyBorder="1" applyAlignment="1">
      <alignment horizontal="right" vertical="center"/>
    </xf>
    <xf numFmtId="0" fontId="6" fillId="8" borderId="1" xfId="5" applyNumberFormat="1" applyFont="1" applyFill="1" applyBorder="1" applyAlignment="1">
      <alignment horizontal="left" vertical="center" indent="3"/>
    </xf>
    <xf numFmtId="166" fontId="5" fillId="0" borderId="1" xfId="0" applyNumberFormat="1" applyFont="1" applyBorder="1"/>
    <xf numFmtId="10" fontId="17" fillId="8" borderId="1" xfId="13" applyNumberFormat="1" applyFont="1" applyFill="1" applyBorder="1" applyAlignment="1">
      <alignment horizontal="right" vertical="center"/>
    </xf>
    <xf numFmtId="49" fontId="12" fillId="13" borderId="1" xfId="12" applyNumberFormat="1" applyFont="1" applyFill="1" applyBorder="1" applyAlignment="1">
      <alignment horizontal="left" vertical="center"/>
    </xf>
    <xf numFmtId="49" fontId="15" fillId="8" borderId="1" xfId="0" applyNumberFormat="1" applyFont="1" applyFill="1" applyBorder="1" applyAlignment="1">
      <alignment horizontal="left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0" fontId="5" fillId="8" borderId="1" xfId="1" applyNumberFormat="1" applyFont="1" applyFill="1" applyBorder="1" applyAlignment="1">
      <alignment horizontal="center" vertical="center"/>
    </xf>
    <xf numFmtId="10" fontId="2" fillId="10" borderId="1" xfId="12" applyNumberFormat="1" applyFill="1" applyBorder="1" applyAlignment="1">
      <alignment horizontal="right" vertical="center"/>
    </xf>
    <xf numFmtId="49" fontId="15" fillId="8" borderId="1" xfId="0" applyNumberFormat="1" applyFont="1" applyFill="1" applyBorder="1" applyAlignment="1">
      <alignment horizontal="left" vertical="center" indent="4"/>
    </xf>
    <xf numFmtId="0" fontId="21" fillId="0" borderId="1" xfId="0" applyFont="1" applyBorder="1" applyAlignment="1">
      <alignment horizontal="right"/>
    </xf>
    <xf numFmtId="4" fontId="2" fillId="6" borderId="1" xfId="11" applyNumberFormat="1" applyBorder="1" applyAlignment="1">
      <alignment horizontal="right" vertical="center"/>
    </xf>
    <xf numFmtId="4" fontId="2" fillId="13" borderId="1" xfId="12" applyNumberFormat="1" applyFont="1" applyFill="1" applyBorder="1" applyAlignment="1">
      <alignment horizontal="right"/>
    </xf>
    <xf numFmtId="0" fontId="6" fillId="8" borderId="1" xfId="0" applyFont="1" applyFill="1" applyBorder="1" applyAlignment="1">
      <alignment horizontal="left" indent="3"/>
    </xf>
    <xf numFmtId="4" fontId="20" fillId="11" borderId="1" xfId="0" applyNumberFormat="1" applyFont="1" applyFill="1" applyBorder="1" applyAlignment="1"/>
    <xf numFmtId="0" fontId="13" fillId="0" borderId="0" xfId="0" applyFont="1" applyAlignment="1"/>
    <xf numFmtId="49" fontId="19" fillId="8" borderId="1" xfId="0" applyNumberFormat="1" applyFont="1" applyFill="1" applyBorder="1" applyAlignment="1">
      <alignment horizontal="center" vertical="center"/>
    </xf>
    <xf numFmtId="164" fontId="2" fillId="6" borderId="1" xfId="11" applyNumberFormat="1" applyBorder="1" applyAlignment="1">
      <alignment horizontal="right" vertical="center"/>
    </xf>
    <xf numFmtId="0" fontId="21" fillId="0" borderId="0" xfId="0" applyFont="1" applyAlignment="1"/>
    <xf numFmtId="164" fontId="2" fillId="13" borderId="1" xfId="12" applyNumberFormat="1" applyFont="1" applyFill="1" applyBorder="1" applyAlignment="1">
      <alignment horizontal="right"/>
    </xf>
    <xf numFmtId="165" fontId="15" fillId="8" borderId="1" xfId="0" applyNumberFormat="1" applyFont="1" applyFill="1" applyBorder="1" applyAlignment="1">
      <alignment horizontal="right"/>
    </xf>
    <xf numFmtId="0" fontId="9" fillId="0" borderId="0" xfId="2" applyNumberFormat="1" applyFont="1" applyAlignment="1">
      <alignment horizontal="right"/>
    </xf>
    <xf numFmtId="0" fontId="13" fillId="0" borderId="0" xfId="0" applyFont="1"/>
    <xf numFmtId="49" fontId="17" fillId="11" borderId="1" xfId="9" applyNumberFormat="1" applyFont="1" applyFill="1" applyBorder="1" applyAlignment="1">
      <alignment horizontal="left" vertical="center" wrapText="1" indent="2"/>
    </xf>
    <xf numFmtId="49" fontId="17" fillId="11" borderId="1" xfId="10" applyNumberFormat="1" applyFont="1" applyFill="1" applyBorder="1" applyAlignment="1">
      <alignment horizontal="left" vertical="center" wrapText="1" indent="2"/>
    </xf>
    <xf numFmtId="10" fontId="2" fillId="10" borderId="1" xfId="13" applyNumberFormat="1" applyFont="1" applyFill="1" applyBorder="1" applyAlignment="1">
      <alignment horizontal="right" vertical="center"/>
    </xf>
    <xf numFmtId="0" fontId="21" fillId="0" borderId="0" xfId="0" applyFont="1"/>
    <xf numFmtId="10" fontId="2" fillId="6" borderId="1" xfId="11" applyNumberFormat="1" applyBorder="1" applyAlignment="1">
      <alignment horizontal="right"/>
    </xf>
    <xf numFmtId="49" fontId="21" fillId="0" borderId="0" xfId="0" applyNumberFormat="1" applyFont="1" applyAlignment="1">
      <alignment horizontal="right"/>
    </xf>
    <xf numFmtId="4" fontId="5" fillId="8" borderId="1" xfId="1" applyNumberFormat="1" applyFont="1" applyFill="1" applyBorder="1" applyAlignment="1">
      <alignment horizontal="center"/>
    </xf>
    <xf numFmtId="10" fontId="23" fillId="8" borderId="1" xfId="0" applyNumberFormat="1" applyFont="1" applyFill="1" applyBorder="1" applyAlignment="1">
      <alignment horizontal="right" vertical="center"/>
    </xf>
    <xf numFmtId="10" fontId="15" fillId="8" borderId="1" xfId="0" applyNumberFormat="1" applyFont="1" applyFill="1" applyBorder="1" applyAlignment="1"/>
    <xf numFmtId="4" fontId="17" fillId="14" borderId="1" xfId="0" applyNumberFormat="1" applyFont="1" applyFill="1" applyBorder="1" applyAlignment="1"/>
    <xf numFmtId="0" fontId="13" fillId="0" borderId="0" xfId="0" applyNumberFormat="1" applyFont="1" applyAlignment="1">
      <alignment horizontal="center" vertical="center"/>
    </xf>
    <xf numFmtId="0" fontId="15" fillId="8" borderId="1" xfId="0" applyFont="1" applyFill="1" applyBorder="1" applyAlignment="1">
      <alignment horizontal="right"/>
    </xf>
    <xf numFmtId="4" fontId="21" fillId="0" borderId="0" xfId="0" applyNumberFormat="1" applyFont="1" applyAlignment="1">
      <alignment horizontal="right"/>
    </xf>
    <xf numFmtId="165" fontId="5" fillId="8" borderId="1" xfId="1" applyNumberFormat="1" applyFont="1" applyFill="1" applyBorder="1" applyAlignment="1">
      <alignment horizontal="center" vertical="center"/>
    </xf>
    <xf numFmtId="4" fontId="19" fillId="8" borderId="1" xfId="0" applyNumberFormat="1" applyFont="1" applyFill="1" applyBorder="1" applyAlignment="1">
      <alignment horizontal="center" vertical="center"/>
    </xf>
    <xf numFmtId="164" fontId="17" fillId="8" borderId="1" xfId="4" applyNumberFormat="1" applyFont="1" applyFill="1" applyBorder="1" applyAlignment="1">
      <alignment horizontal="right" vertical="center"/>
    </xf>
    <xf numFmtId="0" fontId="5" fillId="0" borderId="0" xfId="1" applyFont="1"/>
    <xf numFmtId="165" fontId="14" fillId="11" borderId="1" xfId="0" applyNumberFormat="1" applyFont="1" applyFill="1" applyBorder="1" applyAlignment="1"/>
    <xf numFmtId="4" fontId="11" fillId="17" borderId="1" xfId="0" applyNumberFormat="1" applyFont="1" applyFill="1" applyBorder="1" applyAlignment="1"/>
    <xf numFmtId="49" fontId="17" fillId="14" borderId="1" xfId="3" applyNumberFormat="1" applyFont="1" applyFill="1" applyBorder="1" applyAlignment="1">
      <alignment horizontal="left" vertical="center" indent="1"/>
    </xf>
    <xf numFmtId="49" fontId="12" fillId="10" borderId="1" xfId="12" applyNumberFormat="1" applyFont="1" applyFill="1" applyBorder="1" applyAlignment="1">
      <alignment horizontal="left" vertical="center"/>
    </xf>
    <xf numFmtId="4" fontId="14" fillId="11" borderId="1" xfId="9" applyNumberFormat="1" applyFont="1" applyFill="1" applyBorder="1" applyAlignment="1">
      <alignment horizontal="right" vertical="center"/>
    </xf>
    <xf numFmtId="10" fontId="6" fillId="0" borderId="0" xfId="0" applyNumberFormat="1" applyFont="1" applyAlignment="1"/>
    <xf numFmtId="49" fontId="11" fillId="17" borderId="1" xfId="12" applyNumberFormat="1" applyFont="1" applyFill="1" applyBorder="1" applyAlignment="1">
      <alignment horizontal="left" vertical="center" wrapText="1" indent="1"/>
    </xf>
    <xf numFmtId="0" fontId="7" fillId="9" borderId="1" xfId="8" applyFont="1" applyFill="1" applyBorder="1" applyAlignment="1"/>
    <xf numFmtId="0" fontId="6" fillId="0" borderId="0" xfId="0" applyFont="1" applyAlignment="1">
      <alignment horizontal="right"/>
    </xf>
    <xf numFmtId="0" fontId="6" fillId="0" borderId="0" xfId="3" applyNumberFormat="1" applyFont="1" applyAlignment="1"/>
    <xf numFmtId="164" fontId="11" fillId="17" borderId="1" xfId="12" applyNumberFormat="1" applyFont="1" applyFill="1" applyBorder="1" applyAlignment="1">
      <alignment horizontal="right" vertical="center"/>
    </xf>
    <xf numFmtId="10" fontId="15" fillId="8" borderId="1" xfId="13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/>
    <xf numFmtId="0" fontId="5" fillId="0" borderId="0" xfId="0" applyFont="1"/>
    <xf numFmtId="10" fontId="6" fillId="0" borderId="0" xfId="0" applyNumberFormat="1" applyFont="1"/>
    <xf numFmtId="164" fontId="17" fillId="11" borderId="1" xfId="9" applyNumberFormat="1" applyFont="1" applyFill="1" applyBorder="1" applyAlignment="1">
      <alignment horizontal="right" vertical="center"/>
    </xf>
    <xf numFmtId="49" fontId="8" fillId="6" borderId="1" xfId="11" applyNumberFormat="1" applyFont="1" applyBorder="1" applyAlignment="1">
      <alignment horizontal="left" vertical="center"/>
    </xf>
    <xf numFmtId="164" fontId="17" fillId="11" borderId="1" xfId="10" applyNumberFormat="1" applyFont="1" applyFill="1" applyBorder="1" applyAlignment="1">
      <alignment horizontal="right" vertical="center"/>
    </xf>
    <xf numFmtId="0" fontId="5" fillId="0" borderId="0" xfId="1" applyNumberFormat="1" applyFont="1" applyAlignment="1">
      <alignment horizontal="center" vertical="center"/>
    </xf>
    <xf numFmtId="0" fontId="17" fillId="14" borderId="1" xfId="0" applyFont="1" applyFill="1" applyBorder="1" applyAlignment="1">
      <alignment horizontal="left" indent="1"/>
    </xf>
    <xf numFmtId="0" fontId="6" fillId="0" borderId="0" xfId="3" applyNumberFormat="1" applyFont="1"/>
    <xf numFmtId="4" fontId="10" fillId="0" borderId="0" xfId="0" applyNumberFormat="1" applyFont="1" applyAlignment="1">
      <alignment horizontal="center" vertical="center"/>
    </xf>
    <xf numFmtId="4" fontId="15" fillId="8" borderId="1" xfId="0" applyNumberFormat="1" applyFont="1" applyFill="1" applyBorder="1" applyAlignment="1">
      <alignment horizontal="center" vertical="center"/>
    </xf>
    <xf numFmtId="49" fontId="20" fillId="15" borderId="1" xfId="6" applyNumberFormat="1" applyFont="1" applyFill="1" applyBorder="1" applyAlignment="1">
      <alignment horizontal="left" vertical="center" indent="3"/>
    </xf>
    <xf numFmtId="4" fontId="14" fillId="11" borderId="1" xfId="8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0" fontId="12" fillId="6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10" fontId="14" fillId="11" borderId="1" xfId="9" applyNumberFormat="1" applyFont="1" applyFill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0" fontId="11" fillId="17" borderId="1" xfId="0" applyFont="1" applyFill="1" applyBorder="1" applyAlignment="1">
      <alignment horizontal="left" indent="1"/>
    </xf>
    <xf numFmtId="0" fontId="7" fillId="9" borderId="1" xfId="0" applyFont="1" applyFill="1" applyBorder="1" applyAlignment="1"/>
    <xf numFmtId="49" fontId="8" fillId="6" borderId="1" xfId="11" applyNumberFormat="1" applyFont="1" applyBorder="1"/>
    <xf numFmtId="164" fontId="20" fillId="11" borderId="1" xfId="0" applyNumberFormat="1" applyFont="1" applyFill="1" applyBorder="1" applyAlignment="1">
      <alignment horizontal="right" vertical="center"/>
    </xf>
    <xf numFmtId="49" fontId="23" fillId="8" borderId="1" xfId="0" applyNumberFormat="1" applyFont="1" applyFill="1" applyBorder="1" applyAlignment="1">
      <alignment horizontal="left" vertical="center" indent="1"/>
    </xf>
    <xf numFmtId="49" fontId="5" fillId="8" borderId="1" xfId="1" applyNumberFormat="1" applyFont="1" applyFill="1" applyBorder="1" applyAlignment="1">
      <alignment horizontal="left" vertical="center" wrapText="1"/>
    </xf>
    <xf numFmtId="49" fontId="5" fillId="8" borderId="1" xfId="1" applyNumberFormat="1" applyFont="1" applyFill="1" applyBorder="1" applyAlignment="1">
      <alignment wrapText="1"/>
    </xf>
    <xf numFmtId="10" fontId="20" fillId="15" borderId="1" xfId="0" applyNumberFormat="1" applyFont="1" applyFill="1" applyBorder="1" applyAlignment="1"/>
    <xf numFmtId="49" fontId="6" fillId="0" borderId="1" xfId="0" applyNumberFormat="1" applyFont="1" applyBorder="1" applyAlignment="1">
      <alignment horizontal="left" indent="1"/>
    </xf>
    <xf numFmtId="164" fontId="14" fillId="11" borderId="1" xfId="8" applyNumberFormat="1" applyFont="1" applyFill="1" applyBorder="1" applyAlignment="1">
      <alignment horizontal="right"/>
    </xf>
    <xf numFmtId="0" fontId="9" fillId="0" borderId="0" xfId="2" applyNumberFormat="1" applyFont="1" applyAlignment="1"/>
    <xf numFmtId="49" fontId="2" fillId="10" borderId="1" xfId="12" applyNumberFormat="1" applyFill="1" applyBorder="1" applyAlignment="1">
      <alignment horizontal="left" vertical="center"/>
    </xf>
    <xf numFmtId="4" fontId="12" fillId="13" borderId="1" xfId="12" applyNumberFormat="1" applyFont="1" applyFill="1" applyBorder="1" applyAlignment="1">
      <alignment horizontal="right" vertical="center"/>
    </xf>
    <xf numFmtId="166" fontId="0" fillId="0" borderId="0" xfId="0" applyNumberFormat="1"/>
    <xf numFmtId="49" fontId="2" fillId="10" borderId="1" xfId="12" applyNumberFormat="1" applyFont="1" applyFill="1" applyBorder="1" applyAlignment="1">
      <alignment horizontal="left" vertical="center"/>
    </xf>
    <xf numFmtId="4" fontId="11" fillId="9" borderId="1" xfId="0" applyNumberFormat="1" applyFont="1" applyFill="1" applyBorder="1" applyAlignment="1"/>
    <xf numFmtId="164" fontId="20" fillId="11" borderId="1" xfId="7" applyNumberFormat="1" applyFont="1" applyFill="1" applyBorder="1" applyAlignment="1">
      <alignment horizontal="right" vertical="center"/>
    </xf>
    <xf numFmtId="49" fontId="5" fillId="16" borderId="1" xfId="1" applyNumberFormat="1" applyFont="1" applyFill="1" applyBorder="1" applyAlignment="1">
      <alignment horizontal="center" vertical="center"/>
    </xf>
    <xf numFmtId="0" fontId="9" fillId="0" borderId="0" xfId="2" applyNumberFormat="1" applyFont="1"/>
    <xf numFmtId="10" fontId="15" fillId="8" borderId="1" xfId="0" applyNumberFormat="1" applyFont="1" applyFill="1" applyBorder="1" applyAlignment="1">
      <alignment horizontal="right" vertical="center"/>
    </xf>
    <xf numFmtId="0" fontId="20" fillId="11" borderId="1" xfId="0" applyFont="1" applyFill="1" applyBorder="1" applyAlignment="1">
      <alignment horizontal="left" wrapText="1" indent="3"/>
    </xf>
    <xf numFmtId="164" fontId="12" fillId="13" borderId="1" xfId="12" applyNumberFormat="1" applyFont="1" applyFill="1" applyBorder="1" applyAlignment="1">
      <alignment horizontal="right" vertical="center"/>
    </xf>
    <xf numFmtId="10" fontId="20" fillId="15" borderId="1" xfId="13" applyNumberFormat="1" applyFont="1" applyFill="1" applyBorder="1" applyAlignment="1">
      <alignment horizontal="right" vertical="center"/>
    </xf>
    <xf numFmtId="0" fontId="21" fillId="0" borderId="1" xfId="0" applyFont="1" applyBorder="1"/>
    <xf numFmtId="0" fontId="10" fillId="0" borderId="0" xfId="0" applyFont="1" applyAlignment="1"/>
    <xf numFmtId="0" fontId="21" fillId="0" borderId="0" xfId="2" applyNumberFormat="1" applyFont="1" applyAlignment="1">
      <alignment horizontal="center" vertical="center"/>
    </xf>
    <xf numFmtId="165" fontId="15" fillId="8" borderId="1" xfId="0" applyNumberFormat="1" applyFont="1" applyFill="1" applyBorder="1" applyAlignment="1"/>
    <xf numFmtId="166" fontId="19" fillId="8" borderId="2" xfId="0" applyNumberFormat="1" applyFont="1" applyFill="1" applyBorder="1" applyAlignment="1">
      <alignment horizontal="center" vertical="center"/>
    </xf>
    <xf numFmtId="166" fontId="19" fillId="8" borderId="4" xfId="0" applyNumberFormat="1" applyFont="1" applyFill="1" applyBorder="1" applyAlignment="1">
      <alignment horizontal="center" vertical="center"/>
    </xf>
    <xf numFmtId="166" fontId="19" fillId="8" borderId="3" xfId="0" applyNumberFormat="1" applyFont="1" applyFill="1" applyBorder="1" applyAlignment="1">
      <alignment horizontal="center" vertical="center"/>
    </xf>
    <xf numFmtId="14" fontId="19" fillId="8" borderId="2" xfId="0" applyNumberFormat="1" applyFont="1" applyFill="1" applyBorder="1" applyAlignment="1">
      <alignment horizontal="center" vertical="center"/>
    </xf>
    <xf numFmtId="14" fontId="19" fillId="8" borderId="4" xfId="0" applyNumberFormat="1" applyFont="1" applyFill="1" applyBorder="1" applyAlignment="1">
      <alignment horizontal="center" vertical="center"/>
    </xf>
    <xf numFmtId="14" fontId="19" fillId="8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0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49" fontId="7" fillId="14" borderId="1" xfId="11" applyNumberFormat="1" applyFont="1" applyFill="1" applyBorder="1" applyAlignment="1">
      <alignment horizontal="left" vertical="center"/>
    </xf>
    <xf numFmtId="4" fontId="7" fillId="14" borderId="1" xfId="11" applyNumberFormat="1" applyFont="1" applyFill="1" applyBorder="1" applyAlignment="1">
      <alignment horizontal="right" vertical="center"/>
    </xf>
    <xf numFmtId="164" fontId="7" fillId="14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wrapText="1" indent="3"/>
    </xf>
    <xf numFmtId="0" fontId="15" fillId="8" borderId="1" xfId="0" applyFont="1" applyFill="1" applyBorder="1" applyAlignment="1">
      <alignment horizontal="left" wrapText="1" indent="4"/>
    </xf>
    <xf numFmtId="0" fontId="11" fillId="17" borderId="1" xfId="0" applyFont="1" applyFill="1" applyBorder="1" applyAlignment="1">
      <alignment horizontal="left" wrapText="1" indent="1"/>
    </xf>
    <xf numFmtId="0" fontId="17" fillId="11" borderId="1" xfId="0" applyFont="1" applyFill="1" applyBorder="1" applyAlignment="1">
      <alignment horizontal="left" wrapText="1" indent="2"/>
    </xf>
    <xf numFmtId="49" fontId="2" fillId="10" borderId="1" xfId="12" applyNumberFormat="1" applyFont="1" applyFill="1" applyBorder="1" applyAlignment="1">
      <alignment horizontal="left"/>
    </xf>
    <xf numFmtId="164" fontId="2" fillId="10" borderId="1" xfId="12" applyNumberFormat="1" applyFont="1" applyFill="1" applyBorder="1" applyAlignment="1">
      <alignment horizontal="right"/>
    </xf>
    <xf numFmtId="10" fontId="2" fillId="10" borderId="1" xfId="13" applyNumberFormat="1" applyFont="1" applyFill="1" applyBorder="1" applyAlignment="1">
      <alignment horizontal="right"/>
    </xf>
    <xf numFmtId="0" fontId="20" fillId="15" borderId="1" xfId="0" applyFont="1" applyFill="1" applyBorder="1" applyAlignment="1">
      <alignment horizontal="left" wrapText="1" indent="3"/>
    </xf>
    <xf numFmtId="0" fontId="11" fillId="9" borderId="1" xfId="0" applyFont="1" applyFill="1" applyBorder="1" applyAlignment="1">
      <alignment horizontal="left" wrapText="1" indent="1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15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61" Type="http://schemas.openxmlformats.org/officeDocument/2006/relationships/worksheet" Target="worksheets/sheet36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39" Type="http://schemas.openxmlformats.org/officeDocument/2006/relationships/chartsheet" Target="chartsheets/sheet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(bn UAH)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State Debt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45291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MK_ALL!$B$7:$G$7</c:f>
              <c:numCache>
                <c:formatCode>#,##0.00</c:formatCode>
                <c:ptCount val="6"/>
                <c:pt idx="0">
                  <c:v>5188.0907415274296</c:v>
                </c:pt>
                <c:pt idx="1">
                  <c:v>5154.3421032807601</c:v>
                </c:pt>
                <c:pt idx="2">
                  <c:v>5167.2531379974098</c:v>
                </c:pt>
                <c:pt idx="3">
                  <c:v>5612.5548101356399</c:v>
                </c:pt>
                <c:pt idx="4">
                  <c:v>5699.54362534547</c:v>
                </c:pt>
                <c:pt idx="5">
                  <c:v>5797.7632925308599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2-40D7-8DDE-3665E3512D80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State guaranteed debt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45291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MK_ALL!$B$8:$G$8</c:f>
              <c:numCache>
                <c:formatCode>#,##0.00</c:formatCode>
                <c:ptCount val="6"/>
                <c:pt idx="0">
                  <c:v>331.41497796697001</c:v>
                </c:pt>
                <c:pt idx="1">
                  <c:v>333.57539917950999</c:v>
                </c:pt>
                <c:pt idx="2">
                  <c:v>322.69204894371001</c:v>
                </c:pt>
                <c:pt idx="3">
                  <c:v>311.69899379195999</c:v>
                </c:pt>
                <c:pt idx="4">
                  <c:v>311.04155170797998</c:v>
                </c:pt>
                <c:pt idx="5">
                  <c:v>317.50024967053002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2-40D7-8DDE-3665E3512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719519"/>
        <c:axId val="1"/>
        <c:axId val="0"/>
      </c:bar3DChart>
      <c:dateAx>
        <c:axId val="56719519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671951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31.05.2024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B69-4CAD-BDB9-989F3C2236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B69-4CAD-BDB9-989F3C2236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7B69-4CAD-BDB9-989F3C2236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7B69-4CAD-BDB9-989F3C2236F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CUR_M!$A$8:$A$14</c:f>
              <c:strCache>
                <c:ptCount val="7"/>
                <c:pt idx="0">
                  <c:v>CAD</c:v>
                </c:pt>
                <c:pt idx="1">
                  <c:v>EUR</c:v>
                </c:pt>
                <c:pt idx="2">
                  <c:v>GBP</c:v>
                </c:pt>
                <c:pt idx="3">
                  <c:v>JPY</c:v>
                </c:pt>
                <c:pt idx="4">
                  <c:v>UAH</c:v>
                </c:pt>
                <c:pt idx="5">
                  <c:v>USD</c:v>
                </c:pt>
                <c:pt idx="6">
                  <c:v>XDR</c:v>
                </c:pt>
              </c:strCache>
            </c:strRef>
          </c:cat>
          <c:val>
            <c:numRef>
              <c:f>CUR_M!$B$8:$B$14</c:f>
              <c:numCache>
                <c:formatCode>#,##0.00</c:formatCode>
                <c:ptCount val="7"/>
                <c:pt idx="0">
                  <c:v>4.6331837452300002</c:v>
                </c:pt>
                <c:pt idx="1">
                  <c:v>51.048485056220002</c:v>
                </c:pt>
                <c:pt idx="2">
                  <c:v>0.1918831849</c:v>
                </c:pt>
                <c:pt idx="3">
                  <c:v>0.85099195671000005</c:v>
                </c:pt>
                <c:pt idx="4">
                  <c:v>38.371047593139998</c:v>
                </c:pt>
                <c:pt idx="5">
                  <c:v>39.694871815390002</c:v>
                </c:pt>
                <c:pt idx="6">
                  <c:v>16.203325360059999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69-4CAD-BDB9-989F3C22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31.05.2024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212-4FCC-8FDC-41884B62ED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212-4FCC-8FDC-41884B62ED5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CUR!$A$25:$A$36</c:f>
              <c:strCache>
                <c:ptCount val="12"/>
                <c:pt idx="0">
                  <c:v>CAD</c:v>
                </c:pt>
                <c:pt idx="1">
                  <c:v>EUR</c:v>
                </c:pt>
                <c:pt idx="2">
                  <c:v>GBP</c:v>
                </c:pt>
                <c:pt idx="3">
                  <c:v>JPY</c:v>
                </c:pt>
                <c:pt idx="4">
                  <c:v>UAH</c:v>
                </c:pt>
                <c:pt idx="5">
                  <c:v>USD</c:v>
                </c:pt>
                <c:pt idx="6">
                  <c:v>XDR</c:v>
                </c:pt>
                <c:pt idx="7">
                  <c:v>State guaranteed debt</c:v>
                </c:pt>
                <c:pt idx="8">
                  <c:v>EUR</c:v>
                </c:pt>
                <c:pt idx="9">
                  <c:v>UAH</c:v>
                </c:pt>
                <c:pt idx="10">
                  <c:v>USD</c:v>
                </c:pt>
                <c:pt idx="11">
                  <c:v>XDR</c:v>
                </c:pt>
              </c:strCache>
            </c:strRef>
          </c:cat>
          <c:val>
            <c:numRef>
              <c:f>CUR!$B$25:$B$36</c:f>
              <c:numCache>
                <c:formatCode>#,##0.00</c:formatCode>
                <c:ptCount val="12"/>
                <c:pt idx="0">
                  <c:v>4.6331837452300002</c:v>
                </c:pt>
                <c:pt idx="1">
                  <c:v>49.708850583020002</c:v>
                </c:pt>
                <c:pt idx="2">
                  <c:v>0.1918831849</c:v>
                </c:pt>
                <c:pt idx="3">
                  <c:v>0.85099195671000005</c:v>
                </c:pt>
                <c:pt idx="4">
                  <c:v>36.980263879340001</c:v>
                </c:pt>
                <c:pt idx="5">
                  <c:v>36.32522426936</c:v>
                </c:pt>
                <c:pt idx="6">
                  <c:v>14.463898112320001</c:v>
                </c:pt>
                <c:pt idx="7">
                  <c:v>7.8394929807700002</c:v>
                </c:pt>
                <c:pt idx="8">
                  <c:v>1.3396344732000001</c:v>
                </c:pt>
                <c:pt idx="9">
                  <c:v>1.3907837138000001</c:v>
                </c:pt>
                <c:pt idx="10">
                  <c:v>3.3696475460299999</c:v>
                </c:pt>
                <c:pt idx="11">
                  <c:v>1.7394272477399999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12-4FCC-8FDC-41884B62E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31.05.2024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374-4D66-83C6-877DDFD188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374-4D66-83C6-877DDFD1880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74-4D66-83C6-877DDFD1880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DKR!$A$8:$A$15</c:f>
              <c:strCache>
                <c:ptCount val="8"/>
                <c:pt idx="0">
                  <c:v>no data!!! Внутрішня заборгованість, не віднесена до інших категорій</c:v>
                </c:pt>
                <c:pt idx="1">
                  <c:v>Внутрішній борг за випущеними цінними паперами</c:v>
                </c:pt>
                <c:pt idx="2">
                  <c:v>Внутрішній борг перед банківськими та іншими фінансовими установами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2.357155E-5</c:v>
                </c:pt>
                <c:pt idx="1">
                  <c:v>40.560968145259999</c:v>
                </c:pt>
                <c:pt idx="2">
                  <c:v>1.5413147564</c:v>
                </c:pt>
                <c:pt idx="3">
                  <c:v>24.219907322769998</c:v>
                </c:pt>
                <c:pt idx="4">
                  <c:v>2.6577955886</c:v>
                </c:pt>
                <c:pt idx="5">
                  <c:v>69.562904034330003</c:v>
                </c:pt>
                <c:pt idx="6">
                  <c:v>8.1657012515999998</c:v>
                </c:pt>
                <c:pt idx="7">
                  <c:v>4.2851740411400003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74-4D66-83C6-877DDFD1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31.05.2024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C42-4FDC-B9CB-EB97E713DB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C42-4FDC-B9CB-EB97E713DB5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42-4FDC-B9CB-EB97E713DB5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'DKR2'!$A$10:$A$25</c:f>
              <c:strCache>
                <c:ptCount val="1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  <c:pt idx="7">
                  <c:v>State guaranteed debt</c:v>
                </c:pt>
                <c:pt idx="8">
                  <c:v>no data!!! Внутрішня заборгованість, не віднесена до інших категорій</c:v>
                </c:pt>
                <c:pt idx="9">
                  <c:v>Внутрішній борг за випущеними цінними паперами</c:v>
                </c:pt>
                <c:pt idx="10">
                  <c:v>Внутрішній борг перед банківськими та іншими фінансовими установами</c:v>
                </c:pt>
                <c:pt idx="11">
                  <c:v>Зовнішній борг за випущеними цінними паперами</c:v>
                </c:pt>
                <c:pt idx="12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13">
                  <c:v>Зовнішній борг за позиками, одержаними від міжнародних фінансових організацій</c:v>
                </c:pt>
                <c:pt idx="14">
                  <c:v>Зовнішній борг за позиками, одержаними від органів управління іноземних держав</c:v>
                </c:pt>
                <c:pt idx="1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'DKR2'!$B$10:$B$25</c:f>
              <c:numCache>
                <c:formatCode>#,##0.00</c:formatCode>
                <c:ptCount val="16"/>
                <c:pt idx="0">
                  <c:v>40.364054764800002</c:v>
                </c:pt>
                <c:pt idx="1">
                  <c:v>3.836946426E-2</c:v>
                </c:pt>
                <c:pt idx="2">
                  <c:v>22.69490732277</c:v>
                </c:pt>
                <c:pt idx="3">
                  <c:v>1.64322328055</c:v>
                </c:pt>
                <c:pt idx="4">
                  <c:v>66.104023738050003</c:v>
                </c:pt>
                <c:pt idx="5">
                  <c:v>8.1323366571300006</c:v>
                </c:pt>
                <c:pt idx="6">
                  <c:v>4.1773805033200002</c:v>
                </c:pt>
                <c:pt idx="7">
                  <c:v>7.8394929807700002</c:v>
                </c:pt>
                <c:pt idx="8">
                  <c:v>2.357155E-5</c:v>
                </c:pt>
                <c:pt idx="9">
                  <c:v>0.19691338046000001</c:v>
                </c:pt>
                <c:pt idx="10">
                  <c:v>1.5029452921399999</c:v>
                </c:pt>
                <c:pt idx="11">
                  <c:v>1.5249999999999999</c:v>
                </c:pt>
                <c:pt idx="12">
                  <c:v>1.01457230805</c:v>
                </c:pt>
                <c:pt idx="13">
                  <c:v>3.4588802962799998</c:v>
                </c:pt>
                <c:pt idx="14">
                  <c:v>3.3364594470000002E-2</c:v>
                </c:pt>
                <c:pt idx="15">
                  <c:v>0.10779353781999999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42-4FDC-B9CB-EB97E713D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31.05.2024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760-4C7E-9127-BF62E6B1C2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760-4C7E-9127-BF62E6B1C2BC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60-4C7E-9127-BF62E6B1C2B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'DKR2'!$A$10:$A$25</c:f>
              <c:strCache>
                <c:ptCount val="1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  <c:pt idx="7">
                  <c:v>State guaranteed debt</c:v>
                </c:pt>
                <c:pt idx="8">
                  <c:v>no data!!! Внутрішня заборгованість, не віднесена до інших категорій</c:v>
                </c:pt>
                <c:pt idx="9">
                  <c:v>Внутрішній борг за випущеними цінними паперами</c:v>
                </c:pt>
                <c:pt idx="10">
                  <c:v>Внутрішній борг перед банківськими та іншими фінансовими установами</c:v>
                </c:pt>
                <c:pt idx="11">
                  <c:v>Зовнішній борг за випущеними цінними паперами</c:v>
                </c:pt>
                <c:pt idx="12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13">
                  <c:v>Зовнішній борг за позиками, одержаними від міжнародних фінансових організацій</c:v>
                </c:pt>
                <c:pt idx="14">
                  <c:v>Зовнішній борг за позиками, одержаними від органів управління іноземних держав</c:v>
                </c:pt>
                <c:pt idx="1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'DKR2'!$B$10:$B$25</c:f>
              <c:numCache>
                <c:formatCode>#,##0.00</c:formatCode>
                <c:ptCount val="16"/>
                <c:pt idx="0">
                  <c:v>40.364054764800002</c:v>
                </c:pt>
                <c:pt idx="1">
                  <c:v>3.836946426E-2</c:v>
                </c:pt>
                <c:pt idx="2">
                  <c:v>22.69490732277</c:v>
                </c:pt>
                <c:pt idx="3">
                  <c:v>1.64322328055</c:v>
                </c:pt>
                <c:pt idx="4">
                  <c:v>66.104023738050003</c:v>
                </c:pt>
                <c:pt idx="5">
                  <c:v>8.1323366571300006</c:v>
                </c:pt>
                <c:pt idx="6">
                  <c:v>4.1773805033200002</c:v>
                </c:pt>
                <c:pt idx="7">
                  <c:v>7.8394929807700002</c:v>
                </c:pt>
                <c:pt idx="8">
                  <c:v>2.357155E-5</c:v>
                </c:pt>
                <c:pt idx="9">
                  <c:v>0.19691338046000001</c:v>
                </c:pt>
                <c:pt idx="10">
                  <c:v>1.5029452921399999</c:v>
                </c:pt>
                <c:pt idx="11">
                  <c:v>1.5249999999999999</c:v>
                </c:pt>
                <c:pt idx="12">
                  <c:v>1.01457230805</c:v>
                </c:pt>
                <c:pt idx="13">
                  <c:v>3.4588802962799998</c:v>
                </c:pt>
                <c:pt idx="14">
                  <c:v>3.3364594470000002E-2</c:v>
                </c:pt>
                <c:pt idx="15">
                  <c:v>0.10779353781999999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60-4C7E-9127-BF62E6B1C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(bn USD)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35.415048400320003</c:v>
                </c:pt>
                <c:pt idx="1">
                  <c:v>36.532691438050001</c:v>
                </c:pt>
                <c:pt idx="2">
                  <c:v>40.750410997160003</c:v>
                </c:pt>
                <c:pt idx="3">
                  <c:v>39.976596962419997</c:v>
                </c:pt>
                <c:pt idx="4">
                  <c:v>43.612207332799997</c:v>
                </c:pt>
                <c:pt idx="5">
                  <c:v>42.10230647321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4-46D3-9B03-0E3126BF8B72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48.950358459539999</c:v>
                </c:pt>
                <c:pt idx="1">
                  <c:v>53.720812597209999</c:v>
                </c:pt>
                <c:pt idx="2">
                  <c:v>57.20547355918</c:v>
                </c:pt>
                <c:pt idx="3">
                  <c:v>71.470110258869994</c:v>
                </c:pt>
                <c:pt idx="4">
                  <c:v>101.70524810686</c:v>
                </c:pt>
                <c:pt idx="5">
                  <c:v>108.89148223844001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84-46D3-9B03-0E3126BF8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6650975"/>
        <c:axId val="1"/>
        <c:axId val="0"/>
      </c:bar3DChart>
      <c:dateAx>
        <c:axId val="209665097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66509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(bn UAH)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838.84791942062998</c:v>
                </c:pt>
                <c:pt idx="1">
                  <c:v>1032.9472373433</c:v>
                </c:pt>
                <c:pt idx="2">
                  <c:v>1111.59786125906</c:v>
                </c:pt>
                <c:pt idx="3">
                  <c:v>1461.888183668</c:v>
                </c:pt>
                <c:pt idx="4">
                  <c:v>1656.49630379928</c:v>
                </c:pt>
                <c:pt idx="5">
                  <c:v>1705.1476223949201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E-4026-9842-5185EFA1C48F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1159.4479805441299</c:v>
                </c:pt>
                <c:pt idx="1">
                  <c:v>1518.9344878609099</c:v>
                </c:pt>
                <c:pt idx="2">
                  <c:v>1560.4623488413899</c:v>
                </c:pt>
                <c:pt idx="3">
                  <c:v>2613.56187401122</c:v>
                </c:pt>
                <c:pt idx="4">
                  <c:v>3863.00941569512</c:v>
                </c:pt>
                <c:pt idx="5">
                  <c:v>4410.1159198064697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E-4026-9842-5185EFA1C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715887"/>
        <c:axId val="1"/>
        <c:axId val="0"/>
      </c:bar3DChart>
      <c:dateAx>
        <c:axId val="56715887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67158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0.41978199999999999</c:v>
                </c:pt>
                <c:pt idx="1">
                  <c:v>0.404779</c:v>
                </c:pt>
                <c:pt idx="2">
                  <c:v>0.41600799999999999</c:v>
                </c:pt>
                <c:pt idx="3">
                  <c:v>0.35870600000000002</c:v>
                </c:pt>
                <c:pt idx="4">
                  <c:v>0.30011700000000002</c:v>
                </c:pt>
                <c:pt idx="5">
                  <c:v>0.278835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F-429E-AD9E-DC918F87351D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0.58021800000000001</c:v>
                </c:pt>
                <c:pt idx="1">
                  <c:v>0.595221</c:v>
                </c:pt>
                <c:pt idx="2">
                  <c:v>0.58399199999999996</c:v>
                </c:pt>
                <c:pt idx="3">
                  <c:v>0.64129400000000003</c:v>
                </c:pt>
                <c:pt idx="4">
                  <c:v>0.69988300000000003</c:v>
                </c:pt>
                <c:pt idx="5">
                  <c:v>0.72116499999999994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F-429E-AD9E-DC918F87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0081935"/>
        <c:axId val="1"/>
        <c:axId val="0"/>
      </c:bar3DChart>
      <c:dateAx>
        <c:axId val="214008193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0081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6A-4868-B180-6E84F82F4D9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6A-4868-B180-6E84F82F4D9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6A-4868-B180-6E84F82F4D9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6A-4868-B180-6E84F82F4D9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6A-4868-B180-6E84F82F4D9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6A-4868-B180-6E84F82F4D9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1998.2958999647599</c:v>
                </c:pt>
                <c:pt idx="1">
                  <c:v>2551.8817252042099</c:v>
                </c:pt>
                <c:pt idx="2">
                  <c:v>2672.0602101004497</c:v>
                </c:pt>
                <c:pt idx="3">
                  <c:v>4075.4500576792198</c:v>
                </c:pt>
                <c:pt idx="4">
                  <c:v>5519.5057194944002</c:v>
                </c:pt>
                <c:pt idx="5">
                  <c:v>6115.26354220139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6A-4868-B180-6E84F82F4D93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6A-4868-B180-6E84F82F4D9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6A-4868-B180-6E84F82F4D9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6A-4868-B180-6E84F82F4D9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26A-4868-B180-6E84F82F4D9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26A-4868-B180-6E84F82F4D9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26A-4868-B180-6E84F82F4D9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838.84791942062998</c:v>
                </c:pt>
                <c:pt idx="1">
                  <c:v>1032.9472373433</c:v>
                </c:pt>
                <c:pt idx="2">
                  <c:v>1111.59786125906</c:v>
                </c:pt>
                <c:pt idx="3">
                  <c:v>1461.888183668</c:v>
                </c:pt>
                <c:pt idx="4">
                  <c:v>1656.49630379928</c:v>
                </c:pt>
                <c:pt idx="5">
                  <c:v>1705.1476223949201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26A-4868-B180-6E84F82F4D93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26A-4868-B180-6E84F82F4D9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26A-4868-B180-6E84F82F4D9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26A-4868-B180-6E84F82F4D9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26A-4868-B180-6E84F82F4D9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26A-4868-B180-6E84F82F4D9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6A-4868-B180-6E84F82F4D9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1159.4479805441299</c:v>
                </c:pt>
                <c:pt idx="1">
                  <c:v>1518.9344878609099</c:v>
                </c:pt>
                <c:pt idx="2">
                  <c:v>1560.4623488413899</c:v>
                </c:pt>
                <c:pt idx="3">
                  <c:v>2613.56187401122</c:v>
                </c:pt>
                <c:pt idx="4">
                  <c:v>3863.00941569512</c:v>
                </c:pt>
                <c:pt idx="5">
                  <c:v>4410.1159198064697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26A-4868-B180-6E84F82F4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530655"/>
        <c:axId val="1"/>
        <c:axId val="0"/>
      </c:bar3DChart>
      <c:dateAx>
        <c:axId val="5853065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853065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F8-4CFB-8679-8EBB7D42AA98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F8-4CFB-8679-8EBB7D42AA98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EF8-4CFB-8679-8EBB7D42AA98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EF8-4CFB-8679-8EBB7D42AA98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EF8-4CFB-8679-8EBB7D42AA98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F8-4CFB-8679-8EBB7D42AA9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84.365406859860002</c:v>
                </c:pt>
                <c:pt idx="1">
                  <c:v>90.253504035259994</c:v>
                </c:pt>
                <c:pt idx="2">
                  <c:v>97.95588455634001</c:v>
                </c:pt>
                <c:pt idx="3">
                  <c:v>111.44670722128998</c:v>
                </c:pt>
                <c:pt idx="4">
                  <c:v>145.31745543965999</c:v>
                </c:pt>
                <c:pt idx="5">
                  <c:v>150.99378871165001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F8-4CFB-8679-8EBB7D42AA98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EF8-4CFB-8679-8EBB7D42AA98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F8-4CFB-8679-8EBB7D42AA98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EF8-4CFB-8679-8EBB7D42AA98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EF8-4CFB-8679-8EBB7D42AA98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EF8-4CFB-8679-8EBB7D42AA98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EF8-4CFB-8679-8EBB7D42AA9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35.415048400320003</c:v>
                </c:pt>
                <c:pt idx="1">
                  <c:v>36.532691438050001</c:v>
                </c:pt>
                <c:pt idx="2">
                  <c:v>40.750410997160003</c:v>
                </c:pt>
                <c:pt idx="3">
                  <c:v>39.976596962419997</c:v>
                </c:pt>
                <c:pt idx="4">
                  <c:v>43.612207332799997</c:v>
                </c:pt>
                <c:pt idx="5">
                  <c:v>42.10230647321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F8-4CFB-8679-8EBB7D42AA98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48.950358459539999</c:v>
                </c:pt>
                <c:pt idx="1">
                  <c:v>53.720812597209999</c:v>
                </c:pt>
                <c:pt idx="2">
                  <c:v>57.20547355918</c:v>
                </c:pt>
                <c:pt idx="3">
                  <c:v>71.470110258869994</c:v>
                </c:pt>
                <c:pt idx="4">
                  <c:v>101.70524810686</c:v>
                </c:pt>
                <c:pt idx="5">
                  <c:v>108.89148223844001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F8-4CFB-8679-8EBB7D42A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531071"/>
        <c:axId val="1"/>
        <c:axId val="0"/>
      </c:bar3DChart>
      <c:dateAx>
        <c:axId val="58531071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85310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(bn USD)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State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45291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MK_ALL!$B$13:$G$13</c:f>
              <c:numCache>
                <c:formatCode>#,##0.00</c:formatCode>
                <c:ptCount val="6"/>
                <c:pt idx="0">
                  <c:v>136.59196737241001</c:v>
                </c:pt>
                <c:pt idx="1">
                  <c:v>136.08967760121999</c:v>
                </c:pt>
                <c:pt idx="2">
                  <c:v>135.24114610421</c:v>
                </c:pt>
                <c:pt idx="3">
                  <c:v>143.09929809056999</c:v>
                </c:pt>
                <c:pt idx="4">
                  <c:v>143.67824651477</c:v>
                </c:pt>
                <c:pt idx="5">
                  <c:v>143.15429573087999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3-4B1C-A34B-54E43E6FAC3B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State guaranteed debt</c:v>
                </c:pt>
              </c:strCache>
            </c:strRef>
          </c:tx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45291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MK_ALL!$B$14:$G$14</c:f>
              <c:numCache>
                <c:formatCode>#,##0.00</c:formatCode>
                <c:ptCount val="6"/>
                <c:pt idx="0">
                  <c:v>8.7254880672499997</c:v>
                </c:pt>
                <c:pt idx="1">
                  <c:v>8.8073642805300008</c:v>
                </c:pt>
                <c:pt idx="2">
                  <c:v>8.4457334239699993</c:v>
                </c:pt>
                <c:pt idx="3">
                  <c:v>7.9471664395900001</c:v>
                </c:pt>
                <c:pt idx="4">
                  <c:v>7.8409619577100003</c:v>
                </c:pt>
                <c:pt idx="5">
                  <c:v>7.8394929807700002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3-4B1C-A34B-54E43E6FA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722847"/>
        <c:axId val="1"/>
        <c:axId val="0"/>
      </c:bar3DChart>
      <c:dateAx>
        <c:axId val="56722847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6722847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0A-45EE-B730-74C515812DF7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0A-45EE-B730-74C515812DF7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0A-45EE-B730-74C515812DF7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0A-45EE-B730-74C515812DF7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0A-45EE-B730-74C515812DF7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0A-45EE-B730-74C515812DF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1998.2958999647599</c:v>
                </c:pt>
                <c:pt idx="1">
                  <c:v>2551.8817252042099</c:v>
                </c:pt>
                <c:pt idx="2">
                  <c:v>2672.0602101004497</c:v>
                </c:pt>
                <c:pt idx="3">
                  <c:v>4075.4500576792198</c:v>
                </c:pt>
                <c:pt idx="4">
                  <c:v>5519.5057194943993</c:v>
                </c:pt>
                <c:pt idx="5">
                  <c:v>6115.26354220139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0A-45EE-B730-74C515812DF7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State Debt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0A-45EE-B730-74C515812DF7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D0A-45EE-B730-74C515812DF7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D0A-45EE-B730-74C515812DF7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D0A-45EE-B730-74C515812DF7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D0A-45EE-B730-74C515812DF7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D0A-45EE-B730-74C515812DF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1761.36913148087</c:v>
                </c:pt>
                <c:pt idx="1">
                  <c:v>2259.2315015926201</c:v>
                </c:pt>
                <c:pt idx="2">
                  <c:v>2362.7201507571899</c:v>
                </c:pt>
                <c:pt idx="3">
                  <c:v>3715.1336317660898</c:v>
                </c:pt>
                <c:pt idx="4">
                  <c:v>5188.0907415274296</c:v>
                </c:pt>
                <c:pt idx="5">
                  <c:v>5797.7632925308599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D0A-45EE-B730-74C515812DF7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State guaranteed debt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0A-45EE-B730-74C515812DF7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D0A-45EE-B730-74C515812DF7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0A-45EE-B730-74C515812DF7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D0A-45EE-B730-74C515812DF7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D0A-45EE-B730-74C515812DF7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D0A-45EE-B730-74C515812DF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236.92676848388999</c:v>
                </c:pt>
                <c:pt idx="1">
                  <c:v>292.65022361158998</c:v>
                </c:pt>
                <c:pt idx="2">
                  <c:v>309.34005934326001</c:v>
                </c:pt>
                <c:pt idx="3">
                  <c:v>360.31642591312999</c:v>
                </c:pt>
                <c:pt idx="4">
                  <c:v>331.41497796697001</c:v>
                </c:pt>
                <c:pt idx="5">
                  <c:v>317.50024967053002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D0A-45EE-B730-74C51581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530239"/>
        <c:axId val="1"/>
        <c:axId val="0"/>
      </c:bar3DChart>
      <c:dateAx>
        <c:axId val="5853023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8530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AE-4A18-8577-80A26CC6D0BE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AE-4A18-8577-80A26CC6D0BE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AE-4A18-8577-80A26CC6D0BE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AE-4A18-8577-80A26CC6D0BE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AE-4A18-8577-80A26CC6D0BE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4AE-4A18-8577-80A26CC6D0B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84.365406859860002</c:v>
                </c:pt>
                <c:pt idx="1">
                  <c:v>90.253504035260008</c:v>
                </c:pt>
                <c:pt idx="2">
                  <c:v>97.955884556339996</c:v>
                </c:pt>
                <c:pt idx="3">
                  <c:v>111.44670722129001</c:v>
                </c:pt>
                <c:pt idx="4">
                  <c:v>145.31745543966002</c:v>
                </c:pt>
                <c:pt idx="5">
                  <c:v>150.99378871164998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AE-4A18-8577-80A26CC6D0BE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State Debt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4AE-4A18-8577-80A26CC6D0BE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4AE-4A18-8577-80A26CC6D0BE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4AE-4A18-8577-80A26CC6D0BE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4AE-4A18-8577-80A26CC6D0BE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4AE-4A18-8577-80A26CC6D0BE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4AE-4A18-8577-80A26CC6D0B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74.362672420240003</c:v>
                </c:pt>
                <c:pt idx="1">
                  <c:v>79.903217077660003</c:v>
                </c:pt>
                <c:pt idx="2">
                  <c:v>86.615691312519999</c:v>
                </c:pt>
                <c:pt idx="3">
                  <c:v>101.59354286955001</c:v>
                </c:pt>
                <c:pt idx="4">
                  <c:v>136.59196737241001</c:v>
                </c:pt>
                <c:pt idx="5">
                  <c:v>143.15429573087999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4AE-4A18-8577-80A26CC6D0BE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State guaranteed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45443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10.002734439619999</c:v>
                </c:pt>
                <c:pt idx="1">
                  <c:v>10.3502869576</c:v>
                </c:pt>
                <c:pt idx="2">
                  <c:v>11.34019324382</c:v>
                </c:pt>
                <c:pt idx="3">
                  <c:v>9.8531643517400003</c:v>
                </c:pt>
                <c:pt idx="4">
                  <c:v>8.7254880672499997</c:v>
                </c:pt>
                <c:pt idx="5">
                  <c:v>7.8394929807700002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AE-4A18-8577-80A26CC6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912895"/>
        <c:axId val="1"/>
        <c:axId val="0"/>
      </c:bar3DChart>
      <c:dateAx>
        <c:axId val="6391289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39128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31.05.2024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DF5-454C-B9CC-0EA5110544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DF5-454C-B9CC-0EA511054482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F5-454C-B9CC-0EA51105448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KIND_CMP!$A$8:$A$9</c:f>
              <c:strCache>
                <c:ptCount val="2"/>
                <c:pt idx="0">
                  <c:v>State Debt</c:v>
                </c:pt>
                <c:pt idx="1">
                  <c:v>State guaranteed debt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5797.7632925308599</c:v>
                </c:pt>
                <c:pt idx="1">
                  <c:v>317.50024967053002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F5-454C-B9CC-0EA511054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3F3-4EB8-99B0-D21A59C961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3F3-4EB8-99B0-D21A59C961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3F3-4EB8-99B0-D21A59C9616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DTR!$A$7:$A$9</c:f>
              <c:strCache>
                <c:ptCount val="3"/>
                <c:pt idx="0">
                  <c:v>2024.05.31-2024.12.31</c:v>
                </c:pt>
                <c:pt idx="1">
                  <c:v>2025-2029</c:v>
                </c:pt>
                <c:pt idx="2">
                  <c:v>2029-13.05.2062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6.9021436637500004</c:v>
                </c:pt>
                <c:pt idx="1">
                  <c:v>36.279232429170001</c:v>
                </c:pt>
                <c:pt idx="2">
                  <c:v>107.81241261872999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F3-4EB8-99B0-D21A59C96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31.05.2024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354-40E2-9EB2-9E7A27990D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354-40E2-9EB2-9E7A27990D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B354-40E2-9EB2-9E7A27990D3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B354-40E2-9EB2-9E7A27990D3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(DEBT_TERM!$I$11,DEBT_TERM!$I$46,DEBT_TERM!$I$48,DEBT_TERM!$I$49)</c:f>
              <c:strCache>
                <c:ptCount val="4"/>
                <c:pt idx="0">
                  <c:v>      Державний внутрішній борг; 0%; 0р.</c:v>
                </c:pt>
                <c:pt idx="1">
                  <c:v>      Державний зовнішній борг; 0%; 0р.</c:v>
                </c:pt>
                <c:pt idx="2">
                  <c:v>      Гарантований внутрішній борг; 0,595%; 2,42р.</c:v>
                </c:pt>
                <c:pt idx="3">
                  <c:v>      Гарантований зовнішній борг; 0%; 0р.</c:v>
                </c:pt>
              </c:strCache>
            </c:strRef>
          </c:cat>
          <c:val>
            <c:numRef>
              <c:f>(DEBT_TERM!$J$11,DEBT_TERM!$J$46,DEBT_TERM!$J$48,DEBT_TERM!$J$49)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12633052.76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54-40E2-9EB2-9E7A2799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31.05.2024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509-4A89-94F0-F44A02F889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509-4A89-94F0-F44A02F889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509-4A89-94F0-F44A02F889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8509-4A89-94F0-F44A02F889C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8509-4A89-94F0-F44A02F889C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8509-4A89-94F0-F44A02F889C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8509-4A89-94F0-F44A02F889C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8509-4A89-94F0-F44A02F889C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8509-4A89-94F0-F44A02F889C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DEBT_TERM!$I$12:$I$45</c:f>
              <c:strCache>
                <c:ptCount val="34"/>
                <c:pt idx="0">
                  <c:v>            ОВДП (10 - річні); 0%; 0р.</c:v>
                </c:pt>
                <c:pt idx="1">
                  <c:v>            ОВДП (11 - річні); 0%; 0р.</c:v>
                </c:pt>
                <c:pt idx="2">
                  <c:v>            ОВДП (12 - місячні); 0%; 0р.</c:v>
                </c:pt>
                <c:pt idx="3">
                  <c:v>            ОВДП (12 - річні); 0%; 0р.</c:v>
                </c:pt>
                <c:pt idx="4">
                  <c:v>            ОВДП (13 - річні); 0%; 0р.</c:v>
                </c:pt>
                <c:pt idx="5">
                  <c:v>            ОВДП (14 - річні); 0%; 0р.</c:v>
                </c:pt>
                <c:pt idx="6">
                  <c:v>            ОВДП (15 - річні); 0%; 0р.</c:v>
                </c:pt>
                <c:pt idx="7">
                  <c:v>            ОВДП (16 - річні); 0%; 0р.</c:v>
                </c:pt>
                <c:pt idx="8">
                  <c:v>            ОВДП (17 - річні); 0%; 0р.</c:v>
                </c:pt>
                <c:pt idx="9">
                  <c:v>            ОВДП (18 - місячні); 0%; 0р.</c:v>
                </c:pt>
                <c:pt idx="10">
                  <c:v>            ОВДП (18 - річні); 0%; 0р.</c:v>
                </c:pt>
                <c:pt idx="11">
                  <c:v>            ОВДП (19 - річні); 0%; 0р.</c:v>
                </c:pt>
                <c:pt idx="12">
                  <c:v>            ОВДП (2 - річні); 0%; 0р.</c:v>
                </c:pt>
                <c:pt idx="13">
                  <c:v>            ОВДП (20 - річні); 0%; 0р.</c:v>
                </c:pt>
                <c:pt idx="14">
                  <c:v>            ОВДП (21 - річні); 0%; 0р.</c:v>
                </c:pt>
                <c:pt idx="15">
                  <c:v>            ОВДП (22 - річні); 0%; 0р.</c:v>
                </c:pt>
                <c:pt idx="16">
                  <c:v>            ОВДП (23 - річні); 0%; 0р.</c:v>
                </c:pt>
                <c:pt idx="17">
                  <c:v>            ОВДП (24 - річні); 0%; 0р.</c:v>
                </c:pt>
                <c:pt idx="18">
                  <c:v>            ОВДП (25 - річні); 0%; 0р.</c:v>
                </c:pt>
                <c:pt idx="19">
                  <c:v>            ОВДП (26 - річні); 0%; 0р.</c:v>
                </c:pt>
                <c:pt idx="20">
                  <c:v>            ОВДП (27 - річні); 0%; 0р.</c:v>
                </c:pt>
                <c:pt idx="21">
                  <c:v>            ОВДП (28 - річні); 0%; 0р.</c:v>
                </c:pt>
                <c:pt idx="22">
                  <c:v>            ОВДП (29 - річні); 0%; 0р.</c:v>
                </c:pt>
                <c:pt idx="23">
                  <c:v>            ОВДП (3 - місячні); 0%; 0р.</c:v>
                </c:pt>
                <c:pt idx="24">
                  <c:v>            ОВДП (3 - річні); 0%; 0р.</c:v>
                </c:pt>
                <c:pt idx="25">
                  <c:v>            ОВДП (30 - річні); 0%; 0р.</c:v>
                </c:pt>
                <c:pt idx="26">
                  <c:v>            ОВДП (4 - річні); 0%; 0р.</c:v>
                </c:pt>
                <c:pt idx="27">
                  <c:v>            ОВДП (5 - річні); 0%; 0р.</c:v>
                </c:pt>
                <c:pt idx="28">
                  <c:v>            ОВДП (6 - місячні); 0%; 0р.</c:v>
                </c:pt>
                <c:pt idx="29">
                  <c:v>            ОВДП (6 - річні); 0%; 0р.</c:v>
                </c:pt>
                <c:pt idx="30">
                  <c:v>            ОВДП (7 - річні); 0%; 0р.</c:v>
                </c:pt>
                <c:pt idx="31">
                  <c:v>            ОВДП (8 - річні); 0%; 0р.</c:v>
                </c:pt>
                <c:pt idx="32">
                  <c:v>            ОВДП (9 - місячні); 0%; 0р.</c:v>
                </c:pt>
                <c:pt idx="33">
                  <c:v>            ОВДП (9 - річні); 0%; 0р.</c:v>
                </c:pt>
              </c:strCache>
            </c:strRef>
          </c:cat>
          <c:val>
            <c:numRef>
              <c:f>DEBT_TERM!$J$12:$J$45</c:f>
              <c:numCache>
                <c:formatCode>#,##0.00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09-4A89-94F0-F44A02F88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31.05.2024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364-4F94-A443-1071B3C770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364-4F94-A443-1071B3C7708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State Debt</c:v>
                </c:pt>
                <c:pt idx="1">
                  <c:v>State guaranteed debt</c:v>
                </c:pt>
              </c:strCache>
            </c:strRef>
          </c:cat>
          <c:val>
            <c:numRef>
              <c:f>MK_ALL!$G$19:$G$20</c:f>
              <c:numCache>
                <c:formatCode>0.00%</c:formatCode>
                <c:ptCount val="2"/>
                <c:pt idx="0">
                  <c:v>0.94808099999999995</c:v>
                </c:pt>
                <c:pt idx="1">
                  <c:v>5.1919E-2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64-4F94-A443-1071B3C77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31.05.2024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BC1-42DF-BC8C-6011EA93CC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BC1-42DF-BC8C-6011EA93CC6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Domestic Debt</c:v>
                </c:pt>
                <c:pt idx="1">
                  <c:v>External Debt</c:v>
                </c:pt>
              </c:strCache>
            </c:strRef>
          </c:cat>
          <c:val>
            <c:numRef>
              <c:f>MT_ALL!$G$19:$G$20</c:f>
              <c:numCache>
                <c:formatCode>0.00%</c:formatCode>
                <c:ptCount val="2"/>
                <c:pt idx="0">
                  <c:v>0.278835</c:v>
                </c:pt>
                <c:pt idx="1">
                  <c:v>0.72116499999999994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1-42DF-BC8C-6011EA93C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(bn UAH)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45291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MT_ALL!$B$7:$G$7</c:f>
              <c:numCache>
                <c:formatCode>#,##0.00</c:formatCode>
                <c:ptCount val="6"/>
                <c:pt idx="0">
                  <c:v>1656.49630379928</c:v>
                </c:pt>
                <c:pt idx="1">
                  <c:v>1670.3974646002</c:v>
                </c:pt>
                <c:pt idx="2">
                  <c:v>1665.38393269278</c:v>
                </c:pt>
                <c:pt idx="3">
                  <c:v>1684.7276228201199</c:v>
                </c:pt>
                <c:pt idx="4">
                  <c:v>1711.6649011664399</c:v>
                </c:pt>
                <c:pt idx="5">
                  <c:v>1705.1476223949201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4-41E7-A313-100E355E832B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45291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MT_ALL!$B$8:$G$8</c:f>
              <c:numCache>
                <c:formatCode>#,##0.00</c:formatCode>
                <c:ptCount val="6"/>
                <c:pt idx="0">
                  <c:v>3863.00941569512</c:v>
                </c:pt>
                <c:pt idx="1">
                  <c:v>3817.5200378600698</c:v>
                </c:pt>
                <c:pt idx="2">
                  <c:v>3824.56125424834</c:v>
                </c:pt>
                <c:pt idx="3">
                  <c:v>4239.5261811074797</c:v>
                </c:pt>
                <c:pt idx="4">
                  <c:v>4298.9202758870097</c:v>
                </c:pt>
                <c:pt idx="5">
                  <c:v>4410.1159198064697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F4-41E7-A313-100E355E8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3302383"/>
        <c:axId val="1"/>
        <c:axId val="0"/>
      </c:bar3DChart>
      <c:catAx>
        <c:axId val="2143302383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33023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(bn USD)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45291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MT_ALL!$B$13:$G$13</c:f>
              <c:numCache>
                <c:formatCode>#,##0.00</c:formatCode>
                <c:ptCount val="6"/>
                <c:pt idx="0">
                  <c:v>43.612207332799997</c:v>
                </c:pt>
                <c:pt idx="1">
                  <c:v>44.103369133839998</c:v>
                </c:pt>
                <c:pt idx="2">
                  <c:v>43.58765203606</c:v>
                </c:pt>
                <c:pt idx="3">
                  <c:v>42.954295940889999</c:v>
                </c:pt>
                <c:pt idx="4">
                  <c:v>43.148895382909998</c:v>
                </c:pt>
                <c:pt idx="5">
                  <c:v>42.10230647321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3-4CBA-8C84-D8EDD6D821F4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45291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MT_ALL!$B$14:$G$14</c:f>
              <c:numCache>
                <c:formatCode>#,##0.00</c:formatCode>
                <c:ptCount val="6"/>
                <c:pt idx="0">
                  <c:v>101.70524810686</c:v>
                </c:pt>
                <c:pt idx="1">
                  <c:v>100.79367274790999</c:v>
                </c:pt>
                <c:pt idx="2">
                  <c:v>100.09922749211999</c:v>
                </c:pt>
                <c:pt idx="3">
                  <c:v>108.09216858927</c:v>
                </c:pt>
                <c:pt idx="4">
                  <c:v>108.37031308957</c:v>
                </c:pt>
                <c:pt idx="5">
                  <c:v>108.89148223844001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3-4CBA-8C84-D8EDD6D82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3300303"/>
        <c:axId val="1"/>
        <c:axId val="0"/>
      </c:bar3DChart>
      <c:catAx>
        <c:axId val="2143300303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143300303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31.05.2024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65B-4664-80F7-F99BE22FD0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65B-4664-80F7-F99BE22FD0D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SRATE!$A$8:$A$9</c:f>
              <c:strCache>
                <c:ptCount val="2"/>
                <c:pt idx="0">
                  <c:v>Debt on which interest is paid at fixed interest rates</c:v>
                </c:pt>
                <c:pt idx="1">
                  <c:v>Debt on which interest is paid at floating interest rates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102.74953224035001</c:v>
                </c:pt>
                <c:pt idx="1">
                  <c:v>48.244256471299998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5B-4664-80F7-F99BE22FD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State debt and State guaranteed debt of Ukraine as of 31.05.2024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0BC-47A1-A67A-69914241B6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0BC-47A1-A67A-69914241B6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B0BC-47A1-A67A-69914241B6F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RATE!$A$8:$A$17</c:f>
              <c:strCache>
                <c:ptCount val="10"/>
                <c:pt idx="0">
                  <c:v>EURIBOR</c:v>
                </c:pt>
                <c:pt idx="1">
                  <c:v>Fixed Rate</c:v>
                </c:pt>
                <c:pt idx="2">
                  <c:v>SOFR</c:v>
                </c:pt>
                <c:pt idx="3">
                  <c:v>SONIA</c:v>
                </c:pt>
                <c:pt idx="4">
                  <c:v>TORF</c:v>
                </c:pt>
                <c:pt idx="5">
                  <c:v>UIRD 3m USD</c:v>
                </c:pt>
                <c:pt idx="6">
                  <c:v>Consumer Price Index (СРІ)</c:v>
                </c:pt>
                <c:pt idx="7">
                  <c:v>NBU rate</c:v>
                </c:pt>
                <c:pt idx="8">
                  <c:v>IMF rate</c:v>
                </c:pt>
                <c:pt idx="9">
                  <c:v>Ukrainian Index of Retail Deposit Rates</c:v>
                </c:pt>
              </c:strCache>
            </c:strRef>
          </c:cat>
          <c:val>
            <c:numRef>
              <c:f>RATE!$B$8:$B$17</c:f>
              <c:numCache>
                <c:formatCode>#,##0.00</c:formatCode>
                <c:ptCount val="10"/>
                <c:pt idx="0">
                  <c:v>6.1441052973300003</c:v>
                </c:pt>
                <c:pt idx="1">
                  <c:v>102.74953224035001</c:v>
                </c:pt>
                <c:pt idx="2">
                  <c:v>13.73368255217</c:v>
                </c:pt>
                <c:pt idx="3">
                  <c:v>0.16853190414999999</c:v>
                </c:pt>
                <c:pt idx="4">
                  <c:v>0.85099195671000005</c:v>
                </c:pt>
                <c:pt idx="5">
                  <c:v>0.30909853035000001</c:v>
                </c:pt>
                <c:pt idx="6">
                  <c:v>3.5845080629199999</c:v>
                </c:pt>
                <c:pt idx="7">
                  <c:v>7.1331645311700003</c:v>
                </c:pt>
                <c:pt idx="8">
                  <c:v>16.203325360059999</c:v>
                </c:pt>
                <c:pt idx="9">
                  <c:v>0.11684827644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C-47A1-A67A-69914241B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31.05.2024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383-4B66-91E9-FD44D7AB28E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RATE!$A$24:$A$39</c:f>
              <c:strCache>
                <c:ptCount val="16"/>
                <c:pt idx="0">
                  <c:v>EURIBOR</c:v>
                </c:pt>
                <c:pt idx="1">
                  <c:v>Fixed Rate</c:v>
                </c:pt>
                <c:pt idx="2">
                  <c:v>SOFR</c:v>
                </c:pt>
                <c:pt idx="3">
                  <c:v>SONIA</c:v>
                </c:pt>
                <c:pt idx="4">
                  <c:v>TORF</c:v>
                </c:pt>
                <c:pt idx="5">
                  <c:v>    Consumer Price Index (СРІ)</c:v>
                </c:pt>
                <c:pt idx="6">
                  <c:v>    NBU rate</c:v>
                </c:pt>
                <c:pt idx="7">
                  <c:v>    IMF rate</c:v>
                </c:pt>
                <c:pt idx="8">
                  <c:v>State guaranteed debt</c:v>
                </c:pt>
                <c:pt idx="9">
                  <c:v>EURIBOR</c:v>
                </c:pt>
                <c:pt idx="10">
                  <c:v>Fixed Rate</c:v>
                </c:pt>
                <c:pt idx="11">
                  <c:v>SOFR</c:v>
                </c:pt>
                <c:pt idx="12">
                  <c:v>UIRD 3m USD</c:v>
                </c:pt>
                <c:pt idx="13">
                  <c:v>    NBU rate</c:v>
                </c:pt>
                <c:pt idx="14">
                  <c:v>    IMF rate</c:v>
                </c:pt>
                <c:pt idx="15">
                  <c:v>    Ukrainian Index of Retail Deposit Rates</c:v>
                </c:pt>
              </c:strCache>
            </c:strRef>
          </c:cat>
          <c:val>
            <c:numRef>
              <c:f>RATE!$B$24:$B$39</c:f>
              <c:numCache>
                <c:formatCode>#\ ##0.00;\-#\ ##0.00;</c:formatCode>
                <c:ptCount val="16"/>
                <c:pt idx="0" formatCode="#,##0.00">
                  <c:v>5.1624057283000004</c:v>
                </c:pt>
                <c:pt idx="1">
                  <c:v>99.622690945529996</c:v>
                </c:pt>
                <c:pt idx="2" formatCode="#,##0.00">
                  <c:v>12.387705844539999</c:v>
                </c:pt>
                <c:pt idx="3" formatCode="#,##0.00">
                  <c:v>0.16853190414999999</c:v>
                </c:pt>
                <c:pt idx="4" formatCode="#,##0.00">
                  <c:v>0.85099195671000005</c:v>
                </c:pt>
                <c:pt idx="5" formatCode="#,##0.00">
                  <c:v>3.5845080629199999</c:v>
                </c:pt>
                <c:pt idx="6" formatCode="#,##0.00">
                  <c:v>6.9135631764100003</c:v>
                </c:pt>
                <c:pt idx="7" formatCode="#,##0.00">
                  <c:v>14.463898112320001</c:v>
                </c:pt>
                <c:pt idx="8" formatCode="#,##0.00">
                  <c:v>7.8394929807700002</c:v>
                </c:pt>
                <c:pt idx="9" formatCode="#,##0.00">
                  <c:v>0.98169956903</c:v>
                </c:pt>
                <c:pt idx="10" formatCode="#,##0.00">
                  <c:v>3.1268412948200002</c:v>
                </c:pt>
                <c:pt idx="11" formatCode="#,##0.00">
                  <c:v>1.34597670763</c:v>
                </c:pt>
                <c:pt idx="12" formatCode="#,##0.00">
                  <c:v>0.30909853035000001</c:v>
                </c:pt>
                <c:pt idx="13" formatCode="#,##0.00">
                  <c:v>0.21960135476000001</c:v>
                </c:pt>
                <c:pt idx="14" formatCode="#,##0.00">
                  <c:v>1.7394272477399999</c:v>
                </c:pt>
                <c:pt idx="15" formatCode="#,##0.00">
                  <c:v>0.11684827644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83-4B66-91E9-FD44D7AB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L180"/>
  <sheetViews>
    <sheetView workbookViewId="0">
      <selection activeCell="A2" sqref="A2:N2"/>
    </sheetView>
  </sheetViews>
  <sheetFormatPr defaultRowHeight="11.25" outlineLevelRow="3" x14ac:dyDescent="0.2"/>
  <cols>
    <col min="1" max="1" width="52" style="181" customWidth="1"/>
    <col min="2" max="7" width="16.28515625" style="29" customWidth="1"/>
    <col min="8" max="16384" width="9.140625" style="181"/>
  </cols>
  <sheetData>
    <row r="1" spans="1:12" s="27" customFormat="1" ht="12.75" x14ac:dyDescent="0.2">
      <c r="B1" s="108"/>
      <c r="C1" s="108"/>
      <c r="D1" s="108"/>
      <c r="E1" s="108"/>
      <c r="F1" s="108"/>
      <c r="G1" s="108"/>
    </row>
    <row r="2" spans="1:12" s="117" customFormat="1" ht="18.75" x14ac:dyDescent="0.3">
      <c r="A2" s="5" t="s">
        <v>120</v>
      </c>
      <c r="B2" s="5"/>
      <c r="C2" s="5"/>
      <c r="D2" s="5"/>
      <c r="E2" s="5"/>
      <c r="F2" s="5"/>
      <c r="G2" s="5"/>
      <c r="H2" s="154"/>
      <c r="I2" s="154"/>
      <c r="J2" s="154"/>
      <c r="K2" s="154"/>
      <c r="L2" s="154"/>
    </row>
    <row r="3" spans="1:12" s="27" customFormat="1" ht="12.75" x14ac:dyDescent="0.2">
      <c r="B3" s="101"/>
      <c r="C3" s="101"/>
      <c r="D3" s="101"/>
      <c r="E3" s="101"/>
      <c r="F3" s="101"/>
      <c r="G3" s="101"/>
      <c r="H3" s="15"/>
      <c r="I3" s="15"/>
      <c r="J3" s="15"/>
    </row>
    <row r="4" spans="1:12" s="133" customFormat="1" ht="12.75" x14ac:dyDescent="0.2">
      <c r="B4" s="194"/>
      <c r="C4" s="194"/>
      <c r="D4" s="194"/>
      <c r="E4" s="194"/>
      <c r="F4" s="194"/>
      <c r="G4" s="194" t="str">
        <f>VALUAH</f>
        <v>bn UAH</v>
      </c>
    </row>
    <row r="5" spans="1:12" s="91" customFormat="1" ht="12.75" x14ac:dyDescent="0.2">
      <c r="A5" s="138"/>
      <c r="B5" s="126">
        <v>45291</v>
      </c>
      <c r="C5" s="126">
        <v>45322</v>
      </c>
      <c r="D5" s="126">
        <v>45351</v>
      </c>
      <c r="E5" s="126">
        <v>45382</v>
      </c>
      <c r="F5" s="126">
        <v>45412</v>
      </c>
      <c r="G5" s="126">
        <v>45443</v>
      </c>
    </row>
    <row r="6" spans="1:12" s="254" customFormat="1" ht="31.5" x14ac:dyDescent="0.2">
      <c r="A6" s="68" t="s">
        <v>151</v>
      </c>
      <c r="B6" s="41">
        <f t="shared" ref="B6:G6" si="0">B$7+B$60</f>
        <v>5519.5057194944002</v>
      </c>
      <c r="C6" s="41">
        <f t="shared" si="0"/>
        <v>5487.91750246027</v>
      </c>
      <c r="D6" s="41">
        <f t="shared" si="0"/>
        <v>5489.9451869411196</v>
      </c>
      <c r="E6" s="41">
        <f t="shared" si="0"/>
        <v>5924.2538039275996</v>
      </c>
      <c r="F6" s="41">
        <f t="shared" si="0"/>
        <v>6010.58517705345</v>
      </c>
      <c r="G6" s="41">
        <f t="shared" si="0"/>
        <v>6115.2635422013891</v>
      </c>
    </row>
    <row r="7" spans="1:12" s="35" customFormat="1" ht="15" x14ac:dyDescent="0.2">
      <c r="A7" s="205" t="s">
        <v>39</v>
      </c>
      <c r="B7" s="209">
        <f t="shared" ref="B7:G7" si="1">B$8+B$44</f>
        <v>1656.49630379928</v>
      </c>
      <c r="C7" s="209">
        <f t="shared" si="1"/>
        <v>1670.3974646001998</v>
      </c>
      <c r="D7" s="209">
        <f t="shared" si="1"/>
        <v>1665.38393269278</v>
      </c>
      <c r="E7" s="209">
        <f t="shared" si="1"/>
        <v>1684.7276228201197</v>
      </c>
      <c r="F7" s="209">
        <f t="shared" si="1"/>
        <v>1711.6649011664397</v>
      </c>
      <c r="G7" s="209">
        <f t="shared" si="1"/>
        <v>1705.1476223949194</v>
      </c>
    </row>
    <row r="8" spans="1:12" s="152" customFormat="1" ht="15" outlineLevel="1" x14ac:dyDescent="0.2">
      <c r="A8" s="182" t="s">
        <v>161</v>
      </c>
      <c r="B8" s="214">
        <f t="shared" ref="B8:G8" si="2">B$9+B$42</f>
        <v>1587.69758465976</v>
      </c>
      <c r="C8" s="214">
        <f t="shared" si="2"/>
        <v>1602.6442239495598</v>
      </c>
      <c r="D8" s="214">
        <f t="shared" si="2"/>
        <v>1598.39206778476</v>
      </c>
      <c r="E8" s="214">
        <f t="shared" si="2"/>
        <v>1617.7963423828596</v>
      </c>
      <c r="F8" s="214">
        <f t="shared" si="2"/>
        <v>1643.4805234000396</v>
      </c>
      <c r="G8" s="214">
        <f t="shared" si="2"/>
        <v>1636.3022215191395</v>
      </c>
    </row>
    <row r="9" spans="1:12" s="30" customFormat="1" ht="12.75" outlineLevel="2" x14ac:dyDescent="0.2">
      <c r="A9" s="90" t="s">
        <v>178</v>
      </c>
      <c r="B9" s="21">
        <f t="shared" ref="B9:G9" si="3">SUM(B$10:B$41)</f>
        <v>1586.1105543895001</v>
      </c>
      <c r="C9" s="21">
        <f t="shared" si="3"/>
        <v>1601.0571936792999</v>
      </c>
      <c r="D9" s="21">
        <f t="shared" si="3"/>
        <v>1596.8050375145001</v>
      </c>
      <c r="E9" s="21">
        <f t="shared" si="3"/>
        <v>1616.2093121125997</v>
      </c>
      <c r="F9" s="21">
        <f t="shared" si="3"/>
        <v>1641.9265562603996</v>
      </c>
      <c r="G9" s="21">
        <f t="shared" si="3"/>
        <v>1634.7482543794995</v>
      </c>
    </row>
    <row r="10" spans="1:12" s="192" customFormat="1" ht="12.75" outlineLevel="3" x14ac:dyDescent="0.2">
      <c r="A10" s="168" t="s">
        <v>23</v>
      </c>
      <c r="B10" s="131">
        <v>124.26256048570001</v>
      </c>
      <c r="C10" s="131">
        <v>125.7688936253</v>
      </c>
      <c r="D10" s="131">
        <v>126.4881585361</v>
      </c>
      <c r="E10" s="131">
        <v>118.54101703960001</v>
      </c>
      <c r="F10" s="131">
        <v>119.3335019732</v>
      </c>
      <c r="G10" s="131">
        <v>86.814149702500004</v>
      </c>
    </row>
    <row r="11" spans="1:12" ht="12.75" outlineLevel="3" x14ac:dyDescent="0.2">
      <c r="A11" s="22" t="s">
        <v>175</v>
      </c>
      <c r="B11" s="95">
        <v>45.625538052300001</v>
      </c>
      <c r="C11" s="95">
        <v>45.233548435899998</v>
      </c>
      <c r="D11" s="95">
        <v>15</v>
      </c>
      <c r="E11" s="95">
        <v>15</v>
      </c>
      <c r="F11" s="95">
        <v>15</v>
      </c>
      <c r="G11" s="95">
        <v>15</v>
      </c>
      <c r="H11" s="174"/>
      <c r="I11" s="174"/>
      <c r="J11" s="174"/>
    </row>
    <row r="12" spans="1:12" ht="12.75" outlineLevel="3" x14ac:dyDescent="0.2">
      <c r="A12" s="22" t="s">
        <v>15</v>
      </c>
      <c r="B12" s="95">
        <v>75.401431000000002</v>
      </c>
      <c r="C12" s="95">
        <v>75.401431000000002</v>
      </c>
      <c r="D12" s="95">
        <v>75.401431000000002</v>
      </c>
      <c r="E12" s="95">
        <v>73.401431000000002</v>
      </c>
      <c r="F12" s="95">
        <v>70.901431000000002</v>
      </c>
      <c r="G12" s="95">
        <v>70.901431000000002</v>
      </c>
      <c r="H12" s="174"/>
      <c r="I12" s="174"/>
      <c r="J12" s="174"/>
    </row>
    <row r="13" spans="1:12" ht="12.75" outlineLevel="3" x14ac:dyDescent="0.2">
      <c r="A13" s="22" t="s">
        <v>59</v>
      </c>
      <c r="B13" s="95">
        <v>17.533000000000001</v>
      </c>
      <c r="C13" s="95">
        <v>17.533000000000001</v>
      </c>
      <c r="D13" s="95">
        <v>17.533000000000001</v>
      </c>
      <c r="E13" s="95">
        <v>17.533000000000001</v>
      </c>
      <c r="F13" s="95">
        <v>17.533000000000001</v>
      </c>
      <c r="G13" s="95">
        <v>17.533000000000001</v>
      </c>
      <c r="H13" s="174"/>
      <c r="I13" s="174"/>
      <c r="J13" s="174"/>
    </row>
    <row r="14" spans="1:12" ht="12.75" outlineLevel="3" x14ac:dyDescent="0.2">
      <c r="A14" s="22" t="s">
        <v>115</v>
      </c>
      <c r="B14" s="95">
        <v>50</v>
      </c>
      <c r="C14" s="95">
        <v>50</v>
      </c>
      <c r="D14" s="95">
        <v>50</v>
      </c>
      <c r="E14" s="95">
        <v>50</v>
      </c>
      <c r="F14" s="95">
        <v>50</v>
      </c>
      <c r="G14" s="95">
        <v>50</v>
      </c>
      <c r="H14" s="174"/>
      <c r="I14" s="174"/>
      <c r="J14" s="174"/>
    </row>
    <row r="15" spans="1:12" ht="12.75" outlineLevel="3" x14ac:dyDescent="0.2">
      <c r="A15" s="22" t="s">
        <v>160</v>
      </c>
      <c r="B15" s="95">
        <v>33.700001</v>
      </c>
      <c r="C15" s="95">
        <v>33.700001</v>
      </c>
      <c r="D15" s="95">
        <v>33.700001</v>
      </c>
      <c r="E15" s="95">
        <v>33.700001</v>
      </c>
      <c r="F15" s="95">
        <v>33.700001</v>
      </c>
      <c r="G15" s="95">
        <v>33.700001</v>
      </c>
      <c r="H15" s="174"/>
      <c r="I15" s="174"/>
      <c r="J15" s="174"/>
    </row>
    <row r="16" spans="1:12" ht="12.75" outlineLevel="3" x14ac:dyDescent="0.2">
      <c r="A16" s="22" t="s">
        <v>220</v>
      </c>
      <c r="B16" s="95">
        <v>46.9</v>
      </c>
      <c r="C16" s="95">
        <v>46.9</v>
      </c>
      <c r="D16" s="95">
        <v>46.9</v>
      </c>
      <c r="E16" s="95">
        <v>46.9</v>
      </c>
      <c r="F16" s="95">
        <v>46.9</v>
      </c>
      <c r="G16" s="95">
        <v>46.9</v>
      </c>
      <c r="H16" s="174"/>
      <c r="I16" s="174"/>
      <c r="J16" s="174"/>
    </row>
    <row r="17" spans="1:10" ht="12.75" outlineLevel="3" x14ac:dyDescent="0.2">
      <c r="A17" s="22" t="s">
        <v>48</v>
      </c>
      <c r="B17" s="95">
        <v>237.101957</v>
      </c>
      <c r="C17" s="95">
        <v>237.101957</v>
      </c>
      <c r="D17" s="95">
        <v>237.101957</v>
      </c>
      <c r="E17" s="95">
        <v>237.101957</v>
      </c>
      <c r="F17" s="95">
        <v>237.101957</v>
      </c>
      <c r="G17" s="95">
        <v>237.101957</v>
      </c>
      <c r="H17" s="174"/>
      <c r="I17" s="174"/>
      <c r="J17" s="174"/>
    </row>
    <row r="18" spans="1:10" ht="12.75" outlineLevel="3" x14ac:dyDescent="0.2">
      <c r="A18" s="22" t="s">
        <v>36</v>
      </c>
      <c r="B18" s="95">
        <v>12.097744</v>
      </c>
      <c r="C18" s="95">
        <v>12.097744</v>
      </c>
      <c r="D18" s="95">
        <v>12.097744</v>
      </c>
      <c r="E18" s="95">
        <v>12.097744</v>
      </c>
      <c r="F18" s="95">
        <v>12.097744</v>
      </c>
      <c r="G18" s="95">
        <v>12.097744</v>
      </c>
      <c r="H18" s="174"/>
      <c r="I18" s="174"/>
      <c r="J18" s="174"/>
    </row>
    <row r="19" spans="1:10" ht="12.75" outlineLevel="3" x14ac:dyDescent="0.2">
      <c r="A19" s="22" t="s">
        <v>90</v>
      </c>
      <c r="B19" s="95">
        <v>27.097743999999999</v>
      </c>
      <c r="C19" s="95">
        <v>27.097743999999999</v>
      </c>
      <c r="D19" s="95">
        <v>27.097743999999999</v>
      </c>
      <c r="E19" s="95">
        <v>27.097743999999999</v>
      </c>
      <c r="F19" s="95">
        <v>27.097743999999999</v>
      </c>
      <c r="G19" s="95">
        <v>27.097743999999999</v>
      </c>
      <c r="H19" s="174"/>
      <c r="I19" s="174"/>
      <c r="J19" s="174"/>
    </row>
    <row r="20" spans="1:10" ht="12.75" outlineLevel="3" x14ac:dyDescent="0.2">
      <c r="A20" s="22" t="s">
        <v>217</v>
      </c>
      <c r="B20" s="95">
        <v>57.311411851499997</v>
      </c>
      <c r="C20" s="95">
        <v>62.757375618099999</v>
      </c>
      <c r="D20" s="95">
        <v>92.266492978399995</v>
      </c>
      <c r="E20" s="95">
        <v>103.58555607300001</v>
      </c>
      <c r="F20" s="95">
        <v>118.8786462872</v>
      </c>
      <c r="G20" s="95">
        <v>138.75929667700001</v>
      </c>
      <c r="H20" s="174"/>
      <c r="I20" s="174"/>
      <c r="J20" s="174"/>
    </row>
    <row r="21" spans="1:10" ht="12.75" outlineLevel="3" x14ac:dyDescent="0.2">
      <c r="A21" s="22" t="s">
        <v>137</v>
      </c>
      <c r="B21" s="95">
        <v>12.097744</v>
      </c>
      <c r="C21" s="95">
        <v>12.097744</v>
      </c>
      <c r="D21" s="95">
        <v>12.097744</v>
      </c>
      <c r="E21" s="95">
        <v>12.097744</v>
      </c>
      <c r="F21" s="95">
        <v>12.097744</v>
      </c>
      <c r="G21" s="95">
        <v>12.097744</v>
      </c>
      <c r="H21" s="174"/>
      <c r="I21" s="174"/>
      <c r="J21" s="174"/>
    </row>
    <row r="22" spans="1:10" ht="12.75" outlineLevel="3" x14ac:dyDescent="0.2">
      <c r="A22" s="22" t="s">
        <v>193</v>
      </c>
      <c r="B22" s="95">
        <v>12.097744</v>
      </c>
      <c r="C22" s="95">
        <v>12.097744</v>
      </c>
      <c r="D22" s="95">
        <v>12.097744</v>
      </c>
      <c r="E22" s="95">
        <v>12.097744</v>
      </c>
      <c r="F22" s="95">
        <v>12.097744</v>
      </c>
      <c r="G22" s="95">
        <v>12.097744</v>
      </c>
      <c r="H22" s="174"/>
      <c r="I22" s="174"/>
      <c r="J22" s="174"/>
    </row>
    <row r="23" spans="1:10" ht="12.75" outlineLevel="3" x14ac:dyDescent="0.2">
      <c r="A23" s="22" t="s">
        <v>124</v>
      </c>
      <c r="B23" s="95">
        <v>192.71749500000001</v>
      </c>
      <c r="C23" s="95">
        <v>200.342615</v>
      </c>
      <c r="D23" s="95">
        <v>198.543251</v>
      </c>
      <c r="E23" s="95">
        <v>210.36363299999999</v>
      </c>
      <c r="F23" s="95">
        <v>213.41722100000001</v>
      </c>
      <c r="G23" s="95">
        <v>227.41722100000001</v>
      </c>
      <c r="H23" s="174"/>
      <c r="I23" s="174"/>
      <c r="J23" s="174"/>
    </row>
    <row r="24" spans="1:10" ht="12.75" outlineLevel="3" x14ac:dyDescent="0.2">
      <c r="A24" s="22" t="s">
        <v>208</v>
      </c>
      <c r="B24" s="95">
        <v>12.097744</v>
      </c>
      <c r="C24" s="95">
        <v>12.097744</v>
      </c>
      <c r="D24" s="95">
        <v>12.097744</v>
      </c>
      <c r="E24" s="95">
        <v>12.097744</v>
      </c>
      <c r="F24" s="95">
        <v>12.097744</v>
      </c>
      <c r="G24" s="95">
        <v>12.097744</v>
      </c>
      <c r="H24" s="174"/>
      <c r="I24" s="174"/>
      <c r="J24" s="174"/>
    </row>
    <row r="25" spans="1:10" ht="12.75" outlineLevel="3" x14ac:dyDescent="0.2">
      <c r="A25" s="22" t="s">
        <v>197</v>
      </c>
      <c r="B25" s="95">
        <v>12.097744</v>
      </c>
      <c r="C25" s="95">
        <v>12.097744</v>
      </c>
      <c r="D25" s="95">
        <v>12.097744</v>
      </c>
      <c r="E25" s="95">
        <v>12.097744</v>
      </c>
      <c r="F25" s="95">
        <v>12.097744</v>
      </c>
      <c r="G25" s="95">
        <v>12.097744</v>
      </c>
      <c r="H25" s="174"/>
      <c r="I25" s="174"/>
      <c r="J25" s="174"/>
    </row>
    <row r="26" spans="1:10" ht="12.75" outlineLevel="3" x14ac:dyDescent="0.2">
      <c r="A26" s="22" t="s">
        <v>26</v>
      </c>
      <c r="B26" s="95">
        <v>12.097744</v>
      </c>
      <c r="C26" s="95">
        <v>12.097744</v>
      </c>
      <c r="D26" s="95">
        <v>12.097744</v>
      </c>
      <c r="E26" s="95">
        <v>12.097744</v>
      </c>
      <c r="F26" s="95">
        <v>12.097744</v>
      </c>
      <c r="G26" s="95">
        <v>12.097744</v>
      </c>
      <c r="H26" s="174"/>
      <c r="I26" s="174"/>
      <c r="J26" s="174"/>
    </row>
    <row r="27" spans="1:10" ht="12.75" outlineLevel="3" x14ac:dyDescent="0.2">
      <c r="A27" s="22" t="s">
        <v>77</v>
      </c>
      <c r="B27" s="95">
        <v>12.097744</v>
      </c>
      <c r="C27" s="95">
        <v>12.097744</v>
      </c>
      <c r="D27" s="95">
        <v>12.097744</v>
      </c>
      <c r="E27" s="95">
        <v>12.097744</v>
      </c>
      <c r="F27" s="95">
        <v>12.097744</v>
      </c>
      <c r="G27" s="95">
        <v>12.097744</v>
      </c>
      <c r="H27" s="174"/>
      <c r="I27" s="174"/>
      <c r="J27" s="174"/>
    </row>
    <row r="28" spans="1:10" ht="12.75" outlineLevel="3" x14ac:dyDescent="0.2">
      <c r="A28" s="22" t="s">
        <v>130</v>
      </c>
      <c r="B28" s="95">
        <v>12.097744</v>
      </c>
      <c r="C28" s="95">
        <v>12.097744</v>
      </c>
      <c r="D28" s="95">
        <v>12.097744</v>
      </c>
      <c r="E28" s="95">
        <v>12.097744</v>
      </c>
      <c r="F28" s="95">
        <v>12.097744</v>
      </c>
      <c r="G28" s="95">
        <v>12.097744</v>
      </c>
      <c r="H28" s="174"/>
      <c r="I28" s="174"/>
      <c r="J28" s="174"/>
    </row>
    <row r="29" spans="1:10" ht="12.75" outlineLevel="3" x14ac:dyDescent="0.2">
      <c r="A29" s="22" t="s">
        <v>183</v>
      </c>
      <c r="B29" s="95">
        <v>12.097744</v>
      </c>
      <c r="C29" s="95">
        <v>12.097744</v>
      </c>
      <c r="D29" s="95">
        <v>12.097744</v>
      </c>
      <c r="E29" s="95">
        <v>12.097744</v>
      </c>
      <c r="F29" s="95">
        <v>12.097744</v>
      </c>
      <c r="G29" s="95">
        <v>12.097744</v>
      </c>
      <c r="H29" s="174"/>
      <c r="I29" s="174"/>
      <c r="J29" s="174"/>
    </row>
    <row r="30" spans="1:10" ht="12.75" outlineLevel="3" x14ac:dyDescent="0.2">
      <c r="A30" s="22" t="s">
        <v>174</v>
      </c>
      <c r="B30" s="95">
        <v>12.097744</v>
      </c>
      <c r="C30" s="95">
        <v>12.097744</v>
      </c>
      <c r="D30" s="95">
        <v>12.097744</v>
      </c>
      <c r="E30" s="95">
        <v>12.097744</v>
      </c>
      <c r="F30" s="95">
        <v>12.097744</v>
      </c>
      <c r="G30" s="95">
        <v>12.097744</v>
      </c>
      <c r="H30" s="174"/>
      <c r="I30" s="174"/>
      <c r="J30" s="174"/>
    </row>
    <row r="31" spans="1:10" ht="12.75" outlineLevel="3" x14ac:dyDescent="0.2">
      <c r="A31" s="22" t="s">
        <v>10</v>
      </c>
      <c r="B31" s="95">
        <v>12.097744</v>
      </c>
      <c r="C31" s="95">
        <v>12.097744</v>
      </c>
      <c r="D31" s="95">
        <v>12.097744</v>
      </c>
      <c r="E31" s="95">
        <v>12.097744</v>
      </c>
      <c r="F31" s="95">
        <v>12.097744</v>
      </c>
      <c r="G31" s="95">
        <v>12.097744</v>
      </c>
      <c r="H31" s="174"/>
      <c r="I31" s="174"/>
      <c r="J31" s="174"/>
    </row>
    <row r="32" spans="1:10" ht="12.75" outlineLevel="3" x14ac:dyDescent="0.2">
      <c r="A32" s="22" t="s">
        <v>58</v>
      </c>
      <c r="B32" s="95">
        <v>12.097744</v>
      </c>
      <c r="C32" s="95">
        <v>12.097744</v>
      </c>
      <c r="D32" s="95">
        <v>12.097744</v>
      </c>
      <c r="E32" s="95">
        <v>12.097744</v>
      </c>
      <c r="F32" s="95">
        <v>12.097744</v>
      </c>
      <c r="G32" s="95">
        <v>12.097744</v>
      </c>
      <c r="H32" s="174"/>
      <c r="I32" s="174"/>
      <c r="J32" s="174"/>
    </row>
    <row r="33" spans="1:10" ht="12.75" outlineLevel="3" x14ac:dyDescent="0.2">
      <c r="A33" s="22" t="s">
        <v>114</v>
      </c>
      <c r="B33" s="95">
        <v>12.097744</v>
      </c>
      <c r="C33" s="95">
        <v>12.097744</v>
      </c>
      <c r="D33" s="95">
        <v>12.097744</v>
      </c>
      <c r="E33" s="95">
        <v>12.097744</v>
      </c>
      <c r="F33" s="95">
        <v>12.097744</v>
      </c>
      <c r="G33" s="95">
        <v>12.097744</v>
      </c>
      <c r="H33" s="174"/>
      <c r="I33" s="174"/>
      <c r="J33" s="174"/>
    </row>
    <row r="34" spans="1:10" ht="12.75" outlineLevel="3" x14ac:dyDescent="0.2">
      <c r="A34" s="22" t="s">
        <v>119</v>
      </c>
      <c r="B34" s="95">
        <v>126.120059</v>
      </c>
      <c r="C34" s="95">
        <v>129.381271</v>
      </c>
      <c r="D34" s="95">
        <v>131.93364500000001</v>
      </c>
      <c r="E34" s="95">
        <v>138.14561599999999</v>
      </c>
      <c r="F34" s="95">
        <v>147.22369699999999</v>
      </c>
      <c r="G34" s="95">
        <v>161.22369699999999</v>
      </c>
      <c r="H34" s="174"/>
      <c r="I34" s="174"/>
      <c r="J34" s="174"/>
    </row>
    <row r="35" spans="1:10" ht="12.75" outlineLevel="3" x14ac:dyDescent="0.2">
      <c r="A35" s="22" t="s">
        <v>122</v>
      </c>
      <c r="B35" s="95">
        <v>257.09775100000002</v>
      </c>
      <c r="C35" s="95">
        <v>257.09775100000002</v>
      </c>
      <c r="D35" s="95">
        <v>257.09775100000002</v>
      </c>
      <c r="E35" s="95">
        <v>257.09775100000002</v>
      </c>
      <c r="F35" s="95">
        <v>257.09775100000002</v>
      </c>
      <c r="G35" s="95">
        <v>257.09775100000002</v>
      </c>
      <c r="H35" s="174"/>
      <c r="I35" s="174"/>
      <c r="J35" s="174"/>
    </row>
    <row r="36" spans="1:10" ht="12.75" outlineLevel="3" x14ac:dyDescent="0.2">
      <c r="A36" s="22" t="s">
        <v>164</v>
      </c>
      <c r="B36" s="95">
        <v>22.5396</v>
      </c>
      <c r="C36" s="95">
        <v>22.5396</v>
      </c>
      <c r="D36" s="95">
        <v>22.5396</v>
      </c>
      <c r="E36" s="95">
        <v>22.5396</v>
      </c>
      <c r="F36" s="95">
        <v>22.5396</v>
      </c>
      <c r="G36" s="95">
        <v>0</v>
      </c>
      <c r="H36" s="174"/>
      <c r="I36" s="174"/>
      <c r="J36" s="174"/>
    </row>
    <row r="37" spans="1:10" ht="12.75" outlineLevel="3" x14ac:dyDescent="0.2">
      <c r="A37" s="22" t="s">
        <v>5</v>
      </c>
      <c r="B37" s="95">
        <v>41.069235999999997</v>
      </c>
      <c r="C37" s="95">
        <v>41.069235999999997</v>
      </c>
      <c r="D37" s="95">
        <v>41.069235999999997</v>
      </c>
      <c r="E37" s="95">
        <v>41.069235999999997</v>
      </c>
      <c r="F37" s="95">
        <v>41.069235999999997</v>
      </c>
      <c r="G37" s="95">
        <v>41.069235999999997</v>
      </c>
      <c r="H37" s="174"/>
      <c r="I37" s="174"/>
      <c r="J37" s="174"/>
    </row>
    <row r="38" spans="1:10" ht="12.75" outlineLevel="3" x14ac:dyDescent="0.2">
      <c r="A38" s="22" t="s">
        <v>51</v>
      </c>
      <c r="B38" s="95">
        <v>41.080407000000001</v>
      </c>
      <c r="C38" s="95">
        <v>41.080407000000001</v>
      </c>
      <c r="D38" s="95">
        <v>41.080407000000001</v>
      </c>
      <c r="E38" s="95">
        <v>41.080407000000001</v>
      </c>
      <c r="F38" s="95">
        <v>41.080407000000001</v>
      </c>
      <c r="G38" s="95">
        <v>41.080407000000001</v>
      </c>
      <c r="H38" s="174"/>
      <c r="I38" s="174"/>
      <c r="J38" s="174"/>
    </row>
    <row r="39" spans="1:10" ht="12.75" outlineLevel="3" x14ac:dyDescent="0.2">
      <c r="A39" s="22" t="s">
        <v>104</v>
      </c>
      <c r="B39" s="95">
        <v>17.781690999999999</v>
      </c>
      <c r="C39" s="95">
        <v>17.781690999999999</v>
      </c>
      <c r="D39" s="95">
        <v>17.781690999999999</v>
      </c>
      <c r="E39" s="95">
        <v>17.781690999999999</v>
      </c>
      <c r="F39" s="95">
        <v>17.781690999999999</v>
      </c>
      <c r="G39" s="95">
        <v>17.781690999999999</v>
      </c>
      <c r="H39" s="174"/>
      <c r="I39" s="174"/>
      <c r="J39" s="174"/>
    </row>
    <row r="40" spans="1:10" ht="12.75" outlineLevel="3" x14ac:dyDescent="0.2">
      <c r="A40" s="22" t="s">
        <v>153</v>
      </c>
      <c r="B40" s="95">
        <v>2.5</v>
      </c>
      <c r="C40" s="95">
        <v>2.5</v>
      </c>
      <c r="D40" s="95">
        <v>2.5</v>
      </c>
      <c r="E40" s="95">
        <v>2.5</v>
      </c>
      <c r="F40" s="95">
        <v>2.5</v>
      </c>
      <c r="G40" s="95">
        <v>2.5</v>
      </c>
      <c r="H40" s="174"/>
      <c r="I40" s="174"/>
      <c r="J40" s="174"/>
    </row>
    <row r="41" spans="1:10" ht="12.75" outlineLevel="3" x14ac:dyDescent="0.2">
      <c r="A41" s="22" t="s">
        <v>142</v>
      </c>
      <c r="B41" s="95">
        <v>13</v>
      </c>
      <c r="C41" s="95">
        <v>10.5</v>
      </c>
      <c r="D41" s="95">
        <v>5.5</v>
      </c>
      <c r="E41" s="95">
        <v>5.5</v>
      </c>
      <c r="F41" s="95">
        <v>5.5</v>
      </c>
      <c r="G41" s="95">
        <v>5.5</v>
      </c>
      <c r="H41" s="174"/>
      <c r="I41" s="174"/>
      <c r="J41" s="174"/>
    </row>
    <row r="42" spans="1:10" ht="12.75" outlineLevel="2" x14ac:dyDescent="0.2">
      <c r="A42" s="172" t="s">
        <v>116</v>
      </c>
      <c r="B42" s="211">
        <f t="shared" ref="B42:G42" si="4">SUM(B$43:B$43)</f>
        <v>1.5870302702600001</v>
      </c>
      <c r="C42" s="211">
        <f t="shared" si="4"/>
        <v>1.5870302702600001</v>
      </c>
      <c r="D42" s="211">
        <f t="shared" si="4"/>
        <v>1.5870302702600001</v>
      </c>
      <c r="E42" s="211">
        <f t="shared" si="4"/>
        <v>1.5870302702600001</v>
      </c>
      <c r="F42" s="211">
        <f t="shared" si="4"/>
        <v>1.5539671396400001</v>
      </c>
      <c r="G42" s="211">
        <f t="shared" si="4"/>
        <v>1.5539671396400001</v>
      </c>
      <c r="H42" s="174"/>
      <c r="I42" s="174"/>
      <c r="J42" s="174"/>
    </row>
    <row r="43" spans="1:10" ht="12.75" outlineLevel="3" x14ac:dyDescent="0.2">
      <c r="A43" s="22" t="s">
        <v>156</v>
      </c>
      <c r="B43" s="95">
        <v>1.5870302702600001</v>
      </c>
      <c r="C43" s="95">
        <v>1.5870302702600001</v>
      </c>
      <c r="D43" s="95">
        <v>1.5870302702600001</v>
      </c>
      <c r="E43" s="95">
        <v>1.5870302702600001</v>
      </c>
      <c r="F43" s="95">
        <v>1.5539671396400001</v>
      </c>
      <c r="G43" s="95">
        <v>1.5539671396400001</v>
      </c>
      <c r="H43" s="174"/>
      <c r="I43" s="174"/>
      <c r="J43" s="174"/>
    </row>
    <row r="44" spans="1:10" ht="15" outlineLevel="1" x14ac:dyDescent="0.25">
      <c r="A44" s="40" t="s">
        <v>64</v>
      </c>
      <c r="B44" s="34">
        <f t="shared" ref="B44:G44" si="5">B$45+B$50+B$58</f>
        <v>68.798719139520003</v>
      </c>
      <c r="C44" s="34">
        <f t="shared" si="5"/>
        <v>67.753240650639995</v>
      </c>
      <c r="D44" s="34">
        <f t="shared" si="5"/>
        <v>66.991864908019991</v>
      </c>
      <c r="E44" s="34">
        <f t="shared" si="5"/>
        <v>66.93128043726</v>
      </c>
      <c r="F44" s="34">
        <f t="shared" si="5"/>
        <v>68.18437776639999</v>
      </c>
      <c r="G44" s="34">
        <f t="shared" si="5"/>
        <v>68.845400875780001</v>
      </c>
      <c r="H44" s="174"/>
      <c r="I44" s="174"/>
      <c r="J44" s="174"/>
    </row>
    <row r="45" spans="1:10" ht="12.75" outlineLevel="2" x14ac:dyDescent="0.2">
      <c r="A45" s="172" t="s">
        <v>178</v>
      </c>
      <c r="B45" s="211">
        <f t="shared" ref="B45:G45" si="6">SUM(B$46:B$49)</f>
        <v>7.9750115999999993</v>
      </c>
      <c r="C45" s="211">
        <f t="shared" si="6"/>
        <v>7.9750115999999993</v>
      </c>
      <c r="D45" s="211">
        <f t="shared" si="6"/>
        <v>7.9750115999999993</v>
      </c>
      <c r="E45" s="211">
        <f t="shared" si="6"/>
        <v>7.9750115999999993</v>
      </c>
      <c r="F45" s="211">
        <f t="shared" si="6"/>
        <v>7.9750115999999993</v>
      </c>
      <c r="G45" s="211">
        <f t="shared" si="6"/>
        <v>7.9750115999999993</v>
      </c>
      <c r="H45" s="174"/>
      <c r="I45" s="174"/>
      <c r="J45" s="174"/>
    </row>
    <row r="46" spans="1:10" ht="12.75" outlineLevel="3" x14ac:dyDescent="0.2">
      <c r="A46" s="22" t="s">
        <v>83</v>
      </c>
      <c r="B46" s="95">
        <v>2.4750000000000001</v>
      </c>
      <c r="C46" s="95">
        <v>2.4750000000000001</v>
      </c>
      <c r="D46" s="95">
        <v>2.4750000000000001</v>
      </c>
      <c r="E46" s="95">
        <v>2.4750000000000001</v>
      </c>
      <c r="F46" s="95">
        <v>2.4750000000000001</v>
      </c>
      <c r="G46" s="95">
        <v>2.4750000000000001</v>
      </c>
      <c r="H46" s="174"/>
      <c r="I46" s="174"/>
      <c r="J46" s="174"/>
    </row>
    <row r="47" spans="1:10" ht="12.75" outlineLevel="3" x14ac:dyDescent="0.2">
      <c r="A47" s="22" t="s">
        <v>96</v>
      </c>
      <c r="B47" s="95">
        <v>3.5</v>
      </c>
      <c r="C47" s="95">
        <v>3.5</v>
      </c>
      <c r="D47" s="95">
        <v>3.5</v>
      </c>
      <c r="E47" s="95">
        <v>3.5</v>
      </c>
      <c r="F47" s="95">
        <v>3.5</v>
      </c>
      <c r="G47" s="95">
        <v>3.5</v>
      </c>
      <c r="H47" s="174"/>
      <c r="I47" s="174"/>
      <c r="J47" s="174"/>
    </row>
    <row r="48" spans="1:10" ht="12.75" outlineLevel="3" x14ac:dyDescent="0.2">
      <c r="A48" s="22" t="s">
        <v>18</v>
      </c>
      <c r="B48" s="95">
        <v>2</v>
      </c>
      <c r="C48" s="95">
        <v>2</v>
      </c>
      <c r="D48" s="95">
        <v>2</v>
      </c>
      <c r="E48" s="95">
        <v>2</v>
      </c>
      <c r="F48" s="95">
        <v>2</v>
      </c>
      <c r="G48" s="95">
        <v>2</v>
      </c>
      <c r="H48" s="174"/>
      <c r="I48" s="174"/>
      <c r="J48" s="174"/>
    </row>
    <row r="49" spans="1:10" ht="12.75" outlineLevel="3" x14ac:dyDescent="0.2">
      <c r="A49" s="22" t="s">
        <v>132</v>
      </c>
      <c r="B49" s="95">
        <v>1.1600000000000001E-5</v>
      </c>
      <c r="C49" s="95">
        <v>1.1600000000000001E-5</v>
      </c>
      <c r="D49" s="95">
        <v>1.1600000000000001E-5</v>
      </c>
      <c r="E49" s="95">
        <v>1.1600000000000001E-5</v>
      </c>
      <c r="F49" s="95">
        <v>1.1600000000000001E-5</v>
      </c>
      <c r="G49" s="95">
        <v>1.1600000000000001E-5</v>
      </c>
      <c r="H49" s="174"/>
      <c r="I49" s="174"/>
      <c r="J49" s="174"/>
    </row>
    <row r="50" spans="1:10" ht="12.75" outlineLevel="2" x14ac:dyDescent="0.2">
      <c r="A50" s="172" t="s">
        <v>116</v>
      </c>
      <c r="B50" s="211">
        <f t="shared" ref="B50:G50" si="7">SUM(B$51:B$57)</f>
        <v>60.822752889520004</v>
      </c>
      <c r="C50" s="211">
        <f t="shared" si="7"/>
        <v>59.777274400639996</v>
      </c>
      <c r="D50" s="211">
        <f t="shared" si="7"/>
        <v>59.015898658019999</v>
      </c>
      <c r="E50" s="211">
        <f t="shared" si="7"/>
        <v>58.955314187260001</v>
      </c>
      <c r="F50" s="211">
        <f t="shared" si="7"/>
        <v>60.208411516399998</v>
      </c>
      <c r="G50" s="211">
        <f t="shared" si="7"/>
        <v>60.869434625780002</v>
      </c>
      <c r="H50" s="174"/>
      <c r="I50" s="174"/>
      <c r="J50" s="174"/>
    </row>
    <row r="51" spans="1:10" ht="12.75" outlineLevel="3" x14ac:dyDescent="0.2">
      <c r="A51" s="22" t="s">
        <v>21</v>
      </c>
      <c r="B51" s="95">
        <v>3.58431738666</v>
      </c>
      <c r="C51" s="95">
        <v>3.4917170181300001</v>
      </c>
      <c r="D51" s="95">
        <v>3.4177869273899999</v>
      </c>
      <c r="E51" s="95">
        <v>3.37034461442</v>
      </c>
      <c r="F51" s="95">
        <v>3.2980636903399998</v>
      </c>
      <c r="G51" s="95">
        <v>3.23893623848</v>
      </c>
      <c r="H51" s="174"/>
      <c r="I51" s="174"/>
      <c r="J51" s="174"/>
    </row>
    <row r="52" spans="1:10" ht="12.75" outlineLevel="3" x14ac:dyDescent="0.2">
      <c r="A52" s="22" t="s">
        <v>1</v>
      </c>
      <c r="B52" s="95">
        <v>0.43890773350000001</v>
      </c>
      <c r="C52" s="95">
        <v>0.42398510576999998</v>
      </c>
      <c r="D52" s="95">
        <v>0.41391675025000002</v>
      </c>
      <c r="E52" s="95">
        <v>0.41073521696999998</v>
      </c>
      <c r="F52" s="95">
        <v>0.40109564479999998</v>
      </c>
      <c r="G52" s="95">
        <v>0.39487597541000002</v>
      </c>
      <c r="H52" s="174"/>
      <c r="I52" s="174"/>
      <c r="J52" s="174"/>
    </row>
    <row r="53" spans="1:10" ht="12.75" outlineLevel="3" x14ac:dyDescent="0.2">
      <c r="A53" s="22" t="s">
        <v>203</v>
      </c>
      <c r="B53" s="95">
        <v>0.33762133300000002</v>
      </c>
      <c r="C53" s="95">
        <v>0.32614238846999999</v>
      </c>
      <c r="D53" s="95">
        <v>0.31839749949000001</v>
      </c>
      <c r="E53" s="95">
        <v>0.31595016605999998</v>
      </c>
      <c r="F53" s="95">
        <v>0.30853511040999998</v>
      </c>
      <c r="G53" s="95">
        <v>0.30375074919</v>
      </c>
      <c r="H53" s="174"/>
      <c r="I53" s="174"/>
      <c r="J53" s="174"/>
    </row>
    <row r="54" spans="1:10" ht="12.75" outlineLevel="3" x14ac:dyDescent="0.2">
      <c r="A54" s="22" t="s">
        <v>165</v>
      </c>
      <c r="B54" s="95">
        <v>0.47266986649999998</v>
      </c>
      <c r="C54" s="95">
        <v>0.45659934422999998</v>
      </c>
      <c r="D54" s="95">
        <v>0.44575649974999998</v>
      </c>
      <c r="E54" s="95">
        <v>0.44233023303000002</v>
      </c>
      <c r="F54" s="95">
        <v>0.43194915519999999</v>
      </c>
      <c r="G54" s="95">
        <v>0.42525104958999999</v>
      </c>
      <c r="H54" s="174"/>
      <c r="I54" s="174"/>
      <c r="J54" s="174"/>
    </row>
    <row r="55" spans="1:10" ht="12.75" outlineLevel="3" x14ac:dyDescent="0.2">
      <c r="A55" s="22" t="s">
        <v>155</v>
      </c>
      <c r="B55" s="95">
        <v>13.171333369219999</v>
      </c>
      <c r="C55" s="95">
        <v>12.97607546887</v>
      </c>
      <c r="D55" s="95">
        <v>12.839997142670001</v>
      </c>
      <c r="E55" s="95">
        <v>12.78847173036</v>
      </c>
      <c r="F55" s="95">
        <v>12.65843337862</v>
      </c>
      <c r="G55" s="95">
        <v>12.570878066080001</v>
      </c>
      <c r="H55" s="174"/>
      <c r="I55" s="174"/>
      <c r="J55" s="174"/>
    </row>
    <row r="56" spans="1:10" ht="12.75" outlineLevel="3" x14ac:dyDescent="0.2">
      <c r="A56" s="22" t="s">
        <v>188</v>
      </c>
      <c r="B56" s="95">
        <v>11.39334056433</v>
      </c>
      <c r="C56" s="95">
        <v>11.316509228679999</v>
      </c>
      <c r="D56" s="95">
        <v>12.21268514456</v>
      </c>
      <c r="E56" s="95">
        <v>12.696562370720001</v>
      </c>
      <c r="F56" s="95">
        <v>13.205688354079999</v>
      </c>
      <c r="G56" s="95">
        <v>13.821234488769999</v>
      </c>
      <c r="H56" s="174"/>
      <c r="I56" s="174"/>
      <c r="J56" s="174"/>
    </row>
    <row r="57" spans="1:10" ht="12.75" outlineLevel="3" x14ac:dyDescent="0.2">
      <c r="A57" s="22" t="s">
        <v>128</v>
      </c>
      <c r="B57" s="95">
        <v>31.42456263631</v>
      </c>
      <c r="C57" s="95">
        <v>30.786245846490001</v>
      </c>
      <c r="D57" s="95">
        <v>29.367358693909999</v>
      </c>
      <c r="E57" s="95">
        <v>28.930919855700001</v>
      </c>
      <c r="F57" s="95">
        <v>29.90464618295</v>
      </c>
      <c r="G57" s="95">
        <v>30.11450805826</v>
      </c>
      <c r="H57" s="174"/>
      <c r="I57" s="174"/>
      <c r="J57" s="174"/>
    </row>
    <row r="58" spans="1:10" ht="12.75" outlineLevel="2" x14ac:dyDescent="0.2">
      <c r="A58" s="172" t="s">
        <v>195</v>
      </c>
      <c r="B58" s="211">
        <f t="shared" ref="B58:G58" si="8">SUM(B$59:B$59)</f>
        <v>9.5465000000000003E-4</v>
      </c>
      <c r="C58" s="211">
        <f t="shared" si="8"/>
        <v>9.5465000000000003E-4</v>
      </c>
      <c r="D58" s="211">
        <f t="shared" si="8"/>
        <v>9.5465000000000003E-4</v>
      </c>
      <c r="E58" s="211">
        <f t="shared" si="8"/>
        <v>9.5465000000000003E-4</v>
      </c>
      <c r="F58" s="211">
        <f t="shared" si="8"/>
        <v>9.5465000000000003E-4</v>
      </c>
      <c r="G58" s="211">
        <f t="shared" si="8"/>
        <v>9.5465000000000003E-4</v>
      </c>
      <c r="H58" s="174"/>
      <c r="I58" s="174"/>
      <c r="J58" s="174"/>
    </row>
    <row r="59" spans="1:10" ht="12.75" outlineLevel="3" x14ac:dyDescent="0.2">
      <c r="A59" s="22" t="s">
        <v>56</v>
      </c>
      <c r="B59" s="95">
        <v>9.5465000000000003E-4</v>
      </c>
      <c r="C59" s="95">
        <v>9.5465000000000003E-4</v>
      </c>
      <c r="D59" s="95">
        <v>9.5465000000000003E-4</v>
      </c>
      <c r="E59" s="95">
        <v>9.5465000000000003E-4</v>
      </c>
      <c r="F59" s="95">
        <v>9.5465000000000003E-4</v>
      </c>
      <c r="G59" s="95">
        <v>9.5465000000000003E-4</v>
      </c>
      <c r="H59" s="174"/>
      <c r="I59" s="174"/>
      <c r="J59" s="174"/>
    </row>
    <row r="60" spans="1:10" ht="15" x14ac:dyDescent="0.25">
      <c r="A60" s="229" t="s">
        <v>177</v>
      </c>
      <c r="B60" s="200">
        <f t="shared" ref="B60:G60" si="9">B$61+B$100</f>
        <v>3863.00941569512</v>
      </c>
      <c r="C60" s="200">
        <f t="shared" si="9"/>
        <v>3817.5200378600703</v>
      </c>
      <c r="D60" s="200">
        <f t="shared" si="9"/>
        <v>3824.5612542483395</v>
      </c>
      <c r="E60" s="200">
        <f t="shared" si="9"/>
        <v>4239.5261811074797</v>
      </c>
      <c r="F60" s="200">
        <f t="shared" si="9"/>
        <v>4298.9202758870106</v>
      </c>
      <c r="G60" s="200">
        <f t="shared" si="9"/>
        <v>4410.1159198064697</v>
      </c>
      <c r="H60" s="174"/>
      <c r="I60" s="174"/>
      <c r="J60" s="174"/>
    </row>
    <row r="61" spans="1:10" ht="15" outlineLevel="1" x14ac:dyDescent="0.25">
      <c r="A61" s="40" t="s">
        <v>161</v>
      </c>
      <c r="B61" s="34">
        <f t="shared" ref="B61:G61" si="10">B$62+B$70+B$80+B$82+B$89+B$96+B$98</f>
        <v>3600.3931568676699</v>
      </c>
      <c r="C61" s="34">
        <f t="shared" si="10"/>
        <v>3551.6978793312005</v>
      </c>
      <c r="D61" s="34">
        <f t="shared" si="10"/>
        <v>3568.8610702126493</v>
      </c>
      <c r="E61" s="34">
        <f t="shared" si="10"/>
        <v>3994.7584677527793</v>
      </c>
      <c r="F61" s="34">
        <f t="shared" si="10"/>
        <v>4056.0631019454304</v>
      </c>
      <c r="G61" s="34">
        <f t="shared" si="10"/>
        <v>4161.4610710117195</v>
      </c>
      <c r="H61" s="174"/>
      <c r="I61" s="174"/>
      <c r="J61" s="174"/>
    </row>
    <row r="62" spans="1:10" ht="12.75" outlineLevel="2" x14ac:dyDescent="0.2">
      <c r="A62" s="172" t="s">
        <v>53</v>
      </c>
      <c r="B62" s="211">
        <f t="shared" ref="B62:G62" si="11">SUM(B$63:B$69)</f>
        <v>2252.5797122582303</v>
      </c>
      <c r="C62" s="211">
        <f t="shared" si="11"/>
        <v>2217.7179727264302</v>
      </c>
      <c r="D62" s="211">
        <f t="shared" si="11"/>
        <v>2227.5529111010201</v>
      </c>
      <c r="E62" s="211">
        <f t="shared" si="11"/>
        <v>2554.5693694696997</v>
      </c>
      <c r="F62" s="211">
        <f t="shared" si="11"/>
        <v>2604.3797493532202</v>
      </c>
      <c r="G62" s="211">
        <f t="shared" si="11"/>
        <v>2677.2195717945101</v>
      </c>
      <c r="H62" s="174"/>
      <c r="I62" s="174"/>
      <c r="J62" s="174"/>
    </row>
    <row r="63" spans="1:10" ht="12.75" outlineLevel="3" x14ac:dyDescent="0.2">
      <c r="A63" s="22" t="s">
        <v>89</v>
      </c>
      <c r="B63" s="95">
        <v>4.33677963433</v>
      </c>
      <c r="C63" s="95">
        <v>4.3443318720299997</v>
      </c>
      <c r="D63" s="95">
        <v>4.3825394556499999</v>
      </c>
      <c r="E63" s="95">
        <v>4.5226038293500004</v>
      </c>
      <c r="F63" s="95">
        <v>4.6320899566599998</v>
      </c>
      <c r="G63" s="95">
        <v>4.73706780825</v>
      </c>
      <c r="H63" s="174"/>
      <c r="I63" s="174"/>
      <c r="J63" s="174"/>
    </row>
    <row r="64" spans="1:10" ht="12.75" outlineLevel="3" x14ac:dyDescent="0.2">
      <c r="A64" s="22" t="s">
        <v>112</v>
      </c>
      <c r="B64" s="95">
        <v>7.3589337960099996</v>
      </c>
      <c r="C64" s="95">
        <v>7.1630693671500003</v>
      </c>
      <c r="D64" s="95">
        <v>7.2000838039100001</v>
      </c>
      <c r="E64" s="95">
        <v>7.3458738626000004</v>
      </c>
      <c r="F64" s="95">
        <v>6.9813972608499997</v>
      </c>
      <c r="G64" s="95">
        <v>6.0675658653299998</v>
      </c>
      <c r="H64" s="174"/>
      <c r="I64" s="174"/>
      <c r="J64" s="174"/>
    </row>
    <row r="65" spans="1:10" ht="12.75" outlineLevel="3" x14ac:dyDescent="0.2">
      <c r="A65" s="22" t="s">
        <v>110</v>
      </c>
      <c r="B65" s="95">
        <v>115.07812630904</v>
      </c>
      <c r="C65" s="95">
        <v>112.0152218031</v>
      </c>
      <c r="D65" s="95">
        <v>112.12524442188</v>
      </c>
      <c r="E65" s="95">
        <v>114.99705868738</v>
      </c>
      <c r="F65" s="95">
        <v>115.26546710188001</v>
      </c>
      <c r="G65" s="95">
        <v>118.23262721198</v>
      </c>
      <c r="H65" s="174"/>
      <c r="I65" s="174"/>
      <c r="J65" s="174"/>
    </row>
    <row r="66" spans="1:10" ht="12.75" outlineLevel="3" x14ac:dyDescent="0.2">
      <c r="A66" s="22" t="s">
        <v>30</v>
      </c>
      <c r="B66" s="95">
        <v>1249.7759189999999</v>
      </c>
      <c r="C66" s="95">
        <v>1216.5120449999999</v>
      </c>
      <c r="D66" s="95">
        <v>1222.7982480000001</v>
      </c>
      <c r="E66" s="95">
        <v>1445.1383699999999</v>
      </c>
      <c r="F66" s="95">
        <v>1487.8269720000001</v>
      </c>
      <c r="G66" s="95">
        <v>1534.0366710000001</v>
      </c>
      <c r="H66" s="174"/>
      <c r="I66" s="174"/>
      <c r="J66" s="174"/>
    </row>
    <row r="67" spans="1:10" ht="12.75" outlineLevel="3" x14ac:dyDescent="0.2">
      <c r="A67" s="22" t="s">
        <v>52</v>
      </c>
      <c r="B67" s="95">
        <v>495.86324140484999</v>
      </c>
      <c r="C67" s="95">
        <v>501.92923545910998</v>
      </c>
      <c r="D67" s="95">
        <v>502.64973320841</v>
      </c>
      <c r="E67" s="95">
        <v>578.71675255669004</v>
      </c>
      <c r="F67" s="95">
        <v>582.94990672846995</v>
      </c>
      <c r="G67" s="95">
        <v>597.12860877704998</v>
      </c>
      <c r="H67" s="174"/>
      <c r="I67" s="174"/>
      <c r="J67" s="174"/>
    </row>
    <row r="68" spans="1:10" ht="12.75" outlineLevel="3" x14ac:dyDescent="0.2">
      <c r="A68" s="22" t="s">
        <v>49</v>
      </c>
      <c r="B68" s="95">
        <v>379.91330392216003</v>
      </c>
      <c r="C68" s="95">
        <v>375.50740571282</v>
      </c>
      <c r="D68" s="95">
        <v>378.14912409018001</v>
      </c>
      <c r="E68" s="95">
        <v>403.60706530581001</v>
      </c>
      <c r="F68" s="95">
        <v>406.32428882629</v>
      </c>
      <c r="G68" s="95">
        <v>416.60499181606002</v>
      </c>
      <c r="H68" s="174"/>
      <c r="I68" s="174"/>
      <c r="J68" s="174"/>
    </row>
    <row r="69" spans="1:10" ht="12.75" outlineLevel="3" x14ac:dyDescent="0.2">
      <c r="A69" s="22" t="s">
        <v>118</v>
      </c>
      <c r="B69" s="95">
        <v>0.25340819184000002</v>
      </c>
      <c r="C69" s="95">
        <v>0.24666351221999999</v>
      </c>
      <c r="D69" s="95">
        <v>0.24793812099000001</v>
      </c>
      <c r="E69" s="95">
        <v>0.24164522787000001</v>
      </c>
      <c r="F69" s="95">
        <v>0.39962747907000001</v>
      </c>
      <c r="G69" s="95">
        <v>0.41203931583999998</v>
      </c>
      <c r="H69" s="174"/>
      <c r="I69" s="174"/>
      <c r="J69" s="174"/>
    </row>
    <row r="70" spans="1:10" ht="12.75" outlineLevel="2" x14ac:dyDescent="0.2">
      <c r="A70" s="172" t="s">
        <v>65</v>
      </c>
      <c r="B70" s="211">
        <f t="shared" ref="B70:G70" si="12">SUM(B$71:B$79)</f>
        <v>239.95764692871998</v>
      </c>
      <c r="C70" s="211">
        <f t="shared" si="12"/>
        <v>234.34978612478002</v>
      </c>
      <c r="D70" s="211">
        <f t="shared" si="12"/>
        <v>233.80292589437997</v>
      </c>
      <c r="E70" s="211">
        <f t="shared" si="12"/>
        <v>297.79472413911998</v>
      </c>
      <c r="F70" s="211">
        <f t="shared" si="12"/>
        <v>298.51711193435</v>
      </c>
      <c r="G70" s="211">
        <f t="shared" si="12"/>
        <v>304.82322493201002</v>
      </c>
      <c r="H70" s="174"/>
      <c r="I70" s="174"/>
      <c r="J70" s="174"/>
    </row>
    <row r="71" spans="1:10" ht="12.75" outlineLevel="3" x14ac:dyDescent="0.2">
      <c r="A71" s="22" t="s">
        <v>67</v>
      </c>
      <c r="B71" s="95">
        <v>139.85243126616001</v>
      </c>
      <c r="C71" s="95">
        <v>137.61768721458</v>
      </c>
      <c r="D71" s="95">
        <v>137.18955454834</v>
      </c>
      <c r="E71" s="95">
        <v>198.91362289788</v>
      </c>
      <c r="F71" s="95">
        <v>200.09456749597001</v>
      </c>
      <c r="G71" s="95">
        <v>203.55292376752001</v>
      </c>
      <c r="H71" s="174"/>
      <c r="I71" s="174"/>
      <c r="J71" s="174"/>
    </row>
    <row r="72" spans="1:10" ht="12.75" outlineLevel="3" x14ac:dyDescent="0.2">
      <c r="A72" s="22" t="s">
        <v>11</v>
      </c>
      <c r="B72" s="95">
        <v>18.97010688824</v>
      </c>
      <c r="C72" s="95">
        <v>18.465200980150001</v>
      </c>
      <c r="D72" s="95">
        <v>18.560618039320001</v>
      </c>
      <c r="E72" s="95">
        <v>18.8921324491</v>
      </c>
      <c r="F72" s="95">
        <v>19.0301760358</v>
      </c>
      <c r="G72" s="95">
        <v>19.621225077839998</v>
      </c>
      <c r="H72" s="174"/>
      <c r="I72" s="174"/>
      <c r="J72" s="174"/>
    </row>
    <row r="73" spans="1:10" ht="12.75" outlineLevel="3" x14ac:dyDescent="0.2">
      <c r="A73" s="22" t="s">
        <v>148</v>
      </c>
      <c r="B73" s="95">
        <v>23.719138560360001</v>
      </c>
      <c r="C73" s="95">
        <v>23.087833040340001</v>
      </c>
      <c r="D73" s="95">
        <v>23.207137083340001</v>
      </c>
      <c r="E73" s="95">
        <v>23.81194617653</v>
      </c>
      <c r="F73" s="95">
        <v>23.88512377684</v>
      </c>
      <c r="G73" s="95">
        <v>24.62696029484</v>
      </c>
      <c r="H73" s="174"/>
      <c r="I73" s="174"/>
      <c r="J73" s="174"/>
    </row>
    <row r="74" spans="1:10" ht="12.75" outlineLevel="3" x14ac:dyDescent="0.2">
      <c r="A74" s="22" t="s">
        <v>72</v>
      </c>
      <c r="B74" s="95">
        <v>8.4415800000000001</v>
      </c>
      <c r="C74" s="95">
        <v>8.2169000000000008</v>
      </c>
      <c r="D74" s="95">
        <v>8.2593599999999991</v>
      </c>
      <c r="E74" s="95">
        <v>8.4733999999999998</v>
      </c>
      <c r="F74" s="95">
        <v>8.4994399999999999</v>
      </c>
      <c r="G74" s="95">
        <v>8.76342</v>
      </c>
      <c r="H74" s="174"/>
      <c r="I74" s="174"/>
      <c r="J74" s="174"/>
    </row>
    <row r="75" spans="1:10" ht="12.75" outlineLevel="3" x14ac:dyDescent="0.2">
      <c r="A75" s="22" t="s">
        <v>126</v>
      </c>
      <c r="B75" s="95">
        <v>35.941655990729998</v>
      </c>
      <c r="C75" s="95">
        <v>34.261204525060002</v>
      </c>
      <c r="D75" s="95">
        <v>33.811750442579999</v>
      </c>
      <c r="E75" s="95">
        <v>34.59329374328</v>
      </c>
      <c r="F75" s="95">
        <v>33.857095958320002</v>
      </c>
      <c r="G75" s="95">
        <v>34.465259345889997</v>
      </c>
      <c r="H75" s="174"/>
      <c r="I75" s="174"/>
      <c r="J75" s="174"/>
    </row>
    <row r="76" spans="1:10" ht="12.75" outlineLevel="3" x14ac:dyDescent="0.2">
      <c r="A76" s="22" t="s">
        <v>3</v>
      </c>
      <c r="B76" s="95">
        <v>8.4415800000000001</v>
      </c>
      <c r="C76" s="95">
        <v>8.2169000000000008</v>
      </c>
      <c r="D76" s="95">
        <v>8.2593599999999991</v>
      </c>
      <c r="E76" s="95">
        <v>8.4733999999999998</v>
      </c>
      <c r="F76" s="95">
        <v>8.4994399999999999</v>
      </c>
      <c r="G76" s="95">
        <v>8.76342</v>
      </c>
      <c r="H76" s="174"/>
      <c r="I76" s="174"/>
      <c r="J76" s="174"/>
    </row>
    <row r="77" spans="1:10" ht="12.75" outlineLevel="3" x14ac:dyDescent="0.2">
      <c r="A77" s="22" t="s">
        <v>33</v>
      </c>
      <c r="B77" s="95">
        <v>3.6823600697400001</v>
      </c>
      <c r="C77" s="95">
        <v>3.58435085103</v>
      </c>
      <c r="D77" s="95">
        <v>3.6104009927899998</v>
      </c>
      <c r="E77" s="95">
        <v>3.7077842190400001</v>
      </c>
      <c r="F77" s="95">
        <v>3.7191787833299998</v>
      </c>
      <c r="G77" s="95">
        <v>4.0651487357200002</v>
      </c>
      <c r="H77" s="174"/>
      <c r="I77" s="174"/>
      <c r="J77" s="174"/>
    </row>
    <row r="78" spans="1:10" ht="12.75" outlineLevel="3" x14ac:dyDescent="0.2">
      <c r="A78" s="22" t="s">
        <v>100</v>
      </c>
      <c r="B78" s="95">
        <v>0.89084539944999996</v>
      </c>
      <c r="C78" s="95">
        <v>0.88181170095000005</v>
      </c>
      <c r="D78" s="95">
        <v>0.88668956744000005</v>
      </c>
      <c r="E78" s="95">
        <v>0.91061040421999995</v>
      </c>
      <c r="F78" s="95">
        <v>0.91334421414</v>
      </c>
      <c r="G78" s="95">
        <v>0.94572920568999996</v>
      </c>
      <c r="H78" s="174"/>
      <c r="I78" s="174"/>
      <c r="J78" s="174"/>
    </row>
    <row r="79" spans="1:10" ht="12.75" outlineLevel="3" x14ac:dyDescent="0.2">
      <c r="A79" s="22" t="s">
        <v>201</v>
      </c>
      <c r="B79" s="95">
        <v>1.7948754040000001E-2</v>
      </c>
      <c r="C79" s="95">
        <v>1.7897812669999999E-2</v>
      </c>
      <c r="D79" s="95">
        <v>1.8055220569999999E-2</v>
      </c>
      <c r="E79" s="95">
        <v>1.8534249070000001E-2</v>
      </c>
      <c r="F79" s="95">
        <v>1.8745669949999998E-2</v>
      </c>
      <c r="G79" s="95">
        <v>1.9138504510000001E-2</v>
      </c>
      <c r="H79" s="174"/>
      <c r="I79" s="174"/>
      <c r="J79" s="174"/>
    </row>
    <row r="80" spans="1:10" ht="12.75" outlineLevel="2" x14ac:dyDescent="0.2">
      <c r="A80" s="172" t="s">
        <v>211</v>
      </c>
      <c r="B80" s="211">
        <f t="shared" ref="B80:G80" si="13">SUM(B$81:B$81)</f>
        <v>23.011859616860001</v>
      </c>
      <c r="C80" s="211">
        <f t="shared" si="13"/>
        <v>22.946548355160001</v>
      </c>
      <c r="D80" s="211">
        <f t="shared" si="13"/>
        <v>23.148358942120002</v>
      </c>
      <c r="E80" s="211">
        <f t="shared" si="13"/>
        <v>23.762515027399999</v>
      </c>
      <c r="F80" s="211">
        <f t="shared" si="13"/>
        <v>24.033574939169998</v>
      </c>
      <c r="G80" s="211">
        <f t="shared" si="13"/>
        <v>24.53722291559</v>
      </c>
      <c r="H80" s="174"/>
      <c r="I80" s="174"/>
      <c r="J80" s="174"/>
    </row>
    <row r="81" spans="1:10" ht="12.75" outlineLevel="3" x14ac:dyDescent="0.2">
      <c r="A81" s="22" t="s">
        <v>109</v>
      </c>
      <c r="B81" s="95">
        <v>23.011859616860001</v>
      </c>
      <c r="C81" s="95">
        <v>22.946548355160001</v>
      </c>
      <c r="D81" s="95">
        <v>23.148358942120002</v>
      </c>
      <c r="E81" s="95">
        <v>23.762515027399999</v>
      </c>
      <c r="F81" s="95">
        <v>24.033574939169998</v>
      </c>
      <c r="G81" s="95">
        <v>24.53722291559</v>
      </c>
      <c r="H81" s="174"/>
      <c r="I81" s="174"/>
      <c r="J81" s="174"/>
    </row>
    <row r="82" spans="1:10" ht="12.75" outlineLevel="2" x14ac:dyDescent="0.2">
      <c r="A82" s="172" t="s">
        <v>6</v>
      </c>
      <c r="B82" s="211">
        <f t="shared" ref="B82:G82" si="14">SUM(B$83:B$88)</f>
        <v>59.488384682030002</v>
      </c>
      <c r="C82" s="211">
        <f t="shared" si="14"/>
        <v>57.90504953976</v>
      </c>
      <c r="D82" s="211">
        <f t="shared" si="14"/>
        <v>57.233460656280009</v>
      </c>
      <c r="E82" s="211">
        <f t="shared" si="14"/>
        <v>64.749997945170009</v>
      </c>
      <c r="F82" s="211">
        <f t="shared" si="14"/>
        <v>64.78977742427</v>
      </c>
      <c r="G82" s="211">
        <f t="shared" si="14"/>
        <v>66.55070718427001</v>
      </c>
      <c r="H82" s="174"/>
      <c r="I82" s="174"/>
      <c r="J82" s="174"/>
    </row>
    <row r="83" spans="1:10" ht="12.75" outlineLevel="3" x14ac:dyDescent="0.2">
      <c r="A83" s="22" t="s">
        <v>169</v>
      </c>
      <c r="B83" s="95">
        <v>10.288715116660001</v>
      </c>
      <c r="C83" s="95">
        <v>10.01487200763</v>
      </c>
      <c r="D83" s="95">
        <v>10.090534182760001</v>
      </c>
      <c r="E83" s="95">
        <v>9.8132720423100004</v>
      </c>
      <c r="F83" s="95">
        <v>9.6846893571100008</v>
      </c>
      <c r="G83" s="95">
        <v>9.7051388277800008</v>
      </c>
      <c r="H83" s="174"/>
      <c r="I83" s="174"/>
      <c r="J83" s="174"/>
    </row>
    <row r="84" spans="1:10" ht="12.75" outlineLevel="3" x14ac:dyDescent="0.2">
      <c r="A84" s="22" t="s">
        <v>68</v>
      </c>
      <c r="B84" s="95">
        <v>27.435134999999999</v>
      </c>
      <c r="C84" s="95">
        <v>26.704924999999999</v>
      </c>
      <c r="D84" s="95">
        <v>26.842919999999999</v>
      </c>
      <c r="E84" s="95">
        <v>27.538550000000001</v>
      </c>
      <c r="F84" s="95">
        <v>27.623180000000001</v>
      </c>
      <c r="G84" s="95">
        <v>28.481114999999999</v>
      </c>
      <c r="H84" s="174"/>
      <c r="I84" s="174"/>
      <c r="J84" s="174"/>
    </row>
    <row r="85" spans="1:10" ht="12.75" outlineLevel="3" x14ac:dyDescent="0.2">
      <c r="A85" s="22" t="s">
        <v>84</v>
      </c>
      <c r="B85" s="95">
        <v>2.15805616E-3</v>
      </c>
      <c r="C85" s="95">
        <v>2.1006176200000001E-3</v>
      </c>
      <c r="D85" s="95">
        <v>2.11147235E-3</v>
      </c>
      <c r="E85" s="95">
        <v>2.1661908199999999E-3</v>
      </c>
      <c r="F85" s="95">
        <v>2.17284784E-3</v>
      </c>
      <c r="G85" s="95">
        <v>2.24033327E-3</v>
      </c>
      <c r="H85" s="174"/>
      <c r="I85" s="174"/>
      <c r="J85" s="174"/>
    </row>
    <row r="86" spans="1:10" ht="12.75" outlineLevel="3" x14ac:dyDescent="0.2">
      <c r="A86" s="22" t="s">
        <v>176</v>
      </c>
      <c r="B86" s="95">
        <v>0.16403021542999999</v>
      </c>
      <c r="C86" s="95">
        <v>0.15966440845999999</v>
      </c>
      <c r="D86" s="95">
        <v>0.16048945814999999</v>
      </c>
      <c r="E86" s="95">
        <v>0.16464851691999999</v>
      </c>
      <c r="F86" s="95">
        <v>0.16515450594</v>
      </c>
      <c r="G86" s="95">
        <v>0.17028395994000001</v>
      </c>
      <c r="H86" s="174"/>
      <c r="I86" s="174"/>
      <c r="J86" s="174"/>
    </row>
    <row r="87" spans="1:10" ht="12.75" outlineLevel="3" x14ac:dyDescent="0.2">
      <c r="A87" s="22" t="s">
        <v>55</v>
      </c>
      <c r="B87" s="95">
        <v>21.598346293780001</v>
      </c>
      <c r="C87" s="95">
        <v>21.023487506049999</v>
      </c>
      <c r="D87" s="95">
        <v>20.137405543020002</v>
      </c>
      <c r="E87" s="95">
        <v>20.65926320298</v>
      </c>
      <c r="F87" s="95">
        <v>20.72275214647</v>
      </c>
      <c r="G87" s="95">
        <v>21.366370092090001</v>
      </c>
      <c r="H87" s="174"/>
      <c r="I87" s="174"/>
      <c r="J87" s="174"/>
    </row>
    <row r="88" spans="1:10" ht="12.75" outlineLevel="3" x14ac:dyDescent="0.2">
      <c r="A88" s="22" t="s">
        <v>63</v>
      </c>
      <c r="B88" s="95">
        <v>0</v>
      </c>
      <c r="C88" s="95">
        <v>0</v>
      </c>
      <c r="D88" s="95">
        <v>0</v>
      </c>
      <c r="E88" s="95">
        <v>6.5720979921399998</v>
      </c>
      <c r="F88" s="95">
        <v>6.5918285669100003</v>
      </c>
      <c r="G88" s="95">
        <v>6.8255589711900004</v>
      </c>
      <c r="H88" s="174"/>
      <c r="I88" s="174"/>
      <c r="J88" s="174"/>
    </row>
    <row r="89" spans="1:10" ht="12.75" outlineLevel="2" x14ac:dyDescent="0.2">
      <c r="A89" s="172" t="s">
        <v>71</v>
      </c>
      <c r="B89" s="211">
        <f t="shared" ref="B89:G89" si="15">SUM(B$90:B$95)</f>
        <v>750.56792791199996</v>
      </c>
      <c r="C89" s="211">
        <f t="shared" si="15"/>
        <v>746.179581998</v>
      </c>
      <c r="D89" s="211">
        <f t="shared" si="15"/>
        <v>752.40677285099991</v>
      </c>
      <c r="E89" s="211">
        <f t="shared" si="15"/>
        <v>772.31182348199991</v>
      </c>
      <c r="F89" s="211">
        <f t="shared" si="15"/>
        <v>780.32717934399989</v>
      </c>
      <c r="G89" s="211">
        <f t="shared" si="15"/>
        <v>797.64571606300001</v>
      </c>
      <c r="H89" s="174"/>
      <c r="I89" s="174"/>
      <c r="J89" s="174"/>
    </row>
    <row r="90" spans="1:10" ht="12.75" outlineLevel="3" x14ac:dyDescent="0.2">
      <c r="A90" s="22" t="s">
        <v>80</v>
      </c>
      <c r="B90" s="95">
        <v>287.17087291199999</v>
      </c>
      <c r="C90" s="95">
        <v>286.35583699799997</v>
      </c>
      <c r="D90" s="95">
        <v>288.87428285099998</v>
      </c>
      <c r="E90" s="95">
        <v>296.53849348199998</v>
      </c>
      <c r="F90" s="95">
        <v>299.92111934399998</v>
      </c>
      <c r="G90" s="95">
        <v>306.20627106299997</v>
      </c>
      <c r="H90" s="174"/>
      <c r="I90" s="174"/>
      <c r="J90" s="174"/>
    </row>
    <row r="91" spans="1:10" ht="12.75" outlineLevel="3" x14ac:dyDescent="0.2">
      <c r="A91" s="22" t="s">
        <v>16</v>
      </c>
      <c r="B91" s="95">
        <v>113.9472</v>
      </c>
      <c r="C91" s="95">
        <v>113.6238</v>
      </c>
      <c r="D91" s="95">
        <v>114.62309999999999</v>
      </c>
      <c r="E91" s="95">
        <v>117.66419999999999</v>
      </c>
      <c r="F91" s="95">
        <v>119.0064</v>
      </c>
      <c r="G91" s="95">
        <v>121.5003</v>
      </c>
      <c r="H91" s="174"/>
      <c r="I91" s="174"/>
      <c r="J91" s="174"/>
    </row>
    <row r="92" spans="1:10" ht="12.75" outlineLevel="3" x14ac:dyDescent="0.2">
      <c r="A92" s="22" t="s">
        <v>159</v>
      </c>
      <c r="B92" s="95">
        <v>89.25864</v>
      </c>
      <c r="C92" s="95">
        <v>89.005309999999994</v>
      </c>
      <c r="D92" s="95">
        <v>89.788094999999998</v>
      </c>
      <c r="E92" s="95">
        <v>92.170289999999994</v>
      </c>
      <c r="F92" s="95">
        <v>93.221680000000006</v>
      </c>
      <c r="G92" s="95">
        <v>95.175235000000001</v>
      </c>
      <c r="H92" s="174"/>
      <c r="I92" s="174"/>
      <c r="J92" s="174"/>
    </row>
    <row r="93" spans="1:10" ht="12.75" outlineLevel="3" x14ac:dyDescent="0.2">
      <c r="A93" s="22" t="s">
        <v>98</v>
      </c>
      <c r="B93" s="95">
        <v>42.207900000000002</v>
      </c>
      <c r="C93" s="95">
        <v>41.084499999999998</v>
      </c>
      <c r="D93" s="95">
        <v>41.296799999999998</v>
      </c>
      <c r="E93" s="95">
        <v>42.366999999999997</v>
      </c>
      <c r="F93" s="95">
        <v>42.497199999999999</v>
      </c>
      <c r="G93" s="95">
        <v>43.817100000000003</v>
      </c>
      <c r="H93" s="174"/>
      <c r="I93" s="174"/>
      <c r="J93" s="174"/>
    </row>
    <row r="94" spans="1:10" ht="12.75" outlineLevel="3" x14ac:dyDescent="0.2">
      <c r="A94" s="22" t="s">
        <v>103</v>
      </c>
      <c r="B94" s="95">
        <v>151.514115</v>
      </c>
      <c r="C94" s="95">
        <v>149.82958500000001</v>
      </c>
      <c r="D94" s="95">
        <v>150.96101999999999</v>
      </c>
      <c r="E94" s="95">
        <v>154.93439000000001</v>
      </c>
      <c r="F94" s="95">
        <v>156.26038</v>
      </c>
      <c r="G94" s="95">
        <v>160.07163499999999</v>
      </c>
      <c r="H94" s="174"/>
      <c r="I94" s="174"/>
      <c r="J94" s="174"/>
    </row>
    <row r="95" spans="1:10" ht="12.75" outlineLevel="3" x14ac:dyDescent="0.2">
      <c r="A95" s="22" t="s">
        <v>31</v>
      </c>
      <c r="B95" s="95">
        <v>66.469200000000001</v>
      </c>
      <c r="C95" s="95">
        <v>66.280550000000005</v>
      </c>
      <c r="D95" s="95">
        <v>66.863474999999994</v>
      </c>
      <c r="E95" s="95">
        <v>68.637450000000001</v>
      </c>
      <c r="F95" s="95">
        <v>69.420400000000001</v>
      </c>
      <c r="G95" s="95">
        <v>70.875174999999999</v>
      </c>
      <c r="H95" s="174"/>
      <c r="I95" s="174"/>
      <c r="J95" s="174"/>
    </row>
    <row r="96" spans="1:10" ht="12.75" outlineLevel="2" x14ac:dyDescent="0.2">
      <c r="A96" s="172" t="s">
        <v>125</v>
      </c>
      <c r="B96" s="211">
        <f t="shared" ref="B96:G96" si="16">SUM(B$97:B$97)</f>
        <v>113.9472</v>
      </c>
      <c r="C96" s="211">
        <f t="shared" si="16"/>
        <v>113.6238</v>
      </c>
      <c r="D96" s="211">
        <f t="shared" si="16"/>
        <v>114.62309999999999</v>
      </c>
      <c r="E96" s="211">
        <f t="shared" si="16"/>
        <v>117.66419999999999</v>
      </c>
      <c r="F96" s="211">
        <f t="shared" si="16"/>
        <v>119.0064</v>
      </c>
      <c r="G96" s="211">
        <f t="shared" si="16"/>
        <v>121.5003</v>
      </c>
      <c r="H96" s="174"/>
      <c r="I96" s="174"/>
      <c r="J96" s="174"/>
    </row>
    <row r="97" spans="1:10" ht="12.75" outlineLevel="3" x14ac:dyDescent="0.2">
      <c r="A97" s="22" t="s">
        <v>2</v>
      </c>
      <c r="B97" s="95">
        <v>113.9472</v>
      </c>
      <c r="C97" s="95">
        <v>113.6238</v>
      </c>
      <c r="D97" s="95">
        <v>114.62309999999999</v>
      </c>
      <c r="E97" s="95">
        <v>117.66419999999999</v>
      </c>
      <c r="F97" s="95">
        <v>119.0064</v>
      </c>
      <c r="G97" s="95">
        <v>121.5003</v>
      </c>
      <c r="H97" s="174"/>
      <c r="I97" s="174"/>
      <c r="J97" s="174"/>
    </row>
    <row r="98" spans="1:10" ht="12.75" outlineLevel="2" x14ac:dyDescent="0.2">
      <c r="A98" s="172" t="s">
        <v>117</v>
      </c>
      <c r="B98" s="211">
        <f t="shared" ref="B98:G98" si="17">SUM(B$99:B$99)</f>
        <v>160.84042546983</v>
      </c>
      <c r="C98" s="211">
        <f t="shared" si="17"/>
        <v>158.97514058707</v>
      </c>
      <c r="D98" s="211">
        <f t="shared" si="17"/>
        <v>160.09354076784999</v>
      </c>
      <c r="E98" s="211">
        <f t="shared" si="17"/>
        <v>163.90583768939001</v>
      </c>
      <c r="F98" s="211">
        <f t="shared" si="17"/>
        <v>165.00930895042001</v>
      </c>
      <c r="G98" s="211">
        <f t="shared" si="17"/>
        <v>169.18432812233999</v>
      </c>
      <c r="H98" s="174"/>
      <c r="I98" s="174"/>
      <c r="J98" s="174"/>
    </row>
    <row r="99" spans="1:10" ht="12.75" outlineLevel="3" x14ac:dyDescent="0.2">
      <c r="A99" s="22" t="s">
        <v>49</v>
      </c>
      <c r="B99" s="95">
        <v>160.84042546983</v>
      </c>
      <c r="C99" s="95">
        <v>158.97514058707</v>
      </c>
      <c r="D99" s="95">
        <v>160.09354076784999</v>
      </c>
      <c r="E99" s="95">
        <v>163.90583768939001</v>
      </c>
      <c r="F99" s="95">
        <v>165.00930895042001</v>
      </c>
      <c r="G99" s="95">
        <v>169.18432812233999</v>
      </c>
      <c r="H99" s="174"/>
      <c r="I99" s="174"/>
      <c r="J99" s="174"/>
    </row>
    <row r="100" spans="1:10" ht="15" outlineLevel="1" x14ac:dyDescent="0.25">
      <c r="A100" s="40" t="s">
        <v>64</v>
      </c>
      <c r="B100" s="34">
        <f t="shared" ref="B100:G100" si="18">B$101+B$108+B$110+B$113+B$116</f>
        <v>262.61625882744994</v>
      </c>
      <c r="C100" s="34">
        <f t="shared" si="18"/>
        <v>265.82215852886998</v>
      </c>
      <c r="D100" s="34">
        <f t="shared" si="18"/>
        <v>255.70018403569</v>
      </c>
      <c r="E100" s="34">
        <f t="shared" si="18"/>
        <v>244.76771335469999</v>
      </c>
      <c r="F100" s="34">
        <f t="shared" si="18"/>
        <v>242.85717394158002</v>
      </c>
      <c r="G100" s="34">
        <f t="shared" si="18"/>
        <v>248.65484879475</v>
      </c>
      <c r="H100" s="174"/>
      <c r="I100" s="174"/>
      <c r="J100" s="174"/>
    </row>
    <row r="101" spans="1:10" ht="12.75" outlineLevel="2" x14ac:dyDescent="0.2">
      <c r="A101" s="172" t="s">
        <v>53</v>
      </c>
      <c r="B101" s="211">
        <f t="shared" ref="B101:G101" si="19">SUM(B$102:B$107)</f>
        <v>160.59882259232</v>
      </c>
      <c r="C101" s="211">
        <f t="shared" si="19"/>
        <v>164.15744939788999</v>
      </c>
      <c r="D101" s="211">
        <f t="shared" si="19"/>
        <v>153.17345407047</v>
      </c>
      <c r="E101" s="211">
        <f t="shared" si="19"/>
        <v>139.48320303505</v>
      </c>
      <c r="F101" s="211">
        <f t="shared" si="19"/>
        <v>136.40156258567001</v>
      </c>
      <c r="G101" s="211">
        <f t="shared" si="19"/>
        <v>140.08499788803999</v>
      </c>
      <c r="H101" s="174"/>
      <c r="I101" s="174"/>
      <c r="J101" s="174"/>
    </row>
    <row r="102" spans="1:10" ht="12.75" outlineLevel="3" x14ac:dyDescent="0.2">
      <c r="A102" s="22" t="s">
        <v>89</v>
      </c>
      <c r="B102" s="95">
        <v>5.99848447E-3</v>
      </c>
      <c r="C102" s="95">
        <v>5.9814598299999999E-3</v>
      </c>
      <c r="D102" s="95">
        <v>6.1486887499999998E-3</v>
      </c>
      <c r="E102" s="95">
        <v>6.3118214600000003E-3</v>
      </c>
      <c r="F102" s="95">
        <v>6.3838206500000001E-3</v>
      </c>
      <c r="G102" s="95">
        <v>6.5176000899999998E-3</v>
      </c>
      <c r="H102" s="174"/>
      <c r="I102" s="174"/>
      <c r="J102" s="174"/>
    </row>
    <row r="103" spans="1:10" ht="12.75" outlineLevel="3" x14ac:dyDescent="0.2">
      <c r="A103" s="22" t="s">
        <v>112</v>
      </c>
      <c r="B103" s="95">
        <v>42.352858176529999</v>
      </c>
      <c r="C103" s="95">
        <v>47.408363710380002</v>
      </c>
      <c r="D103" s="95">
        <v>40.593840327960002</v>
      </c>
      <c r="E103" s="95">
        <v>34.38719554723</v>
      </c>
      <c r="F103" s="95">
        <v>34.18557652925</v>
      </c>
      <c r="G103" s="95">
        <v>35.401758292190003</v>
      </c>
      <c r="H103" s="174"/>
      <c r="I103" s="174"/>
      <c r="J103" s="174"/>
    </row>
    <row r="104" spans="1:10" ht="12.75" outlineLevel="3" x14ac:dyDescent="0.2">
      <c r="A104" s="22" t="s">
        <v>110</v>
      </c>
      <c r="B104" s="95">
        <v>4.2488582534999999</v>
      </c>
      <c r="C104" s="95">
        <v>4.0854426799999999</v>
      </c>
      <c r="D104" s="95">
        <v>4.1065537919999997</v>
      </c>
      <c r="E104" s="95">
        <v>4.2129744799999997</v>
      </c>
      <c r="F104" s="95">
        <v>4.2259215680000004</v>
      </c>
      <c r="G104" s="95">
        <v>4.3571724239999998</v>
      </c>
      <c r="H104" s="174"/>
      <c r="I104" s="174"/>
      <c r="J104" s="174"/>
    </row>
    <row r="105" spans="1:10" ht="12.75" outlineLevel="3" x14ac:dyDescent="0.2">
      <c r="A105" s="22" t="s">
        <v>73</v>
      </c>
      <c r="B105" s="95">
        <v>12.662369999999999</v>
      </c>
      <c r="C105" s="95">
        <v>12.32535</v>
      </c>
      <c r="D105" s="95">
        <v>12.38904</v>
      </c>
      <c r="E105" s="95">
        <v>12.710100000000001</v>
      </c>
      <c r="F105" s="95">
        <v>12.74916</v>
      </c>
      <c r="G105" s="95">
        <v>13.14513</v>
      </c>
      <c r="H105" s="174"/>
      <c r="I105" s="174"/>
      <c r="J105" s="174"/>
    </row>
    <row r="106" spans="1:10" ht="12.75" outlineLevel="3" x14ac:dyDescent="0.2">
      <c r="A106" s="22" t="s">
        <v>52</v>
      </c>
      <c r="B106" s="95">
        <v>20.401384690299999</v>
      </c>
      <c r="C106" s="95">
        <v>20.343482365290001</v>
      </c>
      <c r="D106" s="95">
        <v>20.522972590809999</v>
      </c>
      <c r="E106" s="95">
        <v>20.970340408790001</v>
      </c>
      <c r="F106" s="95">
        <v>20.783903655380001</v>
      </c>
      <c r="G106" s="95">
        <v>21.0930911566</v>
      </c>
      <c r="H106" s="174"/>
      <c r="I106" s="174"/>
      <c r="J106" s="174"/>
    </row>
    <row r="107" spans="1:10" ht="12.75" outlineLevel="3" x14ac:dyDescent="0.2">
      <c r="A107" s="22" t="s">
        <v>49</v>
      </c>
      <c r="B107" s="95">
        <v>80.927352987519996</v>
      </c>
      <c r="C107" s="95">
        <v>79.988829182390006</v>
      </c>
      <c r="D107" s="95">
        <v>75.554898670949996</v>
      </c>
      <c r="E107" s="95">
        <v>67.196280777569996</v>
      </c>
      <c r="F107" s="95">
        <v>64.450617012389998</v>
      </c>
      <c r="G107" s="95">
        <v>66.081328415160002</v>
      </c>
      <c r="H107" s="174"/>
      <c r="I107" s="174"/>
      <c r="J107" s="174"/>
    </row>
    <row r="108" spans="1:10" ht="12.75" outlineLevel="2" x14ac:dyDescent="0.2">
      <c r="A108" s="172" t="s">
        <v>111</v>
      </c>
      <c r="B108" s="211">
        <f t="shared" ref="B108:G108" si="20">SUM(B$109:B$109)</f>
        <v>1.1284923625100001</v>
      </c>
      <c r="C108" s="211">
        <f t="shared" si="20"/>
        <v>1.0984565559399999</v>
      </c>
      <c r="D108" s="211">
        <f t="shared" si="20"/>
        <v>1.2238392659899999</v>
      </c>
      <c r="E108" s="211">
        <f t="shared" si="20"/>
        <v>1.30515187062</v>
      </c>
      <c r="F108" s="211">
        <f t="shared" si="20"/>
        <v>1.30992774319</v>
      </c>
      <c r="G108" s="211">
        <f t="shared" si="20"/>
        <v>1.35126941251</v>
      </c>
      <c r="H108" s="174"/>
      <c r="I108" s="174"/>
      <c r="J108" s="174"/>
    </row>
    <row r="109" spans="1:10" ht="12.75" outlineLevel="3" x14ac:dyDescent="0.2">
      <c r="A109" s="22" t="s">
        <v>148</v>
      </c>
      <c r="B109" s="95">
        <v>1.1284923625100001</v>
      </c>
      <c r="C109" s="95">
        <v>1.0984565559399999</v>
      </c>
      <c r="D109" s="95">
        <v>1.2238392659899999</v>
      </c>
      <c r="E109" s="95">
        <v>1.30515187062</v>
      </c>
      <c r="F109" s="95">
        <v>1.30992774319</v>
      </c>
      <c r="G109" s="95">
        <v>1.35126941251</v>
      </c>
      <c r="H109" s="174"/>
      <c r="I109" s="174"/>
      <c r="J109" s="174"/>
    </row>
    <row r="110" spans="1:10" ht="12.75" outlineLevel="2" x14ac:dyDescent="0.2">
      <c r="A110" s="172" t="s">
        <v>6</v>
      </c>
      <c r="B110" s="211">
        <f t="shared" ref="B110:G110" si="21">SUM(B$111:B$112)</f>
        <v>38.815441697280001</v>
      </c>
      <c r="C110" s="211">
        <f t="shared" si="21"/>
        <v>38.705277394470002</v>
      </c>
      <c r="D110" s="211">
        <f t="shared" si="21"/>
        <v>38.905078710280002</v>
      </c>
      <c r="E110" s="211">
        <f t="shared" si="21"/>
        <v>39.93728107495</v>
      </c>
      <c r="F110" s="211">
        <f t="shared" si="21"/>
        <v>40.392847157569996</v>
      </c>
      <c r="G110" s="211">
        <f t="shared" si="21"/>
        <v>41.09027993326</v>
      </c>
      <c r="H110" s="174"/>
      <c r="I110" s="174"/>
      <c r="J110" s="174"/>
    </row>
    <row r="111" spans="1:10" ht="12.75" outlineLevel="3" x14ac:dyDescent="0.2">
      <c r="A111" s="22" t="s">
        <v>152</v>
      </c>
      <c r="B111" s="95">
        <v>7.4799616972800003</v>
      </c>
      <c r="C111" s="95">
        <v>7.4587323944700001</v>
      </c>
      <c r="D111" s="95">
        <v>7.3837262102799999</v>
      </c>
      <c r="E111" s="95">
        <v>7.5796260749500002</v>
      </c>
      <c r="F111" s="95">
        <v>7.6660871575699998</v>
      </c>
      <c r="G111" s="95">
        <v>7.6776974332599996</v>
      </c>
      <c r="H111" s="174"/>
      <c r="I111" s="174"/>
      <c r="J111" s="174"/>
    </row>
    <row r="112" spans="1:10" ht="12.75" outlineLevel="3" x14ac:dyDescent="0.2">
      <c r="A112" s="22" t="s">
        <v>166</v>
      </c>
      <c r="B112" s="95">
        <v>31.33548</v>
      </c>
      <c r="C112" s="95">
        <v>31.246545000000001</v>
      </c>
      <c r="D112" s="95">
        <v>31.521352499999999</v>
      </c>
      <c r="E112" s="95">
        <v>32.357655000000001</v>
      </c>
      <c r="F112" s="95">
        <v>32.726759999999999</v>
      </c>
      <c r="G112" s="95">
        <v>33.412582499999999</v>
      </c>
      <c r="H112" s="174"/>
      <c r="I112" s="174"/>
      <c r="J112" s="174"/>
    </row>
    <row r="113" spans="1:10" ht="12.75" outlineLevel="2" x14ac:dyDescent="0.2">
      <c r="A113" s="172" t="s">
        <v>131</v>
      </c>
      <c r="B113" s="211">
        <f t="shared" ref="B113:G113" si="22">SUM(B$114:B$115)</f>
        <v>57.923159999999996</v>
      </c>
      <c r="C113" s="211">
        <f t="shared" si="22"/>
        <v>57.758764999999997</v>
      </c>
      <c r="D113" s="211">
        <f t="shared" si="22"/>
        <v>58.266742499999999</v>
      </c>
      <c r="E113" s="211">
        <f t="shared" si="22"/>
        <v>59.812635</v>
      </c>
      <c r="F113" s="211">
        <f t="shared" si="22"/>
        <v>60.49492</v>
      </c>
      <c r="G113" s="211">
        <f t="shared" si="22"/>
        <v>61.762652500000002</v>
      </c>
      <c r="H113" s="174"/>
      <c r="I113" s="174"/>
      <c r="J113" s="174"/>
    </row>
    <row r="114" spans="1:10" ht="12.75" outlineLevel="3" x14ac:dyDescent="0.2">
      <c r="A114" s="22" t="s">
        <v>0</v>
      </c>
      <c r="B114" s="95">
        <v>26.587679999999999</v>
      </c>
      <c r="C114" s="95">
        <v>26.512219999999999</v>
      </c>
      <c r="D114" s="95">
        <v>26.74539</v>
      </c>
      <c r="E114" s="95">
        <v>27.454979999999999</v>
      </c>
      <c r="F114" s="95">
        <v>27.768160000000002</v>
      </c>
      <c r="G114" s="95">
        <v>28.350069999999999</v>
      </c>
      <c r="H114" s="174"/>
      <c r="I114" s="174"/>
      <c r="J114" s="174"/>
    </row>
    <row r="115" spans="1:10" ht="12.75" outlineLevel="3" x14ac:dyDescent="0.2">
      <c r="A115" s="22" t="s">
        <v>127</v>
      </c>
      <c r="B115" s="95">
        <v>31.33548</v>
      </c>
      <c r="C115" s="95">
        <v>31.246545000000001</v>
      </c>
      <c r="D115" s="95">
        <v>31.521352499999999</v>
      </c>
      <c r="E115" s="95">
        <v>32.357655000000001</v>
      </c>
      <c r="F115" s="95">
        <v>32.726759999999999</v>
      </c>
      <c r="G115" s="95">
        <v>33.412582499999999</v>
      </c>
      <c r="H115" s="174"/>
      <c r="I115" s="174"/>
      <c r="J115" s="174"/>
    </row>
    <row r="116" spans="1:10" ht="12.75" outlineLevel="2" x14ac:dyDescent="0.2">
      <c r="A116" s="172" t="s">
        <v>117</v>
      </c>
      <c r="B116" s="211">
        <f t="shared" ref="B116:G116" si="23">SUM(B$117:B$117)</f>
        <v>4.1503421753399996</v>
      </c>
      <c r="C116" s="211">
        <f t="shared" si="23"/>
        <v>4.1022101805700002</v>
      </c>
      <c r="D116" s="211">
        <f t="shared" si="23"/>
        <v>4.1310694889499997</v>
      </c>
      <c r="E116" s="211">
        <f t="shared" si="23"/>
        <v>4.2294423740799996</v>
      </c>
      <c r="F116" s="211">
        <f t="shared" si="23"/>
        <v>4.2579164551500002</v>
      </c>
      <c r="G116" s="211">
        <f t="shared" si="23"/>
        <v>4.36564906094</v>
      </c>
      <c r="H116" s="174"/>
      <c r="I116" s="174"/>
      <c r="J116" s="174"/>
    </row>
    <row r="117" spans="1:10" ht="12.75" outlineLevel="3" x14ac:dyDescent="0.2">
      <c r="A117" s="22" t="s">
        <v>49</v>
      </c>
      <c r="B117" s="95">
        <v>4.1503421753399996</v>
      </c>
      <c r="C117" s="95">
        <v>4.1022101805700002</v>
      </c>
      <c r="D117" s="95">
        <v>4.1310694889499997</v>
      </c>
      <c r="E117" s="95">
        <v>4.2294423740799996</v>
      </c>
      <c r="F117" s="95">
        <v>4.2579164551500002</v>
      </c>
      <c r="G117" s="95">
        <v>4.36564906094</v>
      </c>
      <c r="H117" s="174"/>
      <c r="I117" s="174"/>
      <c r="J117" s="174"/>
    </row>
    <row r="118" spans="1:10" x14ac:dyDescent="0.2">
      <c r="B118" s="19"/>
      <c r="C118" s="19"/>
      <c r="D118" s="19"/>
      <c r="E118" s="19"/>
      <c r="F118" s="19"/>
      <c r="G118" s="19"/>
      <c r="H118" s="174"/>
      <c r="I118" s="174"/>
      <c r="J118" s="174"/>
    </row>
    <row r="119" spans="1:10" x14ac:dyDescent="0.2">
      <c r="B119" s="19"/>
      <c r="C119" s="19"/>
      <c r="D119" s="19"/>
      <c r="E119" s="19"/>
      <c r="F119" s="19"/>
      <c r="G119" s="19"/>
      <c r="H119" s="174"/>
      <c r="I119" s="174"/>
      <c r="J119" s="174"/>
    </row>
    <row r="120" spans="1:10" x14ac:dyDescent="0.2">
      <c r="B120" s="19"/>
      <c r="C120" s="19"/>
      <c r="D120" s="19"/>
      <c r="E120" s="19"/>
      <c r="F120" s="19"/>
      <c r="G120" s="19"/>
      <c r="H120" s="174"/>
      <c r="I120" s="174"/>
      <c r="J120" s="174"/>
    </row>
    <row r="121" spans="1:10" x14ac:dyDescent="0.2">
      <c r="B121" s="19"/>
      <c r="C121" s="19"/>
      <c r="D121" s="19"/>
      <c r="E121" s="19"/>
      <c r="F121" s="19"/>
      <c r="G121" s="19"/>
      <c r="H121" s="174"/>
      <c r="I121" s="174"/>
      <c r="J121" s="174"/>
    </row>
    <row r="122" spans="1:10" x14ac:dyDescent="0.2">
      <c r="B122" s="19"/>
      <c r="C122" s="19"/>
      <c r="D122" s="19"/>
      <c r="E122" s="19"/>
      <c r="F122" s="19"/>
      <c r="G122" s="19"/>
      <c r="H122" s="174"/>
      <c r="I122" s="174"/>
      <c r="J122" s="174"/>
    </row>
    <row r="123" spans="1:10" x14ac:dyDescent="0.2">
      <c r="B123" s="19"/>
      <c r="C123" s="19"/>
      <c r="D123" s="19"/>
      <c r="E123" s="19"/>
      <c r="F123" s="19"/>
      <c r="G123" s="19"/>
      <c r="H123" s="174"/>
      <c r="I123" s="174"/>
      <c r="J123" s="174"/>
    </row>
    <row r="124" spans="1:10" x14ac:dyDescent="0.2">
      <c r="B124" s="19"/>
      <c r="C124" s="19"/>
      <c r="D124" s="19"/>
      <c r="E124" s="19"/>
      <c r="F124" s="19"/>
      <c r="G124" s="19"/>
      <c r="H124" s="174"/>
      <c r="I124" s="174"/>
      <c r="J124" s="174"/>
    </row>
    <row r="125" spans="1:10" x14ac:dyDescent="0.2">
      <c r="B125" s="19"/>
      <c r="C125" s="19"/>
      <c r="D125" s="19"/>
      <c r="E125" s="19"/>
      <c r="F125" s="19"/>
      <c r="G125" s="19"/>
      <c r="H125" s="174"/>
      <c r="I125" s="174"/>
      <c r="J125" s="174"/>
    </row>
    <row r="126" spans="1:10" x14ac:dyDescent="0.2">
      <c r="B126" s="19"/>
      <c r="C126" s="19"/>
      <c r="D126" s="19"/>
      <c r="E126" s="19"/>
      <c r="F126" s="19"/>
      <c r="G126" s="19"/>
      <c r="H126" s="174"/>
      <c r="I126" s="174"/>
      <c r="J126" s="174"/>
    </row>
    <row r="127" spans="1:10" x14ac:dyDescent="0.2">
      <c r="B127" s="19"/>
      <c r="C127" s="19"/>
      <c r="D127" s="19"/>
      <c r="E127" s="19"/>
      <c r="F127" s="19"/>
      <c r="G127" s="19"/>
      <c r="H127" s="174"/>
      <c r="I127" s="174"/>
      <c r="J127" s="174"/>
    </row>
    <row r="128" spans="1:10" x14ac:dyDescent="0.2">
      <c r="B128" s="19"/>
      <c r="C128" s="19"/>
      <c r="D128" s="19"/>
      <c r="E128" s="19"/>
      <c r="F128" s="19"/>
      <c r="G128" s="19"/>
      <c r="H128" s="174"/>
      <c r="I128" s="174"/>
      <c r="J128" s="174"/>
    </row>
    <row r="129" spans="2:10" x14ac:dyDescent="0.2">
      <c r="B129" s="19"/>
      <c r="C129" s="19"/>
      <c r="D129" s="19"/>
      <c r="E129" s="19"/>
      <c r="F129" s="19"/>
      <c r="G129" s="19"/>
      <c r="H129" s="174"/>
      <c r="I129" s="174"/>
      <c r="J129" s="174"/>
    </row>
    <row r="130" spans="2:10" x14ac:dyDescent="0.2">
      <c r="B130" s="19"/>
      <c r="C130" s="19"/>
      <c r="D130" s="19"/>
      <c r="E130" s="19"/>
      <c r="F130" s="19"/>
      <c r="G130" s="19"/>
      <c r="H130" s="174"/>
      <c r="I130" s="174"/>
      <c r="J130" s="174"/>
    </row>
    <row r="131" spans="2:10" x14ac:dyDescent="0.2">
      <c r="B131" s="19"/>
      <c r="C131" s="19"/>
      <c r="D131" s="19"/>
      <c r="E131" s="19"/>
      <c r="F131" s="19"/>
      <c r="G131" s="19"/>
      <c r="H131" s="174"/>
      <c r="I131" s="174"/>
      <c r="J131" s="174"/>
    </row>
    <row r="132" spans="2:10" x14ac:dyDescent="0.2">
      <c r="B132" s="19"/>
      <c r="C132" s="19"/>
      <c r="D132" s="19"/>
      <c r="E132" s="19"/>
      <c r="F132" s="19"/>
      <c r="G132" s="19"/>
      <c r="H132" s="174"/>
      <c r="I132" s="174"/>
      <c r="J132" s="174"/>
    </row>
    <row r="133" spans="2:10" x14ac:dyDescent="0.2">
      <c r="B133" s="19"/>
      <c r="C133" s="19"/>
      <c r="D133" s="19"/>
      <c r="E133" s="19"/>
      <c r="F133" s="19"/>
      <c r="G133" s="19"/>
      <c r="H133" s="174"/>
      <c r="I133" s="174"/>
      <c r="J133" s="174"/>
    </row>
    <row r="134" spans="2:10" x14ac:dyDescent="0.2">
      <c r="B134" s="19"/>
      <c r="C134" s="19"/>
      <c r="D134" s="19"/>
      <c r="E134" s="19"/>
      <c r="F134" s="19"/>
      <c r="G134" s="19"/>
      <c r="H134" s="174"/>
      <c r="I134" s="174"/>
      <c r="J134" s="174"/>
    </row>
    <row r="135" spans="2:10" x14ac:dyDescent="0.2">
      <c r="B135" s="19"/>
      <c r="C135" s="19"/>
      <c r="D135" s="19"/>
      <c r="E135" s="19"/>
      <c r="F135" s="19"/>
      <c r="G135" s="19"/>
      <c r="H135" s="174"/>
      <c r="I135" s="174"/>
      <c r="J135" s="174"/>
    </row>
    <row r="136" spans="2:10" x14ac:dyDescent="0.2">
      <c r="B136" s="19"/>
      <c r="C136" s="19"/>
      <c r="D136" s="19"/>
      <c r="E136" s="19"/>
      <c r="F136" s="19"/>
      <c r="G136" s="19"/>
      <c r="H136" s="174"/>
      <c r="I136" s="174"/>
      <c r="J136" s="174"/>
    </row>
    <row r="137" spans="2:10" x14ac:dyDescent="0.2">
      <c r="B137" s="19"/>
      <c r="C137" s="19"/>
      <c r="D137" s="19"/>
      <c r="E137" s="19"/>
      <c r="F137" s="19"/>
      <c r="G137" s="19"/>
      <c r="H137" s="174"/>
      <c r="I137" s="174"/>
      <c r="J137" s="174"/>
    </row>
    <row r="138" spans="2:10" x14ac:dyDescent="0.2">
      <c r="B138" s="19"/>
      <c r="C138" s="19"/>
      <c r="D138" s="19"/>
      <c r="E138" s="19"/>
      <c r="F138" s="19"/>
      <c r="G138" s="19"/>
      <c r="H138" s="174"/>
      <c r="I138" s="174"/>
      <c r="J138" s="174"/>
    </row>
    <row r="139" spans="2:10" x14ac:dyDescent="0.2">
      <c r="B139" s="19"/>
      <c r="C139" s="19"/>
      <c r="D139" s="19"/>
      <c r="E139" s="19"/>
      <c r="F139" s="19"/>
      <c r="G139" s="19"/>
      <c r="H139" s="174"/>
      <c r="I139" s="174"/>
      <c r="J139" s="174"/>
    </row>
    <row r="140" spans="2:10" x14ac:dyDescent="0.2">
      <c r="B140" s="19"/>
      <c r="C140" s="19"/>
      <c r="D140" s="19"/>
      <c r="E140" s="19"/>
      <c r="F140" s="19"/>
      <c r="G140" s="19"/>
      <c r="H140" s="174"/>
      <c r="I140" s="174"/>
      <c r="J140" s="174"/>
    </row>
    <row r="141" spans="2:10" x14ac:dyDescent="0.2">
      <c r="B141" s="19"/>
      <c r="C141" s="19"/>
      <c r="D141" s="19"/>
      <c r="E141" s="19"/>
      <c r="F141" s="19"/>
      <c r="G141" s="19"/>
      <c r="H141" s="174"/>
      <c r="I141" s="174"/>
      <c r="J141" s="174"/>
    </row>
    <row r="142" spans="2:10" x14ac:dyDescent="0.2">
      <c r="B142" s="19"/>
      <c r="C142" s="19"/>
      <c r="D142" s="19"/>
      <c r="E142" s="19"/>
      <c r="F142" s="19"/>
      <c r="G142" s="19"/>
      <c r="H142" s="174"/>
      <c r="I142" s="174"/>
      <c r="J142" s="174"/>
    </row>
    <row r="143" spans="2:10" x14ac:dyDescent="0.2">
      <c r="B143" s="19"/>
      <c r="C143" s="19"/>
      <c r="D143" s="19"/>
      <c r="E143" s="19"/>
      <c r="F143" s="19"/>
      <c r="G143" s="19"/>
      <c r="H143" s="174"/>
      <c r="I143" s="174"/>
      <c r="J143" s="174"/>
    </row>
    <row r="144" spans="2:10" x14ac:dyDescent="0.2">
      <c r="B144" s="19"/>
      <c r="C144" s="19"/>
      <c r="D144" s="19"/>
      <c r="E144" s="19"/>
      <c r="F144" s="19"/>
      <c r="G144" s="19"/>
      <c r="H144" s="174"/>
      <c r="I144" s="174"/>
      <c r="J144" s="174"/>
    </row>
    <row r="145" spans="2:10" x14ac:dyDescent="0.2">
      <c r="B145" s="19"/>
      <c r="C145" s="19"/>
      <c r="D145" s="19"/>
      <c r="E145" s="19"/>
      <c r="F145" s="19"/>
      <c r="G145" s="19"/>
      <c r="H145" s="174"/>
      <c r="I145" s="174"/>
      <c r="J145" s="174"/>
    </row>
    <row r="146" spans="2:10" x14ac:dyDescent="0.2">
      <c r="B146" s="19"/>
      <c r="C146" s="19"/>
      <c r="D146" s="19"/>
      <c r="E146" s="19"/>
      <c r="F146" s="19"/>
      <c r="G146" s="19"/>
      <c r="H146" s="174"/>
      <c r="I146" s="174"/>
      <c r="J146" s="174"/>
    </row>
    <row r="147" spans="2:10" x14ac:dyDescent="0.2">
      <c r="B147" s="19"/>
      <c r="C147" s="19"/>
      <c r="D147" s="19"/>
      <c r="E147" s="19"/>
      <c r="F147" s="19"/>
      <c r="G147" s="19"/>
      <c r="H147" s="174"/>
      <c r="I147" s="174"/>
      <c r="J147" s="174"/>
    </row>
    <row r="148" spans="2:10" x14ac:dyDescent="0.2">
      <c r="B148" s="19"/>
      <c r="C148" s="19"/>
      <c r="D148" s="19"/>
      <c r="E148" s="19"/>
      <c r="F148" s="19"/>
      <c r="G148" s="19"/>
      <c r="H148" s="174"/>
      <c r="I148" s="174"/>
      <c r="J148" s="174"/>
    </row>
    <row r="149" spans="2:10" x14ac:dyDescent="0.2">
      <c r="B149" s="19"/>
      <c r="C149" s="19"/>
      <c r="D149" s="19"/>
      <c r="E149" s="19"/>
      <c r="F149" s="19"/>
      <c r="G149" s="19"/>
      <c r="H149" s="174"/>
      <c r="I149" s="174"/>
      <c r="J149" s="174"/>
    </row>
    <row r="150" spans="2:10" x14ac:dyDescent="0.2">
      <c r="B150" s="19"/>
      <c r="C150" s="19"/>
      <c r="D150" s="19"/>
      <c r="E150" s="19"/>
      <c r="F150" s="19"/>
      <c r="G150" s="19"/>
      <c r="H150" s="174"/>
      <c r="I150" s="174"/>
      <c r="J150" s="174"/>
    </row>
    <row r="151" spans="2:10" x14ac:dyDescent="0.2">
      <c r="B151" s="19"/>
      <c r="C151" s="19"/>
      <c r="D151" s="19"/>
      <c r="E151" s="19"/>
      <c r="F151" s="19"/>
      <c r="G151" s="19"/>
      <c r="H151" s="174"/>
      <c r="I151" s="174"/>
      <c r="J151" s="174"/>
    </row>
    <row r="152" spans="2:10" x14ac:dyDescent="0.2">
      <c r="B152" s="19"/>
      <c r="C152" s="19"/>
      <c r="D152" s="19"/>
      <c r="E152" s="19"/>
      <c r="F152" s="19"/>
      <c r="G152" s="19"/>
      <c r="H152" s="174"/>
      <c r="I152" s="174"/>
      <c r="J152" s="174"/>
    </row>
    <row r="153" spans="2:10" x14ac:dyDescent="0.2">
      <c r="B153" s="19"/>
      <c r="C153" s="19"/>
      <c r="D153" s="19"/>
      <c r="E153" s="19"/>
      <c r="F153" s="19"/>
      <c r="G153" s="19"/>
      <c r="H153" s="174"/>
      <c r="I153" s="174"/>
      <c r="J153" s="174"/>
    </row>
    <row r="154" spans="2:10" x14ac:dyDescent="0.2">
      <c r="B154" s="19"/>
      <c r="C154" s="19"/>
      <c r="D154" s="19"/>
      <c r="E154" s="19"/>
      <c r="F154" s="19"/>
      <c r="G154" s="19"/>
      <c r="H154" s="174"/>
      <c r="I154" s="174"/>
      <c r="J154" s="174"/>
    </row>
    <row r="155" spans="2:10" x14ac:dyDescent="0.2">
      <c r="B155" s="19"/>
      <c r="C155" s="19"/>
      <c r="D155" s="19"/>
      <c r="E155" s="19"/>
      <c r="F155" s="19"/>
      <c r="G155" s="19"/>
      <c r="H155" s="174"/>
      <c r="I155" s="174"/>
      <c r="J155" s="174"/>
    </row>
    <row r="156" spans="2:10" x14ac:dyDescent="0.2">
      <c r="B156" s="19"/>
      <c r="C156" s="19"/>
      <c r="D156" s="19"/>
      <c r="E156" s="19"/>
      <c r="F156" s="19"/>
      <c r="G156" s="19"/>
      <c r="H156" s="174"/>
      <c r="I156" s="174"/>
      <c r="J156" s="174"/>
    </row>
    <row r="157" spans="2:10" x14ac:dyDescent="0.2">
      <c r="B157" s="19"/>
      <c r="C157" s="19"/>
      <c r="D157" s="19"/>
      <c r="E157" s="19"/>
      <c r="F157" s="19"/>
      <c r="G157" s="19"/>
      <c r="H157" s="174"/>
      <c r="I157" s="174"/>
      <c r="J157" s="174"/>
    </row>
    <row r="158" spans="2:10" x14ac:dyDescent="0.2">
      <c r="B158" s="19"/>
      <c r="C158" s="19"/>
      <c r="D158" s="19"/>
      <c r="E158" s="19"/>
      <c r="F158" s="19"/>
      <c r="G158" s="19"/>
      <c r="H158" s="174"/>
      <c r="I158" s="174"/>
      <c r="J158" s="174"/>
    </row>
    <row r="159" spans="2:10" x14ac:dyDescent="0.2">
      <c r="B159" s="19"/>
      <c r="C159" s="19"/>
      <c r="D159" s="19"/>
      <c r="E159" s="19"/>
      <c r="F159" s="19"/>
      <c r="G159" s="19"/>
      <c r="H159" s="174"/>
      <c r="I159" s="174"/>
      <c r="J159" s="174"/>
    </row>
    <row r="160" spans="2:10" x14ac:dyDescent="0.2">
      <c r="B160" s="19"/>
      <c r="C160" s="19"/>
      <c r="D160" s="19"/>
      <c r="E160" s="19"/>
      <c r="F160" s="19"/>
      <c r="G160" s="19"/>
      <c r="H160" s="174"/>
      <c r="I160" s="174"/>
      <c r="J160" s="174"/>
    </row>
    <row r="161" spans="2:10" x14ac:dyDescent="0.2">
      <c r="B161" s="19"/>
      <c r="C161" s="19"/>
      <c r="D161" s="19"/>
      <c r="E161" s="19"/>
      <c r="F161" s="19"/>
      <c r="G161" s="19"/>
      <c r="H161" s="174"/>
      <c r="I161" s="174"/>
      <c r="J161" s="174"/>
    </row>
    <row r="162" spans="2:10" x14ac:dyDescent="0.2">
      <c r="B162" s="19"/>
      <c r="C162" s="19"/>
      <c r="D162" s="19"/>
      <c r="E162" s="19"/>
      <c r="F162" s="19"/>
      <c r="G162" s="19"/>
      <c r="H162" s="174"/>
      <c r="I162" s="174"/>
      <c r="J162" s="174"/>
    </row>
    <row r="163" spans="2:10" x14ac:dyDescent="0.2">
      <c r="B163" s="19"/>
      <c r="C163" s="19"/>
      <c r="D163" s="19"/>
      <c r="E163" s="19"/>
      <c r="F163" s="19"/>
      <c r="G163" s="19"/>
      <c r="H163" s="174"/>
      <c r="I163" s="174"/>
      <c r="J163" s="174"/>
    </row>
    <row r="164" spans="2:10" x14ac:dyDescent="0.2">
      <c r="B164" s="19"/>
      <c r="C164" s="19"/>
      <c r="D164" s="19"/>
      <c r="E164" s="19"/>
      <c r="F164" s="19"/>
      <c r="G164" s="19"/>
      <c r="H164" s="174"/>
      <c r="I164" s="174"/>
      <c r="J164" s="174"/>
    </row>
    <row r="165" spans="2:10" x14ac:dyDescent="0.2">
      <c r="B165" s="19"/>
      <c r="C165" s="19"/>
      <c r="D165" s="19"/>
      <c r="E165" s="19"/>
      <c r="F165" s="19"/>
      <c r="G165" s="19"/>
      <c r="H165" s="174"/>
      <c r="I165" s="174"/>
      <c r="J165" s="174"/>
    </row>
    <row r="166" spans="2:10" x14ac:dyDescent="0.2">
      <c r="B166" s="19"/>
      <c r="C166" s="19"/>
      <c r="D166" s="19"/>
      <c r="E166" s="19"/>
      <c r="F166" s="19"/>
      <c r="G166" s="19"/>
      <c r="H166" s="174"/>
      <c r="I166" s="174"/>
      <c r="J166" s="174"/>
    </row>
    <row r="167" spans="2:10" x14ac:dyDescent="0.2">
      <c r="B167" s="19"/>
      <c r="C167" s="19"/>
      <c r="D167" s="19"/>
      <c r="E167" s="19"/>
      <c r="F167" s="19"/>
      <c r="G167" s="19"/>
      <c r="H167" s="174"/>
      <c r="I167" s="174"/>
      <c r="J167" s="174"/>
    </row>
    <row r="168" spans="2:10" x14ac:dyDescent="0.2">
      <c r="B168" s="19"/>
      <c r="C168" s="19"/>
      <c r="D168" s="19"/>
      <c r="E168" s="19"/>
      <c r="F168" s="19"/>
      <c r="G168" s="19"/>
      <c r="H168" s="174"/>
      <c r="I168" s="174"/>
      <c r="J168" s="174"/>
    </row>
    <row r="169" spans="2:10" x14ac:dyDescent="0.2">
      <c r="B169" s="19"/>
      <c r="C169" s="19"/>
      <c r="D169" s="19"/>
      <c r="E169" s="19"/>
      <c r="F169" s="19"/>
      <c r="G169" s="19"/>
      <c r="H169" s="174"/>
      <c r="I169" s="174"/>
      <c r="J169" s="174"/>
    </row>
    <row r="170" spans="2:10" x14ac:dyDescent="0.2">
      <c r="B170" s="19"/>
      <c r="C170" s="19"/>
      <c r="D170" s="19"/>
      <c r="E170" s="19"/>
      <c r="F170" s="19"/>
      <c r="G170" s="19"/>
      <c r="H170" s="174"/>
      <c r="I170" s="174"/>
      <c r="J170" s="174"/>
    </row>
    <row r="171" spans="2:10" x14ac:dyDescent="0.2">
      <c r="B171" s="19"/>
      <c r="C171" s="19"/>
      <c r="D171" s="19"/>
      <c r="E171" s="19"/>
      <c r="F171" s="19"/>
      <c r="G171" s="19"/>
      <c r="H171" s="174"/>
      <c r="I171" s="174"/>
      <c r="J171" s="174"/>
    </row>
    <row r="172" spans="2:10" x14ac:dyDescent="0.2">
      <c r="B172" s="19"/>
      <c r="C172" s="19"/>
      <c r="D172" s="19"/>
      <c r="E172" s="19"/>
      <c r="F172" s="19"/>
      <c r="G172" s="19"/>
      <c r="H172" s="174"/>
      <c r="I172" s="174"/>
      <c r="J172" s="174"/>
    </row>
    <row r="173" spans="2:10" x14ac:dyDescent="0.2">
      <c r="B173" s="19"/>
      <c r="C173" s="19"/>
      <c r="D173" s="19"/>
      <c r="E173" s="19"/>
      <c r="F173" s="19"/>
      <c r="G173" s="19"/>
      <c r="H173" s="174"/>
      <c r="I173" s="174"/>
      <c r="J173" s="174"/>
    </row>
    <row r="174" spans="2:10" x14ac:dyDescent="0.2">
      <c r="B174" s="19"/>
      <c r="C174" s="19"/>
      <c r="D174" s="19"/>
      <c r="E174" s="19"/>
      <c r="F174" s="19"/>
      <c r="G174" s="19"/>
      <c r="H174" s="174"/>
      <c r="I174" s="174"/>
      <c r="J174" s="174"/>
    </row>
    <row r="175" spans="2:10" x14ac:dyDescent="0.2">
      <c r="B175" s="19"/>
      <c r="C175" s="19"/>
      <c r="D175" s="19"/>
      <c r="E175" s="19"/>
      <c r="F175" s="19"/>
      <c r="G175" s="19"/>
      <c r="H175" s="174"/>
      <c r="I175" s="174"/>
      <c r="J175" s="174"/>
    </row>
    <row r="176" spans="2:10" x14ac:dyDescent="0.2">
      <c r="B176" s="19"/>
      <c r="C176" s="19"/>
      <c r="D176" s="19"/>
      <c r="E176" s="19"/>
      <c r="F176" s="19"/>
      <c r="G176" s="19"/>
      <c r="H176" s="174"/>
      <c r="I176" s="174"/>
      <c r="J176" s="174"/>
    </row>
    <row r="177" spans="2:10" x14ac:dyDescent="0.2">
      <c r="B177" s="19"/>
      <c r="C177" s="19"/>
      <c r="D177" s="19"/>
      <c r="E177" s="19"/>
      <c r="F177" s="19"/>
      <c r="G177" s="19"/>
      <c r="H177" s="174"/>
      <c r="I177" s="174"/>
      <c r="J177" s="174"/>
    </row>
    <row r="178" spans="2:10" x14ac:dyDescent="0.2">
      <c r="B178" s="19"/>
      <c r="C178" s="19"/>
      <c r="D178" s="19"/>
      <c r="E178" s="19"/>
      <c r="F178" s="19"/>
      <c r="G178" s="19"/>
      <c r="H178" s="174"/>
      <c r="I178" s="174"/>
      <c r="J178" s="174"/>
    </row>
    <row r="179" spans="2:10" x14ac:dyDescent="0.2">
      <c r="B179" s="19"/>
      <c r="C179" s="19"/>
      <c r="D179" s="19"/>
      <c r="E179" s="19"/>
      <c r="F179" s="19"/>
      <c r="G179" s="19"/>
      <c r="H179" s="174"/>
      <c r="I179" s="174"/>
      <c r="J179" s="174"/>
    </row>
    <row r="180" spans="2:10" x14ac:dyDescent="0.2">
      <c r="B180" s="19"/>
      <c r="C180" s="19"/>
      <c r="D180" s="19"/>
      <c r="E180" s="19"/>
      <c r="F180" s="19"/>
      <c r="G180" s="19"/>
      <c r="H180" s="174"/>
      <c r="I180" s="174"/>
      <c r="J180" s="17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14" sqref="A14:A17"/>
    </sheetView>
  </sheetViews>
  <sheetFormatPr defaultRowHeight="12.75" x14ac:dyDescent="0.2"/>
  <cols>
    <col min="1" max="1" width="66" style="27" bestFit="1" customWidth="1"/>
    <col min="2" max="2" width="18" style="108" customWidth="1"/>
    <col min="3" max="3" width="17.42578125" style="108" customWidth="1"/>
    <col min="4" max="4" width="11.42578125" style="213" bestFit="1" customWidth="1"/>
    <col min="5" max="16384" width="9.140625" style="27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" t="str">
        <f>IF(REPORT_LANG="UKR","(за видами відсоткових ставок)","by interest rate types")</f>
        <v>by interest rate types</v>
      </c>
      <c r="B3" s="1"/>
      <c r="C3" s="1"/>
      <c r="D3" s="1"/>
    </row>
    <row r="4" spans="1:19" x14ac:dyDescent="0.2">
      <c r="B4" s="101"/>
      <c r="C4" s="101"/>
      <c r="D4" s="20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B5" s="194"/>
      <c r="C5" s="194"/>
      <c r="D5" s="133" t="str">
        <f>VALVAL</f>
        <v>bn units</v>
      </c>
    </row>
    <row r="6" spans="1:19" s="127" customFormat="1" x14ac:dyDescent="0.2">
      <c r="A6" s="138"/>
      <c r="B6" s="97" t="str">
        <f>IF(REPORT_LANG="UKR","дол.США","USD")</f>
        <v>USD</v>
      </c>
      <c r="C6" s="97" t="str">
        <f>IF(REPORT_LANG="UKR","грн.","UAH")</f>
        <v>UAH</v>
      </c>
      <c r="D6" s="166" t="s">
        <v>196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</row>
    <row r="7" spans="1:19" s="180" customFormat="1" ht="15.75" x14ac:dyDescent="0.2">
      <c r="A7" s="23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25">
        <f t="shared" ref="B7:D7" si="0">SUM(B8:B19)</f>
        <v>150.99378871165001</v>
      </c>
      <c r="C7" s="25">
        <f t="shared" si="0"/>
        <v>6115.2635422013909</v>
      </c>
      <c r="D7" s="158">
        <f t="shared" si="0"/>
        <v>0.99999800000000005</v>
      </c>
    </row>
    <row r="8" spans="1:19" s="87" customFormat="1" x14ac:dyDescent="0.2">
      <c r="A8" s="163" t="s">
        <v>214</v>
      </c>
      <c r="B8" s="26">
        <v>6.1441052973300003</v>
      </c>
      <c r="C8" s="26">
        <v>248.83687895282</v>
      </c>
      <c r="D8" s="151">
        <v>4.0690999999999998E-2</v>
      </c>
    </row>
    <row r="9" spans="1:19" s="87" customFormat="1" x14ac:dyDescent="0.2">
      <c r="A9" s="163" t="s">
        <v>57</v>
      </c>
      <c r="B9" s="26">
        <v>102.74953224035001</v>
      </c>
      <c r="C9" s="26">
        <v>4161.3663306886601</v>
      </c>
      <c r="D9" s="151">
        <v>0.68048799999999998</v>
      </c>
    </row>
    <row r="10" spans="1:19" s="87" customFormat="1" x14ac:dyDescent="0.2">
      <c r="A10" s="163" t="s">
        <v>194</v>
      </c>
      <c r="B10" s="26">
        <v>13.73368255217</v>
      </c>
      <c r="C10" s="26">
        <v>556.21551673096997</v>
      </c>
      <c r="D10" s="151">
        <v>9.0954999999999994E-2</v>
      </c>
    </row>
    <row r="11" spans="1:19" x14ac:dyDescent="0.2">
      <c r="A11" s="110" t="s">
        <v>97</v>
      </c>
      <c r="B11" s="95">
        <v>0.16853190414999999</v>
      </c>
      <c r="C11" s="95">
        <v>6.8255589711900004</v>
      </c>
      <c r="D11" s="190">
        <v>1.116E-3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x14ac:dyDescent="0.2">
      <c r="A12" s="110" t="s">
        <v>187</v>
      </c>
      <c r="B12" s="95">
        <v>0.85099195671000005</v>
      </c>
      <c r="C12" s="95">
        <v>34.465259345889997</v>
      </c>
      <c r="D12" s="190">
        <v>5.6360000000000004E-3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x14ac:dyDescent="0.2">
      <c r="A13" s="110" t="s">
        <v>219</v>
      </c>
      <c r="B13" s="95">
        <v>0.30909853035000001</v>
      </c>
      <c r="C13" s="95">
        <v>12.51852138904</v>
      </c>
      <c r="D13" s="190">
        <v>2.0470000000000002E-3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x14ac:dyDescent="0.2">
      <c r="A14" s="110" t="s">
        <v>223</v>
      </c>
      <c r="B14" s="95">
        <v>3.5845080629199999</v>
      </c>
      <c r="C14" s="95">
        <v>145.172935</v>
      </c>
      <c r="D14" s="190">
        <v>2.3739E-2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A15" s="110" t="s">
        <v>224</v>
      </c>
      <c r="B15" s="95">
        <v>7.1331645311700003</v>
      </c>
      <c r="C15" s="95">
        <v>288.89387682786003</v>
      </c>
      <c r="D15" s="190">
        <v>4.7240999999999998E-2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A16" s="110" t="s">
        <v>225</v>
      </c>
      <c r="B16" s="95">
        <v>16.203325360059999</v>
      </c>
      <c r="C16" s="95">
        <v>656.23629741449997</v>
      </c>
      <c r="D16" s="190">
        <v>0.107311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2">
      <c r="A17" s="110" t="s">
        <v>226</v>
      </c>
      <c r="B17" s="95">
        <v>0.11684827644</v>
      </c>
      <c r="C17" s="95">
        <v>4.7323668804599999</v>
      </c>
      <c r="D17" s="190">
        <v>7.7399999999999995E-4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2">
      <c r="B18" s="101"/>
      <c r="C18" s="101"/>
      <c r="D18" s="20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2">
      <c r="B19" s="101"/>
      <c r="C19" s="101"/>
      <c r="D19" s="20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2">
      <c r="B20" s="101"/>
      <c r="C20" s="101"/>
      <c r="D20" s="20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">
      <c r="B21" s="101"/>
      <c r="C21" s="101"/>
      <c r="D21" s="20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">
      <c r="B22" s="101"/>
      <c r="C22" s="101"/>
      <c r="D22" s="20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">
      <c r="B23" s="101"/>
      <c r="C23" s="101"/>
      <c r="D23" s="20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">
      <c r="B24" s="101"/>
      <c r="C24" s="101"/>
      <c r="D24" s="20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">
      <c r="B25" s="101"/>
      <c r="C25" s="101"/>
      <c r="D25" s="20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">
      <c r="B26" s="101"/>
      <c r="C26" s="101"/>
      <c r="D26" s="20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">
      <c r="B27" s="101"/>
      <c r="C27" s="101"/>
      <c r="D27" s="20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2">
      <c r="B28" s="101"/>
      <c r="C28" s="101"/>
      <c r="D28" s="20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2">
      <c r="B29" s="101"/>
      <c r="C29" s="101"/>
      <c r="D29" s="20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2">
      <c r="B30" s="101"/>
      <c r="C30" s="101"/>
      <c r="D30" s="20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2">
      <c r="B31" s="101"/>
      <c r="C31" s="101"/>
      <c r="D31" s="20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2">
      <c r="B32" s="101"/>
      <c r="C32" s="101"/>
      <c r="D32" s="20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01"/>
      <c r="C33" s="101"/>
      <c r="D33" s="20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01"/>
      <c r="C34" s="101"/>
      <c r="D34" s="20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01"/>
      <c r="C35" s="101"/>
      <c r="D35" s="20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01"/>
      <c r="C36" s="101"/>
      <c r="D36" s="20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01"/>
      <c r="C37" s="101"/>
      <c r="D37" s="20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01"/>
      <c r="C38" s="101"/>
      <c r="D38" s="20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01"/>
      <c r="C39" s="101"/>
      <c r="D39" s="20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01"/>
      <c r="C40" s="101"/>
      <c r="D40" s="20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01"/>
      <c r="C41" s="101"/>
      <c r="D41" s="20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01"/>
      <c r="C42" s="101"/>
      <c r="D42" s="20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01"/>
      <c r="C43" s="101"/>
      <c r="D43" s="20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01"/>
      <c r="C44" s="101"/>
      <c r="D44" s="20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01"/>
      <c r="C45" s="101"/>
      <c r="D45" s="20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01"/>
      <c r="C46" s="101"/>
      <c r="D46" s="20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01"/>
      <c r="C47" s="101"/>
      <c r="D47" s="20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01"/>
      <c r="C48" s="101"/>
      <c r="D48" s="20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01"/>
      <c r="C184" s="101"/>
      <c r="D184" s="20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01"/>
      <c r="C185" s="101"/>
      <c r="D185" s="20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01"/>
      <c r="C186" s="101"/>
      <c r="D186" s="20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01"/>
      <c r="C187" s="101"/>
      <c r="D187" s="20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01"/>
      <c r="C188" s="101"/>
      <c r="D188" s="20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01"/>
      <c r="C189" s="101"/>
      <c r="D189" s="20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01"/>
      <c r="C190" s="101"/>
      <c r="D190" s="20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01"/>
      <c r="C191" s="101"/>
      <c r="D191" s="20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01"/>
      <c r="C192" s="101"/>
      <c r="D192" s="20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01"/>
      <c r="C193" s="101"/>
      <c r="D193" s="20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01"/>
      <c r="C194" s="101"/>
      <c r="D194" s="20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01"/>
      <c r="C195" s="101"/>
      <c r="D195" s="20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01"/>
      <c r="C196" s="101"/>
      <c r="D196" s="20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01"/>
      <c r="C197" s="101"/>
      <c r="D197" s="20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01"/>
      <c r="C198" s="101"/>
      <c r="D198" s="20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01"/>
      <c r="C199" s="101"/>
      <c r="D199" s="20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01"/>
      <c r="C200" s="101"/>
      <c r="D200" s="20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01"/>
      <c r="C201" s="101"/>
      <c r="D201" s="20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01"/>
      <c r="C202" s="101"/>
      <c r="D202" s="20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01"/>
      <c r="C203" s="101"/>
      <c r="D203" s="20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01"/>
      <c r="C204" s="101"/>
      <c r="D204" s="20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01"/>
      <c r="C205" s="101"/>
      <c r="D205" s="20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01"/>
      <c r="C206" s="101"/>
      <c r="D206" s="20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01"/>
      <c r="C207" s="101"/>
      <c r="D207" s="20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01"/>
      <c r="C208" s="101"/>
      <c r="D208" s="20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01"/>
      <c r="C209" s="101"/>
      <c r="D209" s="20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01"/>
      <c r="C210" s="101"/>
      <c r="D210" s="20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01"/>
      <c r="C211" s="101"/>
      <c r="D211" s="20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01"/>
      <c r="C212" s="101"/>
      <c r="D212" s="20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01"/>
      <c r="C213" s="101"/>
      <c r="D213" s="20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01"/>
      <c r="C214" s="101"/>
      <c r="D214" s="20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01"/>
      <c r="C215" s="101"/>
      <c r="D215" s="20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01"/>
      <c r="C216" s="101"/>
      <c r="D216" s="20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01"/>
      <c r="C217" s="101"/>
      <c r="D217" s="20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01"/>
      <c r="C218" s="101"/>
      <c r="D218" s="20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01"/>
      <c r="C219" s="101"/>
      <c r="D219" s="20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01"/>
      <c r="C220" s="101"/>
      <c r="D220" s="20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01"/>
      <c r="C221" s="101"/>
      <c r="D221" s="20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01"/>
      <c r="C222" s="101"/>
      <c r="D222" s="20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01"/>
      <c r="C223" s="101"/>
      <c r="D223" s="20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01"/>
      <c r="C224" s="101"/>
      <c r="D224" s="20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01"/>
      <c r="C225" s="101"/>
      <c r="D225" s="20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01"/>
      <c r="C226" s="101"/>
      <c r="D226" s="20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01"/>
      <c r="C227" s="101"/>
      <c r="D227" s="20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01"/>
      <c r="C228" s="101"/>
      <c r="D228" s="20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01"/>
      <c r="C229" s="101"/>
      <c r="D229" s="20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01"/>
      <c r="C230" s="101"/>
      <c r="D230" s="20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01"/>
      <c r="C231" s="101"/>
      <c r="D231" s="20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01"/>
      <c r="C232" s="101"/>
      <c r="D232" s="20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01"/>
      <c r="C233" s="101"/>
      <c r="D233" s="20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01"/>
      <c r="C234" s="101"/>
      <c r="D234" s="20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01"/>
      <c r="C235" s="101"/>
      <c r="D235" s="20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01"/>
      <c r="C236" s="101"/>
      <c r="D236" s="20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01"/>
      <c r="C237" s="101"/>
      <c r="D237" s="20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01"/>
      <c r="C238" s="101"/>
      <c r="D238" s="20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01"/>
      <c r="C239" s="101"/>
      <c r="D239" s="20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01"/>
      <c r="C240" s="101"/>
      <c r="D240" s="20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01"/>
      <c r="C241" s="101"/>
      <c r="D241" s="20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01"/>
      <c r="C242" s="101"/>
      <c r="D242" s="20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01"/>
      <c r="C243" s="101"/>
      <c r="D243" s="20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01"/>
      <c r="C244" s="101"/>
      <c r="D244" s="20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01"/>
      <c r="C245" s="101"/>
      <c r="D245" s="20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</sheetData>
  <mergeCells count="2">
    <mergeCell ref="A2:D2"/>
    <mergeCell ref="A3:D3"/>
  </mergeCells>
  <printOptions horizontalCentered="1" verticalCentered="1"/>
  <pageMargins left="0.78740157480314965" right="0.78740157480314965" top="0.39370078740157483" bottom="0.98425196850393704" header="0.51181102362204722" footer="0.5118110236220472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topLeftCell="A4" workbookViewId="0">
      <selection activeCell="A14" sqref="A14:A17"/>
    </sheetView>
  </sheetViews>
  <sheetFormatPr defaultRowHeight="12.75" outlineLevelRow="1" x14ac:dyDescent="0.2"/>
  <cols>
    <col min="1" max="1" width="66" style="27" bestFit="1" customWidth="1"/>
    <col min="2" max="2" width="17.7109375" style="108" customWidth="1"/>
    <col min="3" max="3" width="17.85546875" style="108" customWidth="1"/>
    <col min="4" max="4" width="11.42578125" style="213" bestFit="1" customWidth="1"/>
    <col min="5" max="16384" width="9.140625" style="27"/>
  </cols>
  <sheetData>
    <row r="2" spans="1:19" ht="18.75" x14ac:dyDescent="0.3">
      <c r="A2" s="4" t="str">
        <f>"State debt and State guaranteed debt of Ukraine as of " &amp; STRPRESENTDATE</f>
        <v>State debt and State guaranteed debt of Ukraine as of 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" t="s">
        <v>231</v>
      </c>
      <c r="B3" s="1"/>
      <c r="C3" s="1"/>
      <c r="D3" s="1"/>
    </row>
    <row r="4" spans="1:19" x14ac:dyDescent="0.2">
      <c r="B4" s="101"/>
      <c r="C4" s="101"/>
      <c r="D4" s="20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A5" s="99"/>
      <c r="B5" s="194"/>
      <c r="C5" s="194"/>
      <c r="D5" s="133" t="str">
        <f>VALVAL</f>
        <v>bn units</v>
      </c>
    </row>
    <row r="6" spans="1:19" s="91" customFormat="1" x14ac:dyDescent="0.2">
      <c r="A6" s="234"/>
      <c r="B6" s="97" t="str">
        <f>IF(REPORT_LANG="UKR","дол.США","USD")</f>
        <v>USD</v>
      </c>
      <c r="C6" s="97" t="str">
        <f>IF(REPORT_LANG="UKR","грн.","UAH")</f>
        <v>UAH</v>
      </c>
      <c r="D6" s="166" t="s">
        <v>196</v>
      </c>
    </row>
    <row r="7" spans="1:19" s="143" customFormat="1" ht="15.75" x14ac:dyDescent="0.2">
      <c r="A7" s="202" t="s">
        <v>222</v>
      </c>
      <c r="B7" s="25">
        <f t="shared" ref="B7:D7" si="0">SUM(B8:B18)</f>
        <v>150.99378871165001</v>
      </c>
      <c r="C7" s="25">
        <f t="shared" si="0"/>
        <v>6115.2635422013909</v>
      </c>
      <c r="D7" s="158">
        <f t="shared" si="0"/>
        <v>0.99999800000000005</v>
      </c>
    </row>
    <row r="8" spans="1:19" s="43" customFormat="1" x14ac:dyDescent="0.2">
      <c r="A8" s="39" t="s">
        <v>214</v>
      </c>
      <c r="B8" s="131">
        <v>6.1441052973300003</v>
      </c>
      <c r="C8" s="131">
        <v>248.83687895282</v>
      </c>
      <c r="D8" s="248">
        <v>4.0690999999999998E-2</v>
      </c>
    </row>
    <row r="9" spans="1:19" s="43" customFormat="1" x14ac:dyDescent="0.2">
      <c r="A9" s="39" t="s">
        <v>57</v>
      </c>
      <c r="B9" s="131">
        <v>102.74953224035001</v>
      </c>
      <c r="C9" s="131">
        <v>4161.3663306886601</v>
      </c>
      <c r="D9" s="248">
        <v>0.68048799999999998</v>
      </c>
    </row>
    <row r="10" spans="1:19" s="43" customFormat="1" x14ac:dyDescent="0.2">
      <c r="A10" s="39" t="s">
        <v>194</v>
      </c>
      <c r="B10" s="131">
        <v>13.73368255217</v>
      </c>
      <c r="C10" s="131">
        <v>556.21551673096997</v>
      </c>
      <c r="D10" s="248">
        <v>9.0954999999999994E-2</v>
      </c>
    </row>
    <row r="11" spans="1:19" x14ac:dyDescent="0.2">
      <c r="A11" s="110" t="s">
        <v>97</v>
      </c>
      <c r="B11" s="95">
        <v>0.16853190414999999</v>
      </c>
      <c r="C11" s="95">
        <v>6.8255589711900004</v>
      </c>
      <c r="D11" s="190">
        <v>1.116E-3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x14ac:dyDescent="0.2">
      <c r="A12" s="110" t="s">
        <v>187</v>
      </c>
      <c r="B12" s="95">
        <v>0.85099195671000005</v>
      </c>
      <c r="C12" s="95">
        <v>34.465259345889997</v>
      </c>
      <c r="D12" s="190">
        <v>5.6360000000000004E-3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x14ac:dyDescent="0.2">
      <c r="A13" s="110" t="s">
        <v>219</v>
      </c>
      <c r="B13" s="95">
        <v>0.30909853035000001</v>
      </c>
      <c r="C13" s="95">
        <v>12.51852138904</v>
      </c>
      <c r="D13" s="190">
        <v>2.0470000000000002E-3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x14ac:dyDescent="0.2">
      <c r="A14" s="110" t="s">
        <v>223</v>
      </c>
      <c r="B14" s="95">
        <v>3.5845080629199999</v>
      </c>
      <c r="C14" s="95">
        <v>145.172935</v>
      </c>
      <c r="D14" s="190">
        <v>2.3739E-2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A15" s="110" t="s">
        <v>224</v>
      </c>
      <c r="B15" s="95">
        <v>7.1331645311700003</v>
      </c>
      <c r="C15" s="95">
        <v>288.89387682786003</v>
      </c>
      <c r="D15" s="190">
        <v>4.7240999999999998E-2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A16" s="110" t="s">
        <v>225</v>
      </c>
      <c r="B16" s="95">
        <v>16.203325360059999</v>
      </c>
      <c r="C16" s="95">
        <v>656.23629741449997</v>
      </c>
      <c r="D16" s="190">
        <v>0.107311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9" x14ac:dyDescent="0.2">
      <c r="A17" s="110" t="s">
        <v>226</v>
      </c>
      <c r="B17" s="95">
        <v>0.11684827644</v>
      </c>
      <c r="C17" s="95">
        <v>4.7323668804599999</v>
      </c>
      <c r="D17" s="190">
        <v>7.7399999999999995E-4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9" x14ac:dyDescent="0.2">
      <c r="A18" s="165"/>
      <c r="B18" s="101"/>
      <c r="C18" s="101"/>
      <c r="D18" s="20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9" x14ac:dyDescent="0.2">
      <c r="A19" s="226" t="s">
        <v>162</v>
      </c>
      <c r="B19" s="101"/>
      <c r="C19" s="101"/>
      <c r="D19" s="20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x14ac:dyDescent="0.2">
      <c r="B20" s="93" t="str">
        <f>"Державний борг України за станом на " &amp; TEXT(DREPORTDATE,"dd.MM.yyyy")</f>
        <v>Державний борг України за станом на 31.05.2024</v>
      </c>
      <c r="C20" s="101"/>
      <c r="D20" s="133" t="str">
        <f>VALVAL</f>
        <v>bn units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s="198" customFormat="1" x14ac:dyDescent="0.2">
      <c r="A21" s="234"/>
      <c r="B21" s="97" t="str">
        <f>IF(REPORT_LANG="UKR","дол.США","USD")</f>
        <v>USD</v>
      </c>
      <c r="C21" s="97" t="str">
        <f>IF(REPORT_LANG="UKR","грн.","UAH")</f>
        <v>UAH</v>
      </c>
      <c r="D21" s="166" t="s">
        <v>196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spans="1:19" s="247" customFormat="1" ht="15" x14ac:dyDescent="0.25">
      <c r="A22" s="273" t="s">
        <v>222</v>
      </c>
      <c r="B22" s="274">
        <f t="shared" ref="B22:D22" si="1">B$23+B$32</f>
        <v>150.99378871164998</v>
      </c>
      <c r="C22" s="274">
        <f t="shared" si="1"/>
        <v>6115.26354220139</v>
      </c>
      <c r="D22" s="275">
        <f t="shared" si="1"/>
        <v>0.99999899999999997</v>
      </c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</row>
    <row r="23" spans="1:19" s="139" customFormat="1" ht="15" x14ac:dyDescent="0.25">
      <c r="A23" s="20" t="s">
        <v>161</v>
      </c>
      <c r="B23" s="124">
        <f t="shared" ref="B23:D23" si="2">SUM(B$24:B$31)</f>
        <v>143.15429573087999</v>
      </c>
      <c r="C23" s="124">
        <f t="shared" si="2"/>
        <v>5797.7632925308599</v>
      </c>
      <c r="D23" s="76">
        <f t="shared" si="2"/>
        <v>0.94807999999999992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</row>
    <row r="24" spans="1:19" s="139" customFormat="1" outlineLevel="1" x14ac:dyDescent="0.2">
      <c r="A24" s="136" t="s">
        <v>214</v>
      </c>
      <c r="B24" s="26">
        <v>5.1624057283000004</v>
      </c>
      <c r="C24" s="26">
        <v>209.07794823662999</v>
      </c>
      <c r="D24" s="151">
        <v>3.4189999999999998E-2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</row>
    <row r="25" spans="1:19" s="139" customFormat="1" outlineLevel="1" x14ac:dyDescent="0.2">
      <c r="A25" s="136" t="s">
        <v>57</v>
      </c>
      <c r="B25" s="49">
        <v>99.622690945529996</v>
      </c>
      <c r="C25" s="49">
        <v>4034.72894556447</v>
      </c>
      <c r="D25" s="119">
        <v>0.65978000000000003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</row>
    <row r="26" spans="1:19" s="139" customFormat="1" outlineLevel="1" x14ac:dyDescent="0.2">
      <c r="A26" s="81" t="s">
        <v>194</v>
      </c>
      <c r="B26" s="95">
        <v>12.387705844539999</v>
      </c>
      <c r="C26" s="95">
        <v>501.70332547428001</v>
      </c>
      <c r="D26" s="190">
        <v>8.2041000000000003E-2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</row>
    <row r="27" spans="1:19" s="139" customFormat="1" outlineLevel="1" x14ac:dyDescent="0.2">
      <c r="A27" s="81" t="s">
        <v>97</v>
      </c>
      <c r="B27" s="95">
        <v>0.16853190414999999</v>
      </c>
      <c r="C27" s="95">
        <v>6.8255589711900004</v>
      </c>
      <c r="D27" s="190">
        <v>1.116E-3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</row>
    <row r="28" spans="1:19" s="219" customFormat="1" outlineLevel="1" x14ac:dyDescent="0.2">
      <c r="A28" s="81" t="s">
        <v>187</v>
      </c>
      <c r="B28" s="95">
        <v>0.85099195671000005</v>
      </c>
      <c r="C28" s="95">
        <v>34.465259345889997</v>
      </c>
      <c r="D28" s="190">
        <v>5.6360000000000004E-3</v>
      </c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</row>
    <row r="29" spans="1:19" s="139" customFormat="1" outlineLevel="1" x14ac:dyDescent="0.2">
      <c r="A29" s="110" t="s">
        <v>227</v>
      </c>
      <c r="B29" s="95">
        <v>3.5845080629199999</v>
      </c>
      <c r="C29" s="95">
        <v>145.172935</v>
      </c>
      <c r="D29" s="190">
        <v>2.3739E-2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19" s="139" customFormat="1" outlineLevel="1" x14ac:dyDescent="0.2">
      <c r="A30" s="110" t="s">
        <v>228</v>
      </c>
      <c r="B30" s="95">
        <v>6.9135631764100003</v>
      </c>
      <c r="C30" s="95">
        <v>280</v>
      </c>
      <c r="D30" s="190">
        <v>4.5787000000000001E-2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</row>
    <row r="31" spans="1:19" s="139" customFormat="1" outlineLevel="1" x14ac:dyDescent="0.2">
      <c r="A31" s="110" t="s">
        <v>229</v>
      </c>
      <c r="B31" s="95">
        <v>14.463898112320001</v>
      </c>
      <c r="C31" s="95">
        <v>585.78931993840001</v>
      </c>
      <c r="D31" s="190">
        <v>9.5791000000000001E-2</v>
      </c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19" s="139" customFormat="1" ht="15" x14ac:dyDescent="0.25">
      <c r="A32" s="85" t="s">
        <v>64</v>
      </c>
      <c r="B32" s="48">
        <f t="shared" ref="B32:D32" si="3">SUM(B$33:B$39)</f>
        <v>7.8394929807700002</v>
      </c>
      <c r="C32" s="48">
        <f t="shared" si="3"/>
        <v>317.50024967053002</v>
      </c>
      <c r="D32" s="153">
        <f t="shared" si="3"/>
        <v>5.1919E-2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</row>
    <row r="33" spans="1:17" outlineLevel="1" x14ac:dyDescent="0.2">
      <c r="A33" s="81" t="s">
        <v>214</v>
      </c>
      <c r="B33" s="95">
        <v>0.98169956903</v>
      </c>
      <c r="C33" s="95">
        <v>39.758930716190001</v>
      </c>
      <c r="D33" s="190">
        <v>6.502E-3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outlineLevel="1" x14ac:dyDescent="0.2">
      <c r="A34" s="81" t="s">
        <v>57</v>
      </c>
      <c r="B34" s="95">
        <v>3.1268412948200002</v>
      </c>
      <c r="C34" s="95">
        <v>126.63738512419</v>
      </c>
      <c r="D34" s="190">
        <v>2.0708000000000001E-2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outlineLevel="1" x14ac:dyDescent="0.2">
      <c r="A35" s="81" t="s">
        <v>194</v>
      </c>
      <c r="B35" s="95">
        <v>1.34597670763</v>
      </c>
      <c r="C35" s="95">
        <v>54.512191256690002</v>
      </c>
      <c r="D35" s="190">
        <v>8.914E-3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outlineLevel="1" x14ac:dyDescent="0.2">
      <c r="A36" s="81" t="s">
        <v>219</v>
      </c>
      <c r="B36" s="95">
        <v>0.30909853035000001</v>
      </c>
      <c r="C36" s="95">
        <v>12.51852138904</v>
      </c>
      <c r="D36" s="190">
        <v>2.0470000000000002E-3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outlineLevel="1" x14ac:dyDescent="0.2">
      <c r="A37" s="110" t="s">
        <v>228</v>
      </c>
      <c r="B37" s="95">
        <v>0.21960135476000001</v>
      </c>
      <c r="C37" s="95">
        <v>8.8938768278599998</v>
      </c>
      <c r="D37" s="190">
        <v>1.454E-3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outlineLevel="1" x14ac:dyDescent="0.2">
      <c r="A38" s="110" t="s">
        <v>229</v>
      </c>
      <c r="B38" s="95">
        <v>1.7394272477399999</v>
      </c>
      <c r="C38" s="95">
        <v>70.446977476100002</v>
      </c>
      <c r="D38" s="190">
        <v>1.1520000000000001E-2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outlineLevel="1" x14ac:dyDescent="0.2">
      <c r="A39" s="110" t="s">
        <v>230</v>
      </c>
      <c r="B39" s="95">
        <v>0.11684827644</v>
      </c>
      <c r="C39" s="95">
        <v>4.7323668804599999</v>
      </c>
      <c r="D39" s="190">
        <v>7.7399999999999995E-4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2">
      <c r="B40" s="101"/>
      <c r="C40" s="101"/>
      <c r="D40" s="20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2">
      <c r="B41" s="101"/>
      <c r="C41" s="101"/>
      <c r="D41" s="20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2">
      <c r="B42" s="101"/>
      <c r="C42" s="101"/>
      <c r="D42" s="20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2">
      <c r="B43" s="101"/>
      <c r="C43" s="101"/>
      <c r="D43" s="20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2">
      <c r="B44" s="101"/>
      <c r="C44" s="101"/>
      <c r="D44" s="20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2">
      <c r="B45" s="101"/>
      <c r="C45" s="101"/>
      <c r="D45" s="20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2">
      <c r="B46" s="101"/>
      <c r="C46" s="101"/>
      <c r="D46" s="20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2">
      <c r="B47" s="101"/>
      <c r="C47" s="101"/>
      <c r="D47" s="20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2">
      <c r="B48" s="101"/>
      <c r="C48" s="101"/>
      <c r="D48" s="20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01"/>
      <c r="C184" s="101"/>
      <c r="D184" s="20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01"/>
      <c r="C185" s="101"/>
      <c r="D185" s="20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01"/>
      <c r="C186" s="101"/>
      <c r="D186" s="20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01"/>
      <c r="C187" s="101"/>
      <c r="D187" s="20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01"/>
      <c r="C188" s="101"/>
      <c r="D188" s="20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01"/>
      <c r="C189" s="101"/>
      <c r="D189" s="20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01"/>
      <c r="C190" s="101"/>
      <c r="D190" s="20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01"/>
      <c r="C191" s="101"/>
      <c r="D191" s="20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01"/>
      <c r="C192" s="101"/>
      <c r="D192" s="20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01"/>
      <c r="C193" s="101"/>
      <c r="D193" s="20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01"/>
      <c r="C194" s="101"/>
      <c r="D194" s="20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01"/>
      <c r="C195" s="101"/>
      <c r="D195" s="20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01"/>
      <c r="C196" s="101"/>
      <c r="D196" s="20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01"/>
      <c r="C197" s="101"/>
      <c r="D197" s="20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01"/>
      <c r="C198" s="101"/>
      <c r="D198" s="20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01"/>
      <c r="C199" s="101"/>
      <c r="D199" s="20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01"/>
      <c r="C200" s="101"/>
      <c r="D200" s="20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01"/>
      <c r="C201" s="101"/>
      <c r="D201" s="20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01"/>
      <c r="C202" s="101"/>
      <c r="D202" s="20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01"/>
      <c r="C203" s="101"/>
      <c r="D203" s="20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01"/>
      <c r="C204" s="101"/>
      <c r="D204" s="20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01"/>
      <c r="C205" s="101"/>
      <c r="D205" s="20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01"/>
      <c r="C206" s="101"/>
      <c r="D206" s="20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01"/>
      <c r="C207" s="101"/>
      <c r="D207" s="20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01"/>
      <c r="C208" s="101"/>
      <c r="D208" s="20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01"/>
      <c r="C209" s="101"/>
      <c r="D209" s="20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01"/>
      <c r="C210" s="101"/>
      <c r="D210" s="20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01"/>
      <c r="C211" s="101"/>
      <c r="D211" s="20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01"/>
      <c r="C212" s="101"/>
      <c r="D212" s="20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01"/>
      <c r="C213" s="101"/>
      <c r="D213" s="20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01"/>
      <c r="C214" s="101"/>
      <c r="D214" s="20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01"/>
      <c r="C215" s="101"/>
      <c r="D215" s="20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01"/>
      <c r="C216" s="101"/>
      <c r="D216" s="20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01"/>
      <c r="C217" s="101"/>
      <c r="D217" s="20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01"/>
      <c r="C218" s="101"/>
      <c r="D218" s="20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01"/>
      <c r="C219" s="101"/>
      <c r="D219" s="20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01"/>
      <c r="C220" s="101"/>
      <c r="D220" s="20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01"/>
      <c r="C221" s="101"/>
      <c r="D221" s="20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01"/>
      <c r="C222" s="101"/>
      <c r="D222" s="20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01"/>
      <c r="C223" s="101"/>
      <c r="D223" s="20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01"/>
      <c r="C224" s="101"/>
      <c r="D224" s="20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01"/>
      <c r="C225" s="101"/>
      <c r="D225" s="20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01"/>
      <c r="C226" s="101"/>
      <c r="D226" s="20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01"/>
      <c r="C227" s="101"/>
      <c r="D227" s="20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01"/>
      <c r="C228" s="101"/>
      <c r="D228" s="20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01"/>
      <c r="C229" s="101"/>
      <c r="D229" s="20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01"/>
      <c r="C230" s="101"/>
      <c r="D230" s="20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01"/>
      <c r="C231" s="101"/>
      <c r="D231" s="20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01"/>
      <c r="C232" s="101"/>
      <c r="D232" s="20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01"/>
      <c r="C233" s="101"/>
      <c r="D233" s="20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01"/>
      <c r="C234" s="101"/>
      <c r="D234" s="20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01"/>
      <c r="C235" s="101"/>
      <c r="D235" s="20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01"/>
      <c r="C236" s="101"/>
      <c r="D236" s="20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01"/>
      <c r="C237" s="101"/>
      <c r="D237" s="20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01"/>
      <c r="C238" s="101"/>
      <c r="D238" s="20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01"/>
      <c r="C239" s="101"/>
      <c r="D239" s="20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01"/>
      <c r="C240" s="101"/>
      <c r="D240" s="20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01"/>
      <c r="C241" s="101"/>
      <c r="D241" s="20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01"/>
      <c r="C242" s="101"/>
      <c r="D242" s="20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01"/>
      <c r="C243" s="101"/>
      <c r="D243" s="20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2:17" x14ac:dyDescent="0.2"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2:17" x14ac:dyDescent="0.2"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2:17" x14ac:dyDescent="0.2"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2:17" x14ac:dyDescent="0.2"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7" bestFit="1" customWidth="1"/>
    <col min="2" max="2" width="17.42578125" style="108" customWidth="1"/>
    <col min="3" max="3" width="18.140625" style="108" customWidth="1"/>
    <col min="4" max="4" width="11.42578125" style="213" bestFit="1" customWidth="1"/>
    <col min="5" max="5" width="17.140625" style="108" customWidth="1"/>
    <col min="6" max="6" width="17.5703125" style="108" customWidth="1"/>
    <col min="7" max="7" width="11.42578125" style="213" bestFit="1" customWidth="1"/>
    <col min="8" max="8" width="16.140625" style="108" bestFit="1" customWidth="1"/>
    <col min="9" max="16384" width="9.140625" style="27"/>
  </cols>
  <sheetData>
    <row r="2" spans="1:19" ht="18.75" x14ac:dyDescent="0.3">
      <c r="A2" s="5" t="s">
        <v>212</v>
      </c>
      <c r="B2" s="3"/>
      <c r="C2" s="3"/>
      <c r="D2" s="3"/>
      <c r="E2" s="3"/>
      <c r="F2" s="3"/>
      <c r="G2" s="3"/>
      <c r="H2" s="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">
      <c r="A3" s="212"/>
    </row>
    <row r="4" spans="1:19" s="133" customFormat="1" x14ac:dyDescent="0.2">
      <c r="B4" s="194"/>
      <c r="C4" s="194"/>
      <c r="D4" s="70"/>
      <c r="E4" s="194"/>
      <c r="F4" s="194"/>
      <c r="G4" s="70"/>
      <c r="H4" s="133" t="str">
        <f>VALVAL</f>
        <v>bn units</v>
      </c>
    </row>
    <row r="5" spans="1:19" s="164" customFormat="1" x14ac:dyDescent="0.2">
      <c r="A5" s="175"/>
      <c r="B5" s="256">
        <v>45291</v>
      </c>
      <c r="C5" s="257"/>
      <c r="D5" s="258"/>
      <c r="E5" s="256">
        <v>45443</v>
      </c>
      <c r="F5" s="257"/>
      <c r="G5" s="258"/>
      <c r="H5" s="196"/>
    </row>
    <row r="6" spans="1:19" s="217" customFormat="1" x14ac:dyDescent="0.2">
      <c r="A6" s="138"/>
      <c r="B6" s="56" t="s">
        <v>170</v>
      </c>
      <c r="C6" s="56" t="s">
        <v>172</v>
      </c>
      <c r="D6" s="166" t="s">
        <v>196</v>
      </c>
      <c r="E6" s="56" t="s">
        <v>170</v>
      </c>
      <c r="F6" s="56" t="s">
        <v>172</v>
      </c>
      <c r="G6" s="166" t="s">
        <v>196</v>
      </c>
      <c r="H6" s="56" t="s">
        <v>69</v>
      </c>
    </row>
    <row r="7" spans="1:19" s="143" customFormat="1" ht="15.75" x14ac:dyDescent="0.2">
      <c r="A7" s="162" t="s">
        <v>151</v>
      </c>
      <c r="B7" s="241">
        <f t="shared" ref="B7:H7" si="0">SUM(B8:B15)</f>
        <v>128.80718902786001</v>
      </c>
      <c r="C7" s="241">
        <f t="shared" si="0"/>
        <v>4892.4061765357301</v>
      </c>
      <c r="D7" s="102">
        <f t="shared" si="0"/>
        <v>0.88638499999999998</v>
      </c>
      <c r="E7" s="241">
        <f t="shared" si="0"/>
        <v>134.67361507515</v>
      </c>
      <c r="F7" s="241">
        <f t="shared" si="0"/>
        <v>5454.2948779064309</v>
      </c>
      <c r="G7" s="102">
        <f t="shared" si="0"/>
        <v>0.89191299999999996</v>
      </c>
      <c r="H7" s="241">
        <f t="shared" si="0"/>
        <v>5.5290000000000001E-3</v>
      </c>
    </row>
    <row r="8" spans="1:19" s="43" customFormat="1" x14ac:dyDescent="0.2">
      <c r="A8" s="39" t="s">
        <v>214</v>
      </c>
      <c r="B8" s="131">
        <v>6.6209420911899999</v>
      </c>
      <c r="C8" s="131">
        <v>251.47927088455</v>
      </c>
      <c r="D8" s="248">
        <v>4.5561999999999998E-2</v>
      </c>
      <c r="E8" s="131">
        <v>6.1441052973300003</v>
      </c>
      <c r="F8" s="131">
        <v>248.83687895282</v>
      </c>
      <c r="G8" s="248">
        <v>4.0690999999999998E-2</v>
      </c>
      <c r="H8" s="131">
        <v>-4.8710000000000003E-3</v>
      </c>
    </row>
    <row r="9" spans="1:19" s="43" customFormat="1" x14ac:dyDescent="0.2">
      <c r="A9" s="39" t="s">
        <v>57</v>
      </c>
      <c r="B9" s="131">
        <v>97.428853845950002</v>
      </c>
      <c r="C9" s="131">
        <v>3700.5816983219402</v>
      </c>
      <c r="D9" s="248">
        <v>0.67045500000000002</v>
      </c>
      <c r="E9" s="131">
        <v>102.74953224035001</v>
      </c>
      <c r="F9" s="131">
        <v>4161.3663306886601</v>
      </c>
      <c r="G9" s="248">
        <v>0.68048799999999998</v>
      </c>
      <c r="H9" s="131">
        <v>1.0033E-2</v>
      </c>
    </row>
    <row r="10" spans="1:19" s="43" customFormat="1" x14ac:dyDescent="0.2">
      <c r="A10" s="39" t="s">
        <v>194</v>
      </c>
      <c r="B10" s="131">
        <v>11.997387543289999</v>
      </c>
      <c r="C10" s="131">
        <v>455.68957262433997</v>
      </c>
      <c r="D10" s="248">
        <v>8.2559999999999995E-2</v>
      </c>
      <c r="E10" s="131">
        <v>13.73368255217</v>
      </c>
      <c r="F10" s="131">
        <v>556.21551673096997</v>
      </c>
      <c r="G10" s="248">
        <v>9.0954999999999994E-2</v>
      </c>
      <c r="H10" s="131">
        <v>8.3949999999999997E-3</v>
      </c>
    </row>
    <row r="11" spans="1:19" s="43" customFormat="1" x14ac:dyDescent="0.2">
      <c r="A11" s="39" t="s">
        <v>97</v>
      </c>
      <c r="B11" s="131">
        <v>0</v>
      </c>
      <c r="C11" s="131">
        <v>0</v>
      </c>
      <c r="D11" s="248">
        <v>0</v>
      </c>
      <c r="E11" s="131">
        <v>0.16853190414999999</v>
      </c>
      <c r="F11" s="131">
        <v>6.8255589711900004</v>
      </c>
      <c r="G11" s="248">
        <v>1.116E-3</v>
      </c>
      <c r="H11" s="131">
        <v>1.116E-3</v>
      </c>
    </row>
    <row r="12" spans="1:19" s="43" customFormat="1" x14ac:dyDescent="0.2">
      <c r="A12" s="39" t="s">
        <v>187</v>
      </c>
      <c r="B12" s="131">
        <v>0.94627132542000003</v>
      </c>
      <c r="C12" s="131">
        <v>35.941655990729998</v>
      </c>
      <c r="D12" s="248">
        <v>6.5120000000000004E-3</v>
      </c>
      <c r="E12" s="131">
        <v>0.85099195671000005</v>
      </c>
      <c r="F12" s="131">
        <v>34.465259345889997</v>
      </c>
      <c r="G12" s="248">
        <v>5.6360000000000004E-3</v>
      </c>
      <c r="H12" s="131">
        <v>-8.7600000000000004E-4</v>
      </c>
    </row>
    <row r="13" spans="1:19" s="43" customFormat="1" x14ac:dyDescent="0.2">
      <c r="A13" s="39" t="s">
        <v>219</v>
      </c>
      <c r="B13" s="131">
        <v>0.36434208530000001</v>
      </c>
      <c r="C13" s="131">
        <v>13.838586820710001</v>
      </c>
      <c r="D13" s="248">
        <v>2.5070000000000001E-3</v>
      </c>
      <c r="E13" s="131">
        <v>0.30909853035000001</v>
      </c>
      <c r="F13" s="131">
        <v>12.51852138904</v>
      </c>
      <c r="G13" s="248">
        <v>2.0470000000000002E-3</v>
      </c>
      <c r="H13" s="131">
        <v>-4.6000000000000001E-4</v>
      </c>
    </row>
    <row r="14" spans="1:19" x14ac:dyDescent="0.2">
      <c r="A14" s="110" t="s">
        <v>184</v>
      </c>
      <c r="B14" s="95">
        <v>3.8221106354200001</v>
      </c>
      <c r="C14" s="95">
        <v>145.172935</v>
      </c>
      <c r="D14" s="190">
        <v>2.6301999999999999E-2</v>
      </c>
      <c r="E14" s="95">
        <v>3.5845080629199999</v>
      </c>
      <c r="F14" s="95">
        <v>145.172935</v>
      </c>
      <c r="G14" s="190">
        <v>2.3739E-2</v>
      </c>
      <c r="H14" s="131">
        <v>-2.562E-3</v>
      </c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A15" s="110" t="s">
        <v>218</v>
      </c>
      <c r="B15" s="95">
        <v>7.6272815012899997</v>
      </c>
      <c r="C15" s="95">
        <v>289.70245689346001</v>
      </c>
      <c r="D15" s="190">
        <v>5.2486999999999999E-2</v>
      </c>
      <c r="E15" s="95">
        <v>7.1331645311700003</v>
      </c>
      <c r="F15" s="95">
        <v>288.89387682786003</v>
      </c>
      <c r="G15" s="190">
        <v>4.7240999999999998E-2</v>
      </c>
      <c r="H15" s="131">
        <v>-5.2459999999999998E-3</v>
      </c>
      <c r="I15" s="15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A16" s="110" t="s">
        <v>129</v>
      </c>
      <c r="B16" s="95">
        <v>16.47687941141</v>
      </c>
      <c r="C16" s="95">
        <v>625.83142455484995</v>
      </c>
      <c r="D16" s="190">
        <v>0.113385</v>
      </c>
      <c r="E16" s="95">
        <v>16.203325360059999</v>
      </c>
      <c r="F16" s="95">
        <v>656.23629741449997</v>
      </c>
      <c r="G16" s="190">
        <v>0.107311</v>
      </c>
      <c r="H16" s="95">
        <v>-6.0740000000000004E-3</v>
      </c>
      <c r="I16" s="15"/>
      <c r="J16" s="15"/>
      <c r="K16" s="15"/>
      <c r="L16" s="15"/>
      <c r="M16" s="15"/>
      <c r="N16" s="15"/>
      <c r="O16" s="15"/>
      <c r="P16" s="15"/>
      <c r="Q16" s="15"/>
    </row>
    <row r="17" spans="1:19" x14ac:dyDescent="0.2">
      <c r="A17" s="110" t="s">
        <v>105</v>
      </c>
      <c r="B17" s="95">
        <v>3.3387000389999998E-2</v>
      </c>
      <c r="C17" s="95">
        <v>1.26811840382</v>
      </c>
      <c r="D17" s="190">
        <v>2.3000000000000001E-4</v>
      </c>
      <c r="E17" s="95">
        <v>0.11684827644</v>
      </c>
      <c r="F17" s="95">
        <v>4.7323668804599999</v>
      </c>
      <c r="G17" s="190">
        <v>7.7399999999999995E-4</v>
      </c>
      <c r="H17" s="193">
        <v>5.44E-4</v>
      </c>
      <c r="I17" s="15"/>
      <c r="J17" s="15"/>
      <c r="K17" s="15"/>
      <c r="L17" s="15"/>
      <c r="M17" s="15"/>
      <c r="N17" s="15"/>
      <c r="O17" s="15"/>
      <c r="P17" s="15"/>
      <c r="Q17" s="15"/>
    </row>
    <row r="18" spans="1:19" x14ac:dyDescent="0.2">
      <c r="A18" s="175"/>
      <c r="B18" s="256">
        <v>45291</v>
      </c>
      <c r="C18" s="257"/>
      <c r="D18" s="258"/>
      <c r="E18" s="256">
        <v>45443</v>
      </c>
      <c r="F18" s="257"/>
      <c r="G18" s="258"/>
      <c r="H18" s="196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</row>
    <row r="19" spans="1:19" s="75" customFormat="1" x14ac:dyDescent="0.2">
      <c r="A19" s="235"/>
      <c r="B19" s="150" t="s">
        <v>170</v>
      </c>
      <c r="C19" s="150" t="s">
        <v>172</v>
      </c>
      <c r="D19" s="17" t="s">
        <v>196</v>
      </c>
      <c r="E19" s="150" t="s">
        <v>170</v>
      </c>
      <c r="F19" s="150" t="s">
        <v>172</v>
      </c>
      <c r="G19" s="17" t="s">
        <v>196</v>
      </c>
      <c r="H19" s="150" t="s">
        <v>69</v>
      </c>
      <c r="I19" s="67"/>
      <c r="J19" s="67"/>
      <c r="K19" s="67"/>
      <c r="L19" s="67"/>
      <c r="M19" s="67"/>
      <c r="N19" s="67"/>
      <c r="O19" s="67"/>
      <c r="P19" s="67"/>
      <c r="Q19" s="67"/>
    </row>
    <row r="20" spans="1:19" s="247" customFormat="1" ht="15" x14ac:dyDescent="0.25">
      <c r="A20" s="107" t="s">
        <v>151</v>
      </c>
      <c r="B20" s="171">
        <f t="shared" ref="B20:H20" si="1">B$21+B$30</f>
        <v>145.31745543966002</v>
      </c>
      <c r="C20" s="171">
        <f t="shared" si="1"/>
        <v>5519.5057194944002</v>
      </c>
      <c r="D20" s="46">
        <f t="shared" si="1"/>
        <v>0.99999899999999997</v>
      </c>
      <c r="E20" s="171">
        <f t="shared" si="1"/>
        <v>150.99378871164998</v>
      </c>
      <c r="F20" s="171">
        <f t="shared" si="1"/>
        <v>6115.26354220139</v>
      </c>
      <c r="G20" s="46">
        <f t="shared" si="1"/>
        <v>0.99999899999999997</v>
      </c>
      <c r="H20" s="171">
        <f t="shared" si="1"/>
        <v>9.9999999999579592E-7</v>
      </c>
      <c r="I20" s="239"/>
      <c r="J20" s="239"/>
      <c r="K20" s="239"/>
      <c r="L20" s="239"/>
      <c r="M20" s="239"/>
      <c r="N20" s="239"/>
      <c r="O20" s="239"/>
      <c r="P20" s="239"/>
      <c r="Q20" s="239"/>
    </row>
    <row r="21" spans="1:19" s="219" customFormat="1" ht="15" x14ac:dyDescent="0.25">
      <c r="A21" s="20" t="s">
        <v>161</v>
      </c>
      <c r="B21" s="115">
        <f t="shared" ref="B21:H21" si="2">SUM(B$22:B$29)</f>
        <v>136.59196737241001</v>
      </c>
      <c r="C21" s="115">
        <f t="shared" si="2"/>
        <v>5188.0907415274305</v>
      </c>
      <c r="D21" s="227">
        <f t="shared" si="2"/>
        <v>0.93995499999999998</v>
      </c>
      <c r="E21" s="115">
        <f t="shared" si="2"/>
        <v>143.15429573087999</v>
      </c>
      <c r="F21" s="115">
        <f t="shared" si="2"/>
        <v>5797.7632925308599</v>
      </c>
      <c r="G21" s="227">
        <f t="shared" si="2"/>
        <v>0.94807999999999992</v>
      </c>
      <c r="H21" s="115">
        <f t="shared" si="2"/>
        <v>8.1249999999999985E-3</v>
      </c>
      <c r="I21" s="208"/>
      <c r="J21" s="208"/>
      <c r="K21" s="208"/>
      <c r="L21" s="208"/>
      <c r="M21" s="208"/>
      <c r="N21" s="208"/>
      <c r="O21" s="208"/>
      <c r="P21" s="208"/>
      <c r="Q21" s="208"/>
    </row>
    <row r="22" spans="1:19" s="139" customFormat="1" outlineLevel="1" x14ac:dyDescent="0.2">
      <c r="A22" s="136" t="s">
        <v>214</v>
      </c>
      <c r="B22" s="26">
        <v>5.38407265756</v>
      </c>
      <c r="C22" s="26">
        <v>204.50000130897999</v>
      </c>
      <c r="D22" s="151">
        <v>3.705E-2</v>
      </c>
      <c r="E22" s="26">
        <v>5.1624057283000004</v>
      </c>
      <c r="F22" s="26">
        <v>209.07794823662999</v>
      </c>
      <c r="G22" s="151">
        <v>3.4189999999999998E-2</v>
      </c>
      <c r="H22" s="26">
        <v>-2.8609999999999998E-3</v>
      </c>
      <c r="I22" s="128"/>
      <c r="J22" s="128"/>
      <c r="K22" s="128"/>
      <c r="L22" s="128"/>
      <c r="M22" s="128"/>
      <c r="N22" s="128"/>
      <c r="O22" s="128"/>
      <c r="P22" s="128"/>
      <c r="Q22" s="128"/>
    </row>
    <row r="23" spans="1:19" outlineLevel="1" x14ac:dyDescent="0.2">
      <c r="A23" s="81" t="s">
        <v>57</v>
      </c>
      <c r="B23" s="95">
        <v>94.195619823490006</v>
      </c>
      <c r="C23" s="95">
        <v>3577.77571038616</v>
      </c>
      <c r="D23" s="190">
        <v>0.64820599999999995</v>
      </c>
      <c r="E23" s="95">
        <v>99.622690945529996</v>
      </c>
      <c r="F23" s="95">
        <v>4034.72894556447</v>
      </c>
      <c r="G23" s="190">
        <v>0.65978000000000003</v>
      </c>
      <c r="H23" s="95">
        <v>1.1573999999999999E-2</v>
      </c>
      <c r="I23" s="15"/>
      <c r="J23" s="15"/>
      <c r="K23" s="15"/>
      <c r="L23" s="15"/>
      <c r="M23" s="15"/>
      <c r="N23" s="15"/>
      <c r="O23" s="15"/>
      <c r="P23" s="15"/>
      <c r="Q23" s="15"/>
    </row>
    <row r="24" spans="1:19" outlineLevel="1" x14ac:dyDescent="0.2">
      <c r="A24" s="81" t="s">
        <v>194</v>
      </c>
      <c r="B24" s="95">
        <v>10.63510229605</v>
      </c>
      <c r="C24" s="95">
        <v>403.94670944956999</v>
      </c>
      <c r="D24" s="190">
        <v>7.3185E-2</v>
      </c>
      <c r="E24" s="95">
        <v>12.387705844539999</v>
      </c>
      <c r="F24" s="95">
        <v>501.70332547428001</v>
      </c>
      <c r="G24" s="190">
        <v>8.2041000000000003E-2</v>
      </c>
      <c r="H24" s="95">
        <v>8.8559999999999993E-3</v>
      </c>
      <c r="I24" s="15"/>
      <c r="J24" s="15"/>
      <c r="K24" s="15"/>
      <c r="L24" s="15"/>
      <c r="M24" s="15"/>
      <c r="N24" s="15"/>
      <c r="O24" s="15"/>
      <c r="P24" s="15"/>
      <c r="Q24" s="15"/>
    </row>
    <row r="25" spans="1:19" outlineLevel="1" x14ac:dyDescent="0.2">
      <c r="A25" s="81" t="s">
        <v>97</v>
      </c>
      <c r="B25" s="95">
        <v>0</v>
      </c>
      <c r="C25" s="95">
        <v>0</v>
      </c>
      <c r="D25" s="190">
        <v>0</v>
      </c>
      <c r="E25" s="95">
        <v>0.16853190414999999</v>
      </c>
      <c r="F25" s="95">
        <v>6.8255589711900004</v>
      </c>
      <c r="G25" s="190">
        <v>1.116E-3</v>
      </c>
      <c r="H25" s="95">
        <v>1.116E-3</v>
      </c>
      <c r="I25" s="15"/>
      <c r="J25" s="15"/>
      <c r="K25" s="15"/>
      <c r="L25" s="15"/>
      <c r="M25" s="15"/>
      <c r="N25" s="15"/>
      <c r="O25" s="15"/>
      <c r="P25" s="15"/>
      <c r="Q25" s="15"/>
    </row>
    <row r="26" spans="1:19" outlineLevel="1" x14ac:dyDescent="0.2">
      <c r="A26" s="81" t="s">
        <v>187</v>
      </c>
      <c r="B26" s="95">
        <v>0.94627132542000003</v>
      </c>
      <c r="C26" s="95">
        <v>35.941655990729998</v>
      </c>
      <c r="D26" s="190">
        <v>6.5120000000000004E-3</v>
      </c>
      <c r="E26" s="95">
        <v>0.85099195671000005</v>
      </c>
      <c r="F26" s="95">
        <v>34.465259345889997</v>
      </c>
      <c r="G26" s="190">
        <v>5.6360000000000004E-3</v>
      </c>
      <c r="H26" s="95">
        <v>-8.7600000000000004E-4</v>
      </c>
      <c r="I26" s="15"/>
      <c r="J26" s="15"/>
      <c r="K26" s="15"/>
      <c r="L26" s="15"/>
      <c r="M26" s="15"/>
      <c r="N26" s="15"/>
      <c r="O26" s="15"/>
      <c r="P26" s="15"/>
      <c r="Q26" s="15"/>
    </row>
    <row r="27" spans="1:19" outlineLevel="1" x14ac:dyDescent="0.2">
      <c r="A27" s="81" t="s">
        <v>184</v>
      </c>
      <c r="B27" s="95">
        <v>3.8221106354200001</v>
      </c>
      <c r="C27" s="95">
        <v>145.172935</v>
      </c>
      <c r="D27" s="190">
        <v>2.6301999999999999E-2</v>
      </c>
      <c r="E27" s="95">
        <v>3.5845080629199999</v>
      </c>
      <c r="F27" s="95">
        <v>145.172935</v>
      </c>
      <c r="G27" s="190">
        <v>2.3739E-2</v>
      </c>
      <c r="H27" s="95">
        <v>-2.562E-3</v>
      </c>
      <c r="I27" s="15"/>
      <c r="J27" s="15"/>
      <c r="K27" s="15"/>
      <c r="L27" s="15"/>
      <c r="M27" s="15"/>
      <c r="N27" s="15"/>
      <c r="O27" s="15"/>
      <c r="P27" s="15"/>
      <c r="Q27" s="15"/>
    </row>
    <row r="28" spans="1:19" outlineLevel="1" x14ac:dyDescent="0.2">
      <c r="A28" s="81" t="s">
        <v>218</v>
      </c>
      <c r="B28" s="95">
        <v>7.37183537643</v>
      </c>
      <c r="C28" s="95">
        <v>280</v>
      </c>
      <c r="D28" s="190">
        <v>5.0729000000000003E-2</v>
      </c>
      <c r="E28" s="95">
        <v>6.9135631764100003</v>
      </c>
      <c r="F28" s="95">
        <v>280</v>
      </c>
      <c r="G28" s="190">
        <v>4.5787000000000001E-2</v>
      </c>
      <c r="H28" s="95">
        <v>-4.9420000000000002E-3</v>
      </c>
      <c r="I28" s="15"/>
      <c r="J28" s="15"/>
      <c r="K28" s="15"/>
      <c r="L28" s="15"/>
      <c r="M28" s="15"/>
      <c r="N28" s="15"/>
      <c r="O28" s="15"/>
      <c r="P28" s="15"/>
      <c r="Q28" s="15"/>
    </row>
    <row r="29" spans="1:19" outlineLevel="1" x14ac:dyDescent="0.2">
      <c r="A29" s="81" t="s">
        <v>129</v>
      </c>
      <c r="B29" s="95">
        <v>14.23695525804</v>
      </c>
      <c r="C29" s="95">
        <v>540.75372939198996</v>
      </c>
      <c r="D29" s="190">
        <v>9.7971000000000003E-2</v>
      </c>
      <c r="E29" s="95">
        <v>14.463898112320001</v>
      </c>
      <c r="F29" s="95">
        <v>585.78931993840001</v>
      </c>
      <c r="G29" s="190">
        <v>9.5791000000000001E-2</v>
      </c>
      <c r="H29" s="95">
        <v>-2.1800000000000001E-3</v>
      </c>
      <c r="I29" s="15"/>
      <c r="J29" s="15"/>
      <c r="K29" s="15"/>
      <c r="L29" s="15"/>
      <c r="M29" s="15"/>
      <c r="N29" s="15"/>
      <c r="O29" s="15"/>
      <c r="P29" s="15"/>
      <c r="Q29" s="15"/>
    </row>
    <row r="30" spans="1:19" ht="15" x14ac:dyDescent="0.25">
      <c r="A30" s="85" t="s">
        <v>64</v>
      </c>
      <c r="B30" s="48">
        <f t="shared" ref="B30:H30" si="3">SUM(B$31:B$37)</f>
        <v>8.7254880672499997</v>
      </c>
      <c r="C30" s="48">
        <f t="shared" si="3"/>
        <v>331.41497796696996</v>
      </c>
      <c r="D30" s="153">
        <f t="shared" si="3"/>
        <v>6.0044000000000007E-2</v>
      </c>
      <c r="E30" s="48">
        <f t="shared" si="3"/>
        <v>7.8394929807700002</v>
      </c>
      <c r="F30" s="48">
        <f t="shared" si="3"/>
        <v>317.50024967053002</v>
      </c>
      <c r="G30" s="153">
        <f t="shared" si="3"/>
        <v>5.1919E-2</v>
      </c>
      <c r="H30" s="48">
        <f t="shared" si="3"/>
        <v>-8.1240000000000027E-3</v>
      </c>
      <c r="I30" s="15"/>
      <c r="J30" s="15"/>
      <c r="K30" s="15"/>
      <c r="L30" s="15"/>
      <c r="M30" s="15"/>
      <c r="N30" s="15"/>
      <c r="O30" s="15"/>
      <c r="P30" s="15"/>
      <c r="Q30" s="15"/>
    </row>
    <row r="31" spans="1:19" outlineLevel="1" x14ac:dyDescent="0.2">
      <c r="A31" s="81" t="s">
        <v>214</v>
      </c>
      <c r="B31" s="95">
        <v>1.2368694336299999</v>
      </c>
      <c r="C31" s="95">
        <v>46.979269575570001</v>
      </c>
      <c r="D31" s="190">
        <v>8.5109999999999995E-3</v>
      </c>
      <c r="E31" s="95">
        <v>0.98169956903</v>
      </c>
      <c r="F31" s="95">
        <v>39.758930716190001</v>
      </c>
      <c r="G31" s="190">
        <v>6.502E-3</v>
      </c>
      <c r="H31" s="95">
        <v>-2.0100000000000001E-3</v>
      </c>
      <c r="I31" s="15"/>
      <c r="J31" s="15"/>
      <c r="K31" s="15"/>
      <c r="L31" s="15"/>
      <c r="M31" s="15"/>
      <c r="N31" s="15"/>
      <c r="O31" s="15"/>
      <c r="P31" s="15"/>
      <c r="Q31" s="15"/>
    </row>
    <row r="32" spans="1:19" outlineLevel="1" x14ac:dyDescent="0.2">
      <c r="A32" s="81" t="s">
        <v>57</v>
      </c>
      <c r="B32" s="95">
        <v>3.23323402246</v>
      </c>
      <c r="C32" s="95">
        <v>122.80598793578</v>
      </c>
      <c r="D32" s="190">
        <v>2.2249000000000001E-2</v>
      </c>
      <c r="E32" s="95">
        <v>3.1268412948200002</v>
      </c>
      <c r="F32" s="95">
        <v>126.63738512419</v>
      </c>
      <c r="G32" s="190">
        <v>2.0708000000000001E-2</v>
      </c>
      <c r="H32" s="95">
        <v>-1.5410000000000001E-3</v>
      </c>
      <c r="I32" s="15"/>
      <c r="J32" s="15"/>
      <c r="K32" s="15"/>
      <c r="L32" s="15"/>
      <c r="M32" s="15"/>
      <c r="N32" s="15"/>
      <c r="O32" s="15"/>
      <c r="P32" s="15"/>
      <c r="Q32" s="15"/>
    </row>
    <row r="33" spans="1:17" outlineLevel="1" x14ac:dyDescent="0.2">
      <c r="A33" s="81" t="s">
        <v>194</v>
      </c>
      <c r="B33" s="95">
        <v>1.36228524724</v>
      </c>
      <c r="C33" s="95">
        <v>51.742863174770001</v>
      </c>
      <c r="D33" s="190">
        <v>9.3749999999999997E-3</v>
      </c>
      <c r="E33" s="95">
        <v>1.34597670763</v>
      </c>
      <c r="F33" s="95">
        <v>54.512191256690002</v>
      </c>
      <c r="G33" s="190">
        <v>8.914E-3</v>
      </c>
      <c r="H33" s="95">
        <v>-4.6000000000000001E-4</v>
      </c>
      <c r="I33" s="15"/>
      <c r="J33" s="15"/>
      <c r="K33" s="15"/>
      <c r="L33" s="15"/>
      <c r="M33" s="15"/>
      <c r="N33" s="15"/>
      <c r="O33" s="15"/>
      <c r="P33" s="15"/>
      <c r="Q33" s="15"/>
    </row>
    <row r="34" spans="1:17" outlineLevel="1" x14ac:dyDescent="0.2">
      <c r="A34" s="81" t="s">
        <v>219</v>
      </c>
      <c r="B34" s="95">
        <v>0.36434208530000001</v>
      </c>
      <c r="C34" s="95">
        <v>13.838586820710001</v>
      </c>
      <c r="D34" s="190">
        <v>2.5070000000000001E-3</v>
      </c>
      <c r="E34" s="95">
        <v>0.30909853035000001</v>
      </c>
      <c r="F34" s="95">
        <v>12.51852138904</v>
      </c>
      <c r="G34" s="190">
        <v>2.0470000000000002E-3</v>
      </c>
      <c r="H34" s="95">
        <v>-4.6000000000000001E-4</v>
      </c>
      <c r="I34" s="15"/>
      <c r="J34" s="15"/>
      <c r="K34" s="15"/>
      <c r="L34" s="15"/>
      <c r="M34" s="15"/>
      <c r="N34" s="15"/>
      <c r="O34" s="15"/>
      <c r="P34" s="15"/>
      <c r="Q34" s="15"/>
    </row>
    <row r="35" spans="1:17" outlineLevel="1" x14ac:dyDescent="0.2">
      <c r="A35" s="81" t="s">
        <v>218</v>
      </c>
      <c r="B35" s="95">
        <v>0.25544612486000001</v>
      </c>
      <c r="C35" s="95">
        <v>9.7024568934600008</v>
      </c>
      <c r="D35" s="190">
        <v>1.758E-3</v>
      </c>
      <c r="E35" s="95">
        <v>0.21960135476000001</v>
      </c>
      <c r="F35" s="95">
        <v>8.8938768278599998</v>
      </c>
      <c r="G35" s="190">
        <v>1.454E-3</v>
      </c>
      <c r="H35" s="95">
        <v>-3.0299999999999999E-4</v>
      </c>
      <c r="I35" s="15"/>
      <c r="J35" s="15"/>
      <c r="K35" s="15"/>
      <c r="L35" s="15"/>
      <c r="M35" s="15"/>
      <c r="N35" s="15"/>
      <c r="O35" s="15"/>
      <c r="P35" s="15"/>
      <c r="Q35" s="15"/>
    </row>
    <row r="36" spans="1:17" outlineLevel="1" x14ac:dyDescent="0.2">
      <c r="A36" s="81" t="s">
        <v>129</v>
      </c>
      <c r="B36" s="95">
        <v>2.2399241533700001</v>
      </c>
      <c r="C36" s="95">
        <v>85.077695162859996</v>
      </c>
      <c r="D36" s="190">
        <v>1.5414000000000001E-2</v>
      </c>
      <c r="E36" s="95">
        <v>1.7394272477399999</v>
      </c>
      <c r="F36" s="95">
        <v>70.446977476100002</v>
      </c>
      <c r="G36" s="190">
        <v>1.1520000000000001E-2</v>
      </c>
      <c r="H36" s="95">
        <v>-3.8939999999999999E-3</v>
      </c>
      <c r="I36" s="15"/>
      <c r="J36" s="15"/>
      <c r="K36" s="15"/>
      <c r="L36" s="15"/>
      <c r="M36" s="15"/>
      <c r="N36" s="15"/>
      <c r="O36" s="15"/>
      <c r="P36" s="15"/>
      <c r="Q36" s="15"/>
    </row>
    <row r="37" spans="1:17" outlineLevel="1" x14ac:dyDescent="0.2">
      <c r="A37" s="81" t="s">
        <v>105</v>
      </c>
      <c r="B37" s="95">
        <v>3.3387000389999998E-2</v>
      </c>
      <c r="C37" s="95">
        <v>1.26811840382</v>
      </c>
      <c r="D37" s="190">
        <v>2.3000000000000001E-4</v>
      </c>
      <c r="E37" s="95">
        <v>0.11684827644</v>
      </c>
      <c r="F37" s="95">
        <v>4.7323668804599999</v>
      </c>
      <c r="G37" s="190">
        <v>7.7399999999999995E-4</v>
      </c>
      <c r="H37" s="95">
        <v>5.44E-4</v>
      </c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2">
      <c r="B38" s="101"/>
      <c r="C38" s="101"/>
      <c r="D38" s="204"/>
      <c r="E38" s="101"/>
      <c r="F38" s="101"/>
      <c r="G38" s="204"/>
      <c r="H38" s="101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2">
      <c r="B39" s="101"/>
      <c r="C39" s="101"/>
      <c r="D39" s="204"/>
      <c r="E39" s="101"/>
      <c r="F39" s="101"/>
      <c r="G39" s="204"/>
      <c r="H39" s="101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2">
      <c r="B40" s="101"/>
      <c r="C40" s="101"/>
      <c r="D40" s="204"/>
      <c r="E40" s="101"/>
      <c r="F40" s="101"/>
      <c r="G40" s="204"/>
      <c r="H40" s="101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2">
      <c r="B41" s="101"/>
      <c r="C41" s="101"/>
      <c r="D41" s="204"/>
      <c r="E41" s="101"/>
      <c r="F41" s="101"/>
      <c r="G41" s="204"/>
      <c r="H41" s="101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2">
      <c r="B42" s="101"/>
      <c r="C42" s="101"/>
      <c r="D42" s="204"/>
      <c r="E42" s="101"/>
      <c r="F42" s="101"/>
      <c r="G42" s="204"/>
      <c r="H42" s="101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2">
      <c r="B43" s="101"/>
      <c r="C43" s="101"/>
      <c r="D43" s="204"/>
      <c r="E43" s="101"/>
      <c r="F43" s="101"/>
      <c r="G43" s="204"/>
      <c r="H43" s="101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2">
      <c r="B44" s="101"/>
      <c r="C44" s="101"/>
      <c r="D44" s="204"/>
      <c r="E44" s="101"/>
      <c r="F44" s="101"/>
      <c r="G44" s="204"/>
      <c r="H44" s="101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2">
      <c r="B45" s="101"/>
      <c r="C45" s="101"/>
      <c r="D45" s="204"/>
      <c r="E45" s="101"/>
      <c r="F45" s="101"/>
      <c r="G45" s="204"/>
      <c r="H45" s="101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2">
      <c r="B46" s="101"/>
      <c r="C46" s="101"/>
      <c r="D46" s="204"/>
      <c r="E46" s="101"/>
      <c r="F46" s="101"/>
      <c r="G46" s="204"/>
      <c r="H46" s="101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2">
      <c r="B47" s="101"/>
      <c r="C47" s="101"/>
      <c r="D47" s="204"/>
      <c r="E47" s="101"/>
      <c r="F47" s="101"/>
      <c r="G47" s="204"/>
      <c r="H47" s="101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2">
      <c r="B48" s="101"/>
      <c r="C48" s="101"/>
      <c r="D48" s="204"/>
      <c r="E48" s="101"/>
      <c r="F48" s="101"/>
      <c r="G48" s="204"/>
      <c r="H48" s="101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01"/>
      <c r="F49" s="101"/>
      <c r="G49" s="204"/>
      <c r="H49" s="101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01"/>
      <c r="F50" s="101"/>
      <c r="G50" s="204"/>
      <c r="H50" s="101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01"/>
      <c r="F51" s="101"/>
      <c r="G51" s="204"/>
      <c r="H51" s="101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01"/>
      <c r="F52" s="101"/>
      <c r="G52" s="204"/>
      <c r="H52" s="101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01"/>
      <c r="F53" s="101"/>
      <c r="G53" s="204"/>
      <c r="H53" s="101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01"/>
      <c r="F54" s="101"/>
      <c r="G54" s="204"/>
      <c r="H54" s="101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01"/>
      <c r="F55" s="101"/>
      <c r="G55" s="204"/>
      <c r="H55" s="101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01"/>
      <c r="F56" s="101"/>
      <c r="G56" s="204"/>
      <c r="H56" s="101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01"/>
      <c r="F57" s="101"/>
      <c r="G57" s="204"/>
      <c r="H57" s="101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01"/>
      <c r="F58" s="101"/>
      <c r="G58" s="204"/>
      <c r="H58" s="101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01"/>
      <c r="F59" s="101"/>
      <c r="G59" s="204"/>
      <c r="H59" s="101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01"/>
      <c r="F60" s="101"/>
      <c r="G60" s="204"/>
      <c r="H60" s="101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01"/>
      <c r="F61" s="101"/>
      <c r="G61" s="204"/>
      <c r="H61" s="101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01"/>
      <c r="F62" s="101"/>
      <c r="G62" s="204"/>
      <c r="H62" s="101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01"/>
      <c r="F63" s="101"/>
      <c r="G63" s="204"/>
      <c r="H63" s="101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01"/>
      <c r="F64" s="101"/>
      <c r="G64" s="204"/>
      <c r="H64" s="101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01"/>
      <c r="F65" s="101"/>
      <c r="G65" s="204"/>
      <c r="H65" s="101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01"/>
      <c r="F66" s="101"/>
      <c r="G66" s="204"/>
      <c r="H66" s="101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01"/>
      <c r="F67" s="101"/>
      <c r="G67" s="204"/>
      <c r="H67" s="101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01"/>
      <c r="F68" s="101"/>
      <c r="G68" s="204"/>
      <c r="H68" s="101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01"/>
      <c r="F69" s="101"/>
      <c r="G69" s="204"/>
      <c r="H69" s="101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01"/>
      <c r="F70" s="101"/>
      <c r="G70" s="204"/>
      <c r="H70" s="101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01"/>
      <c r="F71" s="101"/>
      <c r="G71" s="204"/>
      <c r="H71" s="101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01"/>
      <c r="F72" s="101"/>
      <c r="G72" s="204"/>
      <c r="H72" s="101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01"/>
      <c r="F73" s="101"/>
      <c r="G73" s="204"/>
      <c r="H73" s="101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01"/>
      <c r="F74" s="101"/>
      <c r="G74" s="204"/>
      <c r="H74" s="101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01"/>
      <c r="F75" s="101"/>
      <c r="G75" s="204"/>
      <c r="H75" s="101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01"/>
      <c r="F76" s="101"/>
      <c r="G76" s="204"/>
      <c r="H76" s="101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01"/>
      <c r="F77" s="101"/>
      <c r="G77" s="204"/>
      <c r="H77" s="101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01"/>
      <c r="F78" s="101"/>
      <c r="G78" s="204"/>
      <c r="H78" s="101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01"/>
      <c r="F79" s="101"/>
      <c r="G79" s="204"/>
      <c r="H79" s="101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01"/>
      <c r="F80" s="101"/>
      <c r="G80" s="204"/>
      <c r="H80" s="101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01"/>
      <c r="F81" s="101"/>
      <c r="G81" s="204"/>
      <c r="H81" s="101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01"/>
      <c r="F82" s="101"/>
      <c r="G82" s="204"/>
      <c r="H82" s="101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01"/>
      <c r="F83" s="101"/>
      <c r="G83" s="204"/>
      <c r="H83" s="101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01"/>
      <c r="F84" s="101"/>
      <c r="G84" s="204"/>
      <c r="H84" s="101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01"/>
      <c r="F85" s="101"/>
      <c r="G85" s="204"/>
      <c r="H85" s="101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01"/>
      <c r="F86" s="101"/>
      <c r="G86" s="204"/>
      <c r="H86" s="101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01"/>
      <c r="F87" s="101"/>
      <c r="G87" s="204"/>
      <c r="H87" s="101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01"/>
      <c r="F88" s="101"/>
      <c r="G88" s="204"/>
      <c r="H88" s="101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01"/>
      <c r="F89" s="101"/>
      <c r="G89" s="204"/>
      <c r="H89" s="101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01"/>
      <c r="F90" s="101"/>
      <c r="G90" s="204"/>
      <c r="H90" s="101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01"/>
      <c r="F91" s="101"/>
      <c r="G91" s="204"/>
      <c r="H91" s="101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01"/>
      <c r="F92" s="101"/>
      <c r="G92" s="204"/>
      <c r="H92" s="101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01"/>
      <c r="F93" s="101"/>
      <c r="G93" s="204"/>
      <c r="H93" s="101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01"/>
      <c r="F94" s="101"/>
      <c r="G94" s="204"/>
      <c r="H94" s="101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01"/>
      <c r="F95" s="101"/>
      <c r="G95" s="204"/>
      <c r="H95" s="101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01"/>
      <c r="F96" s="101"/>
      <c r="G96" s="204"/>
      <c r="H96" s="101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01"/>
      <c r="F97" s="101"/>
      <c r="G97" s="204"/>
      <c r="H97" s="101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01"/>
      <c r="F98" s="101"/>
      <c r="G98" s="204"/>
      <c r="H98" s="101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01"/>
      <c r="F99" s="101"/>
      <c r="G99" s="204"/>
      <c r="H99" s="101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01"/>
      <c r="F100" s="101"/>
      <c r="G100" s="204"/>
      <c r="H100" s="101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01"/>
      <c r="F101" s="101"/>
      <c r="G101" s="204"/>
      <c r="H101" s="101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01"/>
      <c r="F102" s="101"/>
      <c r="G102" s="204"/>
      <c r="H102" s="101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01"/>
      <c r="F103" s="101"/>
      <c r="G103" s="204"/>
      <c r="H103" s="101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01"/>
      <c r="F104" s="101"/>
      <c r="G104" s="204"/>
      <c r="H104" s="101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01"/>
      <c r="F105" s="101"/>
      <c r="G105" s="204"/>
      <c r="H105" s="101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01"/>
      <c r="F106" s="101"/>
      <c r="G106" s="204"/>
      <c r="H106" s="101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01"/>
      <c r="F107" s="101"/>
      <c r="G107" s="204"/>
      <c r="H107" s="101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01"/>
      <c r="F108" s="101"/>
      <c r="G108" s="204"/>
      <c r="H108" s="101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01"/>
      <c r="F109" s="101"/>
      <c r="G109" s="204"/>
      <c r="H109" s="101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01"/>
      <c r="F110" s="101"/>
      <c r="G110" s="204"/>
      <c r="H110" s="101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01"/>
      <c r="F111" s="101"/>
      <c r="G111" s="204"/>
      <c r="H111" s="101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01"/>
      <c r="F112" s="101"/>
      <c r="G112" s="204"/>
      <c r="H112" s="101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01"/>
      <c r="F113" s="101"/>
      <c r="G113" s="204"/>
      <c r="H113" s="101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01"/>
      <c r="F114" s="101"/>
      <c r="G114" s="204"/>
      <c r="H114" s="101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01"/>
      <c r="F115" s="101"/>
      <c r="G115" s="204"/>
      <c r="H115" s="101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01"/>
      <c r="F116" s="101"/>
      <c r="G116" s="204"/>
      <c r="H116" s="101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01"/>
      <c r="F117" s="101"/>
      <c r="G117" s="204"/>
      <c r="H117" s="101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01"/>
      <c r="F118" s="101"/>
      <c r="G118" s="204"/>
      <c r="H118" s="101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01"/>
      <c r="F119" s="101"/>
      <c r="G119" s="204"/>
      <c r="H119" s="101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01"/>
      <c r="F120" s="101"/>
      <c r="G120" s="204"/>
      <c r="H120" s="101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01"/>
      <c r="F121" s="101"/>
      <c r="G121" s="204"/>
      <c r="H121" s="101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01"/>
      <c r="F122" s="101"/>
      <c r="G122" s="204"/>
      <c r="H122" s="101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01"/>
      <c r="F123" s="101"/>
      <c r="G123" s="204"/>
      <c r="H123" s="101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01"/>
      <c r="F124" s="101"/>
      <c r="G124" s="204"/>
      <c r="H124" s="101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01"/>
      <c r="F125" s="101"/>
      <c r="G125" s="204"/>
      <c r="H125" s="101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01"/>
      <c r="F126" s="101"/>
      <c r="G126" s="204"/>
      <c r="H126" s="101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01"/>
      <c r="F127" s="101"/>
      <c r="G127" s="204"/>
      <c r="H127" s="101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01"/>
      <c r="F128" s="101"/>
      <c r="G128" s="204"/>
      <c r="H128" s="101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01"/>
      <c r="F129" s="101"/>
      <c r="G129" s="204"/>
      <c r="H129" s="101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01"/>
      <c r="F130" s="101"/>
      <c r="G130" s="204"/>
      <c r="H130" s="101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01"/>
      <c r="F131" s="101"/>
      <c r="G131" s="204"/>
      <c r="H131" s="101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01"/>
      <c r="F132" s="101"/>
      <c r="G132" s="204"/>
      <c r="H132" s="101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01"/>
      <c r="F133" s="101"/>
      <c r="G133" s="204"/>
      <c r="H133" s="101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01"/>
      <c r="F134" s="101"/>
      <c r="G134" s="204"/>
      <c r="H134" s="101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01"/>
      <c r="F135" s="101"/>
      <c r="G135" s="204"/>
      <c r="H135" s="101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01"/>
      <c r="F136" s="101"/>
      <c r="G136" s="204"/>
      <c r="H136" s="101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01"/>
      <c r="F137" s="101"/>
      <c r="G137" s="204"/>
      <c r="H137" s="101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01"/>
      <c r="F138" s="101"/>
      <c r="G138" s="204"/>
      <c r="H138" s="101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01"/>
      <c r="F139" s="101"/>
      <c r="G139" s="204"/>
      <c r="H139" s="101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01"/>
      <c r="F140" s="101"/>
      <c r="G140" s="204"/>
      <c r="H140" s="101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01"/>
      <c r="F141" s="101"/>
      <c r="G141" s="204"/>
      <c r="H141" s="101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01"/>
      <c r="F142" s="101"/>
      <c r="G142" s="204"/>
      <c r="H142" s="101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01"/>
      <c r="F143" s="101"/>
      <c r="G143" s="204"/>
      <c r="H143" s="101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01"/>
      <c r="F144" s="101"/>
      <c r="G144" s="204"/>
      <c r="H144" s="101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01"/>
      <c r="F145" s="101"/>
      <c r="G145" s="204"/>
      <c r="H145" s="101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01"/>
      <c r="F146" s="101"/>
      <c r="G146" s="204"/>
      <c r="H146" s="101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01"/>
      <c r="F147" s="101"/>
      <c r="G147" s="204"/>
      <c r="H147" s="101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01"/>
      <c r="F148" s="101"/>
      <c r="G148" s="204"/>
      <c r="H148" s="101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01"/>
      <c r="F149" s="101"/>
      <c r="G149" s="204"/>
      <c r="H149" s="101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01"/>
      <c r="F150" s="101"/>
      <c r="G150" s="204"/>
      <c r="H150" s="101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01"/>
      <c r="F151" s="101"/>
      <c r="G151" s="204"/>
      <c r="H151" s="101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01"/>
      <c r="F152" s="101"/>
      <c r="G152" s="204"/>
      <c r="H152" s="101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01"/>
      <c r="F153" s="101"/>
      <c r="G153" s="204"/>
      <c r="H153" s="101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01"/>
      <c r="F154" s="101"/>
      <c r="G154" s="204"/>
      <c r="H154" s="101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01"/>
      <c r="F155" s="101"/>
      <c r="G155" s="204"/>
      <c r="H155" s="101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01"/>
      <c r="F156" s="101"/>
      <c r="G156" s="204"/>
      <c r="H156" s="101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01"/>
      <c r="F157" s="101"/>
      <c r="G157" s="204"/>
      <c r="H157" s="101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01"/>
      <c r="F158" s="101"/>
      <c r="G158" s="204"/>
      <c r="H158" s="101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01"/>
      <c r="F159" s="101"/>
      <c r="G159" s="204"/>
      <c r="H159" s="101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01"/>
      <c r="F160" s="101"/>
      <c r="G160" s="204"/>
      <c r="H160" s="101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01"/>
      <c r="F161" s="101"/>
      <c r="G161" s="204"/>
      <c r="H161" s="101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01"/>
      <c r="F162" s="101"/>
      <c r="G162" s="204"/>
      <c r="H162" s="101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01"/>
      <c r="F163" s="101"/>
      <c r="G163" s="204"/>
      <c r="H163" s="101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01"/>
      <c r="F164" s="101"/>
      <c r="G164" s="204"/>
      <c r="H164" s="101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01"/>
      <c r="F165" s="101"/>
      <c r="G165" s="204"/>
      <c r="H165" s="101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01"/>
      <c r="F166" s="101"/>
      <c r="G166" s="204"/>
      <c r="H166" s="101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01"/>
      <c r="F167" s="101"/>
      <c r="G167" s="204"/>
      <c r="H167" s="101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01"/>
      <c r="F168" s="101"/>
      <c r="G168" s="204"/>
      <c r="H168" s="101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01"/>
      <c r="F169" s="101"/>
      <c r="G169" s="204"/>
      <c r="H169" s="101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01"/>
      <c r="F170" s="101"/>
      <c r="G170" s="204"/>
      <c r="H170" s="101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01"/>
      <c r="F171" s="101"/>
      <c r="G171" s="204"/>
      <c r="H171" s="101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01"/>
      <c r="F172" s="101"/>
      <c r="G172" s="204"/>
      <c r="H172" s="101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01"/>
      <c r="F173" s="101"/>
      <c r="G173" s="204"/>
      <c r="H173" s="101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01"/>
      <c r="F174" s="101"/>
      <c r="G174" s="204"/>
      <c r="H174" s="101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01"/>
      <c r="F175" s="101"/>
      <c r="G175" s="204"/>
      <c r="H175" s="101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01"/>
      <c r="F176" s="101"/>
      <c r="G176" s="204"/>
      <c r="H176" s="101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01"/>
      <c r="F177" s="101"/>
      <c r="G177" s="204"/>
      <c r="H177" s="101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01"/>
      <c r="F178" s="101"/>
      <c r="G178" s="204"/>
      <c r="H178" s="101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01"/>
      <c r="F179" s="101"/>
      <c r="G179" s="204"/>
      <c r="H179" s="101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01"/>
      <c r="F180" s="101"/>
      <c r="G180" s="204"/>
      <c r="H180" s="101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01"/>
      <c r="F181" s="101"/>
      <c r="G181" s="204"/>
      <c r="H181" s="101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01"/>
      <c r="F182" s="101"/>
      <c r="G182" s="204"/>
      <c r="H182" s="101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01"/>
      <c r="F183" s="101"/>
      <c r="G183" s="204"/>
      <c r="H183" s="101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01"/>
      <c r="C184" s="101"/>
      <c r="D184" s="204"/>
      <c r="E184" s="101"/>
      <c r="F184" s="101"/>
      <c r="G184" s="204"/>
      <c r="H184" s="101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01"/>
      <c r="C185" s="101"/>
      <c r="D185" s="204"/>
      <c r="E185" s="101"/>
      <c r="F185" s="101"/>
      <c r="G185" s="204"/>
      <c r="H185" s="101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01"/>
      <c r="C186" s="101"/>
      <c r="D186" s="204"/>
      <c r="E186" s="101"/>
      <c r="F186" s="101"/>
      <c r="G186" s="204"/>
      <c r="H186" s="101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01"/>
      <c r="C187" s="101"/>
      <c r="D187" s="204"/>
      <c r="E187" s="101"/>
      <c r="F187" s="101"/>
      <c r="G187" s="204"/>
      <c r="H187" s="101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01"/>
      <c r="C188" s="101"/>
      <c r="D188" s="204"/>
      <c r="E188" s="101"/>
      <c r="F188" s="101"/>
      <c r="G188" s="204"/>
      <c r="H188" s="101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01"/>
      <c r="C189" s="101"/>
      <c r="D189" s="204"/>
      <c r="E189" s="101"/>
      <c r="F189" s="101"/>
      <c r="G189" s="204"/>
      <c r="H189" s="101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01"/>
      <c r="C190" s="101"/>
      <c r="D190" s="204"/>
      <c r="E190" s="101"/>
      <c r="F190" s="101"/>
      <c r="G190" s="204"/>
      <c r="H190" s="101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01"/>
      <c r="C191" s="101"/>
      <c r="D191" s="204"/>
      <c r="E191" s="101"/>
      <c r="F191" s="101"/>
      <c r="G191" s="204"/>
      <c r="H191" s="101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01"/>
      <c r="C192" s="101"/>
      <c r="D192" s="204"/>
      <c r="E192" s="101"/>
      <c r="F192" s="101"/>
      <c r="G192" s="204"/>
      <c r="H192" s="101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01"/>
      <c r="C193" s="101"/>
      <c r="D193" s="204"/>
      <c r="E193" s="101"/>
      <c r="F193" s="101"/>
      <c r="G193" s="204"/>
      <c r="H193" s="101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01"/>
      <c r="C194" s="101"/>
      <c r="D194" s="204"/>
      <c r="E194" s="101"/>
      <c r="F194" s="101"/>
      <c r="G194" s="204"/>
      <c r="H194" s="101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01"/>
      <c r="C195" s="101"/>
      <c r="D195" s="204"/>
      <c r="E195" s="101"/>
      <c r="F195" s="101"/>
      <c r="G195" s="204"/>
      <c r="H195" s="101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01"/>
      <c r="C196" s="101"/>
      <c r="D196" s="204"/>
      <c r="E196" s="101"/>
      <c r="F196" s="101"/>
      <c r="G196" s="204"/>
      <c r="H196" s="101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01"/>
      <c r="C197" s="101"/>
      <c r="D197" s="204"/>
      <c r="E197" s="101"/>
      <c r="F197" s="101"/>
      <c r="G197" s="204"/>
      <c r="H197" s="101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01"/>
      <c r="C198" s="101"/>
      <c r="D198" s="204"/>
      <c r="E198" s="101"/>
      <c r="F198" s="101"/>
      <c r="G198" s="204"/>
      <c r="H198" s="101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01"/>
      <c r="C199" s="101"/>
      <c r="D199" s="204"/>
      <c r="E199" s="101"/>
      <c r="F199" s="101"/>
      <c r="G199" s="204"/>
      <c r="H199" s="101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01"/>
      <c r="C200" s="101"/>
      <c r="D200" s="204"/>
      <c r="E200" s="101"/>
      <c r="F200" s="101"/>
      <c r="G200" s="204"/>
      <c r="H200" s="101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01"/>
      <c r="C201" s="101"/>
      <c r="D201" s="204"/>
      <c r="E201" s="101"/>
      <c r="F201" s="101"/>
      <c r="G201" s="204"/>
      <c r="H201" s="101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01"/>
      <c r="C202" s="101"/>
      <c r="D202" s="204"/>
      <c r="E202" s="101"/>
      <c r="F202" s="101"/>
      <c r="G202" s="204"/>
      <c r="H202" s="101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01"/>
      <c r="C203" s="101"/>
      <c r="D203" s="204"/>
      <c r="E203" s="101"/>
      <c r="F203" s="101"/>
      <c r="G203" s="204"/>
      <c r="H203" s="101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01"/>
      <c r="C204" s="101"/>
      <c r="D204" s="204"/>
      <c r="E204" s="101"/>
      <c r="F204" s="101"/>
      <c r="G204" s="204"/>
      <c r="H204" s="101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01"/>
      <c r="C205" s="101"/>
      <c r="D205" s="204"/>
      <c r="E205" s="101"/>
      <c r="F205" s="101"/>
      <c r="G205" s="204"/>
      <c r="H205" s="101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01"/>
      <c r="C206" s="101"/>
      <c r="D206" s="204"/>
      <c r="E206" s="101"/>
      <c r="F206" s="101"/>
      <c r="G206" s="204"/>
      <c r="H206" s="101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01"/>
      <c r="C207" s="101"/>
      <c r="D207" s="204"/>
      <c r="E207" s="101"/>
      <c r="F207" s="101"/>
      <c r="G207" s="204"/>
      <c r="H207" s="101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01"/>
      <c r="C208" s="101"/>
      <c r="D208" s="204"/>
      <c r="E208" s="101"/>
      <c r="F208" s="101"/>
      <c r="G208" s="204"/>
      <c r="H208" s="101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01"/>
      <c r="C209" s="101"/>
      <c r="D209" s="204"/>
      <c r="E209" s="101"/>
      <c r="F209" s="101"/>
      <c r="G209" s="204"/>
      <c r="H209" s="101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01"/>
      <c r="C210" s="101"/>
      <c r="D210" s="204"/>
      <c r="E210" s="101"/>
      <c r="F210" s="101"/>
      <c r="G210" s="204"/>
      <c r="H210" s="101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01"/>
      <c r="C211" s="101"/>
      <c r="D211" s="204"/>
      <c r="E211" s="101"/>
      <c r="F211" s="101"/>
      <c r="G211" s="204"/>
      <c r="H211" s="101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01"/>
      <c r="C212" s="101"/>
      <c r="D212" s="204"/>
      <c r="E212" s="101"/>
      <c r="F212" s="101"/>
      <c r="G212" s="204"/>
      <c r="H212" s="101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01"/>
      <c r="C213" s="101"/>
      <c r="D213" s="204"/>
      <c r="E213" s="101"/>
      <c r="F213" s="101"/>
      <c r="G213" s="204"/>
      <c r="H213" s="101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01"/>
      <c r="C214" s="101"/>
      <c r="D214" s="204"/>
      <c r="E214" s="101"/>
      <c r="F214" s="101"/>
      <c r="G214" s="204"/>
      <c r="H214" s="101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01"/>
      <c r="C215" s="101"/>
      <c r="D215" s="204"/>
      <c r="E215" s="101"/>
      <c r="F215" s="101"/>
      <c r="G215" s="204"/>
      <c r="H215" s="101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01"/>
      <c r="C216" s="101"/>
      <c r="D216" s="204"/>
      <c r="E216" s="101"/>
      <c r="F216" s="101"/>
      <c r="G216" s="204"/>
      <c r="H216" s="101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01"/>
      <c r="C217" s="101"/>
      <c r="D217" s="204"/>
      <c r="E217" s="101"/>
      <c r="F217" s="101"/>
      <c r="G217" s="204"/>
      <c r="H217" s="101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01"/>
      <c r="C218" s="101"/>
      <c r="D218" s="204"/>
      <c r="E218" s="101"/>
      <c r="F218" s="101"/>
      <c r="G218" s="204"/>
      <c r="H218" s="101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01"/>
      <c r="C219" s="101"/>
      <c r="D219" s="204"/>
      <c r="E219" s="101"/>
      <c r="F219" s="101"/>
      <c r="G219" s="204"/>
      <c r="H219" s="101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01"/>
      <c r="C220" s="101"/>
      <c r="D220" s="204"/>
      <c r="E220" s="101"/>
      <c r="F220" s="101"/>
      <c r="G220" s="204"/>
      <c r="H220" s="101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01"/>
      <c r="C221" s="101"/>
      <c r="D221" s="204"/>
      <c r="E221" s="101"/>
      <c r="F221" s="101"/>
      <c r="G221" s="204"/>
      <c r="H221" s="101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01"/>
      <c r="C222" s="101"/>
      <c r="D222" s="204"/>
      <c r="E222" s="101"/>
      <c r="F222" s="101"/>
      <c r="G222" s="204"/>
      <c r="H222" s="101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01"/>
      <c r="C223" s="101"/>
      <c r="D223" s="204"/>
      <c r="E223" s="101"/>
      <c r="F223" s="101"/>
      <c r="G223" s="204"/>
      <c r="H223" s="101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01"/>
      <c r="C224" s="101"/>
      <c r="D224" s="204"/>
      <c r="E224" s="101"/>
      <c r="F224" s="101"/>
      <c r="G224" s="204"/>
      <c r="H224" s="101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01"/>
      <c r="C225" s="101"/>
      <c r="D225" s="204"/>
      <c r="E225" s="101"/>
      <c r="F225" s="101"/>
      <c r="G225" s="204"/>
      <c r="H225" s="101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01"/>
      <c r="C226" s="101"/>
      <c r="D226" s="204"/>
      <c r="E226" s="101"/>
      <c r="F226" s="101"/>
      <c r="G226" s="204"/>
      <c r="H226" s="101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01"/>
      <c r="C227" s="101"/>
      <c r="D227" s="204"/>
      <c r="E227" s="101"/>
      <c r="F227" s="101"/>
      <c r="G227" s="204"/>
      <c r="H227" s="101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01"/>
      <c r="C228" s="101"/>
      <c r="D228" s="204"/>
      <c r="E228" s="101"/>
      <c r="F228" s="101"/>
      <c r="G228" s="204"/>
      <c r="H228" s="101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01"/>
      <c r="C229" s="101"/>
      <c r="D229" s="204"/>
      <c r="E229" s="101"/>
      <c r="F229" s="101"/>
      <c r="G229" s="204"/>
      <c r="H229" s="101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01"/>
      <c r="C230" s="101"/>
      <c r="D230" s="204"/>
      <c r="E230" s="101"/>
      <c r="F230" s="101"/>
      <c r="G230" s="204"/>
      <c r="H230" s="101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01"/>
      <c r="C231" s="101"/>
      <c r="D231" s="204"/>
      <c r="E231" s="101"/>
      <c r="F231" s="101"/>
      <c r="G231" s="204"/>
      <c r="H231" s="101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01"/>
      <c r="C232" s="101"/>
      <c r="D232" s="204"/>
      <c r="E232" s="101"/>
      <c r="F232" s="101"/>
      <c r="G232" s="204"/>
      <c r="H232" s="101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01"/>
      <c r="C233" s="101"/>
      <c r="D233" s="204"/>
      <c r="E233" s="101"/>
      <c r="F233" s="101"/>
      <c r="G233" s="204"/>
      <c r="H233" s="101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01"/>
      <c r="C234" s="101"/>
      <c r="D234" s="204"/>
      <c r="E234" s="101"/>
      <c r="F234" s="101"/>
      <c r="G234" s="204"/>
      <c r="H234" s="101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01"/>
      <c r="C235" s="101"/>
      <c r="D235" s="204"/>
      <c r="E235" s="101"/>
      <c r="F235" s="101"/>
      <c r="G235" s="204"/>
      <c r="H235" s="101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01"/>
      <c r="C236" s="101"/>
      <c r="D236" s="204"/>
      <c r="E236" s="101"/>
      <c r="F236" s="101"/>
      <c r="G236" s="204"/>
      <c r="H236" s="101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01"/>
      <c r="C237" s="101"/>
      <c r="D237" s="204"/>
      <c r="E237" s="101"/>
      <c r="F237" s="101"/>
      <c r="G237" s="204"/>
      <c r="H237" s="101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01"/>
      <c r="C238" s="101"/>
      <c r="D238" s="204"/>
      <c r="E238" s="101"/>
      <c r="F238" s="101"/>
      <c r="G238" s="204"/>
      <c r="H238" s="101"/>
      <c r="I238" s="15"/>
      <c r="J238" s="15"/>
      <c r="K238" s="15"/>
      <c r="L238" s="15"/>
      <c r="M238" s="15"/>
      <c r="N238" s="15"/>
      <c r="O238" s="15"/>
      <c r="P238" s="15"/>
      <c r="Q238" s="1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C15" sqref="C15"/>
    </sheetView>
  </sheetViews>
  <sheetFormatPr defaultRowHeight="12.75" x14ac:dyDescent="0.2"/>
  <cols>
    <col min="1" max="1" width="66" style="27" bestFit="1" customWidth="1"/>
    <col min="2" max="2" width="17" style="108" customWidth="1"/>
    <col min="3" max="3" width="18.28515625" style="108" customWidth="1"/>
    <col min="4" max="4" width="11.42578125" style="213" bestFit="1" customWidth="1"/>
    <col min="5" max="16384" width="9.140625" style="27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" t="str">
        <f>IF(REPORT_LANG="UKR","(в розрізі валют погашеня)"," (by currency)")</f>
        <v xml:space="preserve"> (by currency)</v>
      </c>
      <c r="B3" s="1"/>
      <c r="C3" s="1"/>
      <c r="D3" s="1"/>
    </row>
    <row r="4" spans="1:19" x14ac:dyDescent="0.2">
      <c r="B4" s="101"/>
      <c r="C4" s="101"/>
      <c r="D4" s="20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B5" s="194"/>
      <c r="C5" s="194"/>
      <c r="D5" s="133" t="str">
        <f>VALVAL</f>
        <v>bn units</v>
      </c>
    </row>
    <row r="6" spans="1:19" s="91" customFormat="1" x14ac:dyDescent="0.2">
      <c r="A6" s="138"/>
      <c r="B6" s="97" t="str">
        <f>IF(REPORT_LANG="UKR","дол.США","USD")</f>
        <v>USD</v>
      </c>
      <c r="C6" s="97" t="str">
        <f>IF(REPORT_LANG="UKR","грн.","UAH")</f>
        <v>UAH</v>
      </c>
      <c r="D6" s="166" t="s">
        <v>196</v>
      </c>
    </row>
    <row r="7" spans="1:19" s="254" customFormat="1" ht="15.75" x14ac:dyDescent="0.2">
      <c r="A7" s="134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156">
        <f t="shared" ref="B7:D7" si="0">SUM(B8:B26)</f>
        <v>150.99378871165001</v>
      </c>
      <c r="C7" s="156">
        <f t="shared" si="0"/>
        <v>6115.26354220139</v>
      </c>
      <c r="D7" s="225">
        <f t="shared" si="0"/>
        <v>1</v>
      </c>
    </row>
    <row r="8" spans="1:19" s="43" customFormat="1" x14ac:dyDescent="0.2">
      <c r="A8" s="39" t="s">
        <v>185</v>
      </c>
      <c r="B8" s="131">
        <v>4.6331837452300002</v>
      </c>
      <c r="C8" s="131">
        <v>187.64440500000001</v>
      </c>
      <c r="D8" s="248">
        <v>3.0685E-2</v>
      </c>
    </row>
    <row r="9" spans="1:19" s="43" customFormat="1" x14ac:dyDescent="0.2">
      <c r="A9" s="39" t="s">
        <v>47</v>
      </c>
      <c r="B9" s="131">
        <v>51.048485056220002</v>
      </c>
      <c r="C9" s="131">
        <v>2067.46874962723</v>
      </c>
      <c r="D9" s="248">
        <v>0.33808300000000002</v>
      </c>
    </row>
    <row r="10" spans="1:19" s="43" customFormat="1" x14ac:dyDescent="0.2">
      <c r="A10" s="39" t="s">
        <v>41</v>
      </c>
      <c r="B10" s="131">
        <v>0.1918831849</v>
      </c>
      <c r="C10" s="131">
        <v>7.7712881768799997</v>
      </c>
      <c r="D10" s="248">
        <v>1.271E-3</v>
      </c>
    </row>
    <row r="11" spans="1:19" s="43" customFormat="1" x14ac:dyDescent="0.2">
      <c r="A11" s="39" t="s">
        <v>4</v>
      </c>
      <c r="B11" s="131">
        <v>0.85099195671000005</v>
      </c>
      <c r="C11" s="131">
        <v>34.465259345889997</v>
      </c>
      <c r="D11" s="248">
        <v>5.6360000000000004E-3</v>
      </c>
    </row>
    <row r="12" spans="1:19" s="43" customFormat="1" x14ac:dyDescent="0.2">
      <c r="A12" s="39" t="s">
        <v>79</v>
      </c>
      <c r="B12" s="131">
        <v>38.371047593139998</v>
      </c>
      <c r="C12" s="131">
        <v>1554.0312646263801</v>
      </c>
      <c r="D12" s="248">
        <v>0.25412299999999999</v>
      </c>
    </row>
    <row r="13" spans="1:19" x14ac:dyDescent="0.2">
      <c r="A13" s="110" t="s">
        <v>60</v>
      </c>
      <c r="B13" s="95">
        <v>39.694871815390002</v>
      </c>
      <c r="C13" s="95">
        <v>1607.6462780105101</v>
      </c>
      <c r="D13" s="190">
        <v>0.26289099999999999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x14ac:dyDescent="0.2">
      <c r="A14" s="110" t="s">
        <v>113</v>
      </c>
      <c r="B14" s="95">
        <v>16.203325360059999</v>
      </c>
      <c r="C14" s="95">
        <v>656.23629741449997</v>
      </c>
      <c r="D14" s="190">
        <v>0.107311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01"/>
      <c r="C15" s="101"/>
      <c r="D15" s="20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B16" s="101"/>
      <c r="C16" s="101"/>
      <c r="D16" s="20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7" x14ac:dyDescent="0.2">
      <c r="B17" s="101"/>
      <c r="C17" s="101"/>
      <c r="D17" s="20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2:17" x14ac:dyDescent="0.2">
      <c r="B18" s="101"/>
      <c r="C18" s="101"/>
      <c r="D18" s="20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2:17" x14ac:dyDescent="0.2">
      <c r="B19" s="101"/>
      <c r="C19" s="101"/>
      <c r="D19" s="20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2:17" x14ac:dyDescent="0.2">
      <c r="B20" s="101"/>
      <c r="C20" s="101"/>
      <c r="D20" s="20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2:17" x14ac:dyDescent="0.2">
      <c r="B21" s="101"/>
      <c r="C21" s="101"/>
      <c r="D21" s="20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2:17" x14ac:dyDescent="0.2">
      <c r="B22" s="101"/>
      <c r="C22" s="101"/>
      <c r="D22" s="20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2:17" x14ac:dyDescent="0.2">
      <c r="B23" s="101"/>
      <c r="C23" s="101"/>
      <c r="D23" s="20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2:17" x14ac:dyDescent="0.2">
      <c r="B24" s="101"/>
      <c r="C24" s="101"/>
      <c r="D24" s="20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2:17" x14ac:dyDescent="0.2">
      <c r="B25" s="101"/>
      <c r="C25" s="101"/>
      <c r="D25" s="20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2:17" x14ac:dyDescent="0.2">
      <c r="B26" s="101"/>
      <c r="C26" s="101"/>
      <c r="D26" s="20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2:17" x14ac:dyDescent="0.2">
      <c r="B27" s="101"/>
      <c r="C27" s="101"/>
      <c r="D27" s="20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2:17" x14ac:dyDescent="0.2">
      <c r="B28" s="101"/>
      <c r="C28" s="101"/>
      <c r="D28" s="20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2:17" x14ac:dyDescent="0.2">
      <c r="B29" s="101"/>
      <c r="C29" s="101"/>
      <c r="D29" s="20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2:17" x14ac:dyDescent="0.2">
      <c r="B30" s="101"/>
      <c r="C30" s="101"/>
      <c r="D30" s="20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2:17" x14ac:dyDescent="0.2">
      <c r="B31" s="101"/>
      <c r="C31" s="101"/>
      <c r="D31" s="20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2:17" x14ac:dyDescent="0.2">
      <c r="B32" s="101"/>
      <c r="C32" s="101"/>
      <c r="D32" s="20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01"/>
      <c r="C33" s="101"/>
      <c r="D33" s="20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01"/>
      <c r="C34" s="101"/>
      <c r="D34" s="20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01"/>
      <c r="C35" s="101"/>
      <c r="D35" s="20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01"/>
      <c r="C36" s="101"/>
      <c r="D36" s="20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01"/>
      <c r="C37" s="101"/>
      <c r="D37" s="20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01"/>
      <c r="C38" s="101"/>
      <c r="D38" s="20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01"/>
      <c r="C39" s="101"/>
      <c r="D39" s="20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01"/>
      <c r="C40" s="101"/>
      <c r="D40" s="20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01"/>
      <c r="C41" s="101"/>
      <c r="D41" s="20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01"/>
      <c r="C42" s="101"/>
      <c r="D42" s="20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01"/>
      <c r="C43" s="101"/>
      <c r="D43" s="20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01"/>
      <c r="C44" s="101"/>
      <c r="D44" s="20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01"/>
      <c r="C45" s="101"/>
      <c r="D45" s="20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01"/>
      <c r="C46" s="101"/>
      <c r="D46" s="20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01"/>
      <c r="C47" s="101"/>
      <c r="D47" s="20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01"/>
      <c r="C48" s="101"/>
      <c r="D48" s="20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01"/>
      <c r="C184" s="101"/>
      <c r="D184" s="20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01"/>
      <c r="C185" s="101"/>
      <c r="D185" s="20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01"/>
      <c r="C186" s="101"/>
      <c r="D186" s="20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01"/>
      <c r="C187" s="101"/>
      <c r="D187" s="20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01"/>
      <c r="C188" s="101"/>
      <c r="D188" s="20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01"/>
      <c r="C189" s="101"/>
      <c r="D189" s="20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01"/>
      <c r="C190" s="101"/>
      <c r="D190" s="20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01"/>
      <c r="C191" s="101"/>
      <c r="D191" s="20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01"/>
      <c r="C192" s="101"/>
      <c r="D192" s="20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01"/>
      <c r="C193" s="101"/>
      <c r="D193" s="20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01"/>
      <c r="C194" s="101"/>
      <c r="D194" s="20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01"/>
      <c r="C195" s="101"/>
      <c r="D195" s="20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01"/>
      <c r="C196" s="101"/>
      <c r="D196" s="20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01"/>
      <c r="C197" s="101"/>
      <c r="D197" s="20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01"/>
      <c r="C198" s="101"/>
      <c r="D198" s="20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01"/>
      <c r="C199" s="101"/>
      <c r="D199" s="20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01"/>
      <c r="C200" s="101"/>
      <c r="D200" s="20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01"/>
      <c r="C201" s="101"/>
      <c r="D201" s="20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01"/>
      <c r="C202" s="101"/>
      <c r="D202" s="20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01"/>
      <c r="C203" s="101"/>
      <c r="D203" s="20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01"/>
      <c r="C204" s="101"/>
      <c r="D204" s="20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01"/>
      <c r="C205" s="101"/>
      <c r="D205" s="20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01"/>
      <c r="C206" s="101"/>
      <c r="D206" s="20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01"/>
      <c r="C207" s="101"/>
      <c r="D207" s="20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01"/>
      <c r="C208" s="101"/>
      <c r="D208" s="20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01"/>
      <c r="C209" s="101"/>
      <c r="D209" s="20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01"/>
      <c r="C210" s="101"/>
      <c r="D210" s="20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01"/>
      <c r="C211" s="101"/>
      <c r="D211" s="20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01"/>
      <c r="C212" s="101"/>
      <c r="D212" s="20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01"/>
      <c r="C213" s="101"/>
      <c r="D213" s="20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01"/>
      <c r="C214" s="101"/>
      <c r="D214" s="20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01"/>
      <c r="C215" s="101"/>
      <c r="D215" s="20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01"/>
      <c r="C216" s="101"/>
      <c r="D216" s="20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01"/>
      <c r="C217" s="101"/>
      <c r="D217" s="20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01"/>
      <c r="C218" s="101"/>
      <c r="D218" s="20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01"/>
      <c r="C219" s="101"/>
      <c r="D219" s="20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01"/>
      <c r="C220" s="101"/>
      <c r="D220" s="20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01"/>
      <c r="C221" s="101"/>
      <c r="D221" s="20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01"/>
      <c r="C222" s="101"/>
      <c r="D222" s="20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01"/>
      <c r="C223" s="101"/>
      <c r="D223" s="20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01"/>
      <c r="C224" s="101"/>
      <c r="D224" s="20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01"/>
      <c r="C225" s="101"/>
      <c r="D225" s="20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01"/>
      <c r="C226" s="101"/>
      <c r="D226" s="20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01"/>
      <c r="C227" s="101"/>
      <c r="D227" s="20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01"/>
      <c r="C228" s="101"/>
      <c r="D228" s="20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01"/>
      <c r="C229" s="101"/>
      <c r="D229" s="20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01"/>
      <c r="C230" s="101"/>
      <c r="D230" s="20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01"/>
      <c r="C231" s="101"/>
      <c r="D231" s="20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01"/>
      <c r="C232" s="101"/>
      <c r="D232" s="20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01"/>
      <c r="C233" s="101"/>
      <c r="D233" s="20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01"/>
      <c r="C234" s="101"/>
      <c r="D234" s="20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01"/>
      <c r="C235" s="101"/>
      <c r="D235" s="20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01"/>
      <c r="C236" s="101"/>
      <c r="D236" s="20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01"/>
      <c r="C237" s="101"/>
      <c r="D237" s="20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01"/>
      <c r="C238" s="101"/>
      <c r="D238" s="20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01"/>
      <c r="C239" s="101"/>
      <c r="D239" s="20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01"/>
      <c r="C240" s="101"/>
      <c r="D240" s="20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01"/>
      <c r="C241" s="101"/>
      <c r="D241" s="20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01"/>
      <c r="C242" s="101"/>
      <c r="D242" s="20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01"/>
      <c r="C243" s="101"/>
      <c r="D243" s="20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01"/>
      <c r="C244" s="101"/>
      <c r="D244" s="20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01"/>
      <c r="C245" s="101"/>
      <c r="D245" s="20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01"/>
      <c r="C246" s="101"/>
      <c r="D246" s="20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01"/>
      <c r="C247" s="101"/>
      <c r="D247" s="20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2:17" x14ac:dyDescent="0.2">
      <c r="B248" s="101"/>
      <c r="C248" s="101"/>
      <c r="D248" s="20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</sheetData>
  <mergeCells count="2">
    <mergeCell ref="A2:D2"/>
    <mergeCell ref="A3:D3"/>
  </mergeCells>
  <printOptions horizontalCentered="1" verticalCentered="1"/>
  <pageMargins left="0.78740157480314965" right="0.78740157480314965" top="0.19685039370078741" bottom="0.98425196850393704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B22" sqref="B22:C22"/>
    </sheetView>
  </sheetViews>
  <sheetFormatPr defaultRowHeight="12.75" outlineLevelRow="1" x14ac:dyDescent="0.2"/>
  <cols>
    <col min="1" max="1" width="66" style="27" bestFit="1" customWidth="1"/>
    <col min="2" max="2" width="14.42578125" style="108" bestFit="1" customWidth="1"/>
    <col min="3" max="3" width="16" style="108" bestFit="1" customWidth="1"/>
    <col min="4" max="4" width="11.42578125" style="213" bestFit="1" customWidth="1"/>
    <col min="5" max="16384" width="9.140625" style="27"/>
  </cols>
  <sheetData>
    <row r="2" spans="1:19" ht="18.75" x14ac:dyDescent="0.3">
      <c r="A2" s="4" t="str">
        <f>"State debt and State guaranteed debt of Ukraine as of 30.04.2024
(by currency)" &amp; STRPRESENTDATE</f>
        <v>State debt and State guaranteed debt of Ukraine as of 30.04.2024
(by currency)31.05.2024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" t="str">
        <f>IF(REPORT_LANG="UKR","(в розрізі валют погашеня)"," (by currency)")</f>
        <v xml:space="preserve"> (by currency)</v>
      </c>
      <c r="B3" s="1"/>
      <c r="C3" s="1"/>
      <c r="D3" s="1"/>
    </row>
    <row r="4" spans="1:19" x14ac:dyDescent="0.2">
      <c r="B4" s="101"/>
      <c r="C4" s="101"/>
      <c r="D4" s="20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B5" s="194"/>
      <c r="C5" s="194"/>
      <c r="D5" s="133" t="str">
        <f>VALVAL</f>
        <v>bn units</v>
      </c>
    </row>
    <row r="6" spans="1:19" s="91" customFormat="1" x14ac:dyDescent="0.2">
      <c r="A6" s="138"/>
      <c r="B6" s="97" t="str">
        <f>IF(REPORT_LANG="UKR","дол.США","USD")</f>
        <v>USD</v>
      </c>
      <c r="C6" s="97" t="str">
        <f>IF(REPORT_LANG="UKR","грн.","UAH")</f>
        <v>UAH</v>
      </c>
      <c r="D6" s="166" t="s">
        <v>196</v>
      </c>
    </row>
    <row r="7" spans="1:19" s="254" customFormat="1" ht="15.75" x14ac:dyDescent="0.2">
      <c r="A7" s="77" t="s">
        <v>222</v>
      </c>
      <c r="B7" s="156">
        <f t="shared" ref="B7:D7" si="0">SUM(B8:B18)</f>
        <v>150.99378871165001</v>
      </c>
      <c r="C7" s="156">
        <f t="shared" si="0"/>
        <v>6115.26354220139</v>
      </c>
      <c r="D7" s="225">
        <f t="shared" si="0"/>
        <v>1</v>
      </c>
    </row>
    <row r="8" spans="1:19" s="43" customFormat="1" x14ac:dyDescent="0.2">
      <c r="A8" s="39" t="s">
        <v>185</v>
      </c>
      <c r="B8" s="131">
        <v>4.6331837452300002</v>
      </c>
      <c r="C8" s="131">
        <v>187.64440500000001</v>
      </c>
      <c r="D8" s="248">
        <v>3.0685E-2</v>
      </c>
    </row>
    <row r="9" spans="1:19" s="43" customFormat="1" x14ac:dyDescent="0.2">
      <c r="A9" s="39" t="s">
        <v>47</v>
      </c>
      <c r="B9" s="131">
        <v>51.048485056220002</v>
      </c>
      <c r="C9" s="131">
        <v>2067.46874962723</v>
      </c>
      <c r="D9" s="248">
        <v>0.33808300000000002</v>
      </c>
    </row>
    <row r="10" spans="1:19" s="43" customFormat="1" x14ac:dyDescent="0.2">
      <c r="A10" s="39" t="s">
        <v>41</v>
      </c>
      <c r="B10" s="131">
        <v>0.1918831849</v>
      </c>
      <c r="C10" s="131">
        <v>7.7712881768799997</v>
      </c>
      <c r="D10" s="248">
        <v>1.271E-3</v>
      </c>
    </row>
    <row r="11" spans="1:19" s="43" customFormat="1" x14ac:dyDescent="0.2">
      <c r="A11" s="39" t="s">
        <v>4</v>
      </c>
      <c r="B11" s="131">
        <v>0.85099195671000005</v>
      </c>
      <c r="C11" s="131">
        <v>34.465259345889997</v>
      </c>
      <c r="D11" s="248">
        <v>5.6360000000000004E-3</v>
      </c>
    </row>
    <row r="12" spans="1:19" s="43" customFormat="1" x14ac:dyDescent="0.2">
      <c r="A12" s="39" t="s">
        <v>79</v>
      </c>
      <c r="B12" s="131">
        <v>38.371047593139998</v>
      </c>
      <c r="C12" s="131">
        <v>1554.0312646263801</v>
      </c>
      <c r="D12" s="248">
        <v>0.25412299999999999</v>
      </c>
    </row>
    <row r="13" spans="1:19" x14ac:dyDescent="0.2">
      <c r="A13" s="110" t="s">
        <v>60</v>
      </c>
      <c r="B13" s="95">
        <v>39.694871815390002</v>
      </c>
      <c r="C13" s="95">
        <v>1607.6462780105101</v>
      </c>
      <c r="D13" s="190">
        <v>0.26289099999999999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x14ac:dyDescent="0.2">
      <c r="A14" s="110" t="s">
        <v>113</v>
      </c>
      <c r="B14" s="95">
        <v>16.203325360059999</v>
      </c>
      <c r="C14" s="95">
        <v>656.23629741449997</v>
      </c>
      <c r="D14" s="190">
        <v>0.107311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01"/>
      <c r="C15" s="101"/>
      <c r="D15" s="20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B16" s="101"/>
      <c r="C16" s="101"/>
      <c r="D16" s="20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9" x14ac:dyDescent="0.2">
      <c r="B17" s="101"/>
      <c r="C17" s="101"/>
      <c r="D17" s="20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9" x14ac:dyDescent="0.2">
      <c r="B18" s="101"/>
      <c r="C18" s="101"/>
      <c r="D18" s="20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9" x14ac:dyDescent="0.2">
      <c r="B19" s="101"/>
      <c r="C19" s="101"/>
      <c r="D19" s="20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x14ac:dyDescent="0.2">
      <c r="A20" s="83" t="s">
        <v>162</v>
      </c>
      <c r="B20" s="101"/>
      <c r="C20" s="101"/>
      <c r="D20" s="20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B21" s="93" t="str">
        <f>"Державний борг України за станом на " &amp; TEXT(DREPORTDATE,"dd.MM.yyyy")</f>
        <v>Державний борг України за станом на 31.05.2024</v>
      </c>
      <c r="C21" s="101"/>
      <c r="D21" s="133" t="str">
        <f>VALVAL</f>
        <v>bn units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9" s="198" customFormat="1" x14ac:dyDescent="0.2">
      <c r="A22" s="138"/>
      <c r="B22" s="97" t="str">
        <f>IF(REPORT_LANG="UKR","дол.США","USD")</f>
        <v>USD</v>
      </c>
      <c r="C22" s="97" t="str">
        <f>IF(REPORT_LANG="UKR","грн.","UAH")</f>
        <v>UAH</v>
      </c>
      <c r="D22" s="166" t="s">
        <v>196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spans="1:19" s="120" customFormat="1" ht="15" x14ac:dyDescent="0.2">
      <c r="A23" s="106" t="s">
        <v>222</v>
      </c>
      <c r="B23" s="176">
        <f t="shared" ref="B23:D23" si="1">B$24+B$32</f>
        <v>150.99378871165001</v>
      </c>
      <c r="C23" s="176">
        <f t="shared" si="1"/>
        <v>6115.26354220139</v>
      </c>
      <c r="D23" s="9">
        <f t="shared" si="1"/>
        <v>0.99999900000000008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s="219" customFormat="1" ht="15" x14ac:dyDescent="0.25">
      <c r="A24" s="121" t="s">
        <v>161</v>
      </c>
      <c r="B24" s="238">
        <f t="shared" ref="B24:D24" si="2">SUM(B$25:B$31)</f>
        <v>143.15429573088002</v>
      </c>
      <c r="C24" s="238">
        <f t="shared" si="2"/>
        <v>5797.7632925308599</v>
      </c>
      <c r="D24" s="76">
        <f t="shared" si="2"/>
        <v>0.94808000000000003</v>
      </c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</row>
    <row r="25" spans="1:19" s="139" customFormat="1" outlineLevel="1" x14ac:dyDescent="0.2">
      <c r="A25" s="136" t="s">
        <v>185</v>
      </c>
      <c r="B25" s="26">
        <v>4.6331837452300002</v>
      </c>
      <c r="C25" s="26">
        <v>187.64440500000001</v>
      </c>
      <c r="D25" s="151">
        <v>3.0685E-2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</row>
    <row r="26" spans="1:19" outlineLevel="1" x14ac:dyDescent="0.2">
      <c r="A26" s="136" t="s">
        <v>47</v>
      </c>
      <c r="B26" s="95">
        <v>49.708850583020002</v>
      </c>
      <c r="C26" s="95">
        <v>2013.2134194985299</v>
      </c>
      <c r="D26" s="190">
        <v>0.32921099999999998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outlineLevel="1" x14ac:dyDescent="0.2">
      <c r="A27" s="81" t="s">
        <v>41</v>
      </c>
      <c r="B27" s="95">
        <v>0.1918831849</v>
      </c>
      <c r="C27" s="95">
        <v>7.7712881768799997</v>
      </c>
      <c r="D27" s="190">
        <v>1.271E-3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outlineLevel="1" x14ac:dyDescent="0.2">
      <c r="A28" s="81" t="s">
        <v>4</v>
      </c>
      <c r="B28" s="95">
        <v>0.85099195671000005</v>
      </c>
      <c r="C28" s="95">
        <v>34.465259345889997</v>
      </c>
      <c r="D28" s="190">
        <v>5.6360000000000004E-3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9" outlineLevel="1" x14ac:dyDescent="0.2">
      <c r="A29" s="81" t="s">
        <v>79</v>
      </c>
      <c r="B29" s="95">
        <v>36.980263879340001</v>
      </c>
      <c r="C29" s="95">
        <v>1497.70438513964</v>
      </c>
      <c r="D29" s="190">
        <v>0.24491199999999999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outlineLevel="1" x14ac:dyDescent="0.2">
      <c r="A30" s="81" t="s">
        <v>60</v>
      </c>
      <c r="B30" s="95">
        <v>36.32522426936</v>
      </c>
      <c r="C30" s="95">
        <v>1471.17521543152</v>
      </c>
      <c r="D30" s="190">
        <v>0.24057400000000001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outlineLevel="1" x14ac:dyDescent="0.2">
      <c r="A31" s="81" t="s">
        <v>113</v>
      </c>
      <c r="B31" s="95">
        <v>14.463898112320001</v>
      </c>
      <c r="C31" s="95">
        <v>585.78931993840001</v>
      </c>
      <c r="D31" s="190">
        <v>9.5791000000000001E-2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ht="15" x14ac:dyDescent="0.25">
      <c r="A32" s="85" t="s">
        <v>64</v>
      </c>
      <c r="B32" s="48">
        <f t="shared" ref="B32:D32" si="3">SUM(B$33:B$36)</f>
        <v>7.8394929807700002</v>
      </c>
      <c r="C32" s="48">
        <f t="shared" si="3"/>
        <v>317.50024967053002</v>
      </c>
      <c r="D32" s="153">
        <f t="shared" si="3"/>
        <v>5.1919000000000007E-2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outlineLevel="1" x14ac:dyDescent="0.2">
      <c r="A33" s="81" t="s">
        <v>47</v>
      </c>
      <c r="B33" s="95">
        <v>1.3396344732000001</v>
      </c>
      <c r="C33" s="95">
        <v>54.255330128700002</v>
      </c>
      <c r="D33" s="190">
        <v>8.8719999999999997E-3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outlineLevel="1" x14ac:dyDescent="0.2">
      <c r="A34" s="81" t="s">
        <v>79</v>
      </c>
      <c r="B34" s="95">
        <v>1.3907837138000001</v>
      </c>
      <c r="C34" s="95">
        <v>56.326879486739998</v>
      </c>
      <c r="D34" s="190">
        <v>9.2110000000000004E-3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outlineLevel="1" x14ac:dyDescent="0.2">
      <c r="A35" s="81" t="s">
        <v>60</v>
      </c>
      <c r="B35" s="95">
        <v>3.3696475460299999</v>
      </c>
      <c r="C35" s="95">
        <v>136.47106257899</v>
      </c>
      <c r="D35" s="190">
        <v>2.2315999999999999E-2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outlineLevel="1" x14ac:dyDescent="0.2">
      <c r="A36" s="81" t="s">
        <v>113</v>
      </c>
      <c r="B36" s="95">
        <v>1.7394272477399999</v>
      </c>
      <c r="C36" s="95">
        <v>70.446977476100002</v>
      </c>
      <c r="D36" s="190">
        <v>1.1520000000000001E-2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2">
      <c r="B37" s="101"/>
      <c r="C37" s="101"/>
      <c r="D37" s="20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2">
      <c r="B38" s="101"/>
      <c r="C38" s="101"/>
      <c r="D38" s="20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2">
      <c r="B39" s="101"/>
      <c r="C39" s="101"/>
      <c r="D39" s="20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2">
      <c r="B40" s="101"/>
      <c r="C40" s="101"/>
      <c r="D40" s="20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2">
      <c r="B41" s="101"/>
      <c r="C41" s="101"/>
      <c r="D41" s="20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2">
      <c r="B42" s="101"/>
      <c r="C42" s="101"/>
      <c r="D42" s="20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2">
      <c r="B43" s="101"/>
      <c r="C43" s="101"/>
      <c r="D43" s="20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2">
      <c r="B44" s="101"/>
      <c r="C44" s="101"/>
      <c r="D44" s="20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2">
      <c r="B45" s="101"/>
      <c r="C45" s="101"/>
      <c r="D45" s="20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2">
      <c r="B46" s="101"/>
      <c r="C46" s="101"/>
      <c r="D46" s="20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2">
      <c r="B47" s="101"/>
      <c r="C47" s="101"/>
      <c r="D47" s="20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2">
      <c r="B48" s="101"/>
      <c r="C48" s="101"/>
      <c r="D48" s="20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01"/>
      <c r="C184" s="101"/>
      <c r="D184" s="20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01"/>
      <c r="C185" s="101"/>
      <c r="D185" s="20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01"/>
      <c r="C186" s="101"/>
      <c r="D186" s="20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01"/>
      <c r="C187" s="101"/>
      <c r="D187" s="20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01"/>
      <c r="C188" s="101"/>
      <c r="D188" s="20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01"/>
      <c r="C189" s="101"/>
      <c r="D189" s="20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01"/>
      <c r="C190" s="101"/>
      <c r="D190" s="20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01"/>
      <c r="C191" s="101"/>
      <c r="D191" s="20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01"/>
      <c r="C192" s="101"/>
      <c r="D192" s="20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01"/>
      <c r="C193" s="101"/>
      <c r="D193" s="20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01"/>
      <c r="C194" s="101"/>
      <c r="D194" s="20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01"/>
      <c r="C195" s="101"/>
      <c r="D195" s="20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01"/>
      <c r="C196" s="101"/>
      <c r="D196" s="20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01"/>
      <c r="C197" s="101"/>
      <c r="D197" s="20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01"/>
      <c r="C198" s="101"/>
      <c r="D198" s="20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01"/>
      <c r="C199" s="101"/>
      <c r="D199" s="20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01"/>
      <c r="C200" s="101"/>
      <c r="D200" s="20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01"/>
      <c r="C201" s="101"/>
      <c r="D201" s="20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01"/>
      <c r="C202" s="101"/>
      <c r="D202" s="20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01"/>
      <c r="C203" s="101"/>
      <c r="D203" s="20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01"/>
      <c r="C204" s="101"/>
      <c r="D204" s="20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01"/>
      <c r="C205" s="101"/>
      <c r="D205" s="20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01"/>
      <c r="C206" s="101"/>
      <c r="D206" s="20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01"/>
      <c r="C207" s="101"/>
      <c r="D207" s="20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01"/>
      <c r="C208" s="101"/>
      <c r="D208" s="20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01"/>
      <c r="C209" s="101"/>
      <c r="D209" s="20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01"/>
      <c r="C210" s="101"/>
      <c r="D210" s="20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01"/>
      <c r="C211" s="101"/>
      <c r="D211" s="20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01"/>
      <c r="C212" s="101"/>
      <c r="D212" s="20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01"/>
      <c r="C213" s="101"/>
      <c r="D213" s="20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01"/>
      <c r="C214" s="101"/>
      <c r="D214" s="20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01"/>
      <c r="C215" s="101"/>
      <c r="D215" s="20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01"/>
      <c r="C216" s="101"/>
      <c r="D216" s="20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01"/>
      <c r="C217" s="101"/>
      <c r="D217" s="20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01"/>
      <c r="C218" s="101"/>
      <c r="D218" s="20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01"/>
      <c r="C219" s="101"/>
      <c r="D219" s="20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01"/>
      <c r="C220" s="101"/>
      <c r="D220" s="20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01"/>
      <c r="C221" s="101"/>
      <c r="D221" s="20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01"/>
      <c r="C222" s="101"/>
      <c r="D222" s="20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01"/>
      <c r="C223" s="101"/>
      <c r="D223" s="20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01"/>
      <c r="C224" s="101"/>
      <c r="D224" s="20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01"/>
      <c r="C225" s="101"/>
      <c r="D225" s="20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01"/>
      <c r="C226" s="101"/>
      <c r="D226" s="20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01"/>
      <c r="C227" s="101"/>
      <c r="D227" s="20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01"/>
      <c r="C228" s="101"/>
      <c r="D228" s="20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01"/>
      <c r="C229" s="101"/>
      <c r="D229" s="20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01"/>
      <c r="C230" s="101"/>
      <c r="D230" s="20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01"/>
      <c r="C231" s="101"/>
      <c r="D231" s="20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01"/>
      <c r="C232" s="101"/>
      <c r="D232" s="20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01"/>
      <c r="C233" s="101"/>
      <c r="D233" s="20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01"/>
      <c r="C234" s="101"/>
      <c r="D234" s="20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01"/>
      <c r="C235" s="101"/>
      <c r="D235" s="20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01"/>
      <c r="C236" s="101"/>
      <c r="D236" s="20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01"/>
      <c r="C237" s="101"/>
      <c r="D237" s="20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01"/>
      <c r="C238" s="101"/>
      <c r="D238" s="20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01"/>
      <c r="C239" s="101"/>
      <c r="D239" s="20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01"/>
      <c r="C240" s="101"/>
      <c r="D240" s="20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01"/>
      <c r="C241" s="101"/>
      <c r="D241" s="20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01"/>
      <c r="C242" s="101"/>
      <c r="D242" s="20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01"/>
      <c r="C243" s="101"/>
      <c r="D243" s="20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01"/>
      <c r="C244" s="101"/>
      <c r="D244" s="20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01"/>
      <c r="C245" s="101"/>
      <c r="D245" s="20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7" bestFit="1" customWidth="1"/>
    <col min="2" max="2" width="19" style="108" customWidth="1"/>
    <col min="3" max="3" width="19.42578125" style="108" customWidth="1"/>
    <col min="4" max="4" width="9.85546875" style="213" customWidth="1"/>
    <col min="5" max="5" width="18.42578125" style="108" customWidth="1"/>
    <col min="6" max="6" width="17.7109375" style="108" customWidth="1"/>
    <col min="7" max="7" width="9.140625" style="213" customWidth="1"/>
    <col min="8" max="8" width="16" style="108" bestFit="1" customWidth="1"/>
    <col min="9" max="16384" width="9.140625" style="27"/>
  </cols>
  <sheetData>
    <row r="2" spans="1:19" ht="18.75" x14ac:dyDescent="0.3">
      <c r="A2" s="5" t="s">
        <v>76</v>
      </c>
      <c r="B2" s="3"/>
      <c r="C2" s="3"/>
      <c r="D2" s="3"/>
      <c r="E2" s="3"/>
      <c r="F2" s="3"/>
      <c r="G2" s="3"/>
      <c r="H2" s="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">
      <c r="A3" s="212"/>
    </row>
    <row r="4" spans="1:19" x14ac:dyDescent="0.2">
      <c r="B4" s="101"/>
      <c r="C4" s="101"/>
      <c r="D4" s="204"/>
      <c r="E4" s="101"/>
      <c r="F4" s="101"/>
      <c r="G4" s="204"/>
      <c r="H4" s="101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B5" s="194"/>
      <c r="C5" s="194"/>
      <c r="D5" s="70"/>
      <c r="E5" s="194"/>
      <c r="F5" s="194"/>
      <c r="G5" s="70"/>
      <c r="H5" s="133" t="str">
        <f>VALVAL</f>
        <v>bn units</v>
      </c>
    </row>
    <row r="6" spans="1:19" s="164" customFormat="1" x14ac:dyDescent="0.2">
      <c r="A6" s="175"/>
      <c r="B6" s="256">
        <v>45291</v>
      </c>
      <c r="C6" s="257"/>
      <c r="D6" s="258"/>
      <c r="E6" s="256">
        <v>45443</v>
      </c>
      <c r="F6" s="257"/>
      <c r="G6" s="258"/>
      <c r="H6" s="196"/>
    </row>
    <row r="7" spans="1:19" s="217" customFormat="1" x14ac:dyDescent="0.2">
      <c r="A7" s="138"/>
      <c r="B7" s="56" t="s">
        <v>170</v>
      </c>
      <c r="C7" s="56" t="s">
        <v>172</v>
      </c>
      <c r="D7" s="166" t="s">
        <v>196</v>
      </c>
      <c r="E7" s="56" t="s">
        <v>170</v>
      </c>
      <c r="F7" s="56" t="s">
        <v>172</v>
      </c>
      <c r="G7" s="166" t="s">
        <v>196</v>
      </c>
      <c r="H7" s="56" t="s">
        <v>69</v>
      </c>
    </row>
    <row r="8" spans="1:19" s="254" customFormat="1" ht="15.75" x14ac:dyDescent="0.2">
      <c r="A8" s="77" t="s">
        <v>151</v>
      </c>
      <c r="B8" s="156">
        <f t="shared" ref="B8:H8" si="0">SUM(B9:B18)</f>
        <v>145.31745543965999</v>
      </c>
      <c r="C8" s="156">
        <f t="shared" si="0"/>
        <v>5519.5057194944002</v>
      </c>
      <c r="D8" s="225">
        <f t="shared" si="0"/>
        <v>1.0000000000000002</v>
      </c>
      <c r="E8" s="156">
        <f t="shared" si="0"/>
        <v>150.99378871165001</v>
      </c>
      <c r="F8" s="156">
        <f t="shared" si="0"/>
        <v>6115.26354220139</v>
      </c>
      <c r="G8" s="225">
        <f t="shared" si="0"/>
        <v>1</v>
      </c>
      <c r="H8" s="129">
        <f t="shared" si="0"/>
        <v>-1.0000000000018675E-6</v>
      </c>
    </row>
    <row r="9" spans="1:19" s="43" customFormat="1" x14ac:dyDescent="0.2">
      <c r="A9" s="39" t="s">
        <v>185</v>
      </c>
      <c r="B9" s="131">
        <v>3.28923053835</v>
      </c>
      <c r="C9" s="131">
        <v>124.93286999999999</v>
      </c>
      <c r="D9" s="248">
        <v>2.2634999999999999E-2</v>
      </c>
      <c r="E9" s="131">
        <v>4.6331837452300002</v>
      </c>
      <c r="F9" s="131">
        <v>187.64440500000001</v>
      </c>
      <c r="G9" s="248">
        <v>3.0685E-2</v>
      </c>
      <c r="H9" s="131">
        <v>8.0499999999999999E-3</v>
      </c>
    </row>
    <row r="10" spans="1:19" x14ac:dyDescent="0.2">
      <c r="A10" s="110" t="s">
        <v>47</v>
      </c>
      <c r="B10" s="95">
        <v>46.959476534229999</v>
      </c>
      <c r="C10" s="95">
        <v>1783.6336215162501</v>
      </c>
      <c r="D10" s="190">
        <v>0.32315100000000002</v>
      </c>
      <c r="E10" s="95">
        <v>51.048485056220002</v>
      </c>
      <c r="F10" s="95">
        <v>2067.46874962723</v>
      </c>
      <c r="G10" s="190">
        <v>0.33808300000000002</v>
      </c>
      <c r="H10" s="95">
        <v>1.4932000000000001E-2</v>
      </c>
      <c r="I10" s="15"/>
      <c r="J10" s="15"/>
      <c r="K10" s="15"/>
      <c r="L10" s="15"/>
      <c r="M10" s="15"/>
      <c r="N10" s="15"/>
      <c r="O10" s="15"/>
      <c r="P10" s="15"/>
      <c r="Q10" s="15"/>
    </row>
    <row r="11" spans="1:19" x14ac:dyDescent="0.2">
      <c r="A11" s="110" t="s">
        <v>41</v>
      </c>
      <c r="B11" s="95">
        <v>2.3454162970000001E-2</v>
      </c>
      <c r="C11" s="95">
        <v>0.89084539944999996</v>
      </c>
      <c r="D11" s="190">
        <v>1.6100000000000001E-4</v>
      </c>
      <c r="E11" s="95">
        <v>0.1918831849</v>
      </c>
      <c r="F11" s="95">
        <v>7.7712881768799997</v>
      </c>
      <c r="G11" s="190">
        <v>1.271E-3</v>
      </c>
      <c r="H11" s="95">
        <v>1.109E-3</v>
      </c>
      <c r="I11" s="15"/>
      <c r="J11" s="15"/>
      <c r="K11" s="15"/>
      <c r="L11" s="15"/>
      <c r="M11" s="15"/>
      <c r="N11" s="15"/>
      <c r="O11" s="15"/>
      <c r="P11" s="15"/>
      <c r="Q11" s="15"/>
    </row>
    <row r="12" spans="1:19" x14ac:dyDescent="0.2">
      <c r="A12" s="110" t="s">
        <v>4</v>
      </c>
      <c r="B12" s="95">
        <v>0.94627132542000003</v>
      </c>
      <c r="C12" s="95">
        <v>35.941655990729998</v>
      </c>
      <c r="D12" s="190">
        <v>6.5120000000000004E-3</v>
      </c>
      <c r="E12" s="95">
        <v>0.85099195671000005</v>
      </c>
      <c r="F12" s="95">
        <v>34.465259345889997</v>
      </c>
      <c r="G12" s="190">
        <v>5.6360000000000004E-3</v>
      </c>
      <c r="H12" s="95">
        <v>-8.7600000000000004E-4</v>
      </c>
      <c r="I12" s="15"/>
      <c r="J12" s="15"/>
      <c r="K12" s="15"/>
      <c r="L12" s="15"/>
      <c r="M12" s="15"/>
      <c r="N12" s="15"/>
      <c r="O12" s="15"/>
      <c r="P12" s="15"/>
      <c r="Q12" s="15"/>
    </row>
    <row r="13" spans="1:19" x14ac:dyDescent="0.2">
      <c r="A13" s="110" t="s">
        <v>79</v>
      </c>
      <c r="B13" s="95">
        <v>39.537550508709998</v>
      </c>
      <c r="C13" s="95">
        <v>1501.7310584435299</v>
      </c>
      <c r="D13" s="190">
        <v>0.27207700000000001</v>
      </c>
      <c r="E13" s="95">
        <v>38.371047593139998</v>
      </c>
      <c r="F13" s="95">
        <v>1554.0312646263801</v>
      </c>
      <c r="G13" s="190">
        <v>0.25412299999999999</v>
      </c>
      <c r="H13" s="95">
        <v>-1.7954000000000001E-2</v>
      </c>
      <c r="I13" s="15"/>
      <c r="J13" s="15"/>
      <c r="K13" s="15"/>
      <c r="L13" s="15"/>
      <c r="M13" s="15"/>
      <c r="N13" s="15"/>
      <c r="O13" s="15"/>
      <c r="P13" s="15"/>
      <c r="Q13" s="15"/>
    </row>
    <row r="14" spans="1:19" x14ac:dyDescent="0.2">
      <c r="A14" s="110" t="s">
        <v>60</v>
      </c>
      <c r="B14" s="95">
        <v>38.084592958569999</v>
      </c>
      <c r="C14" s="95">
        <v>1446.54424358959</v>
      </c>
      <c r="D14" s="190">
        <v>0.26207900000000001</v>
      </c>
      <c r="E14" s="95">
        <v>39.694871815390002</v>
      </c>
      <c r="F14" s="95">
        <v>1607.6462780105101</v>
      </c>
      <c r="G14" s="190">
        <v>0.26289099999999999</v>
      </c>
      <c r="H14" s="95">
        <v>8.12E-4</v>
      </c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A15" s="110" t="s">
        <v>113</v>
      </c>
      <c r="B15" s="95">
        <v>16.47687941141</v>
      </c>
      <c r="C15" s="95">
        <v>625.83142455484995</v>
      </c>
      <c r="D15" s="190">
        <v>0.113385</v>
      </c>
      <c r="E15" s="95">
        <v>16.203325360059999</v>
      </c>
      <c r="F15" s="95">
        <v>656.23629741449997</v>
      </c>
      <c r="G15" s="190">
        <v>0.107311</v>
      </c>
      <c r="H15" s="95">
        <v>-6.0740000000000004E-3</v>
      </c>
      <c r="I15" s="15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B16" s="101"/>
      <c r="C16" s="101"/>
      <c r="D16" s="204"/>
      <c r="E16" s="101"/>
      <c r="F16" s="101"/>
      <c r="G16" s="204"/>
      <c r="H16" s="101"/>
      <c r="I16" s="15"/>
      <c r="J16" s="15"/>
      <c r="K16" s="15"/>
      <c r="L16" s="15"/>
      <c r="M16" s="15"/>
      <c r="N16" s="15"/>
      <c r="O16" s="15"/>
      <c r="P16" s="15"/>
      <c r="Q16" s="15"/>
    </row>
    <row r="17" spans="1:19" x14ac:dyDescent="0.2">
      <c r="B17" s="101"/>
      <c r="C17" s="101"/>
      <c r="D17" s="204"/>
      <c r="E17" s="101"/>
      <c r="F17" s="101"/>
      <c r="G17" s="204"/>
      <c r="H17" s="101"/>
      <c r="I17" s="15"/>
      <c r="J17" s="15"/>
      <c r="K17" s="15"/>
      <c r="L17" s="15"/>
      <c r="M17" s="15"/>
      <c r="N17" s="15"/>
      <c r="O17" s="15"/>
      <c r="P17" s="15"/>
      <c r="Q17" s="15"/>
    </row>
    <row r="18" spans="1:19" x14ac:dyDescent="0.2">
      <c r="B18" s="101"/>
      <c r="C18" s="101"/>
      <c r="D18" s="204"/>
      <c r="E18" s="101"/>
      <c r="F18" s="101"/>
      <c r="G18" s="204"/>
      <c r="H18" s="101"/>
      <c r="I18" s="15"/>
      <c r="J18" s="15"/>
      <c r="K18" s="15"/>
      <c r="L18" s="15"/>
      <c r="M18" s="15"/>
      <c r="N18" s="15"/>
      <c r="O18" s="15"/>
      <c r="P18" s="15"/>
      <c r="Q18" s="15"/>
    </row>
    <row r="19" spans="1:19" x14ac:dyDescent="0.2">
      <c r="B19" s="101"/>
      <c r="C19" s="101"/>
      <c r="D19" s="204"/>
      <c r="E19" s="101"/>
      <c r="F19" s="101"/>
      <c r="G19" s="204"/>
      <c r="H19" s="101"/>
      <c r="I19" s="15"/>
      <c r="J19" s="15"/>
      <c r="K19" s="15"/>
      <c r="L19" s="15"/>
      <c r="M19" s="15"/>
      <c r="N19" s="15"/>
      <c r="O19" s="15"/>
      <c r="P19" s="15"/>
      <c r="Q19" s="15"/>
    </row>
    <row r="20" spans="1:19" x14ac:dyDescent="0.2">
      <c r="B20" s="101"/>
      <c r="C20" s="101"/>
      <c r="D20" s="204"/>
      <c r="E20" s="101"/>
      <c r="F20" s="101"/>
      <c r="G20" s="204"/>
      <c r="H20" s="101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B21" s="101"/>
      <c r="C21" s="101"/>
      <c r="D21" s="204"/>
      <c r="E21" s="101"/>
      <c r="F21" s="101"/>
      <c r="G21" s="204"/>
      <c r="H21" s="133" t="str">
        <f>VALVAL</f>
        <v>bn units</v>
      </c>
      <c r="I21" s="15"/>
      <c r="J21" s="15"/>
      <c r="K21" s="15"/>
      <c r="L21" s="15"/>
      <c r="M21" s="15"/>
      <c r="N21" s="15"/>
      <c r="O21" s="15"/>
      <c r="P21" s="15"/>
      <c r="Q21" s="15"/>
    </row>
    <row r="22" spans="1:19" x14ac:dyDescent="0.2">
      <c r="A22" s="175"/>
      <c r="B22" s="256">
        <v>45291</v>
      </c>
      <c r="C22" s="257"/>
      <c r="D22" s="258"/>
      <c r="E22" s="256">
        <v>45443</v>
      </c>
      <c r="F22" s="257"/>
      <c r="G22" s="258"/>
      <c r="H22" s="196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</row>
    <row r="23" spans="1:19" s="75" customFormat="1" x14ac:dyDescent="0.2">
      <c r="A23" s="235"/>
      <c r="B23" s="188" t="s">
        <v>170</v>
      </c>
      <c r="C23" s="188" t="s">
        <v>172</v>
      </c>
      <c r="D23" s="57" t="s">
        <v>196</v>
      </c>
      <c r="E23" s="188" t="s">
        <v>170</v>
      </c>
      <c r="F23" s="188" t="s">
        <v>172</v>
      </c>
      <c r="G23" s="57" t="s">
        <v>196</v>
      </c>
      <c r="H23" s="188" t="s">
        <v>69</v>
      </c>
      <c r="I23" s="67"/>
      <c r="J23" s="67"/>
      <c r="K23" s="67"/>
      <c r="L23" s="67"/>
      <c r="M23" s="67"/>
      <c r="N23" s="67"/>
      <c r="O23" s="67"/>
      <c r="P23" s="67"/>
      <c r="Q23" s="67"/>
    </row>
    <row r="24" spans="1:19" s="120" customFormat="1" ht="15" x14ac:dyDescent="0.25">
      <c r="A24" s="106" t="s">
        <v>151</v>
      </c>
      <c r="B24" s="176">
        <f t="shared" ref="B24:H24" si="1">B$25+B$33</f>
        <v>145.31745543966002</v>
      </c>
      <c r="C24" s="176">
        <f t="shared" si="1"/>
        <v>5519.5057194944002</v>
      </c>
      <c r="D24" s="9">
        <f t="shared" si="1"/>
        <v>0.99999899999999997</v>
      </c>
      <c r="E24" s="176">
        <f t="shared" si="1"/>
        <v>150.99378871165001</v>
      </c>
      <c r="F24" s="176">
        <f t="shared" si="1"/>
        <v>6115.26354220139</v>
      </c>
      <c r="G24" s="9">
        <f t="shared" si="1"/>
        <v>0.99999900000000008</v>
      </c>
      <c r="H24" s="66">
        <f t="shared" si="1"/>
        <v>-1.0000000000062043E-6</v>
      </c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219" customFormat="1" ht="15" x14ac:dyDescent="0.25">
      <c r="A25" s="121" t="s">
        <v>161</v>
      </c>
      <c r="B25" s="238">
        <f t="shared" ref="B25:H25" si="2">SUM(B$26:B$32)</f>
        <v>136.59196737241001</v>
      </c>
      <c r="C25" s="238">
        <f t="shared" si="2"/>
        <v>5188.0907415274305</v>
      </c>
      <c r="D25" s="76">
        <f t="shared" si="2"/>
        <v>0.93995499999999998</v>
      </c>
      <c r="E25" s="238">
        <f t="shared" si="2"/>
        <v>143.15429573088002</v>
      </c>
      <c r="F25" s="238">
        <f t="shared" si="2"/>
        <v>5797.7632925308599</v>
      </c>
      <c r="G25" s="76">
        <f t="shared" si="2"/>
        <v>0.94808000000000003</v>
      </c>
      <c r="H25" s="223">
        <f t="shared" si="2"/>
        <v>8.1239999999999941E-3</v>
      </c>
      <c r="I25" s="208"/>
      <c r="J25" s="208"/>
      <c r="K25" s="208"/>
      <c r="L25" s="208"/>
      <c r="M25" s="208"/>
      <c r="N25" s="208"/>
      <c r="O25" s="208"/>
      <c r="P25" s="208"/>
      <c r="Q25" s="208"/>
    </row>
    <row r="26" spans="1:19" s="139" customFormat="1" outlineLevel="1" x14ac:dyDescent="0.2">
      <c r="A26" s="136" t="s">
        <v>185</v>
      </c>
      <c r="B26" s="26">
        <v>3.28923053835</v>
      </c>
      <c r="C26" s="26">
        <v>124.93286999999999</v>
      </c>
      <c r="D26" s="151">
        <v>2.2634999999999999E-2</v>
      </c>
      <c r="E26" s="26">
        <v>4.6331837452300002</v>
      </c>
      <c r="F26" s="26">
        <v>187.64440500000001</v>
      </c>
      <c r="G26" s="151">
        <v>3.0685E-2</v>
      </c>
      <c r="H26" s="26">
        <v>8.0499999999999999E-3</v>
      </c>
      <c r="I26" s="128"/>
      <c r="J26" s="128"/>
      <c r="K26" s="128"/>
      <c r="L26" s="128"/>
      <c r="M26" s="128"/>
      <c r="N26" s="128"/>
      <c r="O26" s="128"/>
      <c r="P26" s="128"/>
      <c r="Q26" s="128"/>
    </row>
    <row r="27" spans="1:19" outlineLevel="1" x14ac:dyDescent="0.2">
      <c r="A27" s="81" t="s">
        <v>47</v>
      </c>
      <c r="B27" s="95">
        <v>45.359521504040003</v>
      </c>
      <c r="C27" s="95">
        <v>1722.8634895781699</v>
      </c>
      <c r="D27" s="190">
        <v>0.312141</v>
      </c>
      <c r="E27" s="95">
        <v>49.708850583020002</v>
      </c>
      <c r="F27" s="95">
        <v>2013.2134194985299</v>
      </c>
      <c r="G27" s="190">
        <v>0.32921099999999998</v>
      </c>
      <c r="H27" s="95">
        <v>1.7069999999999998E-2</v>
      </c>
      <c r="I27" s="15"/>
      <c r="J27" s="15"/>
      <c r="K27" s="15"/>
      <c r="L27" s="15"/>
      <c r="M27" s="15"/>
      <c r="N27" s="15"/>
      <c r="O27" s="15"/>
      <c r="P27" s="15"/>
      <c r="Q27" s="15"/>
    </row>
    <row r="28" spans="1:19" outlineLevel="1" x14ac:dyDescent="0.2">
      <c r="A28" s="81" t="s">
        <v>41</v>
      </c>
      <c r="B28" s="95">
        <v>2.3454162970000001E-2</v>
      </c>
      <c r="C28" s="95">
        <v>0.89084539944999996</v>
      </c>
      <c r="D28" s="190">
        <v>1.6100000000000001E-4</v>
      </c>
      <c r="E28" s="95">
        <v>0.1918831849</v>
      </c>
      <c r="F28" s="95">
        <v>7.7712881768799997</v>
      </c>
      <c r="G28" s="190">
        <v>1.271E-3</v>
      </c>
      <c r="H28" s="95">
        <v>1.109E-3</v>
      </c>
      <c r="I28" s="15"/>
      <c r="J28" s="15"/>
      <c r="K28" s="15"/>
      <c r="L28" s="15"/>
      <c r="M28" s="15"/>
      <c r="N28" s="15"/>
      <c r="O28" s="15"/>
      <c r="P28" s="15"/>
      <c r="Q28" s="15"/>
    </row>
    <row r="29" spans="1:19" outlineLevel="1" x14ac:dyDescent="0.2">
      <c r="A29" s="81" t="s">
        <v>4</v>
      </c>
      <c r="B29" s="95">
        <v>0.94627132542000003</v>
      </c>
      <c r="C29" s="95">
        <v>35.941655990729998</v>
      </c>
      <c r="D29" s="190">
        <v>6.5120000000000004E-3</v>
      </c>
      <c r="E29" s="95">
        <v>0.85099195671000005</v>
      </c>
      <c r="F29" s="95">
        <v>34.465259345889997</v>
      </c>
      <c r="G29" s="190">
        <v>5.6360000000000004E-3</v>
      </c>
      <c r="H29" s="95">
        <v>-8.7600000000000004E-4</v>
      </c>
      <c r="I29" s="15"/>
      <c r="J29" s="15"/>
      <c r="K29" s="15"/>
      <c r="L29" s="15"/>
      <c r="M29" s="15"/>
      <c r="N29" s="15"/>
      <c r="O29" s="15"/>
      <c r="P29" s="15"/>
      <c r="Q29" s="15"/>
    </row>
    <row r="30" spans="1:19" outlineLevel="1" x14ac:dyDescent="0.2">
      <c r="A30" s="81" t="s">
        <v>79</v>
      </c>
      <c r="B30" s="95">
        <v>38.100501265609999</v>
      </c>
      <c r="C30" s="95">
        <v>1447.1484792702599</v>
      </c>
      <c r="D30" s="190">
        <v>0.26218799999999998</v>
      </c>
      <c r="E30" s="95">
        <v>36.980263879340001</v>
      </c>
      <c r="F30" s="95">
        <v>1497.70438513964</v>
      </c>
      <c r="G30" s="190">
        <v>0.24491199999999999</v>
      </c>
      <c r="H30" s="95">
        <v>-1.7276E-2</v>
      </c>
      <c r="I30" s="15"/>
      <c r="J30" s="15"/>
      <c r="K30" s="15"/>
      <c r="L30" s="15"/>
      <c r="M30" s="15"/>
      <c r="N30" s="15"/>
      <c r="O30" s="15"/>
      <c r="P30" s="15"/>
      <c r="Q30" s="15"/>
    </row>
    <row r="31" spans="1:19" outlineLevel="1" x14ac:dyDescent="0.2">
      <c r="A31" s="81" t="s">
        <v>60</v>
      </c>
      <c r="B31" s="95">
        <v>34.636033317980001</v>
      </c>
      <c r="C31" s="95">
        <v>1315.55967189683</v>
      </c>
      <c r="D31" s="190">
        <v>0.238347</v>
      </c>
      <c r="E31" s="95">
        <v>36.32522426936</v>
      </c>
      <c r="F31" s="95">
        <v>1471.17521543152</v>
      </c>
      <c r="G31" s="190">
        <v>0.24057400000000001</v>
      </c>
      <c r="H31" s="95">
        <v>2.2269999999999998E-3</v>
      </c>
      <c r="I31" s="15"/>
      <c r="J31" s="15"/>
      <c r="K31" s="15"/>
      <c r="L31" s="15"/>
      <c r="M31" s="15"/>
      <c r="N31" s="15"/>
      <c r="O31" s="15"/>
      <c r="P31" s="15"/>
      <c r="Q31" s="15"/>
    </row>
    <row r="32" spans="1:19" s="133" customFormat="1" outlineLevel="1" x14ac:dyDescent="0.2">
      <c r="A32" s="122" t="s">
        <v>113</v>
      </c>
      <c r="B32" s="26">
        <v>14.23695525804</v>
      </c>
      <c r="C32" s="26">
        <v>540.75372939198996</v>
      </c>
      <c r="D32" s="151">
        <v>9.7971000000000003E-2</v>
      </c>
      <c r="E32" s="26">
        <v>14.463898112320001</v>
      </c>
      <c r="F32" s="26">
        <v>585.78931993840001</v>
      </c>
      <c r="G32" s="151">
        <v>9.5791000000000001E-2</v>
      </c>
      <c r="H32" s="26">
        <v>-2.1800000000000001E-3</v>
      </c>
    </row>
    <row r="33" spans="1:17" ht="15" x14ac:dyDescent="0.25">
      <c r="A33" s="85" t="s">
        <v>64</v>
      </c>
      <c r="B33" s="48">
        <f t="shared" ref="B33:H33" si="3">SUM(B$34:B$37)</f>
        <v>8.7254880672499997</v>
      </c>
      <c r="C33" s="48">
        <f t="shared" si="3"/>
        <v>331.41497796697001</v>
      </c>
      <c r="D33" s="153">
        <f t="shared" si="3"/>
        <v>6.0044E-2</v>
      </c>
      <c r="E33" s="48">
        <f t="shared" si="3"/>
        <v>7.8394929807700002</v>
      </c>
      <c r="F33" s="48">
        <f t="shared" si="3"/>
        <v>317.50024967053002</v>
      </c>
      <c r="G33" s="153">
        <f t="shared" si="3"/>
        <v>5.1919000000000007E-2</v>
      </c>
      <c r="H33" s="48">
        <f t="shared" si="3"/>
        <v>-8.1250000000000003E-3</v>
      </c>
      <c r="I33" s="15"/>
      <c r="J33" s="15"/>
      <c r="K33" s="15"/>
      <c r="L33" s="15"/>
      <c r="M33" s="15"/>
      <c r="N33" s="15"/>
      <c r="O33" s="15"/>
      <c r="P33" s="15"/>
      <c r="Q33" s="15"/>
    </row>
    <row r="34" spans="1:17" outlineLevel="1" x14ac:dyDescent="0.2">
      <c r="A34" s="81" t="s">
        <v>47</v>
      </c>
      <c r="B34" s="95">
        <v>1.5999550301900001</v>
      </c>
      <c r="C34" s="95">
        <v>60.770131938079999</v>
      </c>
      <c r="D34" s="190">
        <v>1.1010000000000001E-2</v>
      </c>
      <c r="E34" s="95">
        <v>1.3396344732000001</v>
      </c>
      <c r="F34" s="95">
        <v>54.255330128700002</v>
      </c>
      <c r="G34" s="190">
        <v>8.8719999999999997E-3</v>
      </c>
      <c r="H34" s="95">
        <v>-2.1380000000000001E-3</v>
      </c>
      <c r="I34" s="15"/>
      <c r="J34" s="15"/>
      <c r="K34" s="15"/>
      <c r="L34" s="15"/>
      <c r="M34" s="15"/>
      <c r="N34" s="15"/>
      <c r="O34" s="15"/>
      <c r="P34" s="15"/>
      <c r="Q34" s="15"/>
    </row>
    <row r="35" spans="1:17" outlineLevel="1" x14ac:dyDescent="0.2">
      <c r="A35" s="81" t="s">
        <v>79</v>
      </c>
      <c r="B35" s="95">
        <v>1.4370492430999999</v>
      </c>
      <c r="C35" s="95">
        <v>54.582579173269998</v>
      </c>
      <c r="D35" s="190">
        <v>9.8890000000000002E-3</v>
      </c>
      <c r="E35" s="95">
        <v>1.3907837138000001</v>
      </c>
      <c r="F35" s="95">
        <v>56.326879486739998</v>
      </c>
      <c r="G35" s="190">
        <v>9.2110000000000004E-3</v>
      </c>
      <c r="H35" s="95">
        <v>-6.78E-4</v>
      </c>
      <c r="I35" s="15"/>
      <c r="J35" s="15"/>
      <c r="K35" s="15"/>
      <c r="L35" s="15"/>
      <c r="M35" s="15"/>
      <c r="N35" s="15"/>
      <c r="O35" s="15"/>
      <c r="P35" s="15"/>
      <c r="Q35" s="15"/>
    </row>
    <row r="36" spans="1:17" outlineLevel="1" x14ac:dyDescent="0.2">
      <c r="A36" s="81" t="s">
        <v>60</v>
      </c>
      <c r="B36" s="95">
        <v>3.4485596405900001</v>
      </c>
      <c r="C36" s="95">
        <v>130.98457169276</v>
      </c>
      <c r="D36" s="190">
        <v>2.3730999999999999E-2</v>
      </c>
      <c r="E36" s="95">
        <v>3.3696475460299999</v>
      </c>
      <c r="F36" s="95">
        <v>136.47106257899</v>
      </c>
      <c r="G36" s="190">
        <v>2.2315999999999999E-2</v>
      </c>
      <c r="H36" s="95">
        <v>-1.415E-3</v>
      </c>
      <c r="I36" s="15"/>
      <c r="J36" s="15"/>
      <c r="K36" s="15"/>
      <c r="L36" s="15"/>
      <c r="M36" s="15"/>
      <c r="N36" s="15"/>
      <c r="O36" s="15"/>
      <c r="P36" s="15"/>
      <c r="Q36" s="15"/>
    </row>
    <row r="37" spans="1:17" outlineLevel="1" x14ac:dyDescent="0.2">
      <c r="A37" s="81" t="s">
        <v>113</v>
      </c>
      <c r="B37" s="95">
        <v>2.2399241533700001</v>
      </c>
      <c r="C37" s="95">
        <v>85.077695162859996</v>
      </c>
      <c r="D37" s="190">
        <v>1.5414000000000001E-2</v>
      </c>
      <c r="E37" s="95">
        <v>1.7394272477399999</v>
      </c>
      <c r="F37" s="95">
        <v>70.446977476100002</v>
      </c>
      <c r="G37" s="190">
        <v>1.1520000000000001E-2</v>
      </c>
      <c r="H37" s="95">
        <v>-3.8939999999999999E-3</v>
      </c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2">
      <c r="B38" s="101"/>
      <c r="C38" s="101"/>
      <c r="D38" s="204"/>
      <c r="E38" s="101"/>
      <c r="F38" s="101"/>
      <c r="G38" s="204"/>
      <c r="H38" s="101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2">
      <c r="B39" s="101"/>
      <c r="C39" s="101"/>
      <c r="D39" s="204"/>
      <c r="E39" s="101"/>
      <c r="F39" s="101"/>
      <c r="G39" s="204"/>
      <c r="H39" s="101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2">
      <c r="B40" s="101"/>
      <c r="C40" s="101"/>
      <c r="D40" s="204"/>
      <c r="E40" s="101"/>
      <c r="F40" s="101"/>
      <c r="G40" s="204"/>
      <c r="H40" s="101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2">
      <c r="B41" s="101"/>
      <c r="C41" s="101"/>
      <c r="D41" s="204"/>
      <c r="E41" s="101"/>
      <c r="F41" s="101"/>
      <c r="G41" s="204"/>
      <c r="H41" s="101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2">
      <c r="B42" s="101"/>
      <c r="C42" s="101"/>
      <c r="D42" s="204"/>
      <c r="E42" s="101"/>
      <c r="F42" s="101"/>
      <c r="G42" s="204"/>
      <c r="H42" s="101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2">
      <c r="B43" s="101"/>
      <c r="C43" s="101"/>
      <c r="D43" s="204"/>
      <c r="E43" s="101"/>
      <c r="F43" s="101"/>
      <c r="G43" s="204"/>
      <c r="H43" s="101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2">
      <c r="B44" s="101"/>
      <c r="C44" s="101"/>
      <c r="D44" s="204"/>
      <c r="E44" s="101"/>
      <c r="F44" s="101"/>
      <c r="G44" s="204"/>
      <c r="H44" s="101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2">
      <c r="B45" s="101"/>
      <c r="C45" s="101"/>
      <c r="D45" s="204"/>
      <c r="E45" s="101"/>
      <c r="F45" s="101"/>
      <c r="G45" s="204"/>
      <c r="H45" s="101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2">
      <c r="B46" s="101"/>
      <c r="C46" s="101"/>
      <c r="D46" s="204"/>
      <c r="E46" s="101"/>
      <c r="F46" s="101"/>
      <c r="G46" s="204"/>
      <c r="H46" s="101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2">
      <c r="B47" s="101"/>
      <c r="C47" s="101"/>
      <c r="D47" s="204"/>
      <c r="E47" s="101"/>
      <c r="F47" s="101"/>
      <c r="G47" s="204"/>
      <c r="H47" s="101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2">
      <c r="B48" s="101"/>
      <c r="C48" s="101"/>
      <c r="D48" s="204"/>
      <c r="E48" s="101"/>
      <c r="F48" s="101"/>
      <c r="G48" s="204"/>
      <c r="H48" s="101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01"/>
      <c r="F49" s="101"/>
      <c r="G49" s="204"/>
      <c r="H49" s="101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01"/>
      <c r="F50" s="101"/>
      <c r="G50" s="204"/>
      <c r="H50" s="101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01"/>
      <c r="F51" s="101"/>
      <c r="G51" s="204"/>
      <c r="H51" s="101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01"/>
      <c r="F52" s="101"/>
      <c r="G52" s="204"/>
      <c r="H52" s="101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01"/>
      <c r="F53" s="101"/>
      <c r="G53" s="204"/>
      <c r="H53" s="101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01"/>
      <c r="F54" s="101"/>
      <c r="G54" s="204"/>
      <c r="H54" s="101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01"/>
      <c r="F55" s="101"/>
      <c r="G55" s="204"/>
      <c r="H55" s="101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01"/>
      <c r="F56" s="101"/>
      <c r="G56" s="204"/>
      <c r="H56" s="101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01"/>
      <c r="F57" s="101"/>
      <c r="G57" s="204"/>
      <c r="H57" s="101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01"/>
      <c r="F58" s="101"/>
      <c r="G58" s="204"/>
      <c r="H58" s="101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01"/>
      <c r="F59" s="101"/>
      <c r="G59" s="204"/>
      <c r="H59" s="101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01"/>
      <c r="F60" s="101"/>
      <c r="G60" s="204"/>
      <c r="H60" s="101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01"/>
      <c r="F61" s="101"/>
      <c r="G61" s="204"/>
      <c r="H61" s="101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01"/>
      <c r="F62" s="101"/>
      <c r="G62" s="204"/>
      <c r="H62" s="101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01"/>
      <c r="F63" s="101"/>
      <c r="G63" s="204"/>
      <c r="H63" s="101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01"/>
      <c r="F64" s="101"/>
      <c r="G64" s="204"/>
      <c r="H64" s="101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01"/>
      <c r="F65" s="101"/>
      <c r="G65" s="204"/>
      <c r="H65" s="101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01"/>
      <c r="F66" s="101"/>
      <c r="G66" s="204"/>
      <c r="H66" s="101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01"/>
      <c r="F67" s="101"/>
      <c r="G67" s="204"/>
      <c r="H67" s="101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01"/>
      <c r="F68" s="101"/>
      <c r="G68" s="204"/>
      <c r="H68" s="101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01"/>
      <c r="F69" s="101"/>
      <c r="G69" s="204"/>
      <c r="H69" s="101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01"/>
      <c r="F70" s="101"/>
      <c r="G70" s="204"/>
      <c r="H70" s="101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01"/>
      <c r="F71" s="101"/>
      <c r="G71" s="204"/>
      <c r="H71" s="101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01"/>
      <c r="F72" s="101"/>
      <c r="G72" s="204"/>
      <c r="H72" s="101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01"/>
      <c r="F73" s="101"/>
      <c r="G73" s="204"/>
      <c r="H73" s="101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01"/>
      <c r="F74" s="101"/>
      <c r="G74" s="204"/>
      <c r="H74" s="101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01"/>
      <c r="F75" s="101"/>
      <c r="G75" s="204"/>
      <c r="H75" s="101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01"/>
      <c r="F76" s="101"/>
      <c r="G76" s="204"/>
      <c r="H76" s="101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01"/>
      <c r="F77" s="101"/>
      <c r="G77" s="204"/>
      <c r="H77" s="101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01"/>
      <c r="F78" s="101"/>
      <c r="G78" s="204"/>
      <c r="H78" s="101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01"/>
      <c r="F79" s="101"/>
      <c r="G79" s="204"/>
      <c r="H79" s="101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01"/>
      <c r="F80" s="101"/>
      <c r="G80" s="204"/>
      <c r="H80" s="101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01"/>
      <c r="F81" s="101"/>
      <c r="G81" s="204"/>
      <c r="H81" s="101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01"/>
      <c r="F82" s="101"/>
      <c r="G82" s="204"/>
      <c r="H82" s="101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01"/>
      <c r="F83" s="101"/>
      <c r="G83" s="204"/>
      <c r="H83" s="101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01"/>
      <c r="F84" s="101"/>
      <c r="G84" s="204"/>
      <c r="H84" s="101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01"/>
      <c r="F85" s="101"/>
      <c r="G85" s="204"/>
      <c r="H85" s="101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01"/>
      <c r="F86" s="101"/>
      <c r="G86" s="204"/>
      <c r="H86" s="101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01"/>
      <c r="F87" s="101"/>
      <c r="G87" s="204"/>
      <c r="H87" s="101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01"/>
      <c r="F88" s="101"/>
      <c r="G88" s="204"/>
      <c r="H88" s="101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01"/>
      <c r="F89" s="101"/>
      <c r="G89" s="204"/>
      <c r="H89" s="101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01"/>
      <c r="F90" s="101"/>
      <c r="G90" s="204"/>
      <c r="H90" s="101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01"/>
      <c r="F91" s="101"/>
      <c r="G91" s="204"/>
      <c r="H91" s="101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01"/>
      <c r="F92" s="101"/>
      <c r="G92" s="204"/>
      <c r="H92" s="101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01"/>
      <c r="F93" s="101"/>
      <c r="G93" s="204"/>
      <c r="H93" s="101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01"/>
      <c r="F94" s="101"/>
      <c r="G94" s="204"/>
      <c r="H94" s="101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01"/>
      <c r="F95" s="101"/>
      <c r="G95" s="204"/>
      <c r="H95" s="101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01"/>
      <c r="F96" s="101"/>
      <c r="G96" s="204"/>
      <c r="H96" s="101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01"/>
      <c r="F97" s="101"/>
      <c r="G97" s="204"/>
      <c r="H97" s="101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01"/>
      <c r="F98" s="101"/>
      <c r="G98" s="204"/>
      <c r="H98" s="101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01"/>
      <c r="F99" s="101"/>
      <c r="G99" s="204"/>
      <c r="H99" s="101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01"/>
      <c r="F100" s="101"/>
      <c r="G100" s="204"/>
      <c r="H100" s="101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01"/>
      <c r="F101" s="101"/>
      <c r="G101" s="204"/>
      <c r="H101" s="101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01"/>
      <c r="F102" s="101"/>
      <c r="G102" s="204"/>
      <c r="H102" s="101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01"/>
      <c r="F103" s="101"/>
      <c r="G103" s="204"/>
      <c r="H103" s="101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01"/>
      <c r="F104" s="101"/>
      <c r="G104" s="204"/>
      <c r="H104" s="101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01"/>
      <c r="F105" s="101"/>
      <c r="G105" s="204"/>
      <c r="H105" s="101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01"/>
      <c r="F106" s="101"/>
      <c r="G106" s="204"/>
      <c r="H106" s="101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01"/>
      <c r="F107" s="101"/>
      <c r="G107" s="204"/>
      <c r="H107" s="101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01"/>
      <c r="F108" s="101"/>
      <c r="G108" s="204"/>
      <c r="H108" s="101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01"/>
      <c r="F109" s="101"/>
      <c r="G109" s="204"/>
      <c r="H109" s="101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01"/>
      <c r="F110" s="101"/>
      <c r="G110" s="204"/>
      <c r="H110" s="101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01"/>
      <c r="F111" s="101"/>
      <c r="G111" s="204"/>
      <c r="H111" s="101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01"/>
      <c r="F112" s="101"/>
      <c r="G112" s="204"/>
      <c r="H112" s="101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01"/>
      <c r="F113" s="101"/>
      <c r="G113" s="204"/>
      <c r="H113" s="101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01"/>
      <c r="F114" s="101"/>
      <c r="G114" s="204"/>
      <c r="H114" s="101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01"/>
      <c r="F115" s="101"/>
      <c r="G115" s="204"/>
      <c r="H115" s="101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01"/>
      <c r="F116" s="101"/>
      <c r="G116" s="204"/>
      <c r="H116" s="101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01"/>
      <c r="F117" s="101"/>
      <c r="G117" s="204"/>
      <c r="H117" s="101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01"/>
      <c r="F118" s="101"/>
      <c r="G118" s="204"/>
      <c r="H118" s="101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01"/>
      <c r="F119" s="101"/>
      <c r="G119" s="204"/>
      <c r="H119" s="101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01"/>
      <c r="F120" s="101"/>
      <c r="G120" s="204"/>
      <c r="H120" s="101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01"/>
      <c r="F121" s="101"/>
      <c r="G121" s="204"/>
      <c r="H121" s="101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01"/>
      <c r="F122" s="101"/>
      <c r="G122" s="204"/>
      <c r="H122" s="101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01"/>
      <c r="F123" s="101"/>
      <c r="G123" s="204"/>
      <c r="H123" s="101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01"/>
      <c r="F124" s="101"/>
      <c r="G124" s="204"/>
      <c r="H124" s="101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01"/>
      <c r="F125" s="101"/>
      <c r="G125" s="204"/>
      <c r="H125" s="101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01"/>
      <c r="F126" s="101"/>
      <c r="G126" s="204"/>
      <c r="H126" s="101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01"/>
      <c r="F127" s="101"/>
      <c r="G127" s="204"/>
      <c r="H127" s="101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01"/>
      <c r="F128" s="101"/>
      <c r="G128" s="204"/>
      <c r="H128" s="101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01"/>
      <c r="F129" s="101"/>
      <c r="G129" s="204"/>
      <c r="H129" s="101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01"/>
      <c r="F130" s="101"/>
      <c r="G130" s="204"/>
      <c r="H130" s="101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01"/>
      <c r="F131" s="101"/>
      <c r="G131" s="204"/>
      <c r="H131" s="101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01"/>
      <c r="F132" s="101"/>
      <c r="G132" s="204"/>
      <c r="H132" s="101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01"/>
      <c r="F133" s="101"/>
      <c r="G133" s="204"/>
      <c r="H133" s="101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01"/>
      <c r="F134" s="101"/>
      <c r="G134" s="204"/>
      <c r="H134" s="101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01"/>
      <c r="F135" s="101"/>
      <c r="G135" s="204"/>
      <c r="H135" s="101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01"/>
      <c r="F136" s="101"/>
      <c r="G136" s="204"/>
      <c r="H136" s="101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01"/>
      <c r="F137" s="101"/>
      <c r="G137" s="204"/>
      <c r="H137" s="101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01"/>
      <c r="F138" s="101"/>
      <c r="G138" s="204"/>
      <c r="H138" s="101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01"/>
      <c r="F139" s="101"/>
      <c r="G139" s="204"/>
      <c r="H139" s="101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01"/>
      <c r="F140" s="101"/>
      <c r="G140" s="204"/>
      <c r="H140" s="101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01"/>
      <c r="F141" s="101"/>
      <c r="G141" s="204"/>
      <c r="H141" s="101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01"/>
      <c r="F142" s="101"/>
      <c r="G142" s="204"/>
      <c r="H142" s="101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01"/>
      <c r="F143" s="101"/>
      <c r="G143" s="204"/>
      <c r="H143" s="101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01"/>
      <c r="F144" s="101"/>
      <c r="G144" s="204"/>
      <c r="H144" s="101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01"/>
      <c r="F145" s="101"/>
      <c r="G145" s="204"/>
      <c r="H145" s="101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01"/>
      <c r="F146" s="101"/>
      <c r="G146" s="204"/>
      <c r="H146" s="101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01"/>
      <c r="F147" s="101"/>
      <c r="G147" s="204"/>
      <c r="H147" s="101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01"/>
      <c r="F148" s="101"/>
      <c r="G148" s="204"/>
      <c r="H148" s="101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01"/>
      <c r="F149" s="101"/>
      <c r="G149" s="204"/>
      <c r="H149" s="101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01"/>
      <c r="F150" s="101"/>
      <c r="G150" s="204"/>
      <c r="H150" s="101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01"/>
      <c r="F151" s="101"/>
      <c r="G151" s="204"/>
      <c r="H151" s="101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01"/>
      <c r="F152" s="101"/>
      <c r="G152" s="204"/>
      <c r="H152" s="101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01"/>
      <c r="F153" s="101"/>
      <c r="G153" s="204"/>
      <c r="H153" s="101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01"/>
      <c r="F154" s="101"/>
      <c r="G154" s="204"/>
      <c r="H154" s="101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01"/>
      <c r="F155" s="101"/>
      <c r="G155" s="204"/>
      <c r="H155" s="101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01"/>
      <c r="F156" s="101"/>
      <c r="G156" s="204"/>
      <c r="H156" s="101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01"/>
      <c r="F157" s="101"/>
      <c r="G157" s="204"/>
      <c r="H157" s="101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01"/>
      <c r="F158" s="101"/>
      <c r="G158" s="204"/>
      <c r="H158" s="101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01"/>
      <c r="F159" s="101"/>
      <c r="G159" s="204"/>
      <c r="H159" s="101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01"/>
      <c r="F160" s="101"/>
      <c r="G160" s="204"/>
      <c r="H160" s="101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01"/>
      <c r="F161" s="101"/>
      <c r="G161" s="204"/>
      <c r="H161" s="101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01"/>
      <c r="F162" s="101"/>
      <c r="G162" s="204"/>
      <c r="H162" s="101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01"/>
      <c r="F163" s="101"/>
      <c r="G163" s="204"/>
      <c r="H163" s="101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01"/>
      <c r="F164" s="101"/>
      <c r="G164" s="204"/>
      <c r="H164" s="101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01"/>
      <c r="F165" s="101"/>
      <c r="G165" s="204"/>
      <c r="H165" s="101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01"/>
      <c r="F166" s="101"/>
      <c r="G166" s="204"/>
      <c r="H166" s="101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01"/>
      <c r="F167" s="101"/>
      <c r="G167" s="204"/>
      <c r="H167" s="101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01"/>
      <c r="F168" s="101"/>
      <c r="G168" s="204"/>
      <c r="H168" s="101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01"/>
      <c r="F169" s="101"/>
      <c r="G169" s="204"/>
      <c r="H169" s="101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01"/>
      <c r="F170" s="101"/>
      <c r="G170" s="204"/>
      <c r="H170" s="101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01"/>
      <c r="F171" s="101"/>
      <c r="G171" s="204"/>
      <c r="H171" s="101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01"/>
      <c r="F172" s="101"/>
      <c r="G172" s="204"/>
      <c r="H172" s="101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01"/>
      <c r="F173" s="101"/>
      <c r="G173" s="204"/>
      <c r="H173" s="101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01"/>
      <c r="F174" s="101"/>
      <c r="G174" s="204"/>
      <c r="H174" s="101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01"/>
      <c r="F175" s="101"/>
      <c r="G175" s="204"/>
      <c r="H175" s="101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01"/>
      <c r="F176" s="101"/>
      <c r="G176" s="204"/>
      <c r="H176" s="101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01"/>
      <c r="F177" s="101"/>
      <c r="G177" s="204"/>
      <c r="H177" s="101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01"/>
      <c r="F178" s="101"/>
      <c r="G178" s="204"/>
      <c r="H178" s="101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01"/>
      <c r="F179" s="101"/>
      <c r="G179" s="204"/>
      <c r="H179" s="101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01"/>
      <c r="F180" s="101"/>
      <c r="G180" s="204"/>
      <c r="H180" s="101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01"/>
      <c r="F181" s="101"/>
      <c r="G181" s="204"/>
      <c r="H181" s="101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01"/>
      <c r="F182" s="101"/>
      <c r="G182" s="204"/>
      <c r="H182" s="101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01"/>
      <c r="F183" s="101"/>
      <c r="G183" s="204"/>
      <c r="H183" s="101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01"/>
      <c r="C184" s="101"/>
      <c r="D184" s="204"/>
      <c r="E184" s="101"/>
      <c r="F184" s="101"/>
      <c r="G184" s="204"/>
      <c r="H184" s="101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01"/>
      <c r="C185" s="101"/>
      <c r="D185" s="204"/>
      <c r="E185" s="101"/>
      <c r="F185" s="101"/>
      <c r="G185" s="204"/>
      <c r="H185" s="101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01"/>
      <c r="C186" s="101"/>
      <c r="D186" s="204"/>
      <c r="E186" s="101"/>
      <c r="F186" s="101"/>
      <c r="G186" s="204"/>
      <c r="H186" s="101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01"/>
      <c r="C187" s="101"/>
      <c r="D187" s="204"/>
      <c r="E187" s="101"/>
      <c r="F187" s="101"/>
      <c r="G187" s="204"/>
      <c r="H187" s="101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01"/>
      <c r="C188" s="101"/>
      <c r="D188" s="204"/>
      <c r="E188" s="101"/>
      <c r="F188" s="101"/>
      <c r="G188" s="204"/>
      <c r="H188" s="101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01"/>
      <c r="C189" s="101"/>
      <c r="D189" s="204"/>
      <c r="E189" s="101"/>
      <c r="F189" s="101"/>
      <c r="G189" s="204"/>
      <c r="H189" s="101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01"/>
      <c r="C190" s="101"/>
      <c r="D190" s="204"/>
      <c r="E190" s="101"/>
      <c r="F190" s="101"/>
      <c r="G190" s="204"/>
      <c r="H190" s="101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01"/>
      <c r="C191" s="101"/>
      <c r="D191" s="204"/>
      <c r="E191" s="101"/>
      <c r="F191" s="101"/>
      <c r="G191" s="204"/>
      <c r="H191" s="101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01"/>
      <c r="C192" s="101"/>
      <c r="D192" s="204"/>
      <c r="E192" s="101"/>
      <c r="F192" s="101"/>
      <c r="G192" s="204"/>
      <c r="H192" s="101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01"/>
      <c r="C193" s="101"/>
      <c r="D193" s="204"/>
      <c r="E193" s="101"/>
      <c r="F193" s="101"/>
      <c r="G193" s="204"/>
      <c r="H193" s="101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01"/>
      <c r="C194" s="101"/>
      <c r="D194" s="204"/>
      <c r="E194" s="101"/>
      <c r="F194" s="101"/>
      <c r="G194" s="204"/>
      <c r="H194" s="101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01"/>
      <c r="C195" s="101"/>
      <c r="D195" s="204"/>
      <c r="E195" s="101"/>
      <c r="F195" s="101"/>
      <c r="G195" s="204"/>
      <c r="H195" s="101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01"/>
      <c r="C196" s="101"/>
      <c r="D196" s="204"/>
      <c r="E196" s="101"/>
      <c r="F196" s="101"/>
      <c r="G196" s="204"/>
      <c r="H196" s="101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01"/>
      <c r="C197" s="101"/>
      <c r="D197" s="204"/>
      <c r="E197" s="101"/>
      <c r="F197" s="101"/>
      <c r="G197" s="204"/>
      <c r="H197" s="101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01"/>
      <c r="C198" s="101"/>
      <c r="D198" s="204"/>
      <c r="E198" s="101"/>
      <c r="F198" s="101"/>
      <c r="G198" s="204"/>
      <c r="H198" s="101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01"/>
      <c r="C199" s="101"/>
      <c r="D199" s="204"/>
      <c r="E199" s="101"/>
      <c r="F199" s="101"/>
      <c r="G199" s="204"/>
      <c r="H199" s="101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01"/>
      <c r="C200" s="101"/>
      <c r="D200" s="204"/>
      <c r="E200" s="101"/>
      <c r="F200" s="101"/>
      <c r="G200" s="204"/>
      <c r="H200" s="101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01"/>
      <c r="C201" s="101"/>
      <c r="D201" s="204"/>
      <c r="E201" s="101"/>
      <c r="F201" s="101"/>
      <c r="G201" s="204"/>
      <c r="H201" s="101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01"/>
      <c r="C202" s="101"/>
      <c r="D202" s="204"/>
      <c r="E202" s="101"/>
      <c r="F202" s="101"/>
      <c r="G202" s="204"/>
      <c r="H202" s="101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01"/>
      <c r="C203" s="101"/>
      <c r="D203" s="204"/>
      <c r="E203" s="101"/>
      <c r="F203" s="101"/>
      <c r="G203" s="204"/>
      <c r="H203" s="101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01"/>
      <c r="C204" s="101"/>
      <c r="D204" s="204"/>
      <c r="E204" s="101"/>
      <c r="F204" s="101"/>
      <c r="G204" s="204"/>
      <c r="H204" s="101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01"/>
      <c r="C205" s="101"/>
      <c r="D205" s="204"/>
      <c r="E205" s="101"/>
      <c r="F205" s="101"/>
      <c r="G205" s="204"/>
      <c r="H205" s="101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01"/>
      <c r="C206" s="101"/>
      <c r="D206" s="204"/>
      <c r="E206" s="101"/>
      <c r="F206" s="101"/>
      <c r="G206" s="204"/>
      <c r="H206" s="101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01"/>
      <c r="C207" s="101"/>
      <c r="D207" s="204"/>
      <c r="E207" s="101"/>
      <c r="F207" s="101"/>
      <c r="G207" s="204"/>
      <c r="H207" s="101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01"/>
      <c r="C208" s="101"/>
      <c r="D208" s="204"/>
      <c r="E208" s="101"/>
      <c r="F208" s="101"/>
      <c r="G208" s="204"/>
      <c r="H208" s="101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01"/>
      <c r="C209" s="101"/>
      <c r="D209" s="204"/>
      <c r="E209" s="101"/>
      <c r="F209" s="101"/>
      <c r="G209" s="204"/>
      <c r="H209" s="101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01"/>
      <c r="C210" s="101"/>
      <c r="D210" s="204"/>
      <c r="E210" s="101"/>
      <c r="F210" s="101"/>
      <c r="G210" s="204"/>
      <c r="H210" s="101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01"/>
      <c r="C211" s="101"/>
      <c r="D211" s="204"/>
      <c r="E211" s="101"/>
      <c r="F211" s="101"/>
      <c r="G211" s="204"/>
      <c r="H211" s="101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01"/>
      <c r="C212" s="101"/>
      <c r="D212" s="204"/>
      <c r="E212" s="101"/>
      <c r="F212" s="101"/>
      <c r="G212" s="204"/>
      <c r="H212" s="101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01"/>
      <c r="C213" s="101"/>
      <c r="D213" s="204"/>
      <c r="E213" s="101"/>
      <c r="F213" s="101"/>
      <c r="G213" s="204"/>
      <c r="H213" s="101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01"/>
      <c r="C214" s="101"/>
      <c r="D214" s="204"/>
      <c r="E214" s="101"/>
      <c r="F214" s="101"/>
      <c r="G214" s="204"/>
      <c r="H214" s="101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01"/>
      <c r="C215" s="101"/>
      <c r="D215" s="204"/>
      <c r="E215" s="101"/>
      <c r="F215" s="101"/>
      <c r="G215" s="204"/>
      <c r="H215" s="101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01"/>
      <c r="C216" s="101"/>
      <c r="D216" s="204"/>
      <c r="E216" s="101"/>
      <c r="F216" s="101"/>
      <c r="G216" s="204"/>
      <c r="H216" s="101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01"/>
      <c r="C217" s="101"/>
      <c r="D217" s="204"/>
      <c r="E217" s="101"/>
      <c r="F217" s="101"/>
      <c r="G217" s="204"/>
      <c r="H217" s="101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01"/>
      <c r="C218" s="101"/>
      <c r="D218" s="204"/>
      <c r="E218" s="101"/>
      <c r="F218" s="101"/>
      <c r="G218" s="204"/>
      <c r="H218" s="101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01"/>
      <c r="C219" s="101"/>
      <c r="D219" s="204"/>
      <c r="E219" s="101"/>
      <c r="F219" s="101"/>
      <c r="G219" s="204"/>
      <c r="H219" s="101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01"/>
      <c r="C220" s="101"/>
      <c r="D220" s="204"/>
      <c r="E220" s="101"/>
      <c r="F220" s="101"/>
      <c r="G220" s="204"/>
      <c r="H220" s="101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01"/>
      <c r="C221" s="101"/>
      <c r="D221" s="204"/>
      <c r="E221" s="101"/>
      <c r="F221" s="101"/>
      <c r="G221" s="204"/>
      <c r="H221" s="101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01"/>
      <c r="C222" s="101"/>
      <c r="D222" s="204"/>
      <c r="E222" s="101"/>
      <c r="F222" s="101"/>
      <c r="G222" s="204"/>
      <c r="H222" s="101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01"/>
      <c r="C223" s="101"/>
      <c r="D223" s="204"/>
      <c r="E223" s="101"/>
      <c r="F223" s="101"/>
      <c r="G223" s="204"/>
      <c r="H223" s="101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01"/>
      <c r="C224" s="101"/>
      <c r="D224" s="204"/>
      <c r="E224" s="101"/>
      <c r="F224" s="101"/>
      <c r="G224" s="204"/>
      <c r="H224" s="101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01"/>
      <c r="C225" s="101"/>
      <c r="D225" s="204"/>
      <c r="E225" s="101"/>
      <c r="F225" s="101"/>
      <c r="G225" s="204"/>
      <c r="H225" s="101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01"/>
      <c r="C226" s="101"/>
      <c r="D226" s="204"/>
      <c r="E226" s="101"/>
      <c r="F226" s="101"/>
      <c r="G226" s="204"/>
      <c r="H226" s="101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01"/>
      <c r="C227" s="101"/>
      <c r="D227" s="204"/>
      <c r="E227" s="101"/>
      <c r="F227" s="101"/>
      <c r="G227" s="204"/>
      <c r="H227" s="101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01"/>
      <c r="C228" s="101"/>
      <c r="D228" s="204"/>
      <c r="E228" s="101"/>
      <c r="F228" s="101"/>
      <c r="G228" s="204"/>
      <c r="H228" s="101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01"/>
      <c r="C229" s="101"/>
      <c r="D229" s="204"/>
      <c r="E229" s="101"/>
      <c r="F229" s="101"/>
      <c r="G229" s="204"/>
      <c r="H229" s="101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01"/>
      <c r="C230" s="101"/>
      <c r="D230" s="204"/>
      <c r="E230" s="101"/>
      <c r="F230" s="101"/>
      <c r="G230" s="204"/>
      <c r="H230" s="101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01"/>
      <c r="C231" s="101"/>
      <c r="D231" s="204"/>
      <c r="E231" s="101"/>
      <c r="F231" s="101"/>
      <c r="G231" s="204"/>
      <c r="H231" s="101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01"/>
      <c r="C232" s="101"/>
      <c r="D232" s="204"/>
      <c r="E232" s="101"/>
      <c r="F232" s="101"/>
      <c r="G232" s="204"/>
      <c r="H232" s="101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01"/>
      <c r="C233" s="101"/>
      <c r="D233" s="204"/>
      <c r="E233" s="101"/>
      <c r="F233" s="101"/>
      <c r="G233" s="204"/>
      <c r="H233" s="101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01"/>
      <c r="C234" s="101"/>
      <c r="D234" s="204"/>
      <c r="E234" s="101"/>
      <c r="F234" s="101"/>
      <c r="G234" s="204"/>
      <c r="H234" s="101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01"/>
      <c r="C235" s="101"/>
      <c r="D235" s="204"/>
      <c r="E235" s="101"/>
      <c r="F235" s="101"/>
      <c r="G235" s="204"/>
      <c r="H235" s="101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01"/>
      <c r="C236" s="101"/>
      <c r="D236" s="204"/>
      <c r="E236" s="101"/>
      <c r="F236" s="101"/>
      <c r="G236" s="204"/>
      <c r="H236" s="101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01"/>
      <c r="C237" s="101"/>
      <c r="D237" s="204"/>
      <c r="E237" s="101"/>
      <c r="F237" s="101"/>
      <c r="G237" s="204"/>
      <c r="H237" s="101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01"/>
      <c r="C238" s="101"/>
      <c r="D238" s="204"/>
      <c r="E238" s="101"/>
      <c r="F238" s="101"/>
      <c r="G238" s="204"/>
      <c r="H238" s="101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01"/>
      <c r="C239" s="101"/>
      <c r="D239" s="204"/>
      <c r="E239" s="101"/>
      <c r="F239" s="101"/>
      <c r="G239" s="204"/>
      <c r="H239" s="101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01"/>
      <c r="C240" s="101"/>
      <c r="D240" s="204"/>
      <c r="E240" s="101"/>
      <c r="F240" s="101"/>
      <c r="G240" s="204"/>
      <c r="H240" s="101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01"/>
      <c r="C241" s="101"/>
      <c r="D241" s="204"/>
      <c r="E241" s="101"/>
      <c r="F241" s="101"/>
      <c r="G241" s="204"/>
      <c r="H241" s="101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01"/>
      <c r="C242" s="101"/>
      <c r="D242" s="204"/>
      <c r="E242" s="101"/>
      <c r="F242" s="101"/>
      <c r="G242" s="204"/>
      <c r="H242" s="101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01"/>
      <c r="C243" s="101"/>
      <c r="D243" s="204"/>
      <c r="E243" s="101"/>
      <c r="F243" s="101"/>
      <c r="G243" s="204"/>
      <c r="H243" s="101"/>
      <c r="I243" s="15"/>
      <c r="J243" s="15"/>
      <c r="K243" s="15"/>
      <c r="L243" s="15"/>
      <c r="M243" s="15"/>
      <c r="N243" s="15"/>
      <c r="O243" s="15"/>
      <c r="P243" s="15"/>
      <c r="Q243" s="1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7" bestFit="1" customWidth="1"/>
    <col min="2" max="2" width="14.42578125" style="108" bestFit="1" customWidth="1"/>
    <col min="3" max="4" width="12.85546875" style="28" bestFit="1" customWidth="1"/>
    <col min="5" max="5" width="14.85546875" style="108" bestFit="1" customWidth="1"/>
    <col min="6" max="6" width="16" style="108" bestFit="1" customWidth="1"/>
    <col min="7" max="7" width="10.7109375" style="213" bestFit="1" customWidth="1"/>
    <col min="8" max="8" width="14.42578125" style="108" bestFit="1" customWidth="1"/>
    <col min="9" max="10" width="12.85546875" style="28" bestFit="1" customWidth="1"/>
    <col min="11" max="12" width="16" style="108" bestFit="1" customWidth="1"/>
    <col min="13" max="13" width="10.7109375" style="213" bestFit="1" customWidth="1"/>
    <col min="14" max="14" width="16.140625" style="108" bestFit="1" customWidth="1"/>
    <col min="15" max="16384" width="16.28515625" style="27"/>
  </cols>
  <sheetData>
    <row r="2" spans="1:19" s="117" customFormat="1" ht="18.75" x14ac:dyDescent="0.3">
      <c r="A2" s="5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1"/>
      <c r="P2" s="111"/>
      <c r="Q2" s="111"/>
      <c r="R2" s="111"/>
      <c r="S2" s="111"/>
    </row>
    <row r="3" spans="1:19" x14ac:dyDescent="0.2">
      <c r="A3" s="212"/>
    </row>
    <row r="4" spans="1:19" s="133" customFormat="1" x14ac:dyDescent="0.2">
      <c r="B4" s="194"/>
      <c r="C4" s="116"/>
      <c r="D4" s="116"/>
      <c r="E4" s="194"/>
      <c r="F4" s="194"/>
      <c r="G4" s="70"/>
      <c r="H4" s="194"/>
      <c r="I4" s="116"/>
      <c r="J4" s="116"/>
      <c r="K4" s="194"/>
      <c r="L4" s="194"/>
      <c r="M4" s="70"/>
      <c r="N4" s="133" t="str">
        <f>VALVAL</f>
        <v>bn units</v>
      </c>
    </row>
    <row r="5" spans="1:19" s="164" customFormat="1" x14ac:dyDescent="0.2">
      <c r="A5" s="175"/>
      <c r="B5" s="256">
        <v>45291</v>
      </c>
      <c r="C5" s="257"/>
      <c r="D5" s="257"/>
      <c r="E5" s="257"/>
      <c r="F5" s="257"/>
      <c r="G5" s="258"/>
      <c r="H5" s="256">
        <v>45443</v>
      </c>
      <c r="I5" s="257"/>
      <c r="J5" s="257"/>
      <c r="K5" s="257"/>
      <c r="L5" s="257"/>
      <c r="M5" s="258"/>
      <c r="N5" s="196"/>
    </row>
    <row r="6" spans="1:19" s="217" customFormat="1" x14ac:dyDescent="0.2">
      <c r="A6" s="138"/>
      <c r="B6" s="56" t="s">
        <v>9</v>
      </c>
      <c r="C6" s="195" t="s">
        <v>182</v>
      </c>
      <c r="D6" s="195" t="s">
        <v>209</v>
      </c>
      <c r="E6" s="56" t="s">
        <v>170</v>
      </c>
      <c r="F6" s="56" t="s">
        <v>172</v>
      </c>
      <c r="G6" s="166" t="s">
        <v>196</v>
      </c>
      <c r="H6" s="56" t="s">
        <v>9</v>
      </c>
      <c r="I6" s="195" t="s">
        <v>182</v>
      </c>
      <c r="J6" s="195" t="s">
        <v>209</v>
      </c>
      <c r="K6" s="56" t="s">
        <v>170</v>
      </c>
      <c r="L6" s="56" t="s">
        <v>172</v>
      </c>
      <c r="M6" s="166" t="s">
        <v>196</v>
      </c>
      <c r="N6" s="56" t="s">
        <v>69</v>
      </c>
    </row>
    <row r="7" spans="1:19" s="254" customFormat="1" ht="15" x14ac:dyDescent="0.2">
      <c r="A7" s="106" t="s">
        <v>151</v>
      </c>
      <c r="B7" s="170"/>
      <c r="C7" s="98"/>
      <c r="D7" s="98"/>
      <c r="E7" s="170">
        <f t="shared" ref="E7:G7" si="0">SUM(E8:E23)</f>
        <v>145.31745543965999</v>
      </c>
      <c r="F7" s="170">
        <f t="shared" si="0"/>
        <v>5519.5057194944002</v>
      </c>
      <c r="G7" s="44">
        <f t="shared" si="0"/>
        <v>1.0000000000000002</v>
      </c>
      <c r="H7" s="170"/>
      <c r="I7" s="98"/>
      <c r="J7" s="98"/>
      <c r="K7" s="170">
        <f t="shared" ref="K7:N7" si="1">SUM(K8:K23)</f>
        <v>150.99378871165001</v>
      </c>
      <c r="L7" s="170">
        <f t="shared" si="1"/>
        <v>6115.26354220139</v>
      </c>
      <c r="M7" s="44">
        <f t="shared" si="1"/>
        <v>1</v>
      </c>
      <c r="N7" s="170">
        <f t="shared" si="1"/>
        <v>-1.0000000000018675E-6</v>
      </c>
    </row>
    <row r="8" spans="1:19" s="43" customFormat="1" x14ac:dyDescent="0.2">
      <c r="A8" s="39" t="s">
        <v>185</v>
      </c>
      <c r="B8" s="131">
        <v>4.3499999999999996</v>
      </c>
      <c r="C8" s="50">
        <v>0.75614499999999996</v>
      </c>
      <c r="D8" s="50">
        <v>28.720199999999998</v>
      </c>
      <c r="E8" s="131">
        <v>3.28923053835</v>
      </c>
      <c r="F8" s="131">
        <v>124.93286999999999</v>
      </c>
      <c r="G8" s="248">
        <v>2.2634999999999999E-2</v>
      </c>
      <c r="H8" s="131">
        <v>6.35</v>
      </c>
      <c r="I8" s="50">
        <v>0.72963500000000003</v>
      </c>
      <c r="J8" s="50">
        <v>29.5503</v>
      </c>
      <c r="K8" s="131">
        <v>4.6331837452300002</v>
      </c>
      <c r="L8" s="131">
        <v>187.64440500000001</v>
      </c>
      <c r="M8" s="248">
        <v>3.0685E-2</v>
      </c>
      <c r="N8" s="131">
        <v>8.0499999999999999E-3</v>
      </c>
    </row>
    <row r="9" spans="1:19" x14ac:dyDescent="0.2">
      <c r="A9" s="110" t="s">
        <v>47</v>
      </c>
      <c r="B9" s="95">
        <v>42.258288650140003</v>
      </c>
      <c r="C9" s="255">
        <v>1.1112489999999999</v>
      </c>
      <c r="D9" s="255">
        <v>42.207900000000002</v>
      </c>
      <c r="E9" s="95">
        <v>46.959476534229999</v>
      </c>
      <c r="F9" s="95">
        <v>1783.6336215162501</v>
      </c>
      <c r="G9" s="190">
        <v>0.32315100000000002</v>
      </c>
      <c r="H9" s="95">
        <v>47.184061693430003</v>
      </c>
      <c r="I9" s="255">
        <v>1.081901</v>
      </c>
      <c r="J9" s="255">
        <v>43.817100000000003</v>
      </c>
      <c r="K9" s="95">
        <v>51.048485056220002</v>
      </c>
      <c r="L9" s="95">
        <v>2067.46874962723</v>
      </c>
      <c r="M9" s="190">
        <v>0.33808300000000002</v>
      </c>
      <c r="N9" s="95">
        <v>1.4932000000000001E-2</v>
      </c>
      <c r="O9" s="15"/>
      <c r="P9" s="15"/>
      <c r="Q9" s="15"/>
    </row>
    <row r="10" spans="1:19" x14ac:dyDescent="0.2">
      <c r="A10" s="110" t="s">
        <v>41</v>
      </c>
      <c r="B10" s="95">
        <v>1.837237848E-2</v>
      </c>
      <c r="C10" s="255">
        <v>1.276599</v>
      </c>
      <c r="D10" s="255">
        <v>48.488300000000002</v>
      </c>
      <c r="E10" s="95">
        <v>2.3454162970000001E-2</v>
      </c>
      <c r="F10" s="95">
        <v>0.89084539944999996</v>
      </c>
      <c r="G10" s="190">
        <v>1.6100000000000001E-4</v>
      </c>
      <c r="H10" s="95">
        <v>0.15097032724000001</v>
      </c>
      <c r="I10" s="255">
        <v>1.270999</v>
      </c>
      <c r="J10" s="255">
        <v>51.4756</v>
      </c>
      <c r="K10" s="95">
        <v>0.1918831849</v>
      </c>
      <c r="L10" s="95">
        <v>7.7712881768799997</v>
      </c>
      <c r="M10" s="190">
        <v>1.271E-3</v>
      </c>
      <c r="N10" s="95">
        <v>1.109E-3</v>
      </c>
      <c r="O10" s="15"/>
      <c r="P10" s="15"/>
      <c r="Q10" s="15"/>
    </row>
    <row r="11" spans="1:19" x14ac:dyDescent="0.2">
      <c r="A11" s="110" t="s">
        <v>4</v>
      </c>
      <c r="B11" s="95">
        <v>133.369163942</v>
      </c>
      <c r="C11" s="255">
        <v>7.0949999999999997E-3</v>
      </c>
      <c r="D11" s="255">
        <v>0.26949000000000001</v>
      </c>
      <c r="E11" s="95">
        <v>0.94627132542000003</v>
      </c>
      <c r="F11" s="95">
        <v>35.941655990729998</v>
      </c>
      <c r="G11" s="190">
        <v>6.5120000000000004E-3</v>
      </c>
      <c r="H11" s="95">
        <v>133.369163942</v>
      </c>
      <c r="I11" s="255">
        <v>6.3810000000000004E-3</v>
      </c>
      <c r="J11" s="255">
        <v>0.25841999999999998</v>
      </c>
      <c r="K11" s="95">
        <v>0.85099195671000005</v>
      </c>
      <c r="L11" s="95">
        <v>34.465259345889997</v>
      </c>
      <c r="M11" s="190">
        <v>5.6360000000000004E-3</v>
      </c>
      <c r="N11" s="95">
        <v>-8.7600000000000004E-4</v>
      </c>
      <c r="O11" s="15"/>
      <c r="P11" s="15"/>
      <c r="Q11" s="15"/>
    </row>
    <row r="12" spans="1:19" x14ac:dyDescent="0.2">
      <c r="A12" s="110" t="s">
        <v>79</v>
      </c>
      <c r="B12" s="95">
        <v>1501.7310584435299</v>
      </c>
      <c r="C12" s="255">
        <v>2.6328000000000001E-2</v>
      </c>
      <c r="D12" s="255">
        <v>1</v>
      </c>
      <c r="E12" s="95">
        <v>39.537550508709998</v>
      </c>
      <c r="F12" s="95">
        <v>1501.7310584435299</v>
      </c>
      <c r="G12" s="190">
        <v>0.27207700000000001</v>
      </c>
      <c r="H12" s="95">
        <v>1554.0312646263801</v>
      </c>
      <c r="I12" s="255">
        <v>2.4691000000000001E-2</v>
      </c>
      <c r="J12" s="255">
        <v>1</v>
      </c>
      <c r="K12" s="95">
        <v>38.371047593139998</v>
      </c>
      <c r="L12" s="95">
        <v>1554.0312646263801</v>
      </c>
      <c r="M12" s="190">
        <v>0.25412299999999999</v>
      </c>
      <c r="N12" s="95">
        <v>-1.7954000000000001E-2</v>
      </c>
      <c r="O12" s="15"/>
      <c r="P12" s="15"/>
      <c r="Q12" s="15"/>
    </row>
    <row r="13" spans="1:19" x14ac:dyDescent="0.2">
      <c r="A13" s="110" t="s">
        <v>60</v>
      </c>
      <c r="B13" s="95">
        <v>38.084592958569999</v>
      </c>
      <c r="C13" s="255">
        <v>1</v>
      </c>
      <c r="D13" s="255">
        <v>37.982399999999998</v>
      </c>
      <c r="E13" s="95">
        <v>38.084592958569999</v>
      </c>
      <c r="F13" s="95">
        <v>1446.54424358959</v>
      </c>
      <c r="G13" s="190">
        <v>0.26207900000000001</v>
      </c>
      <c r="H13" s="95">
        <v>39.694871815390002</v>
      </c>
      <c r="I13" s="255">
        <v>1</v>
      </c>
      <c r="J13" s="255">
        <v>40.500100000000003</v>
      </c>
      <c r="K13" s="95">
        <v>39.694871815390002</v>
      </c>
      <c r="L13" s="95">
        <v>1607.6462780105101</v>
      </c>
      <c r="M13" s="190">
        <v>0.26289099999999999</v>
      </c>
      <c r="N13" s="95">
        <v>8.12E-4</v>
      </c>
      <c r="O13" s="15"/>
      <c r="P13" s="15"/>
      <c r="Q13" s="15"/>
    </row>
    <row r="14" spans="1:19" x14ac:dyDescent="0.2">
      <c r="A14" s="110" t="s">
        <v>113</v>
      </c>
      <c r="B14" s="95">
        <v>12.2808774</v>
      </c>
      <c r="C14" s="255">
        <v>1.3416699999999999</v>
      </c>
      <c r="D14" s="255">
        <v>50.959829999999997</v>
      </c>
      <c r="E14" s="95">
        <v>16.47687941141</v>
      </c>
      <c r="F14" s="95">
        <v>625.83142455484995</v>
      </c>
      <c r="G14" s="190">
        <v>0.113385</v>
      </c>
      <c r="H14" s="95">
        <v>12.242422401000001</v>
      </c>
      <c r="I14" s="255">
        <v>1.323539</v>
      </c>
      <c r="J14" s="255">
        <v>53.603467999999999</v>
      </c>
      <c r="K14" s="95">
        <v>16.203325360059999</v>
      </c>
      <c r="L14" s="95">
        <v>656.23629741449997</v>
      </c>
      <c r="M14" s="190">
        <v>0.107311</v>
      </c>
      <c r="N14" s="95">
        <v>-6.0740000000000004E-3</v>
      </c>
      <c r="O14" s="15"/>
      <c r="P14" s="15"/>
      <c r="Q14" s="15"/>
    </row>
    <row r="15" spans="1:19" x14ac:dyDescent="0.2">
      <c r="B15" s="101"/>
      <c r="C15" s="18"/>
      <c r="D15" s="18"/>
      <c r="E15" s="101"/>
      <c r="F15" s="101"/>
      <c r="G15" s="204"/>
      <c r="H15" s="101"/>
      <c r="I15" s="18"/>
      <c r="J15" s="18"/>
      <c r="K15" s="101"/>
      <c r="L15" s="101"/>
      <c r="M15" s="204"/>
      <c r="N15" s="101"/>
      <c r="O15" s="15"/>
      <c r="P15" s="15"/>
      <c r="Q15" s="15"/>
    </row>
    <row r="16" spans="1:19" x14ac:dyDescent="0.2">
      <c r="B16" s="101"/>
      <c r="C16" s="18"/>
      <c r="D16" s="18"/>
      <c r="E16" s="101"/>
      <c r="F16" s="101"/>
      <c r="G16" s="204"/>
      <c r="H16" s="101"/>
      <c r="I16" s="18"/>
      <c r="J16" s="18"/>
      <c r="K16" s="101"/>
      <c r="L16" s="101"/>
      <c r="M16" s="204"/>
      <c r="N16" s="101"/>
      <c r="O16" s="15"/>
      <c r="P16" s="15"/>
      <c r="Q16" s="15"/>
    </row>
    <row r="17" spans="2:17" x14ac:dyDescent="0.2">
      <c r="B17" s="101"/>
      <c r="C17" s="18"/>
      <c r="D17" s="18"/>
      <c r="E17" s="101"/>
      <c r="F17" s="101"/>
      <c r="G17" s="204"/>
      <c r="H17" s="101"/>
      <c r="I17" s="18"/>
      <c r="J17" s="18"/>
      <c r="K17" s="101"/>
      <c r="L17" s="101"/>
      <c r="M17" s="204"/>
      <c r="N17" s="101"/>
      <c r="O17" s="15"/>
      <c r="P17" s="15"/>
      <c r="Q17" s="15"/>
    </row>
    <row r="18" spans="2:17" x14ac:dyDescent="0.2">
      <c r="B18" s="101"/>
      <c r="C18" s="18"/>
      <c r="D18" s="18"/>
      <c r="E18" s="101"/>
      <c r="F18" s="101"/>
      <c r="G18" s="204"/>
      <c r="H18" s="101"/>
      <c r="I18" s="18"/>
      <c r="J18" s="18"/>
      <c r="K18" s="101"/>
      <c r="L18" s="101"/>
      <c r="M18" s="204"/>
      <c r="N18" s="101"/>
      <c r="O18" s="15"/>
      <c r="P18" s="15"/>
      <c r="Q18" s="15"/>
    </row>
    <row r="19" spans="2:17" x14ac:dyDescent="0.2">
      <c r="B19" s="101"/>
      <c r="C19" s="18"/>
      <c r="D19" s="18"/>
      <c r="E19" s="101"/>
      <c r="F19" s="101"/>
      <c r="G19" s="204"/>
      <c r="H19" s="101"/>
      <c r="I19" s="18"/>
      <c r="J19" s="18"/>
      <c r="K19" s="101"/>
      <c r="L19" s="101"/>
      <c r="M19" s="204"/>
      <c r="N19" s="101"/>
      <c r="O19" s="15"/>
      <c r="P19" s="15"/>
      <c r="Q19" s="15"/>
    </row>
    <row r="20" spans="2:17" x14ac:dyDescent="0.2">
      <c r="B20" s="101"/>
      <c r="C20" s="18"/>
      <c r="D20" s="18"/>
      <c r="E20" s="101"/>
      <c r="F20" s="101"/>
      <c r="G20" s="204"/>
      <c r="H20" s="101"/>
      <c r="I20" s="18"/>
      <c r="J20" s="18"/>
      <c r="K20" s="101"/>
      <c r="L20" s="101"/>
      <c r="M20" s="204"/>
      <c r="N20" s="101"/>
      <c r="O20" s="15"/>
      <c r="P20" s="15"/>
      <c r="Q20" s="15"/>
    </row>
    <row r="21" spans="2:17" x14ac:dyDescent="0.2">
      <c r="B21" s="101"/>
      <c r="C21" s="18"/>
      <c r="D21" s="18"/>
      <c r="E21" s="101"/>
      <c r="F21" s="101"/>
      <c r="G21" s="204"/>
      <c r="H21" s="101"/>
      <c r="I21" s="18"/>
      <c r="J21" s="18"/>
      <c r="K21" s="101"/>
      <c r="L21" s="101"/>
      <c r="M21" s="204"/>
      <c r="N21" s="101"/>
      <c r="O21" s="15"/>
      <c r="P21" s="15"/>
      <c r="Q21" s="15"/>
    </row>
    <row r="22" spans="2:17" x14ac:dyDescent="0.2">
      <c r="B22" s="101"/>
      <c r="C22" s="18"/>
      <c r="D22" s="18"/>
      <c r="E22" s="101"/>
      <c r="F22" s="101"/>
      <c r="G22" s="204"/>
      <c r="H22" s="101"/>
      <c r="I22" s="18"/>
      <c r="J22" s="18"/>
      <c r="K22" s="101"/>
      <c r="L22" s="101"/>
      <c r="M22" s="204"/>
      <c r="N22" s="101"/>
      <c r="O22" s="15"/>
      <c r="P22" s="15"/>
      <c r="Q22" s="15"/>
    </row>
    <row r="23" spans="2:17" x14ac:dyDescent="0.2">
      <c r="B23" s="101"/>
      <c r="C23" s="18"/>
      <c r="D23" s="18"/>
      <c r="E23" s="101"/>
      <c r="F23" s="101"/>
      <c r="G23" s="204"/>
      <c r="H23" s="101"/>
      <c r="I23" s="18"/>
      <c r="J23" s="18"/>
      <c r="K23" s="101"/>
      <c r="L23" s="101"/>
      <c r="M23" s="204"/>
      <c r="N23" s="101"/>
      <c r="O23" s="15"/>
      <c r="P23" s="15"/>
      <c r="Q23" s="15"/>
    </row>
    <row r="24" spans="2:17" x14ac:dyDescent="0.2">
      <c r="B24" s="101"/>
      <c r="C24" s="18"/>
      <c r="D24" s="18"/>
      <c r="E24" s="101"/>
      <c r="F24" s="101"/>
      <c r="G24" s="204"/>
      <c r="H24" s="101"/>
      <c r="I24" s="18"/>
      <c r="J24" s="18"/>
      <c r="K24" s="101"/>
      <c r="L24" s="101"/>
      <c r="M24" s="204"/>
      <c r="N24" s="101"/>
      <c r="O24" s="15"/>
      <c r="P24" s="15"/>
      <c r="Q24" s="15"/>
    </row>
    <row r="25" spans="2:17" x14ac:dyDescent="0.2">
      <c r="B25" s="101"/>
      <c r="C25" s="18"/>
      <c r="D25" s="18"/>
      <c r="E25" s="101"/>
      <c r="F25" s="101"/>
      <c r="G25" s="204"/>
      <c r="H25" s="101"/>
      <c r="I25" s="18"/>
      <c r="J25" s="18"/>
      <c r="K25" s="101"/>
      <c r="L25" s="101"/>
      <c r="M25" s="204"/>
      <c r="N25" s="101"/>
      <c r="O25" s="15"/>
      <c r="P25" s="15"/>
      <c r="Q25" s="15"/>
    </row>
    <row r="26" spans="2:17" x14ac:dyDescent="0.2">
      <c r="B26" s="101"/>
      <c r="C26" s="18"/>
      <c r="D26" s="18"/>
      <c r="E26" s="101"/>
      <c r="F26" s="101"/>
      <c r="G26" s="204"/>
      <c r="H26" s="101"/>
      <c r="I26" s="18"/>
      <c r="J26" s="18"/>
      <c r="K26" s="101"/>
      <c r="L26" s="101"/>
      <c r="M26" s="204"/>
      <c r="N26" s="101"/>
      <c r="O26" s="15"/>
      <c r="P26" s="15"/>
      <c r="Q26" s="15"/>
    </row>
    <row r="27" spans="2:17" x14ac:dyDescent="0.2">
      <c r="B27" s="101"/>
      <c r="C27" s="18"/>
      <c r="D27" s="18"/>
      <c r="E27" s="101"/>
      <c r="F27" s="101"/>
      <c r="G27" s="204"/>
      <c r="H27" s="101"/>
      <c r="I27" s="18"/>
      <c r="J27" s="18"/>
      <c r="K27" s="101"/>
      <c r="L27" s="101"/>
      <c r="M27" s="204"/>
      <c r="N27" s="101"/>
      <c r="O27" s="15"/>
      <c r="P27" s="15"/>
      <c r="Q27" s="15"/>
    </row>
    <row r="28" spans="2:17" x14ac:dyDescent="0.2">
      <c r="B28" s="101"/>
      <c r="C28" s="18"/>
      <c r="D28" s="18"/>
      <c r="E28" s="101"/>
      <c r="F28" s="101"/>
      <c r="G28" s="204"/>
      <c r="H28" s="101"/>
      <c r="I28" s="18"/>
      <c r="J28" s="18"/>
      <c r="K28" s="101"/>
      <c r="L28" s="101"/>
      <c r="M28" s="204"/>
      <c r="N28" s="101"/>
      <c r="O28" s="15"/>
      <c r="P28" s="15"/>
      <c r="Q28" s="15"/>
    </row>
    <row r="29" spans="2:17" x14ac:dyDescent="0.2">
      <c r="B29" s="101"/>
      <c r="C29" s="18"/>
      <c r="D29" s="18"/>
      <c r="E29" s="101"/>
      <c r="F29" s="101"/>
      <c r="G29" s="204"/>
      <c r="H29" s="101"/>
      <c r="I29" s="18"/>
      <c r="J29" s="18"/>
      <c r="K29" s="101"/>
      <c r="L29" s="101"/>
      <c r="M29" s="204"/>
      <c r="N29" s="101"/>
      <c r="O29" s="15"/>
      <c r="P29" s="15"/>
      <c r="Q29" s="15"/>
    </row>
    <row r="30" spans="2:17" x14ac:dyDescent="0.2">
      <c r="B30" s="101"/>
      <c r="C30" s="18"/>
      <c r="D30" s="18"/>
      <c r="E30" s="101"/>
      <c r="F30" s="101"/>
      <c r="G30" s="204"/>
      <c r="H30" s="101"/>
      <c r="I30" s="18"/>
      <c r="J30" s="18"/>
      <c r="K30" s="101"/>
      <c r="L30" s="101"/>
      <c r="M30" s="204"/>
      <c r="N30" s="101"/>
      <c r="O30" s="15"/>
      <c r="P30" s="15"/>
      <c r="Q30" s="15"/>
    </row>
    <row r="31" spans="2:17" x14ac:dyDescent="0.2">
      <c r="B31" s="101"/>
      <c r="C31" s="18"/>
      <c r="D31" s="18"/>
      <c r="E31" s="101"/>
      <c r="F31" s="101"/>
      <c r="G31" s="204"/>
      <c r="H31" s="101"/>
      <c r="I31" s="18"/>
      <c r="J31" s="18"/>
      <c r="K31" s="101"/>
      <c r="L31" s="101"/>
      <c r="M31" s="204"/>
      <c r="N31" s="101"/>
      <c r="O31" s="15"/>
      <c r="P31" s="15"/>
      <c r="Q31" s="15"/>
    </row>
    <row r="32" spans="2:17" x14ac:dyDescent="0.2">
      <c r="B32" s="101"/>
      <c r="C32" s="18"/>
      <c r="D32" s="18"/>
      <c r="E32" s="101"/>
      <c r="F32" s="101"/>
      <c r="G32" s="204"/>
      <c r="H32" s="101"/>
      <c r="I32" s="18"/>
      <c r="J32" s="18"/>
      <c r="K32" s="101"/>
      <c r="L32" s="101"/>
      <c r="M32" s="204"/>
      <c r="N32" s="101"/>
      <c r="O32" s="15"/>
      <c r="P32" s="15"/>
      <c r="Q32" s="15"/>
    </row>
    <row r="33" spans="2:17" x14ac:dyDescent="0.2">
      <c r="B33" s="101"/>
      <c r="C33" s="18"/>
      <c r="D33" s="18"/>
      <c r="E33" s="101"/>
      <c r="F33" s="101"/>
      <c r="G33" s="204"/>
      <c r="H33" s="101"/>
      <c r="I33" s="18"/>
      <c r="J33" s="18"/>
      <c r="K33" s="101"/>
      <c r="L33" s="101"/>
      <c r="M33" s="204"/>
      <c r="N33" s="101"/>
      <c r="O33" s="15"/>
      <c r="P33" s="15"/>
      <c r="Q33" s="15"/>
    </row>
    <row r="34" spans="2:17" x14ac:dyDescent="0.2">
      <c r="B34" s="101"/>
      <c r="C34" s="18"/>
      <c r="D34" s="18"/>
      <c r="E34" s="101"/>
      <c r="F34" s="101"/>
      <c r="G34" s="204"/>
      <c r="H34" s="101"/>
      <c r="I34" s="18"/>
      <c r="J34" s="18"/>
      <c r="K34" s="101"/>
      <c r="L34" s="101"/>
      <c r="M34" s="204"/>
      <c r="N34" s="101"/>
      <c r="O34" s="15"/>
      <c r="P34" s="15"/>
      <c r="Q34" s="15"/>
    </row>
    <row r="35" spans="2:17" x14ac:dyDescent="0.2">
      <c r="B35" s="101"/>
      <c r="C35" s="18"/>
      <c r="D35" s="18"/>
      <c r="E35" s="101"/>
      <c r="F35" s="101"/>
      <c r="G35" s="204"/>
      <c r="H35" s="101"/>
      <c r="I35" s="18"/>
      <c r="J35" s="18"/>
      <c r="K35" s="101"/>
      <c r="L35" s="101"/>
      <c r="M35" s="204"/>
      <c r="N35" s="101"/>
      <c r="O35" s="15"/>
      <c r="P35" s="15"/>
      <c r="Q35" s="15"/>
    </row>
    <row r="36" spans="2:17" x14ac:dyDescent="0.2">
      <c r="B36" s="101"/>
      <c r="C36" s="18"/>
      <c r="D36" s="18"/>
      <c r="E36" s="101"/>
      <c r="F36" s="101"/>
      <c r="G36" s="204"/>
      <c r="H36" s="101"/>
      <c r="I36" s="18"/>
      <c r="J36" s="18"/>
      <c r="K36" s="101"/>
      <c r="L36" s="101"/>
      <c r="M36" s="204"/>
      <c r="N36" s="101"/>
      <c r="O36" s="15"/>
      <c r="P36" s="15"/>
      <c r="Q36" s="15"/>
    </row>
    <row r="37" spans="2:17" x14ac:dyDescent="0.2">
      <c r="B37" s="101"/>
      <c r="C37" s="18"/>
      <c r="D37" s="18"/>
      <c r="E37" s="101"/>
      <c r="F37" s="101"/>
      <c r="G37" s="204"/>
      <c r="H37" s="101"/>
      <c r="I37" s="18"/>
      <c r="J37" s="18"/>
      <c r="K37" s="101"/>
      <c r="L37" s="101"/>
      <c r="M37" s="204"/>
      <c r="N37" s="101"/>
      <c r="O37" s="15"/>
      <c r="P37" s="15"/>
      <c r="Q37" s="15"/>
    </row>
    <row r="38" spans="2:17" x14ac:dyDescent="0.2">
      <c r="B38" s="101"/>
      <c r="C38" s="18"/>
      <c r="D38" s="18"/>
      <c r="E38" s="101"/>
      <c r="F38" s="101"/>
      <c r="G38" s="204"/>
      <c r="H38" s="101"/>
      <c r="I38" s="18"/>
      <c r="J38" s="18"/>
      <c r="K38" s="101"/>
      <c r="L38" s="101"/>
      <c r="M38" s="204"/>
      <c r="N38" s="101"/>
      <c r="O38" s="15"/>
      <c r="P38" s="15"/>
      <c r="Q38" s="15"/>
    </row>
    <row r="39" spans="2:17" x14ac:dyDescent="0.2">
      <c r="B39" s="101"/>
      <c r="C39" s="18"/>
      <c r="D39" s="18"/>
      <c r="E39" s="101"/>
      <c r="F39" s="101"/>
      <c r="G39" s="204"/>
      <c r="H39" s="101"/>
      <c r="I39" s="18"/>
      <c r="J39" s="18"/>
      <c r="K39" s="101"/>
      <c r="L39" s="101"/>
      <c r="M39" s="204"/>
      <c r="N39" s="101"/>
      <c r="O39" s="15"/>
      <c r="P39" s="15"/>
      <c r="Q39" s="15"/>
    </row>
    <row r="40" spans="2:17" x14ac:dyDescent="0.2">
      <c r="B40" s="101"/>
      <c r="C40" s="18"/>
      <c r="D40" s="18"/>
      <c r="E40" s="101"/>
      <c r="F40" s="101"/>
      <c r="G40" s="204"/>
      <c r="H40" s="101"/>
      <c r="I40" s="18"/>
      <c r="J40" s="18"/>
      <c r="K40" s="101"/>
      <c r="L40" s="101"/>
      <c r="M40" s="204"/>
      <c r="N40" s="101"/>
      <c r="O40" s="15"/>
      <c r="P40" s="15"/>
      <c r="Q40" s="15"/>
    </row>
    <row r="41" spans="2:17" x14ac:dyDescent="0.2">
      <c r="B41" s="101"/>
      <c r="C41" s="18"/>
      <c r="D41" s="18"/>
      <c r="E41" s="101"/>
      <c r="F41" s="101"/>
      <c r="G41" s="204"/>
      <c r="H41" s="101"/>
      <c r="I41" s="18"/>
      <c r="J41" s="18"/>
      <c r="K41" s="101"/>
      <c r="L41" s="101"/>
      <c r="M41" s="204"/>
      <c r="N41" s="101"/>
      <c r="O41" s="15"/>
      <c r="P41" s="15"/>
      <c r="Q41" s="15"/>
    </row>
    <row r="42" spans="2:17" x14ac:dyDescent="0.2">
      <c r="B42" s="101"/>
      <c r="C42" s="18"/>
      <c r="D42" s="18"/>
      <c r="E42" s="101"/>
      <c r="F42" s="101"/>
      <c r="G42" s="204"/>
      <c r="H42" s="101"/>
      <c r="I42" s="18"/>
      <c r="J42" s="18"/>
      <c r="K42" s="101"/>
      <c r="L42" s="101"/>
      <c r="M42" s="204"/>
      <c r="N42" s="101"/>
      <c r="O42" s="15"/>
      <c r="P42" s="15"/>
      <c r="Q42" s="15"/>
    </row>
    <row r="43" spans="2:17" x14ac:dyDescent="0.2">
      <c r="B43" s="101"/>
      <c r="C43" s="18"/>
      <c r="D43" s="18"/>
      <c r="E43" s="101"/>
      <c r="F43" s="101"/>
      <c r="G43" s="204"/>
      <c r="H43" s="101"/>
      <c r="I43" s="18"/>
      <c r="J43" s="18"/>
      <c r="K43" s="101"/>
      <c r="L43" s="101"/>
      <c r="M43" s="204"/>
      <c r="N43" s="101"/>
      <c r="O43" s="15"/>
      <c r="P43" s="15"/>
      <c r="Q43" s="15"/>
    </row>
    <row r="44" spans="2:17" x14ac:dyDescent="0.2">
      <c r="B44" s="101"/>
      <c r="C44" s="18"/>
      <c r="D44" s="18"/>
      <c r="E44" s="101"/>
      <c r="F44" s="101"/>
      <c r="G44" s="204"/>
      <c r="H44" s="101"/>
      <c r="I44" s="18"/>
      <c r="J44" s="18"/>
      <c r="K44" s="101"/>
      <c r="L44" s="101"/>
      <c r="M44" s="204"/>
      <c r="N44" s="101"/>
      <c r="O44" s="15"/>
      <c r="P44" s="15"/>
      <c r="Q44" s="15"/>
    </row>
    <row r="45" spans="2:17" x14ac:dyDescent="0.2">
      <c r="B45" s="101"/>
      <c r="C45" s="18"/>
      <c r="D45" s="18"/>
      <c r="E45" s="101"/>
      <c r="F45" s="101"/>
      <c r="G45" s="204"/>
      <c r="H45" s="101"/>
      <c r="I45" s="18"/>
      <c r="J45" s="18"/>
      <c r="K45" s="101"/>
      <c r="L45" s="101"/>
      <c r="M45" s="204"/>
      <c r="N45" s="101"/>
      <c r="O45" s="15"/>
      <c r="P45" s="15"/>
      <c r="Q45" s="15"/>
    </row>
    <row r="46" spans="2:17" x14ac:dyDescent="0.2">
      <c r="B46" s="101"/>
      <c r="C46" s="18"/>
      <c r="D46" s="18"/>
      <c r="E46" s="101"/>
      <c r="F46" s="101"/>
      <c r="G46" s="204"/>
      <c r="H46" s="101"/>
      <c r="I46" s="18"/>
      <c r="J46" s="18"/>
      <c r="K46" s="101"/>
      <c r="L46" s="101"/>
      <c r="M46" s="204"/>
      <c r="N46" s="101"/>
      <c r="O46" s="15"/>
      <c r="P46" s="15"/>
      <c r="Q46" s="15"/>
    </row>
    <row r="47" spans="2:17" x14ac:dyDescent="0.2">
      <c r="B47" s="101"/>
      <c r="C47" s="18"/>
      <c r="D47" s="18"/>
      <c r="E47" s="101"/>
      <c r="F47" s="101"/>
      <c r="G47" s="204"/>
      <c r="H47" s="101"/>
      <c r="I47" s="18"/>
      <c r="J47" s="18"/>
      <c r="K47" s="101"/>
      <c r="L47" s="101"/>
      <c r="M47" s="204"/>
      <c r="N47" s="101"/>
      <c r="O47" s="15"/>
      <c r="P47" s="15"/>
      <c r="Q47" s="15"/>
    </row>
    <row r="48" spans="2:17" x14ac:dyDescent="0.2">
      <c r="B48" s="101"/>
      <c r="C48" s="18"/>
      <c r="D48" s="18"/>
      <c r="E48" s="101"/>
      <c r="F48" s="101"/>
      <c r="G48" s="204"/>
      <c r="H48" s="101"/>
      <c r="I48" s="18"/>
      <c r="J48" s="18"/>
      <c r="K48" s="101"/>
      <c r="L48" s="101"/>
      <c r="M48" s="204"/>
      <c r="N48" s="101"/>
      <c r="O48" s="15"/>
      <c r="P48" s="15"/>
      <c r="Q48" s="15"/>
    </row>
    <row r="49" spans="2:17" x14ac:dyDescent="0.2">
      <c r="B49" s="101"/>
      <c r="C49" s="18"/>
      <c r="D49" s="18"/>
      <c r="E49" s="101"/>
      <c r="F49" s="101"/>
      <c r="G49" s="204"/>
      <c r="H49" s="101"/>
      <c r="I49" s="18"/>
      <c r="J49" s="18"/>
      <c r="K49" s="101"/>
      <c r="L49" s="101"/>
      <c r="M49" s="204"/>
      <c r="N49" s="101"/>
      <c r="O49" s="15"/>
      <c r="P49" s="15"/>
      <c r="Q49" s="15"/>
    </row>
    <row r="50" spans="2:17" x14ac:dyDescent="0.2">
      <c r="B50" s="101"/>
      <c r="C50" s="18"/>
      <c r="D50" s="18"/>
      <c r="E50" s="101"/>
      <c r="F50" s="101"/>
      <c r="G50" s="204"/>
      <c r="H50" s="101"/>
      <c r="I50" s="18"/>
      <c r="J50" s="18"/>
      <c r="K50" s="101"/>
      <c r="L50" s="101"/>
      <c r="M50" s="204"/>
      <c r="N50" s="101"/>
      <c r="O50" s="15"/>
      <c r="P50" s="15"/>
      <c r="Q50" s="15"/>
    </row>
    <row r="51" spans="2:17" x14ac:dyDescent="0.2">
      <c r="B51" s="101"/>
      <c r="C51" s="18"/>
      <c r="D51" s="18"/>
      <c r="E51" s="101"/>
      <c r="F51" s="101"/>
      <c r="G51" s="204"/>
      <c r="H51" s="101"/>
      <c r="I51" s="18"/>
      <c r="J51" s="18"/>
      <c r="K51" s="101"/>
      <c r="L51" s="101"/>
      <c r="M51" s="204"/>
      <c r="N51" s="101"/>
      <c r="O51" s="15"/>
      <c r="P51" s="15"/>
      <c r="Q51" s="15"/>
    </row>
    <row r="52" spans="2:17" x14ac:dyDescent="0.2">
      <c r="B52" s="101"/>
      <c r="C52" s="18"/>
      <c r="D52" s="18"/>
      <c r="E52" s="101"/>
      <c r="F52" s="101"/>
      <c r="G52" s="204"/>
      <c r="H52" s="101"/>
      <c r="I52" s="18"/>
      <c r="J52" s="18"/>
      <c r="K52" s="101"/>
      <c r="L52" s="101"/>
      <c r="M52" s="204"/>
      <c r="N52" s="101"/>
      <c r="O52" s="15"/>
      <c r="P52" s="15"/>
      <c r="Q52" s="15"/>
    </row>
    <row r="53" spans="2:17" x14ac:dyDescent="0.2">
      <c r="B53" s="101"/>
      <c r="C53" s="18"/>
      <c r="D53" s="18"/>
      <c r="E53" s="101"/>
      <c r="F53" s="101"/>
      <c r="G53" s="204"/>
      <c r="H53" s="101"/>
      <c r="I53" s="18"/>
      <c r="J53" s="18"/>
      <c r="K53" s="101"/>
      <c r="L53" s="101"/>
      <c r="M53" s="204"/>
      <c r="N53" s="101"/>
      <c r="O53" s="15"/>
      <c r="P53" s="15"/>
      <c r="Q53" s="15"/>
    </row>
    <row r="54" spans="2:17" x14ac:dyDescent="0.2">
      <c r="B54" s="101"/>
      <c r="C54" s="18"/>
      <c r="D54" s="18"/>
      <c r="E54" s="101"/>
      <c r="F54" s="101"/>
      <c r="G54" s="204"/>
      <c r="H54" s="101"/>
      <c r="I54" s="18"/>
      <c r="J54" s="18"/>
      <c r="K54" s="101"/>
      <c r="L54" s="101"/>
      <c r="M54" s="204"/>
      <c r="N54" s="101"/>
      <c r="O54" s="15"/>
      <c r="P54" s="15"/>
      <c r="Q54" s="15"/>
    </row>
    <row r="55" spans="2:17" x14ac:dyDescent="0.2">
      <c r="B55" s="101"/>
      <c r="C55" s="18"/>
      <c r="D55" s="18"/>
      <c r="E55" s="101"/>
      <c r="F55" s="101"/>
      <c r="G55" s="204"/>
      <c r="H55" s="101"/>
      <c r="I55" s="18"/>
      <c r="J55" s="18"/>
      <c r="K55" s="101"/>
      <c r="L55" s="101"/>
      <c r="M55" s="204"/>
      <c r="N55" s="101"/>
      <c r="O55" s="15"/>
      <c r="P55" s="15"/>
      <c r="Q55" s="15"/>
    </row>
    <row r="56" spans="2:17" x14ac:dyDescent="0.2">
      <c r="B56" s="101"/>
      <c r="C56" s="18"/>
      <c r="D56" s="18"/>
      <c r="E56" s="101"/>
      <c r="F56" s="101"/>
      <c r="G56" s="204"/>
      <c r="H56" s="101"/>
      <c r="I56" s="18"/>
      <c r="J56" s="18"/>
      <c r="K56" s="101"/>
      <c r="L56" s="101"/>
      <c r="M56" s="204"/>
      <c r="N56" s="101"/>
      <c r="O56" s="15"/>
      <c r="P56" s="15"/>
      <c r="Q56" s="15"/>
    </row>
    <row r="57" spans="2:17" x14ac:dyDescent="0.2">
      <c r="B57" s="101"/>
      <c r="C57" s="18"/>
      <c r="D57" s="18"/>
      <c r="E57" s="101"/>
      <c r="F57" s="101"/>
      <c r="G57" s="204"/>
      <c r="H57" s="101"/>
      <c r="I57" s="18"/>
      <c r="J57" s="18"/>
      <c r="K57" s="101"/>
      <c r="L57" s="101"/>
      <c r="M57" s="204"/>
      <c r="N57" s="101"/>
      <c r="O57" s="15"/>
      <c r="P57" s="15"/>
      <c r="Q57" s="15"/>
    </row>
    <row r="58" spans="2:17" x14ac:dyDescent="0.2">
      <c r="B58" s="101"/>
      <c r="C58" s="18"/>
      <c r="D58" s="18"/>
      <c r="E58" s="101"/>
      <c r="F58" s="101"/>
      <c r="G58" s="204"/>
      <c r="H58" s="101"/>
      <c r="I58" s="18"/>
      <c r="J58" s="18"/>
      <c r="K58" s="101"/>
      <c r="L58" s="101"/>
      <c r="M58" s="204"/>
      <c r="N58" s="101"/>
      <c r="O58" s="15"/>
      <c r="P58" s="15"/>
      <c r="Q58" s="15"/>
    </row>
    <row r="59" spans="2:17" x14ac:dyDescent="0.2">
      <c r="B59" s="101"/>
      <c r="C59" s="18"/>
      <c r="D59" s="18"/>
      <c r="E59" s="101"/>
      <c r="F59" s="101"/>
      <c r="G59" s="204"/>
      <c r="H59" s="101"/>
      <c r="I59" s="18"/>
      <c r="J59" s="18"/>
      <c r="K59" s="101"/>
      <c r="L59" s="101"/>
      <c r="M59" s="204"/>
      <c r="N59" s="101"/>
      <c r="O59" s="15"/>
      <c r="P59" s="15"/>
      <c r="Q59" s="15"/>
    </row>
    <row r="60" spans="2:17" x14ac:dyDescent="0.2">
      <c r="B60" s="101"/>
      <c r="C60" s="18"/>
      <c r="D60" s="18"/>
      <c r="E60" s="101"/>
      <c r="F60" s="101"/>
      <c r="G60" s="204"/>
      <c r="H60" s="101"/>
      <c r="I60" s="18"/>
      <c r="J60" s="18"/>
      <c r="K60" s="101"/>
      <c r="L60" s="101"/>
      <c r="M60" s="204"/>
      <c r="N60" s="101"/>
      <c r="O60" s="15"/>
      <c r="P60" s="15"/>
      <c r="Q60" s="15"/>
    </row>
    <row r="61" spans="2:17" x14ac:dyDescent="0.2">
      <c r="B61" s="101"/>
      <c r="C61" s="18"/>
      <c r="D61" s="18"/>
      <c r="E61" s="101"/>
      <c r="F61" s="101"/>
      <c r="G61" s="204"/>
      <c r="H61" s="101"/>
      <c r="I61" s="18"/>
      <c r="J61" s="18"/>
      <c r="K61" s="101"/>
      <c r="L61" s="101"/>
      <c r="M61" s="204"/>
      <c r="N61" s="101"/>
      <c r="O61" s="15"/>
      <c r="P61" s="15"/>
      <c r="Q61" s="15"/>
    </row>
    <row r="62" spans="2:17" x14ac:dyDescent="0.2">
      <c r="B62" s="101"/>
      <c r="C62" s="18"/>
      <c r="D62" s="18"/>
      <c r="E62" s="101"/>
      <c r="F62" s="101"/>
      <c r="G62" s="204"/>
      <c r="H62" s="101"/>
      <c r="I62" s="18"/>
      <c r="J62" s="18"/>
      <c r="K62" s="101"/>
      <c r="L62" s="101"/>
      <c r="M62" s="204"/>
      <c r="N62" s="101"/>
      <c r="O62" s="15"/>
      <c r="P62" s="15"/>
      <c r="Q62" s="15"/>
    </row>
    <row r="63" spans="2:17" x14ac:dyDescent="0.2">
      <c r="B63" s="101"/>
      <c r="C63" s="18"/>
      <c r="D63" s="18"/>
      <c r="E63" s="101"/>
      <c r="F63" s="101"/>
      <c r="G63" s="204"/>
      <c r="H63" s="101"/>
      <c r="I63" s="18"/>
      <c r="J63" s="18"/>
      <c r="K63" s="101"/>
      <c r="L63" s="101"/>
      <c r="M63" s="204"/>
      <c r="N63" s="101"/>
      <c r="O63" s="15"/>
      <c r="P63" s="15"/>
      <c r="Q63" s="15"/>
    </row>
    <row r="64" spans="2:17" x14ac:dyDescent="0.2">
      <c r="B64" s="101"/>
      <c r="C64" s="18"/>
      <c r="D64" s="18"/>
      <c r="E64" s="101"/>
      <c r="F64" s="101"/>
      <c r="G64" s="204"/>
      <c r="H64" s="101"/>
      <c r="I64" s="18"/>
      <c r="J64" s="18"/>
      <c r="K64" s="101"/>
      <c r="L64" s="101"/>
      <c r="M64" s="204"/>
      <c r="N64" s="101"/>
      <c r="O64" s="15"/>
      <c r="P64" s="15"/>
      <c r="Q64" s="15"/>
    </row>
    <row r="65" spans="2:17" x14ac:dyDescent="0.2">
      <c r="B65" s="101"/>
      <c r="C65" s="18"/>
      <c r="D65" s="18"/>
      <c r="E65" s="101"/>
      <c r="F65" s="101"/>
      <c r="G65" s="204"/>
      <c r="H65" s="101"/>
      <c r="I65" s="18"/>
      <c r="J65" s="18"/>
      <c r="K65" s="101"/>
      <c r="L65" s="101"/>
      <c r="M65" s="204"/>
      <c r="N65" s="101"/>
      <c r="O65" s="15"/>
      <c r="P65" s="15"/>
      <c r="Q65" s="15"/>
    </row>
    <row r="66" spans="2:17" x14ac:dyDescent="0.2">
      <c r="B66" s="101"/>
      <c r="C66" s="18"/>
      <c r="D66" s="18"/>
      <c r="E66" s="101"/>
      <c r="F66" s="101"/>
      <c r="G66" s="204"/>
      <c r="H66" s="101"/>
      <c r="I66" s="18"/>
      <c r="J66" s="18"/>
      <c r="K66" s="101"/>
      <c r="L66" s="101"/>
      <c r="M66" s="204"/>
      <c r="N66" s="101"/>
      <c r="O66" s="15"/>
      <c r="P66" s="15"/>
      <c r="Q66" s="15"/>
    </row>
    <row r="67" spans="2:17" x14ac:dyDescent="0.2">
      <c r="B67" s="101"/>
      <c r="C67" s="18"/>
      <c r="D67" s="18"/>
      <c r="E67" s="101"/>
      <c r="F67" s="101"/>
      <c r="G67" s="204"/>
      <c r="H67" s="101"/>
      <c r="I67" s="18"/>
      <c r="J67" s="18"/>
      <c r="K67" s="101"/>
      <c r="L67" s="101"/>
      <c r="M67" s="204"/>
      <c r="N67" s="101"/>
      <c r="O67" s="15"/>
      <c r="P67" s="15"/>
      <c r="Q67" s="15"/>
    </row>
    <row r="68" spans="2:17" x14ac:dyDescent="0.2">
      <c r="B68" s="101"/>
      <c r="C68" s="18"/>
      <c r="D68" s="18"/>
      <c r="E68" s="101"/>
      <c r="F68" s="101"/>
      <c r="G68" s="204"/>
      <c r="H68" s="101"/>
      <c r="I68" s="18"/>
      <c r="J68" s="18"/>
      <c r="K68" s="101"/>
      <c r="L68" s="101"/>
      <c r="M68" s="204"/>
      <c r="N68" s="101"/>
      <c r="O68" s="15"/>
      <c r="P68" s="15"/>
      <c r="Q68" s="15"/>
    </row>
    <row r="69" spans="2:17" x14ac:dyDescent="0.2">
      <c r="B69" s="101"/>
      <c r="C69" s="18"/>
      <c r="D69" s="18"/>
      <c r="E69" s="101"/>
      <c r="F69" s="101"/>
      <c r="G69" s="204"/>
      <c r="H69" s="101"/>
      <c r="I69" s="18"/>
      <c r="J69" s="18"/>
      <c r="K69" s="101"/>
      <c r="L69" s="101"/>
      <c r="M69" s="204"/>
      <c r="N69" s="101"/>
      <c r="O69" s="15"/>
      <c r="P69" s="15"/>
      <c r="Q69" s="15"/>
    </row>
    <row r="70" spans="2:17" x14ac:dyDescent="0.2">
      <c r="B70" s="101"/>
      <c r="C70" s="18"/>
      <c r="D70" s="18"/>
      <c r="E70" s="101"/>
      <c r="F70" s="101"/>
      <c r="G70" s="204"/>
      <c r="H70" s="101"/>
      <c r="I70" s="18"/>
      <c r="J70" s="18"/>
      <c r="K70" s="101"/>
      <c r="L70" s="101"/>
      <c r="M70" s="204"/>
      <c r="N70" s="101"/>
      <c r="O70" s="15"/>
      <c r="P70" s="15"/>
      <c r="Q70" s="15"/>
    </row>
    <row r="71" spans="2:17" x14ac:dyDescent="0.2">
      <c r="B71" s="101"/>
      <c r="C71" s="18"/>
      <c r="D71" s="18"/>
      <c r="E71" s="101"/>
      <c r="F71" s="101"/>
      <c r="G71" s="204"/>
      <c r="H71" s="101"/>
      <c r="I71" s="18"/>
      <c r="J71" s="18"/>
      <c r="K71" s="101"/>
      <c r="L71" s="101"/>
      <c r="M71" s="204"/>
      <c r="N71" s="101"/>
      <c r="O71" s="15"/>
      <c r="P71" s="15"/>
      <c r="Q71" s="15"/>
    </row>
    <row r="72" spans="2:17" x14ac:dyDescent="0.2">
      <c r="B72" s="101"/>
      <c r="C72" s="18"/>
      <c r="D72" s="18"/>
      <c r="E72" s="101"/>
      <c r="F72" s="101"/>
      <c r="G72" s="204"/>
      <c r="H72" s="101"/>
      <c r="I72" s="18"/>
      <c r="J72" s="18"/>
      <c r="K72" s="101"/>
      <c r="L72" s="101"/>
      <c r="M72" s="204"/>
      <c r="N72" s="101"/>
      <c r="O72" s="15"/>
      <c r="P72" s="15"/>
      <c r="Q72" s="15"/>
    </row>
    <row r="73" spans="2:17" x14ac:dyDescent="0.2">
      <c r="B73" s="101"/>
      <c r="C73" s="18"/>
      <c r="D73" s="18"/>
      <c r="E73" s="101"/>
      <c r="F73" s="101"/>
      <c r="G73" s="204"/>
      <c r="H73" s="101"/>
      <c r="I73" s="18"/>
      <c r="J73" s="18"/>
      <c r="K73" s="101"/>
      <c r="L73" s="101"/>
      <c r="M73" s="204"/>
      <c r="N73" s="101"/>
      <c r="O73" s="15"/>
      <c r="P73" s="15"/>
      <c r="Q73" s="15"/>
    </row>
    <row r="74" spans="2:17" x14ac:dyDescent="0.2">
      <c r="B74" s="101"/>
      <c r="C74" s="18"/>
      <c r="D74" s="18"/>
      <c r="E74" s="101"/>
      <c r="F74" s="101"/>
      <c r="G74" s="204"/>
      <c r="H74" s="101"/>
      <c r="I74" s="18"/>
      <c r="J74" s="18"/>
      <c r="K74" s="101"/>
      <c r="L74" s="101"/>
      <c r="M74" s="204"/>
      <c r="N74" s="101"/>
      <c r="O74" s="15"/>
      <c r="P74" s="15"/>
      <c r="Q74" s="15"/>
    </row>
    <row r="75" spans="2:17" x14ac:dyDescent="0.2">
      <c r="B75" s="101"/>
      <c r="C75" s="18"/>
      <c r="D75" s="18"/>
      <c r="E75" s="101"/>
      <c r="F75" s="101"/>
      <c r="G75" s="204"/>
      <c r="H75" s="101"/>
      <c r="I75" s="18"/>
      <c r="J75" s="18"/>
      <c r="K75" s="101"/>
      <c r="L75" s="101"/>
      <c r="M75" s="204"/>
      <c r="N75" s="101"/>
      <c r="O75" s="15"/>
      <c r="P75" s="15"/>
      <c r="Q75" s="15"/>
    </row>
    <row r="76" spans="2:17" x14ac:dyDescent="0.2">
      <c r="B76" s="101"/>
      <c r="C76" s="18"/>
      <c r="D76" s="18"/>
      <c r="E76" s="101"/>
      <c r="F76" s="101"/>
      <c r="G76" s="204"/>
      <c r="H76" s="101"/>
      <c r="I76" s="18"/>
      <c r="J76" s="18"/>
      <c r="K76" s="101"/>
      <c r="L76" s="101"/>
      <c r="M76" s="204"/>
      <c r="N76" s="101"/>
      <c r="O76" s="15"/>
      <c r="P76" s="15"/>
      <c r="Q76" s="15"/>
    </row>
    <row r="77" spans="2:17" x14ac:dyDescent="0.2">
      <c r="B77" s="101"/>
      <c r="C77" s="18"/>
      <c r="D77" s="18"/>
      <c r="E77" s="101"/>
      <c r="F77" s="101"/>
      <c r="G77" s="204"/>
      <c r="H77" s="101"/>
      <c r="I77" s="18"/>
      <c r="J77" s="18"/>
      <c r="K77" s="101"/>
      <c r="L77" s="101"/>
      <c r="M77" s="204"/>
      <c r="N77" s="101"/>
      <c r="O77" s="15"/>
      <c r="P77" s="15"/>
      <c r="Q77" s="15"/>
    </row>
    <row r="78" spans="2:17" x14ac:dyDescent="0.2">
      <c r="B78" s="101"/>
      <c r="C78" s="18"/>
      <c r="D78" s="18"/>
      <c r="E78" s="101"/>
      <c r="F78" s="101"/>
      <c r="G78" s="204"/>
      <c r="H78" s="101"/>
      <c r="I78" s="18"/>
      <c r="J78" s="18"/>
      <c r="K78" s="101"/>
      <c r="L78" s="101"/>
      <c r="M78" s="204"/>
      <c r="N78" s="101"/>
      <c r="O78" s="15"/>
      <c r="P78" s="15"/>
      <c r="Q78" s="15"/>
    </row>
    <row r="79" spans="2:17" x14ac:dyDescent="0.2">
      <c r="B79" s="101"/>
      <c r="C79" s="18"/>
      <c r="D79" s="18"/>
      <c r="E79" s="101"/>
      <c r="F79" s="101"/>
      <c r="G79" s="204"/>
      <c r="H79" s="101"/>
      <c r="I79" s="18"/>
      <c r="J79" s="18"/>
      <c r="K79" s="101"/>
      <c r="L79" s="101"/>
      <c r="M79" s="204"/>
      <c r="N79" s="101"/>
      <c r="O79" s="15"/>
      <c r="P79" s="15"/>
      <c r="Q79" s="15"/>
    </row>
    <row r="80" spans="2:17" x14ac:dyDescent="0.2">
      <c r="B80" s="101"/>
      <c r="C80" s="18"/>
      <c r="D80" s="18"/>
      <c r="E80" s="101"/>
      <c r="F80" s="101"/>
      <c r="G80" s="204"/>
      <c r="H80" s="101"/>
      <c r="I80" s="18"/>
      <c r="J80" s="18"/>
      <c r="K80" s="101"/>
      <c r="L80" s="101"/>
      <c r="M80" s="204"/>
      <c r="N80" s="101"/>
      <c r="O80" s="15"/>
      <c r="P80" s="15"/>
      <c r="Q80" s="15"/>
    </row>
    <row r="81" spans="2:17" x14ac:dyDescent="0.2">
      <c r="B81" s="101"/>
      <c r="C81" s="18"/>
      <c r="D81" s="18"/>
      <c r="E81" s="101"/>
      <c r="F81" s="101"/>
      <c r="G81" s="204"/>
      <c r="H81" s="101"/>
      <c r="I81" s="18"/>
      <c r="J81" s="18"/>
      <c r="K81" s="101"/>
      <c r="L81" s="101"/>
      <c r="M81" s="204"/>
      <c r="N81" s="101"/>
      <c r="O81" s="15"/>
      <c r="P81" s="15"/>
      <c r="Q81" s="15"/>
    </row>
    <row r="82" spans="2:17" x14ac:dyDescent="0.2">
      <c r="B82" s="101"/>
      <c r="C82" s="18"/>
      <c r="D82" s="18"/>
      <c r="E82" s="101"/>
      <c r="F82" s="101"/>
      <c r="G82" s="204"/>
      <c r="H82" s="101"/>
      <c r="I82" s="18"/>
      <c r="J82" s="18"/>
      <c r="K82" s="101"/>
      <c r="L82" s="101"/>
      <c r="M82" s="204"/>
      <c r="N82" s="101"/>
      <c r="O82" s="15"/>
      <c r="P82" s="15"/>
      <c r="Q82" s="15"/>
    </row>
    <row r="83" spans="2:17" x14ac:dyDescent="0.2">
      <c r="B83" s="101"/>
      <c r="C83" s="18"/>
      <c r="D83" s="18"/>
      <c r="E83" s="101"/>
      <c r="F83" s="101"/>
      <c r="G83" s="204"/>
      <c r="H83" s="101"/>
      <c r="I83" s="18"/>
      <c r="J83" s="18"/>
      <c r="K83" s="101"/>
      <c r="L83" s="101"/>
      <c r="M83" s="204"/>
      <c r="N83" s="101"/>
      <c r="O83" s="15"/>
      <c r="P83" s="15"/>
      <c r="Q83" s="15"/>
    </row>
    <row r="84" spans="2:17" x14ac:dyDescent="0.2">
      <c r="B84" s="101"/>
      <c r="C84" s="18"/>
      <c r="D84" s="18"/>
      <c r="E84" s="101"/>
      <c r="F84" s="101"/>
      <c r="G84" s="204"/>
      <c r="H84" s="101"/>
      <c r="I84" s="18"/>
      <c r="J84" s="18"/>
      <c r="K84" s="101"/>
      <c r="L84" s="101"/>
      <c r="M84" s="204"/>
      <c r="N84" s="101"/>
      <c r="O84" s="15"/>
      <c r="P84" s="15"/>
      <c r="Q84" s="15"/>
    </row>
    <row r="85" spans="2:17" x14ac:dyDescent="0.2">
      <c r="B85" s="101"/>
      <c r="C85" s="18"/>
      <c r="D85" s="18"/>
      <c r="E85" s="101"/>
      <c r="F85" s="101"/>
      <c r="G85" s="204"/>
      <c r="H85" s="101"/>
      <c r="I85" s="18"/>
      <c r="J85" s="18"/>
      <c r="K85" s="101"/>
      <c r="L85" s="101"/>
      <c r="M85" s="204"/>
      <c r="N85" s="101"/>
      <c r="O85" s="15"/>
      <c r="P85" s="15"/>
      <c r="Q85" s="15"/>
    </row>
    <row r="86" spans="2:17" x14ac:dyDescent="0.2">
      <c r="B86" s="101"/>
      <c r="C86" s="18"/>
      <c r="D86" s="18"/>
      <c r="E86" s="101"/>
      <c r="F86" s="101"/>
      <c r="G86" s="204"/>
      <c r="H86" s="101"/>
      <c r="I86" s="18"/>
      <c r="J86" s="18"/>
      <c r="K86" s="101"/>
      <c r="L86" s="101"/>
      <c r="M86" s="204"/>
      <c r="N86" s="101"/>
      <c r="O86" s="15"/>
      <c r="P86" s="15"/>
      <c r="Q86" s="15"/>
    </row>
    <row r="87" spans="2:17" x14ac:dyDescent="0.2">
      <c r="B87" s="101"/>
      <c r="C87" s="18"/>
      <c r="D87" s="18"/>
      <c r="E87" s="101"/>
      <c r="F87" s="101"/>
      <c r="G87" s="204"/>
      <c r="H87" s="101"/>
      <c r="I87" s="18"/>
      <c r="J87" s="18"/>
      <c r="K87" s="101"/>
      <c r="L87" s="101"/>
      <c r="M87" s="204"/>
      <c r="N87" s="101"/>
      <c r="O87" s="15"/>
      <c r="P87" s="15"/>
      <c r="Q87" s="15"/>
    </row>
    <row r="88" spans="2:17" x14ac:dyDescent="0.2">
      <c r="B88" s="101"/>
      <c r="C88" s="18"/>
      <c r="D88" s="18"/>
      <c r="E88" s="101"/>
      <c r="F88" s="101"/>
      <c r="G88" s="204"/>
      <c r="H88" s="101"/>
      <c r="I88" s="18"/>
      <c r="J88" s="18"/>
      <c r="K88" s="101"/>
      <c r="L88" s="101"/>
      <c r="M88" s="204"/>
      <c r="N88" s="101"/>
      <c r="O88" s="15"/>
      <c r="P88" s="15"/>
      <c r="Q88" s="15"/>
    </row>
    <row r="89" spans="2:17" x14ac:dyDescent="0.2">
      <c r="B89" s="101"/>
      <c r="C89" s="18"/>
      <c r="D89" s="18"/>
      <c r="E89" s="101"/>
      <c r="F89" s="101"/>
      <c r="G89" s="204"/>
      <c r="H89" s="101"/>
      <c r="I89" s="18"/>
      <c r="J89" s="18"/>
      <c r="K89" s="101"/>
      <c r="L89" s="101"/>
      <c r="M89" s="204"/>
      <c r="N89" s="101"/>
      <c r="O89" s="15"/>
      <c r="P89" s="15"/>
      <c r="Q89" s="15"/>
    </row>
    <row r="90" spans="2:17" x14ac:dyDescent="0.2">
      <c r="B90" s="101"/>
      <c r="C90" s="18"/>
      <c r="D90" s="18"/>
      <c r="E90" s="101"/>
      <c r="F90" s="101"/>
      <c r="G90" s="204"/>
      <c r="H90" s="101"/>
      <c r="I90" s="18"/>
      <c r="J90" s="18"/>
      <c r="K90" s="101"/>
      <c r="L90" s="101"/>
      <c r="M90" s="204"/>
      <c r="N90" s="101"/>
      <c r="O90" s="15"/>
      <c r="P90" s="15"/>
      <c r="Q90" s="15"/>
    </row>
    <row r="91" spans="2:17" x14ac:dyDescent="0.2">
      <c r="B91" s="101"/>
      <c r="C91" s="18"/>
      <c r="D91" s="18"/>
      <c r="E91" s="101"/>
      <c r="F91" s="101"/>
      <c r="G91" s="204"/>
      <c r="H91" s="101"/>
      <c r="I91" s="18"/>
      <c r="J91" s="18"/>
      <c r="K91" s="101"/>
      <c r="L91" s="101"/>
      <c r="M91" s="204"/>
      <c r="N91" s="101"/>
      <c r="O91" s="15"/>
      <c r="P91" s="15"/>
      <c r="Q91" s="15"/>
    </row>
    <row r="92" spans="2:17" x14ac:dyDescent="0.2">
      <c r="B92" s="101"/>
      <c r="C92" s="18"/>
      <c r="D92" s="18"/>
      <c r="E92" s="101"/>
      <c r="F92" s="101"/>
      <c r="G92" s="204"/>
      <c r="H92" s="101"/>
      <c r="I92" s="18"/>
      <c r="J92" s="18"/>
      <c r="K92" s="101"/>
      <c r="L92" s="101"/>
      <c r="M92" s="204"/>
      <c r="N92" s="101"/>
      <c r="O92" s="15"/>
      <c r="P92" s="15"/>
      <c r="Q92" s="15"/>
    </row>
    <row r="93" spans="2:17" x14ac:dyDescent="0.2">
      <c r="B93" s="101"/>
      <c r="C93" s="18"/>
      <c r="D93" s="18"/>
      <c r="E93" s="101"/>
      <c r="F93" s="101"/>
      <c r="G93" s="204"/>
      <c r="H93" s="101"/>
      <c r="I93" s="18"/>
      <c r="J93" s="18"/>
      <c r="K93" s="101"/>
      <c r="L93" s="101"/>
      <c r="M93" s="204"/>
      <c r="N93" s="101"/>
      <c r="O93" s="15"/>
      <c r="P93" s="15"/>
      <c r="Q93" s="15"/>
    </row>
    <row r="94" spans="2:17" x14ac:dyDescent="0.2">
      <c r="B94" s="101"/>
      <c r="C94" s="18"/>
      <c r="D94" s="18"/>
      <c r="E94" s="101"/>
      <c r="F94" s="101"/>
      <c r="G94" s="204"/>
      <c r="H94" s="101"/>
      <c r="I94" s="18"/>
      <c r="J94" s="18"/>
      <c r="K94" s="101"/>
      <c r="L94" s="101"/>
      <c r="M94" s="204"/>
      <c r="N94" s="101"/>
      <c r="O94" s="15"/>
      <c r="P94" s="15"/>
      <c r="Q94" s="15"/>
    </row>
    <row r="95" spans="2:17" x14ac:dyDescent="0.2">
      <c r="B95" s="101"/>
      <c r="C95" s="18"/>
      <c r="D95" s="18"/>
      <c r="E95" s="101"/>
      <c r="F95" s="101"/>
      <c r="G95" s="204"/>
      <c r="H95" s="101"/>
      <c r="I95" s="18"/>
      <c r="J95" s="18"/>
      <c r="K95" s="101"/>
      <c r="L95" s="101"/>
      <c r="M95" s="204"/>
      <c r="N95" s="101"/>
      <c r="O95" s="15"/>
      <c r="P95" s="15"/>
      <c r="Q95" s="15"/>
    </row>
    <row r="96" spans="2:17" x14ac:dyDescent="0.2">
      <c r="B96" s="101"/>
      <c r="C96" s="18"/>
      <c r="D96" s="18"/>
      <c r="E96" s="101"/>
      <c r="F96" s="101"/>
      <c r="G96" s="204"/>
      <c r="H96" s="101"/>
      <c r="I96" s="18"/>
      <c r="J96" s="18"/>
      <c r="K96" s="101"/>
      <c r="L96" s="101"/>
      <c r="M96" s="204"/>
      <c r="N96" s="101"/>
      <c r="O96" s="15"/>
      <c r="P96" s="15"/>
      <c r="Q96" s="15"/>
    </row>
    <row r="97" spans="2:17" x14ac:dyDescent="0.2">
      <c r="B97" s="101"/>
      <c r="C97" s="18"/>
      <c r="D97" s="18"/>
      <c r="E97" s="101"/>
      <c r="F97" s="101"/>
      <c r="G97" s="204"/>
      <c r="H97" s="101"/>
      <c r="I97" s="18"/>
      <c r="J97" s="18"/>
      <c r="K97" s="101"/>
      <c r="L97" s="101"/>
      <c r="M97" s="204"/>
      <c r="N97" s="101"/>
      <c r="O97" s="15"/>
      <c r="P97" s="15"/>
      <c r="Q97" s="15"/>
    </row>
    <row r="98" spans="2:17" x14ac:dyDescent="0.2">
      <c r="B98" s="101"/>
      <c r="C98" s="18"/>
      <c r="D98" s="18"/>
      <c r="E98" s="101"/>
      <c r="F98" s="101"/>
      <c r="G98" s="204"/>
      <c r="H98" s="101"/>
      <c r="I98" s="18"/>
      <c r="J98" s="18"/>
      <c r="K98" s="101"/>
      <c r="L98" s="101"/>
      <c r="M98" s="204"/>
      <c r="N98" s="101"/>
      <c r="O98" s="15"/>
      <c r="P98" s="15"/>
      <c r="Q98" s="15"/>
    </row>
    <row r="99" spans="2:17" x14ac:dyDescent="0.2">
      <c r="B99" s="101"/>
      <c r="C99" s="18"/>
      <c r="D99" s="18"/>
      <c r="E99" s="101"/>
      <c r="F99" s="101"/>
      <c r="G99" s="204"/>
      <c r="H99" s="101"/>
      <c r="I99" s="18"/>
      <c r="J99" s="18"/>
      <c r="K99" s="101"/>
      <c r="L99" s="101"/>
      <c r="M99" s="204"/>
      <c r="N99" s="101"/>
      <c r="O99" s="15"/>
      <c r="P99" s="15"/>
      <c r="Q99" s="15"/>
    </row>
    <row r="100" spans="2:17" x14ac:dyDescent="0.2">
      <c r="B100" s="101"/>
      <c r="C100" s="18"/>
      <c r="D100" s="18"/>
      <c r="E100" s="101"/>
      <c r="F100" s="101"/>
      <c r="G100" s="204"/>
      <c r="H100" s="101"/>
      <c r="I100" s="18"/>
      <c r="J100" s="18"/>
      <c r="K100" s="101"/>
      <c r="L100" s="101"/>
      <c r="M100" s="204"/>
      <c r="N100" s="101"/>
      <c r="O100" s="15"/>
      <c r="P100" s="15"/>
      <c r="Q100" s="15"/>
    </row>
    <row r="101" spans="2:17" x14ac:dyDescent="0.2">
      <c r="B101" s="101"/>
      <c r="C101" s="18"/>
      <c r="D101" s="18"/>
      <c r="E101" s="101"/>
      <c r="F101" s="101"/>
      <c r="G101" s="204"/>
      <c r="H101" s="101"/>
      <c r="I101" s="18"/>
      <c r="J101" s="18"/>
      <c r="K101" s="101"/>
      <c r="L101" s="101"/>
      <c r="M101" s="204"/>
      <c r="N101" s="101"/>
      <c r="O101" s="15"/>
      <c r="P101" s="15"/>
      <c r="Q101" s="15"/>
    </row>
    <row r="102" spans="2:17" x14ac:dyDescent="0.2">
      <c r="B102" s="101"/>
      <c r="C102" s="18"/>
      <c r="D102" s="18"/>
      <c r="E102" s="101"/>
      <c r="F102" s="101"/>
      <c r="G102" s="204"/>
      <c r="H102" s="101"/>
      <c r="I102" s="18"/>
      <c r="J102" s="18"/>
      <c r="K102" s="101"/>
      <c r="L102" s="101"/>
      <c r="M102" s="204"/>
      <c r="N102" s="101"/>
      <c r="O102" s="15"/>
      <c r="P102" s="15"/>
      <c r="Q102" s="15"/>
    </row>
    <row r="103" spans="2:17" x14ac:dyDescent="0.2">
      <c r="B103" s="101"/>
      <c r="C103" s="18"/>
      <c r="D103" s="18"/>
      <c r="E103" s="101"/>
      <c r="F103" s="101"/>
      <c r="G103" s="204"/>
      <c r="H103" s="101"/>
      <c r="I103" s="18"/>
      <c r="J103" s="18"/>
      <c r="K103" s="101"/>
      <c r="L103" s="101"/>
      <c r="M103" s="204"/>
      <c r="N103" s="101"/>
      <c r="O103" s="15"/>
      <c r="P103" s="15"/>
      <c r="Q103" s="15"/>
    </row>
    <row r="104" spans="2:17" x14ac:dyDescent="0.2">
      <c r="B104" s="101"/>
      <c r="C104" s="18"/>
      <c r="D104" s="18"/>
      <c r="E104" s="101"/>
      <c r="F104" s="101"/>
      <c r="G104" s="204"/>
      <c r="H104" s="101"/>
      <c r="I104" s="18"/>
      <c r="J104" s="18"/>
      <c r="K104" s="101"/>
      <c r="L104" s="101"/>
      <c r="M104" s="204"/>
      <c r="N104" s="101"/>
      <c r="O104" s="15"/>
      <c r="P104" s="15"/>
      <c r="Q104" s="15"/>
    </row>
    <row r="105" spans="2:17" x14ac:dyDescent="0.2">
      <c r="B105" s="101"/>
      <c r="C105" s="18"/>
      <c r="D105" s="18"/>
      <c r="E105" s="101"/>
      <c r="F105" s="101"/>
      <c r="G105" s="204"/>
      <c r="H105" s="101"/>
      <c r="I105" s="18"/>
      <c r="J105" s="18"/>
      <c r="K105" s="101"/>
      <c r="L105" s="101"/>
      <c r="M105" s="204"/>
      <c r="N105" s="101"/>
      <c r="O105" s="15"/>
      <c r="P105" s="15"/>
      <c r="Q105" s="15"/>
    </row>
    <row r="106" spans="2:17" x14ac:dyDescent="0.2">
      <c r="B106" s="101"/>
      <c r="C106" s="18"/>
      <c r="D106" s="18"/>
      <c r="E106" s="101"/>
      <c r="F106" s="101"/>
      <c r="G106" s="204"/>
      <c r="H106" s="101"/>
      <c r="I106" s="18"/>
      <c r="J106" s="18"/>
      <c r="K106" s="101"/>
      <c r="L106" s="101"/>
      <c r="M106" s="204"/>
      <c r="N106" s="101"/>
      <c r="O106" s="15"/>
      <c r="P106" s="15"/>
      <c r="Q106" s="15"/>
    </row>
    <row r="107" spans="2:17" x14ac:dyDescent="0.2">
      <c r="B107" s="101"/>
      <c r="C107" s="18"/>
      <c r="D107" s="18"/>
      <c r="E107" s="101"/>
      <c r="F107" s="101"/>
      <c r="G107" s="204"/>
      <c r="H107" s="101"/>
      <c r="I107" s="18"/>
      <c r="J107" s="18"/>
      <c r="K107" s="101"/>
      <c r="L107" s="101"/>
      <c r="M107" s="204"/>
      <c r="N107" s="101"/>
      <c r="O107" s="15"/>
      <c r="P107" s="15"/>
      <c r="Q107" s="15"/>
    </row>
    <row r="108" spans="2:17" x14ac:dyDescent="0.2">
      <c r="B108" s="101"/>
      <c r="C108" s="18"/>
      <c r="D108" s="18"/>
      <c r="E108" s="101"/>
      <c r="F108" s="101"/>
      <c r="G108" s="204"/>
      <c r="H108" s="101"/>
      <c r="I108" s="18"/>
      <c r="J108" s="18"/>
      <c r="K108" s="101"/>
      <c r="L108" s="101"/>
      <c r="M108" s="204"/>
      <c r="N108" s="101"/>
      <c r="O108" s="15"/>
      <c r="P108" s="15"/>
      <c r="Q108" s="15"/>
    </row>
    <row r="109" spans="2:17" x14ac:dyDescent="0.2">
      <c r="B109" s="101"/>
      <c r="C109" s="18"/>
      <c r="D109" s="18"/>
      <c r="E109" s="101"/>
      <c r="F109" s="101"/>
      <c r="G109" s="204"/>
      <c r="H109" s="101"/>
      <c r="I109" s="18"/>
      <c r="J109" s="18"/>
      <c r="K109" s="101"/>
      <c r="L109" s="101"/>
      <c r="M109" s="204"/>
      <c r="N109" s="101"/>
      <c r="O109" s="15"/>
      <c r="P109" s="15"/>
      <c r="Q109" s="15"/>
    </row>
    <row r="110" spans="2:17" x14ac:dyDescent="0.2">
      <c r="B110" s="101"/>
      <c r="C110" s="18"/>
      <c r="D110" s="18"/>
      <c r="E110" s="101"/>
      <c r="F110" s="101"/>
      <c r="G110" s="204"/>
      <c r="H110" s="101"/>
      <c r="I110" s="18"/>
      <c r="J110" s="18"/>
      <c r="K110" s="101"/>
      <c r="L110" s="101"/>
      <c r="M110" s="204"/>
      <c r="N110" s="101"/>
      <c r="O110" s="15"/>
      <c r="P110" s="15"/>
      <c r="Q110" s="15"/>
    </row>
    <row r="111" spans="2:17" x14ac:dyDescent="0.2">
      <c r="B111" s="101"/>
      <c r="C111" s="18"/>
      <c r="D111" s="18"/>
      <c r="E111" s="101"/>
      <c r="F111" s="101"/>
      <c r="G111" s="204"/>
      <c r="H111" s="101"/>
      <c r="I111" s="18"/>
      <c r="J111" s="18"/>
      <c r="K111" s="101"/>
      <c r="L111" s="101"/>
      <c r="M111" s="204"/>
      <c r="N111" s="101"/>
      <c r="O111" s="15"/>
      <c r="P111" s="15"/>
      <c r="Q111" s="15"/>
    </row>
    <row r="112" spans="2:17" x14ac:dyDescent="0.2">
      <c r="B112" s="101"/>
      <c r="C112" s="18"/>
      <c r="D112" s="18"/>
      <c r="E112" s="101"/>
      <c r="F112" s="101"/>
      <c r="G112" s="204"/>
      <c r="H112" s="101"/>
      <c r="I112" s="18"/>
      <c r="J112" s="18"/>
      <c r="K112" s="101"/>
      <c r="L112" s="101"/>
      <c r="M112" s="204"/>
      <c r="N112" s="101"/>
      <c r="O112" s="15"/>
      <c r="P112" s="15"/>
      <c r="Q112" s="15"/>
    </row>
    <row r="113" spans="2:17" x14ac:dyDescent="0.2">
      <c r="B113" s="101"/>
      <c r="C113" s="18"/>
      <c r="D113" s="18"/>
      <c r="E113" s="101"/>
      <c r="F113" s="101"/>
      <c r="G113" s="204"/>
      <c r="H113" s="101"/>
      <c r="I113" s="18"/>
      <c r="J113" s="18"/>
      <c r="K113" s="101"/>
      <c r="L113" s="101"/>
      <c r="M113" s="204"/>
      <c r="N113" s="101"/>
      <c r="O113" s="15"/>
      <c r="P113" s="15"/>
      <c r="Q113" s="15"/>
    </row>
    <row r="114" spans="2:17" x14ac:dyDescent="0.2">
      <c r="B114" s="101"/>
      <c r="C114" s="18"/>
      <c r="D114" s="18"/>
      <c r="E114" s="101"/>
      <c r="F114" s="101"/>
      <c r="G114" s="204"/>
      <c r="H114" s="101"/>
      <c r="I114" s="18"/>
      <c r="J114" s="18"/>
      <c r="K114" s="101"/>
      <c r="L114" s="101"/>
      <c r="M114" s="204"/>
      <c r="N114" s="101"/>
      <c r="O114" s="15"/>
      <c r="P114" s="15"/>
      <c r="Q114" s="15"/>
    </row>
    <row r="115" spans="2:17" x14ac:dyDescent="0.2">
      <c r="B115" s="101"/>
      <c r="C115" s="18"/>
      <c r="D115" s="18"/>
      <c r="E115" s="101"/>
      <c r="F115" s="101"/>
      <c r="G115" s="204"/>
      <c r="H115" s="101"/>
      <c r="I115" s="18"/>
      <c r="J115" s="18"/>
      <c r="K115" s="101"/>
      <c r="L115" s="101"/>
      <c r="M115" s="204"/>
      <c r="N115" s="101"/>
      <c r="O115" s="15"/>
      <c r="P115" s="15"/>
      <c r="Q115" s="15"/>
    </row>
    <row r="116" spans="2:17" x14ac:dyDescent="0.2">
      <c r="B116" s="101"/>
      <c r="C116" s="18"/>
      <c r="D116" s="18"/>
      <c r="E116" s="101"/>
      <c r="F116" s="101"/>
      <c r="G116" s="204"/>
      <c r="H116" s="101"/>
      <c r="I116" s="18"/>
      <c r="J116" s="18"/>
      <c r="K116" s="101"/>
      <c r="L116" s="101"/>
      <c r="M116" s="204"/>
      <c r="N116" s="101"/>
      <c r="O116" s="15"/>
      <c r="P116" s="15"/>
      <c r="Q116" s="15"/>
    </row>
    <row r="117" spans="2:17" x14ac:dyDescent="0.2">
      <c r="B117" s="101"/>
      <c r="C117" s="18"/>
      <c r="D117" s="18"/>
      <c r="E117" s="101"/>
      <c r="F117" s="101"/>
      <c r="G117" s="204"/>
      <c r="H117" s="101"/>
      <c r="I117" s="18"/>
      <c r="J117" s="18"/>
      <c r="K117" s="101"/>
      <c r="L117" s="101"/>
      <c r="M117" s="204"/>
      <c r="N117" s="101"/>
      <c r="O117" s="15"/>
      <c r="P117" s="15"/>
      <c r="Q117" s="15"/>
    </row>
    <row r="118" spans="2:17" x14ac:dyDescent="0.2">
      <c r="B118" s="101"/>
      <c r="C118" s="18"/>
      <c r="D118" s="18"/>
      <c r="E118" s="101"/>
      <c r="F118" s="101"/>
      <c r="G118" s="204"/>
      <c r="H118" s="101"/>
      <c r="I118" s="18"/>
      <c r="J118" s="18"/>
      <c r="K118" s="101"/>
      <c r="L118" s="101"/>
      <c r="M118" s="204"/>
      <c r="N118" s="101"/>
      <c r="O118" s="15"/>
      <c r="P118" s="15"/>
      <c r="Q118" s="15"/>
    </row>
    <row r="119" spans="2:17" x14ac:dyDescent="0.2">
      <c r="B119" s="101"/>
      <c r="C119" s="18"/>
      <c r="D119" s="18"/>
      <c r="E119" s="101"/>
      <c r="F119" s="101"/>
      <c r="G119" s="204"/>
      <c r="H119" s="101"/>
      <c r="I119" s="18"/>
      <c r="J119" s="18"/>
      <c r="K119" s="101"/>
      <c r="L119" s="101"/>
      <c r="M119" s="204"/>
      <c r="N119" s="101"/>
      <c r="O119" s="15"/>
      <c r="P119" s="15"/>
      <c r="Q119" s="15"/>
    </row>
    <row r="120" spans="2:17" x14ac:dyDescent="0.2">
      <c r="B120" s="101"/>
      <c r="C120" s="18"/>
      <c r="D120" s="18"/>
      <c r="E120" s="101"/>
      <c r="F120" s="101"/>
      <c r="G120" s="204"/>
      <c r="H120" s="101"/>
      <c r="I120" s="18"/>
      <c r="J120" s="18"/>
      <c r="K120" s="101"/>
      <c r="L120" s="101"/>
      <c r="M120" s="204"/>
      <c r="N120" s="101"/>
      <c r="O120" s="15"/>
      <c r="P120" s="15"/>
      <c r="Q120" s="15"/>
    </row>
    <row r="121" spans="2:17" x14ac:dyDescent="0.2">
      <c r="B121" s="101"/>
      <c r="C121" s="18"/>
      <c r="D121" s="18"/>
      <c r="E121" s="101"/>
      <c r="F121" s="101"/>
      <c r="G121" s="204"/>
      <c r="H121" s="101"/>
      <c r="I121" s="18"/>
      <c r="J121" s="18"/>
      <c r="K121" s="101"/>
      <c r="L121" s="101"/>
      <c r="M121" s="204"/>
      <c r="N121" s="101"/>
      <c r="O121" s="15"/>
      <c r="P121" s="15"/>
      <c r="Q121" s="15"/>
    </row>
    <row r="122" spans="2:17" x14ac:dyDescent="0.2">
      <c r="B122" s="101"/>
      <c r="C122" s="18"/>
      <c r="D122" s="18"/>
      <c r="E122" s="101"/>
      <c r="F122" s="101"/>
      <c r="G122" s="204"/>
      <c r="H122" s="101"/>
      <c r="I122" s="18"/>
      <c r="J122" s="18"/>
      <c r="K122" s="101"/>
      <c r="L122" s="101"/>
      <c r="M122" s="204"/>
      <c r="N122" s="101"/>
      <c r="O122" s="15"/>
      <c r="P122" s="15"/>
      <c r="Q122" s="15"/>
    </row>
    <row r="123" spans="2:17" x14ac:dyDescent="0.2">
      <c r="B123" s="101"/>
      <c r="C123" s="18"/>
      <c r="D123" s="18"/>
      <c r="E123" s="101"/>
      <c r="F123" s="101"/>
      <c r="G123" s="204"/>
      <c r="H123" s="101"/>
      <c r="I123" s="18"/>
      <c r="J123" s="18"/>
      <c r="K123" s="101"/>
      <c r="L123" s="101"/>
      <c r="M123" s="204"/>
      <c r="N123" s="101"/>
      <c r="O123" s="15"/>
      <c r="P123" s="15"/>
      <c r="Q123" s="15"/>
    </row>
    <row r="124" spans="2:17" x14ac:dyDescent="0.2">
      <c r="B124" s="101"/>
      <c r="C124" s="18"/>
      <c r="D124" s="18"/>
      <c r="E124" s="101"/>
      <c r="F124" s="101"/>
      <c r="G124" s="204"/>
      <c r="H124" s="101"/>
      <c r="I124" s="18"/>
      <c r="J124" s="18"/>
      <c r="K124" s="101"/>
      <c r="L124" s="101"/>
      <c r="M124" s="204"/>
      <c r="N124" s="101"/>
      <c r="O124" s="15"/>
      <c r="P124" s="15"/>
      <c r="Q124" s="15"/>
    </row>
    <row r="125" spans="2:17" x14ac:dyDescent="0.2">
      <c r="B125" s="101"/>
      <c r="C125" s="18"/>
      <c r="D125" s="18"/>
      <c r="E125" s="101"/>
      <c r="F125" s="101"/>
      <c r="G125" s="204"/>
      <c r="H125" s="101"/>
      <c r="I125" s="18"/>
      <c r="J125" s="18"/>
      <c r="K125" s="101"/>
      <c r="L125" s="101"/>
      <c r="M125" s="204"/>
      <c r="N125" s="101"/>
      <c r="O125" s="15"/>
      <c r="P125" s="15"/>
      <c r="Q125" s="15"/>
    </row>
    <row r="126" spans="2:17" x14ac:dyDescent="0.2">
      <c r="B126" s="101"/>
      <c r="C126" s="18"/>
      <c r="D126" s="18"/>
      <c r="E126" s="101"/>
      <c r="F126" s="101"/>
      <c r="G126" s="204"/>
      <c r="H126" s="101"/>
      <c r="I126" s="18"/>
      <c r="J126" s="18"/>
      <c r="K126" s="101"/>
      <c r="L126" s="101"/>
      <c r="M126" s="204"/>
      <c r="N126" s="101"/>
      <c r="O126" s="15"/>
      <c r="P126" s="15"/>
      <c r="Q126" s="15"/>
    </row>
    <row r="127" spans="2:17" x14ac:dyDescent="0.2">
      <c r="B127" s="101"/>
      <c r="C127" s="18"/>
      <c r="D127" s="18"/>
      <c r="E127" s="101"/>
      <c r="F127" s="101"/>
      <c r="G127" s="204"/>
      <c r="H127" s="101"/>
      <c r="I127" s="18"/>
      <c r="J127" s="18"/>
      <c r="K127" s="101"/>
      <c r="L127" s="101"/>
      <c r="M127" s="204"/>
      <c r="N127" s="101"/>
      <c r="O127" s="15"/>
      <c r="P127" s="15"/>
      <c r="Q127" s="15"/>
    </row>
    <row r="128" spans="2:17" x14ac:dyDescent="0.2">
      <c r="B128" s="101"/>
      <c r="C128" s="18"/>
      <c r="D128" s="18"/>
      <c r="E128" s="101"/>
      <c r="F128" s="101"/>
      <c r="G128" s="204"/>
      <c r="H128" s="101"/>
      <c r="I128" s="18"/>
      <c r="J128" s="18"/>
      <c r="K128" s="101"/>
      <c r="L128" s="101"/>
      <c r="M128" s="204"/>
      <c r="N128" s="101"/>
      <c r="O128" s="15"/>
      <c r="P128" s="15"/>
      <c r="Q128" s="15"/>
    </row>
    <row r="129" spans="2:17" x14ac:dyDescent="0.2">
      <c r="B129" s="101"/>
      <c r="C129" s="18"/>
      <c r="D129" s="18"/>
      <c r="E129" s="101"/>
      <c r="F129" s="101"/>
      <c r="G129" s="204"/>
      <c r="H129" s="101"/>
      <c r="I129" s="18"/>
      <c r="J129" s="18"/>
      <c r="K129" s="101"/>
      <c r="L129" s="101"/>
      <c r="M129" s="204"/>
      <c r="N129" s="101"/>
      <c r="O129" s="15"/>
      <c r="P129" s="15"/>
      <c r="Q129" s="15"/>
    </row>
    <row r="130" spans="2:17" x14ac:dyDescent="0.2">
      <c r="B130" s="101"/>
      <c r="C130" s="18"/>
      <c r="D130" s="18"/>
      <c r="E130" s="101"/>
      <c r="F130" s="101"/>
      <c r="G130" s="204"/>
      <c r="H130" s="101"/>
      <c r="I130" s="18"/>
      <c r="J130" s="18"/>
      <c r="K130" s="101"/>
      <c r="L130" s="101"/>
      <c r="M130" s="204"/>
      <c r="N130" s="101"/>
      <c r="O130" s="15"/>
      <c r="P130" s="15"/>
      <c r="Q130" s="15"/>
    </row>
    <row r="131" spans="2:17" x14ac:dyDescent="0.2">
      <c r="B131" s="101"/>
      <c r="C131" s="18"/>
      <c r="D131" s="18"/>
      <c r="E131" s="101"/>
      <c r="F131" s="101"/>
      <c r="G131" s="204"/>
      <c r="H131" s="101"/>
      <c r="I131" s="18"/>
      <c r="J131" s="18"/>
      <c r="K131" s="101"/>
      <c r="L131" s="101"/>
      <c r="M131" s="204"/>
      <c r="N131" s="101"/>
      <c r="O131" s="15"/>
      <c r="P131" s="15"/>
      <c r="Q131" s="15"/>
    </row>
    <row r="132" spans="2:17" x14ac:dyDescent="0.2">
      <c r="B132" s="101"/>
      <c r="C132" s="18"/>
      <c r="D132" s="18"/>
      <c r="E132" s="101"/>
      <c r="F132" s="101"/>
      <c r="G132" s="204"/>
      <c r="H132" s="101"/>
      <c r="I132" s="18"/>
      <c r="J132" s="18"/>
      <c r="K132" s="101"/>
      <c r="L132" s="101"/>
      <c r="M132" s="204"/>
      <c r="N132" s="101"/>
      <c r="O132" s="15"/>
      <c r="P132" s="15"/>
      <c r="Q132" s="15"/>
    </row>
    <row r="133" spans="2:17" x14ac:dyDescent="0.2">
      <c r="B133" s="101"/>
      <c r="C133" s="18"/>
      <c r="D133" s="18"/>
      <c r="E133" s="101"/>
      <c r="F133" s="101"/>
      <c r="G133" s="204"/>
      <c r="H133" s="101"/>
      <c r="I133" s="18"/>
      <c r="J133" s="18"/>
      <c r="K133" s="101"/>
      <c r="L133" s="101"/>
      <c r="M133" s="204"/>
      <c r="N133" s="101"/>
      <c r="O133" s="15"/>
      <c r="P133" s="15"/>
      <c r="Q133" s="15"/>
    </row>
    <row r="134" spans="2:17" x14ac:dyDescent="0.2">
      <c r="B134" s="101"/>
      <c r="C134" s="18"/>
      <c r="D134" s="18"/>
      <c r="E134" s="101"/>
      <c r="F134" s="101"/>
      <c r="G134" s="204"/>
      <c r="H134" s="101"/>
      <c r="I134" s="18"/>
      <c r="J134" s="18"/>
      <c r="K134" s="101"/>
      <c r="L134" s="101"/>
      <c r="M134" s="204"/>
      <c r="N134" s="101"/>
      <c r="O134" s="15"/>
      <c r="P134" s="15"/>
      <c r="Q134" s="15"/>
    </row>
    <row r="135" spans="2:17" x14ac:dyDescent="0.2">
      <c r="B135" s="101"/>
      <c r="C135" s="18"/>
      <c r="D135" s="18"/>
      <c r="E135" s="101"/>
      <c r="F135" s="101"/>
      <c r="G135" s="204"/>
      <c r="H135" s="101"/>
      <c r="I135" s="18"/>
      <c r="J135" s="18"/>
      <c r="K135" s="101"/>
      <c r="L135" s="101"/>
      <c r="M135" s="204"/>
      <c r="N135" s="101"/>
      <c r="O135" s="15"/>
      <c r="P135" s="15"/>
      <c r="Q135" s="15"/>
    </row>
    <row r="136" spans="2:17" x14ac:dyDescent="0.2">
      <c r="B136" s="101"/>
      <c r="C136" s="18"/>
      <c r="D136" s="18"/>
      <c r="E136" s="101"/>
      <c r="F136" s="101"/>
      <c r="G136" s="204"/>
      <c r="H136" s="101"/>
      <c r="I136" s="18"/>
      <c r="J136" s="18"/>
      <c r="K136" s="101"/>
      <c r="L136" s="101"/>
      <c r="M136" s="204"/>
      <c r="N136" s="101"/>
      <c r="O136" s="15"/>
      <c r="P136" s="15"/>
      <c r="Q136" s="15"/>
    </row>
    <row r="137" spans="2:17" x14ac:dyDescent="0.2">
      <c r="B137" s="101"/>
      <c r="C137" s="18"/>
      <c r="D137" s="18"/>
      <c r="E137" s="101"/>
      <c r="F137" s="101"/>
      <c r="G137" s="204"/>
      <c r="H137" s="101"/>
      <c r="I137" s="18"/>
      <c r="J137" s="18"/>
      <c r="K137" s="101"/>
      <c r="L137" s="101"/>
      <c r="M137" s="204"/>
      <c r="N137" s="101"/>
      <c r="O137" s="15"/>
      <c r="P137" s="15"/>
      <c r="Q137" s="15"/>
    </row>
    <row r="138" spans="2:17" x14ac:dyDescent="0.2">
      <c r="B138" s="101"/>
      <c r="C138" s="18"/>
      <c r="D138" s="18"/>
      <c r="E138" s="101"/>
      <c r="F138" s="101"/>
      <c r="G138" s="204"/>
      <c r="H138" s="101"/>
      <c r="I138" s="18"/>
      <c r="J138" s="18"/>
      <c r="K138" s="101"/>
      <c r="L138" s="101"/>
      <c r="M138" s="204"/>
      <c r="N138" s="101"/>
      <c r="O138" s="15"/>
      <c r="P138" s="15"/>
      <c r="Q138" s="15"/>
    </row>
    <row r="139" spans="2:17" x14ac:dyDescent="0.2">
      <c r="B139" s="101"/>
      <c r="C139" s="18"/>
      <c r="D139" s="18"/>
      <c r="E139" s="101"/>
      <c r="F139" s="101"/>
      <c r="G139" s="204"/>
      <c r="H139" s="101"/>
      <c r="I139" s="18"/>
      <c r="J139" s="18"/>
      <c r="K139" s="101"/>
      <c r="L139" s="101"/>
      <c r="M139" s="204"/>
      <c r="N139" s="101"/>
      <c r="O139" s="15"/>
      <c r="P139" s="15"/>
      <c r="Q139" s="15"/>
    </row>
    <row r="140" spans="2:17" x14ac:dyDescent="0.2">
      <c r="B140" s="101"/>
      <c r="C140" s="18"/>
      <c r="D140" s="18"/>
      <c r="E140" s="101"/>
      <c r="F140" s="101"/>
      <c r="G140" s="204"/>
      <c r="H140" s="101"/>
      <c r="I140" s="18"/>
      <c r="J140" s="18"/>
      <c r="K140" s="101"/>
      <c r="L140" s="101"/>
      <c r="M140" s="204"/>
      <c r="N140" s="101"/>
      <c r="O140" s="15"/>
      <c r="P140" s="15"/>
      <c r="Q140" s="15"/>
    </row>
    <row r="141" spans="2:17" x14ac:dyDescent="0.2">
      <c r="B141" s="101"/>
      <c r="C141" s="18"/>
      <c r="D141" s="18"/>
      <c r="E141" s="101"/>
      <c r="F141" s="101"/>
      <c r="G141" s="204"/>
      <c r="H141" s="101"/>
      <c r="I141" s="18"/>
      <c r="J141" s="18"/>
      <c r="K141" s="101"/>
      <c r="L141" s="101"/>
      <c r="M141" s="204"/>
      <c r="N141" s="101"/>
      <c r="O141" s="15"/>
      <c r="P141" s="15"/>
      <c r="Q141" s="15"/>
    </row>
    <row r="142" spans="2:17" x14ac:dyDescent="0.2">
      <c r="B142" s="101"/>
      <c r="C142" s="18"/>
      <c r="D142" s="18"/>
      <c r="E142" s="101"/>
      <c r="F142" s="101"/>
      <c r="G142" s="204"/>
      <c r="H142" s="101"/>
      <c r="I142" s="18"/>
      <c r="J142" s="18"/>
      <c r="K142" s="101"/>
      <c r="L142" s="101"/>
      <c r="M142" s="204"/>
      <c r="N142" s="101"/>
      <c r="O142" s="15"/>
      <c r="P142" s="15"/>
      <c r="Q142" s="15"/>
    </row>
    <row r="143" spans="2:17" x14ac:dyDescent="0.2">
      <c r="B143" s="101"/>
      <c r="C143" s="18"/>
      <c r="D143" s="18"/>
      <c r="E143" s="101"/>
      <c r="F143" s="101"/>
      <c r="G143" s="204"/>
      <c r="H143" s="101"/>
      <c r="I143" s="18"/>
      <c r="J143" s="18"/>
      <c r="K143" s="101"/>
      <c r="L143" s="101"/>
      <c r="M143" s="204"/>
      <c r="N143" s="101"/>
      <c r="O143" s="15"/>
      <c r="P143" s="15"/>
      <c r="Q143" s="15"/>
    </row>
    <row r="144" spans="2:17" x14ac:dyDescent="0.2">
      <c r="B144" s="101"/>
      <c r="C144" s="18"/>
      <c r="D144" s="18"/>
      <c r="E144" s="101"/>
      <c r="F144" s="101"/>
      <c r="G144" s="204"/>
      <c r="H144" s="101"/>
      <c r="I144" s="18"/>
      <c r="J144" s="18"/>
      <c r="K144" s="101"/>
      <c r="L144" s="101"/>
      <c r="M144" s="204"/>
      <c r="N144" s="101"/>
      <c r="O144" s="15"/>
      <c r="P144" s="15"/>
      <c r="Q144" s="15"/>
    </row>
    <row r="145" spans="2:17" x14ac:dyDescent="0.2">
      <c r="B145" s="101"/>
      <c r="C145" s="18"/>
      <c r="D145" s="18"/>
      <c r="E145" s="101"/>
      <c r="F145" s="101"/>
      <c r="G145" s="204"/>
      <c r="H145" s="101"/>
      <c r="I145" s="18"/>
      <c r="J145" s="18"/>
      <c r="K145" s="101"/>
      <c r="L145" s="101"/>
      <c r="M145" s="204"/>
      <c r="N145" s="101"/>
      <c r="O145" s="15"/>
      <c r="P145" s="15"/>
      <c r="Q145" s="15"/>
    </row>
    <row r="146" spans="2:17" x14ac:dyDescent="0.2">
      <c r="B146" s="101"/>
      <c r="C146" s="18"/>
      <c r="D146" s="18"/>
      <c r="E146" s="101"/>
      <c r="F146" s="101"/>
      <c r="G146" s="204"/>
      <c r="H146" s="101"/>
      <c r="I146" s="18"/>
      <c r="J146" s="18"/>
      <c r="K146" s="101"/>
      <c r="L146" s="101"/>
      <c r="M146" s="204"/>
      <c r="N146" s="101"/>
      <c r="O146" s="15"/>
      <c r="P146" s="15"/>
      <c r="Q146" s="15"/>
    </row>
    <row r="147" spans="2:17" x14ac:dyDescent="0.2">
      <c r="B147" s="101"/>
      <c r="C147" s="18"/>
      <c r="D147" s="18"/>
      <c r="E147" s="101"/>
      <c r="F147" s="101"/>
      <c r="G147" s="204"/>
      <c r="H147" s="101"/>
      <c r="I147" s="18"/>
      <c r="J147" s="18"/>
      <c r="K147" s="101"/>
      <c r="L147" s="101"/>
      <c r="M147" s="204"/>
      <c r="N147" s="101"/>
      <c r="O147" s="15"/>
      <c r="P147" s="15"/>
      <c r="Q147" s="15"/>
    </row>
    <row r="148" spans="2:17" x14ac:dyDescent="0.2">
      <c r="B148" s="101"/>
      <c r="C148" s="18"/>
      <c r="D148" s="18"/>
      <c r="E148" s="101"/>
      <c r="F148" s="101"/>
      <c r="G148" s="204"/>
      <c r="H148" s="101"/>
      <c r="I148" s="18"/>
      <c r="J148" s="18"/>
      <c r="K148" s="101"/>
      <c r="L148" s="101"/>
      <c r="M148" s="204"/>
      <c r="N148" s="101"/>
      <c r="O148" s="15"/>
      <c r="P148" s="15"/>
      <c r="Q148" s="15"/>
    </row>
    <row r="149" spans="2:17" x14ac:dyDescent="0.2">
      <c r="B149" s="101"/>
      <c r="C149" s="18"/>
      <c r="D149" s="18"/>
      <c r="E149" s="101"/>
      <c r="F149" s="101"/>
      <c r="G149" s="204"/>
      <c r="H149" s="101"/>
      <c r="I149" s="18"/>
      <c r="J149" s="18"/>
      <c r="K149" s="101"/>
      <c r="L149" s="101"/>
      <c r="M149" s="204"/>
      <c r="N149" s="101"/>
      <c r="O149" s="15"/>
      <c r="P149" s="15"/>
      <c r="Q149" s="15"/>
    </row>
    <row r="150" spans="2:17" x14ac:dyDescent="0.2">
      <c r="B150" s="101"/>
      <c r="C150" s="18"/>
      <c r="D150" s="18"/>
      <c r="E150" s="101"/>
      <c r="F150" s="101"/>
      <c r="G150" s="204"/>
      <c r="H150" s="101"/>
      <c r="I150" s="18"/>
      <c r="J150" s="18"/>
      <c r="K150" s="101"/>
      <c r="L150" s="101"/>
      <c r="M150" s="204"/>
      <c r="N150" s="101"/>
      <c r="O150" s="15"/>
      <c r="P150" s="15"/>
      <c r="Q150" s="15"/>
    </row>
    <row r="151" spans="2:17" x14ac:dyDescent="0.2">
      <c r="B151" s="101"/>
      <c r="C151" s="18"/>
      <c r="D151" s="18"/>
      <c r="E151" s="101"/>
      <c r="F151" s="101"/>
      <c r="G151" s="204"/>
      <c r="H151" s="101"/>
      <c r="I151" s="18"/>
      <c r="J151" s="18"/>
      <c r="K151" s="101"/>
      <c r="L151" s="101"/>
      <c r="M151" s="204"/>
      <c r="N151" s="101"/>
      <c r="O151" s="15"/>
      <c r="P151" s="15"/>
      <c r="Q151" s="15"/>
    </row>
    <row r="152" spans="2:17" x14ac:dyDescent="0.2">
      <c r="B152" s="101"/>
      <c r="C152" s="18"/>
      <c r="D152" s="18"/>
      <c r="E152" s="101"/>
      <c r="F152" s="101"/>
      <c r="G152" s="204"/>
      <c r="H152" s="101"/>
      <c r="I152" s="18"/>
      <c r="J152" s="18"/>
      <c r="K152" s="101"/>
      <c r="L152" s="101"/>
      <c r="M152" s="204"/>
      <c r="N152" s="101"/>
      <c r="O152" s="15"/>
      <c r="P152" s="15"/>
      <c r="Q152" s="15"/>
    </row>
    <row r="153" spans="2:17" x14ac:dyDescent="0.2">
      <c r="B153" s="101"/>
      <c r="C153" s="18"/>
      <c r="D153" s="18"/>
      <c r="E153" s="101"/>
      <c r="F153" s="101"/>
      <c r="G153" s="204"/>
      <c r="H153" s="101"/>
      <c r="I153" s="18"/>
      <c r="J153" s="18"/>
      <c r="K153" s="101"/>
      <c r="L153" s="101"/>
      <c r="M153" s="204"/>
      <c r="N153" s="101"/>
      <c r="O153" s="15"/>
      <c r="P153" s="15"/>
      <c r="Q153" s="15"/>
    </row>
    <row r="154" spans="2:17" x14ac:dyDescent="0.2">
      <c r="B154" s="101"/>
      <c r="C154" s="18"/>
      <c r="D154" s="18"/>
      <c r="E154" s="101"/>
      <c r="F154" s="101"/>
      <c r="G154" s="204"/>
      <c r="H154" s="101"/>
      <c r="I154" s="18"/>
      <c r="J154" s="18"/>
      <c r="K154" s="101"/>
      <c r="L154" s="101"/>
      <c r="M154" s="204"/>
      <c r="N154" s="101"/>
      <c r="O154" s="15"/>
      <c r="P154" s="15"/>
      <c r="Q154" s="15"/>
    </row>
    <row r="155" spans="2:17" x14ac:dyDescent="0.2">
      <c r="B155" s="101"/>
      <c r="C155" s="18"/>
      <c r="D155" s="18"/>
      <c r="E155" s="101"/>
      <c r="F155" s="101"/>
      <c r="G155" s="204"/>
      <c r="H155" s="101"/>
      <c r="I155" s="18"/>
      <c r="J155" s="18"/>
      <c r="K155" s="101"/>
      <c r="L155" s="101"/>
      <c r="M155" s="204"/>
      <c r="N155" s="101"/>
      <c r="O155" s="15"/>
      <c r="P155" s="15"/>
      <c r="Q155" s="15"/>
    </row>
    <row r="156" spans="2:17" x14ac:dyDescent="0.2">
      <c r="B156" s="101"/>
      <c r="C156" s="18"/>
      <c r="D156" s="18"/>
      <c r="E156" s="101"/>
      <c r="F156" s="101"/>
      <c r="G156" s="204"/>
      <c r="H156" s="101"/>
      <c r="I156" s="18"/>
      <c r="J156" s="18"/>
      <c r="K156" s="101"/>
      <c r="L156" s="101"/>
      <c r="M156" s="204"/>
      <c r="N156" s="101"/>
      <c r="O156" s="15"/>
      <c r="P156" s="15"/>
      <c r="Q156" s="15"/>
    </row>
    <row r="157" spans="2:17" x14ac:dyDescent="0.2">
      <c r="B157" s="101"/>
      <c r="C157" s="18"/>
      <c r="D157" s="18"/>
      <c r="E157" s="101"/>
      <c r="F157" s="101"/>
      <c r="G157" s="204"/>
      <c r="H157" s="101"/>
      <c r="I157" s="18"/>
      <c r="J157" s="18"/>
      <c r="K157" s="101"/>
      <c r="L157" s="101"/>
      <c r="M157" s="204"/>
      <c r="N157" s="101"/>
      <c r="O157" s="15"/>
      <c r="P157" s="15"/>
      <c r="Q157" s="15"/>
    </row>
    <row r="158" spans="2:17" x14ac:dyDescent="0.2">
      <c r="B158" s="101"/>
      <c r="C158" s="18"/>
      <c r="D158" s="18"/>
      <c r="E158" s="101"/>
      <c r="F158" s="101"/>
      <c r="G158" s="204"/>
      <c r="H158" s="101"/>
      <c r="I158" s="18"/>
      <c r="J158" s="18"/>
      <c r="K158" s="101"/>
      <c r="L158" s="101"/>
      <c r="M158" s="204"/>
      <c r="N158" s="101"/>
      <c r="O158" s="15"/>
      <c r="P158" s="15"/>
      <c r="Q158" s="15"/>
    </row>
    <row r="159" spans="2:17" x14ac:dyDescent="0.2">
      <c r="B159" s="101"/>
      <c r="C159" s="18"/>
      <c r="D159" s="18"/>
      <c r="E159" s="101"/>
      <c r="F159" s="101"/>
      <c r="G159" s="204"/>
      <c r="H159" s="101"/>
      <c r="I159" s="18"/>
      <c r="J159" s="18"/>
      <c r="K159" s="101"/>
      <c r="L159" s="101"/>
      <c r="M159" s="204"/>
      <c r="N159" s="101"/>
      <c r="O159" s="15"/>
      <c r="P159" s="15"/>
      <c r="Q159" s="15"/>
    </row>
    <row r="160" spans="2:17" x14ac:dyDescent="0.2">
      <c r="B160" s="101"/>
      <c r="C160" s="18"/>
      <c r="D160" s="18"/>
      <c r="E160" s="101"/>
      <c r="F160" s="101"/>
      <c r="G160" s="204"/>
      <c r="H160" s="101"/>
      <c r="I160" s="18"/>
      <c r="J160" s="18"/>
      <c r="K160" s="101"/>
      <c r="L160" s="101"/>
      <c r="M160" s="204"/>
      <c r="N160" s="101"/>
      <c r="O160" s="15"/>
      <c r="P160" s="15"/>
      <c r="Q160" s="15"/>
    </row>
    <row r="161" spans="2:17" x14ac:dyDescent="0.2">
      <c r="B161" s="101"/>
      <c r="C161" s="18"/>
      <c r="D161" s="18"/>
      <c r="E161" s="101"/>
      <c r="F161" s="101"/>
      <c r="G161" s="204"/>
      <c r="H161" s="101"/>
      <c r="I161" s="18"/>
      <c r="J161" s="18"/>
      <c r="K161" s="101"/>
      <c r="L161" s="101"/>
      <c r="M161" s="204"/>
      <c r="N161" s="101"/>
      <c r="O161" s="15"/>
      <c r="P161" s="15"/>
      <c r="Q161" s="15"/>
    </row>
    <row r="162" spans="2:17" x14ac:dyDescent="0.2">
      <c r="B162" s="101"/>
      <c r="C162" s="18"/>
      <c r="D162" s="18"/>
      <c r="E162" s="101"/>
      <c r="F162" s="101"/>
      <c r="G162" s="204"/>
      <c r="H162" s="101"/>
      <c r="I162" s="18"/>
      <c r="J162" s="18"/>
      <c r="K162" s="101"/>
      <c r="L162" s="101"/>
      <c r="M162" s="204"/>
      <c r="N162" s="101"/>
      <c r="O162" s="15"/>
      <c r="P162" s="15"/>
      <c r="Q162" s="15"/>
    </row>
    <row r="163" spans="2:17" x14ac:dyDescent="0.2">
      <c r="B163" s="101"/>
      <c r="C163" s="18"/>
      <c r="D163" s="18"/>
      <c r="E163" s="101"/>
      <c r="F163" s="101"/>
      <c r="G163" s="204"/>
      <c r="H163" s="101"/>
      <c r="I163" s="18"/>
      <c r="J163" s="18"/>
      <c r="K163" s="101"/>
      <c r="L163" s="101"/>
      <c r="M163" s="204"/>
      <c r="N163" s="101"/>
      <c r="O163" s="15"/>
      <c r="P163" s="15"/>
      <c r="Q163" s="15"/>
    </row>
    <row r="164" spans="2:17" x14ac:dyDescent="0.2">
      <c r="B164" s="101"/>
      <c r="C164" s="18"/>
      <c r="D164" s="18"/>
      <c r="E164" s="101"/>
      <c r="F164" s="101"/>
      <c r="G164" s="204"/>
      <c r="H164" s="101"/>
      <c r="I164" s="18"/>
      <c r="J164" s="18"/>
      <c r="K164" s="101"/>
      <c r="L164" s="101"/>
      <c r="M164" s="204"/>
      <c r="N164" s="101"/>
      <c r="O164" s="15"/>
      <c r="P164" s="15"/>
      <c r="Q164" s="15"/>
    </row>
    <row r="165" spans="2:17" x14ac:dyDescent="0.2">
      <c r="B165" s="101"/>
      <c r="C165" s="18"/>
      <c r="D165" s="18"/>
      <c r="E165" s="101"/>
      <c r="F165" s="101"/>
      <c r="G165" s="204"/>
      <c r="H165" s="101"/>
      <c r="I165" s="18"/>
      <c r="J165" s="18"/>
      <c r="K165" s="101"/>
      <c r="L165" s="101"/>
      <c r="M165" s="204"/>
      <c r="N165" s="101"/>
      <c r="O165" s="15"/>
      <c r="P165" s="15"/>
      <c r="Q165" s="15"/>
    </row>
    <row r="166" spans="2:17" x14ac:dyDescent="0.2">
      <c r="B166" s="101"/>
      <c r="C166" s="18"/>
      <c r="D166" s="18"/>
      <c r="E166" s="101"/>
      <c r="F166" s="101"/>
      <c r="G166" s="204"/>
      <c r="H166" s="101"/>
      <c r="I166" s="18"/>
      <c r="J166" s="18"/>
      <c r="K166" s="101"/>
      <c r="L166" s="101"/>
      <c r="M166" s="204"/>
      <c r="N166" s="101"/>
      <c r="O166" s="15"/>
      <c r="P166" s="15"/>
      <c r="Q166" s="15"/>
    </row>
    <row r="167" spans="2:17" x14ac:dyDescent="0.2">
      <c r="B167" s="101"/>
      <c r="C167" s="18"/>
      <c r="D167" s="18"/>
      <c r="E167" s="101"/>
      <c r="F167" s="101"/>
      <c r="G167" s="204"/>
      <c r="H167" s="101"/>
      <c r="I167" s="18"/>
      <c r="J167" s="18"/>
      <c r="K167" s="101"/>
      <c r="L167" s="101"/>
      <c r="M167" s="204"/>
      <c r="N167" s="101"/>
      <c r="O167" s="15"/>
      <c r="P167" s="15"/>
      <c r="Q167" s="15"/>
    </row>
    <row r="168" spans="2:17" x14ac:dyDescent="0.2">
      <c r="B168" s="101"/>
      <c r="C168" s="18"/>
      <c r="D168" s="18"/>
      <c r="E168" s="101"/>
      <c r="F168" s="101"/>
      <c r="G168" s="204"/>
      <c r="H168" s="101"/>
      <c r="I168" s="18"/>
      <c r="J168" s="18"/>
      <c r="K168" s="101"/>
      <c r="L168" s="101"/>
      <c r="M168" s="204"/>
      <c r="N168" s="101"/>
      <c r="O168" s="15"/>
      <c r="P168" s="15"/>
      <c r="Q168" s="15"/>
    </row>
    <row r="169" spans="2:17" x14ac:dyDescent="0.2">
      <c r="B169" s="101"/>
      <c r="C169" s="18"/>
      <c r="D169" s="18"/>
      <c r="E169" s="101"/>
      <c r="F169" s="101"/>
      <c r="G169" s="204"/>
      <c r="H169" s="101"/>
      <c r="I169" s="18"/>
      <c r="J169" s="18"/>
      <c r="K169" s="101"/>
      <c r="L169" s="101"/>
      <c r="M169" s="204"/>
      <c r="N169" s="101"/>
      <c r="O169" s="15"/>
      <c r="P169" s="15"/>
      <c r="Q169" s="15"/>
    </row>
    <row r="170" spans="2:17" x14ac:dyDescent="0.2">
      <c r="B170" s="101"/>
      <c r="C170" s="18"/>
      <c r="D170" s="18"/>
      <c r="E170" s="101"/>
      <c r="F170" s="101"/>
      <c r="G170" s="204"/>
      <c r="H170" s="101"/>
      <c r="I170" s="18"/>
      <c r="J170" s="18"/>
      <c r="K170" s="101"/>
      <c r="L170" s="101"/>
      <c r="M170" s="204"/>
      <c r="N170" s="101"/>
      <c r="O170" s="15"/>
      <c r="P170" s="15"/>
      <c r="Q170" s="15"/>
    </row>
    <row r="171" spans="2:17" x14ac:dyDescent="0.2">
      <c r="B171" s="101"/>
      <c r="C171" s="18"/>
      <c r="D171" s="18"/>
      <c r="E171" s="101"/>
      <c r="F171" s="101"/>
      <c r="G171" s="204"/>
      <c r="H171" s="101"/>
      <c r="I171" s="18"/>
      <c r="J171" s="18"/>
      <c r="K171" s="101"/>
      <c r="L171" s="101"/>
      <c r="M171" s="204"/>
      <c r="N171" s="101"/>
      <c r="O171" s="15"/>
      <c r="P171" s="15"/>
      <c r="Q171" s="15"/>
    </row>
    <row r="172" spans="2:17" x14ac:dyDescent="0.2">
      <c r="B172" s="101"/>
      <c r="C172" s="18"/>
      <c r="D172" s="18"/>
      <c r="E172" s="101"/>
      <c r="F172" s="101"/>
      <c r="G172" s="204"/>
      <c r="H172" s="101"/>
      <c r="I172" s="18"/>
      <c r="J172" s="18"/>
      <c r="K172" s="101"/>
      <c r="L172" s="101"/>
      <c r="M172" s="204"/>
      <c r="N172" s="101"/>
      <c r="O172" s="15"/>
      <c r="P172" s="15"/>
      <c r="Q172" s="15"/>
    </row>
    <row r="173" spans="2:17" x14ac:dyDescent="0.2">
      <c r="B173" s="101"/>
      <c r="C173" s="18"/>
      <c r="D173" s="18"/>
      <c r="E173" s="101"/>
      <c r="F173" s="101"/>
      <c r="G173" s="204"/>
      <c r="H173" s="101"/>
      <c r="I173" s="18"/>
      <c r="J173" s="18"/>
      <c r="K173" s="101"/>
      <c r="L173" s="101"/>
      <c r="M173" s="204"/>
      <c r="N173" s="101"/>
      <c r="O173" s="15"/>
      <c r="P173" s="15"/>
      <c r="Q173" s="15"/>
    </row>
    <row r="174" spans="2:17" x14ac:dyDescent="0.2">
      <c r="B174" s="101"/>
      <c r="C174" s="18"/>
      <c r="D174" s="18"/>
      <c r="E174" s="101"/>
      <c r="F174" s="101"/>
      <c r="G174" s="204"/>
      <c r="H174" s="101"/>
      <c r="I174" s="18"/>
      <c r="J174" s="18"/>
      <c r="K174" s="101"/>
      <c r="L174" s="101"/>
      <c r="M174" s="204"/>
      <c r="N174" s="101"/>
      <c r="O174" s="15"/>
      <c r="P174" s="15"/>
      <c r="Q174" s="15"/>
    </row>
    <row r="175" spans="2:17" x14ac:dyDescent="0.2">
      <c r="B175" s="101"/>
      <c r="C175" s="18"/>
      <c r="D175" s="18"/>
      <c r="E175" s="101"/>
      <c r="F175" s="101"/>
      <c r="G175" s="204"/>
      <c r="H175" s="101"/>
      <c r="I175" s="18"/>
      <c r="J175" s="18"/>
      <c r="K175" s="101"/>
      <c r="L175" s="101"/>
      <c r="M175" s="204"/>
      <c r="N175" s="101"/>
      <c r="O175" s="15"/>
      <c r="P175" s="15"/>
      <c r="Q175" s="15"/>
    </row>
    <row r="176" spans="2:17" x14ac:dyDescent="0.2">
      <c r="B176" s="101"/>
      <c r="C176" s="18"/>
      <c r="D176" s="18"/>
      <c r="E176" s="101"/>
      <c r="F176" s="101"/>
      <c r="G176" s="204"/>
      <c r="H176" s="101"/>
      <c r="I176" s="18"/>
      <c r="J176" s="18"/>
      <c r="K176" s="101"/>
      <c r="L176" s="101"/>
      <c r="M176" s="204"/>
      <c r="N176" s="101"/>
      <c r="O176" s="15"/>
      <c r="P176" s="15"/>
      <c r="Q176" s="15"/>
    </row>
    <row r="177" spans="2:17" x14ac:dyDescent="0.2">
      <c r="B177" s="101"/>
      <c r="C177" s="18"/>
      <c r="D177" s="18"/>
      <c r="E177" s="101"/>
      <c r="F177" s="101"/>
      <c r="G177" s="204"/>
      <c r="H177" s="101"/>
      <c r="I177" s="18"/>
      <c r="J177" s="18"/>
      <c r="K177" s="101"/>
      <c r="L177" s="101"/>
      <c r="M177" s="204"/>
      <c r="N177" s="101"/>
      <c r="O177" s="15"/>
      <c r="P177" s="15"/>
      <c r="Q177" s="15"/>
    </row>
    <row r="178" spans="2:17" x14ac:dyDescent="0.2">
      <c r="B178" s="101"/>
      <c r="C178" s="18"/>
      <c r="D178" s="18"/>
      <c r="E178" s="101"/>
      <c r="F178" s="101"/>
      <c r="G178" s="204"/>
      <c r="H178" s="101"/>
      <c r="I178" s="18"/>
      <c r="J178" s="18"/>
      <c r="K178" s="101"/>
      <c r="L178" s="101"/>
      <c r="M178" s="204"/>
      <c r="N178" s="101"/>
      <c r="O178" s="15"/>
      <c r="P178" s="15"/>
      <c r="Q178" s="15"/>
    </row>
    <row r="179" spans="2:17" x14ac:dyDescent="0.2">
      <c r="B179" s="101"/>
      <c r="C179" s="18"/>
      <c r="D179" s="18"/>
      <c r="E179" s="101"/>
      <c r="F179" s="101"/>
      <c r="G179" s="204"/>
      <c r="H179" s="101"/>
      <c r="I179" s="18"/>
      <c r="J179" s="18"/>
      <c r="K179" s="101"/>
      <c r="L179" s="101"/>
      <c r="M179" s="204"/>
      <c r="N179" s="101"/>
      <c r="O179" s="15"/>
      <c r="P179" s="15"/>
      <c r="Q179" s="15"/>
    </row>
    <row r="180" spans="2:17" x14ac:dyDescent="0.2">
      <c r="B180" s="101"/>
      <c r="C180" s="18"/>
      <c r="D180" s="18"/>
      <c r="E180" s="101"/>
      <c r="F180" s="101"/>
      <c r="G180" s="204"/>
      <c r="H180" s="101"/>
      <c r="I180" s="18"/>
      <c r="J180" s="18"/>
      <c r="K180" s="101"/>
      <c r="L180" s="101"/>
      <c r="M180" s="204"/>
      <c r="N180" s="101"/>
      <c r="O180" s="15"/>
      <c r="P180" s="15"/>
      <c r="Q180" s="15"/>
    </row>
    <row r="181" spans="2:17" x14ac:dyDescent="0.2">
      <c r="B181" s="101"/>
      <c r="C181" s="18"/>
      <c r="D181" s="18"/>
      <c r="E181" s="101"/>
      <c r="F181" s="101"/>
      <c r="G181" s="204"/>
      <c r="H181" s="101"/>
      <c r="I181" s="18"/>
      <c r="J181" s="18"/>
      <c r="K181" s="101"/>
      <c r="L181" s="101"/>
      <c r="M181" s="204"/>
      <c r="N181" s="101"/>
      <c r="O181" s="15"/>
      <c r="P181" s="15"/>
      <c r="Q181" s="15"/>
    </row>
    <row r="182" spans="2:17" x14ac:dyDescent="0.2">
      <c r="B182" s="101"/>
      <c r="C182" s="18"/>
      <c r="D182" s="18"/>
      <c r="E182" s="101"/>
      <c r="F182" s="101"/>
      <c r="G182" s="204"/>
      <c r="H182" s="101"/>
      <c r="I182" s="18"/>
      <c r="J182" s="18"/>
      <c r="K182" s="101"/>
      <c r="L182" s="101"/>
      <c r="M182" s="204"/>
      <c r="N182" s="101"/>
      <c r="O182" s="15"/>
      <c r="P182" s="15"/>
      <c r="Q182" s="15"/>
    </row>
    <row r="183" spans="2:17" x14ac:dyDescent="0.2">
      <c r="B183" s="101"/>
      <c r="C183" s="18"/>
      <c r="D183" s="18"/>
      <c r="E183" s="101"/>
      <c r="F183" s="101"/>
      <c r="G183" s="204"/>
      <c r="H183" s="101"/>
      <c r="I183" s="18"/>
      <c r="J183" s="18"/>
      <c r="K183" s="101"/>
      <c r="L183" s="101"/>
      <c r="M183" s="204"/>
      <c r="N183" s="101"/>
      <c r="O183" s="15"/>
      <c r="P183" s="15"/>
      <c r="Q183" s="15"/>
    </row>
    <row r="184" spans="2:17" x14ac:dyDescent="0.2">
      <c r="B184" s="101"/>
      <c r="C184" s="18"/>
      <c r="D184" s="18"/>
      <c r="E184" s="101"/>
      <c r="F184" s="101"/>
      <c r="G184" s="204"/>
      <c r="H184" s="101"/>
      <c r="I184" s="18"/>
      <c r="J184" s="18"/>
      <c r="K184" s="101"/>
      <c r="L184" s="101"/>
      <c r="M184" s="204"/>
      <c r="N184" s="101"/>
      <c r="O184" s="15"/>
      <c r="P184" s="15"/>
      <c r="Q184" s="15"/>
    </row>
    <row r="185" spans="2:17" x14ac:dyDescent="0.2">
      <c r="B185" s="101"/>
      <c r="C185" s="18"/>
      <c r="D185" s="18"/>
      <c r="E185" s="101"/>
      <c r="F185" s="101"/>
      <c r="G185" s="204"/>
      <c r="H185" s="101"/>
      <c r="I185" s="18"/>
      <c r="J185" s="18"/>
      <c r="K185" s="101"/>
      <c r="L185" s="101"/>
      <c r="M185" s="204"/>
      <c r="N185" s="101"/>
      <c r="O185" s="15"/>
      <c r="P185" s="15"/>
      <c r="Q185" s="15"/>
    </row>
    <row r="186" spans="2:17" x14ac:dyDescent="0.2">
      <c r="B186" s="101"/>
      <c r="C186" s="18"/>
      <c r="D186" s="18"/>
      <c r="E186" s="101"/>
      <c r="F186" s="101"/>
      <c r="G186" s="204"/>
      <c r="H186" s="101"/>
      <c r="I186" s="18"/>
      <c r="J186" s="18"/>
      <c r="K186" s="101"/>
      <c r="L186" s="101"/>
      <c r="M186" s="204"/>
      <c r="N186" s="101"/>
      <c r="O186" s="15"/>
      <c r="P186" s="15"/>
      <c r="Q186" s="15"/>
    </row>
    <row r="187" spans="2:17" x14ac:dyDescent="0.2">
      <c r="B187" s="101"/>
      <c r="C187" s="18"/>
      <c r="D187" s="18"/>
      <c r="E187" s="101"/>
      <c r="F187" s="101"/>
      <c r="G187" s="204"/>
      <c r="H187" s="101"/>
      <c r="I187" s="18"/>
      <c r="J187" s="18"/>
      <c r="K187" s="101"/>
      <c r="L187" s="101"/>
      <c r="M187" s="204"/>
      <c r="N187" s="101"/>
      <c r="O187" s="15"/>
      <c r="P187" s="15"/>
      <c r="Q187" s="15"/>
    </row>
    <row r="188" spans="2:17" x14ac:dyDescent="0.2">
      <c r="B188" s="101"/>
      <c r="C188" s="18"/>
      <c r="D188" s="18"/>
      <c r="E188" s="101"/>
      <c r="F188" s="101"/>
      <c r="G188" s="204"/>
      <c r="H188" s="101"/>
      <c r="I188" s="18"/>
      <c r="J188" s="18"/>
      <c r="K188" s="101"/>
      <c r="L188" s="101"/>
      <c r="M188" s="204"/>
      <c r="N188" s="101"/>
      <c r="O188" s="15"/>
      <c r="P188" s="15"/>
      <c r="Q188" s="15"/>
    </row>
    <row r="189" spans="2:17" x14ac:dyDescent="0.2">
      <c r="B189" s="101"/>
      <c r="C189" s="18"/>
      <c r="D189" s="18"/>
      <c r="E189" s="101"/>
      <c r="F189" s="101"/>
      <c r="G189" s="204"/>
      <c r="H189" s="101"/>
      <c r="I189" s="18"/>
      <c r="J189" s="18"/>
      <c r="K189" s="101"/>
      <c r="L189" s="101"/>
      <c r="M189" s="204"/>
      <c r="N189" s="101"/>
      <c r="O189" s="15"/>
      <c r="P189" s="15"/>
      <c r="Q189" s="15"/>
    </row>
    <row r="190" spans="2:17" x14ac:dyDescent="0.2">
      <c r="B190" s="101"/>
      <c r="C190" s="18"/>
      <c r="D190" s="18"/>
      <c r="E190" s="101"/>
      <c r="F190" s="101"/>
      <c r="G190" s="204"/>
      <c r="H190" s="101"/>
      <c r="I190" s="18"/>
      <c r="J190" s="18"/>
      <c r="K190" s="101"/>
      <c r="L190" s="101"/>
      <c r="M190" s="204"/>
      <c r="N190" s="101"/>
      <c r="O190" s="15"/>
      <c r="P190" s="15"/>
      <c r="Q190" s="15"/>
    </row>
    <row r="191" spans="2:17" x14ac:dyDescent="0.2">
      <c r="B191" s="101"/>
      <c r="C191" s="18"/>
      <c r="D191" s="18"/>
      <c r="E191" s="101"/>
      <c r="F191" s="101"/>
      <c r="G191" s="204"/>
      <c r="H191" s="101"/>
      <c r="I191" s="18"/>
      <c r="J191" s="18"/>
      <c r="K191" s="101"/>
      <c r="L191" s="101"/>
      <c r="M191" s="204"/>
      <c r="N191" s="101"/>
      <c r="O191" s="15"/>
      <c r="P191" s="15"/>
      <c r="Q191" s="15"/>
    </row>
    <row r="192" spans="2:17" x14ac:dyDescent="0.2">
      <c r="B192" s="101"/>
      <c r="C192" s="18"/>
      <c r="D192" s="18"/>
      <c r="E192" s="101"/>
      <c r="F192" s="101"/>
      <c r="G192" s="204"/>
      <c r="H192" s="101"/>
      <c r="I192" s="18"/>
      <c r="J192" s="18"/>
      <c r="K192" s="101"/>
      <c r="L192" s="101"/>
      <c r="M192" s="204"/>
      <c r="N192" s="101"/>
      <c r="O192" s="15"/>
      <c r="P192" s="15"/>
      <c r="Q192" s="15"/>
    </row>
    <row r="193" spans="2:17" x14ac:dyDescent="0.2">
      <c r="B193" s="101"/>
      <c r="C193" s="18"/>
      <c r="D193" s="18"/>
      <c r="E193" s="101"/>
      <c r="F193" s="101"/>
      <c r="G193" s="204"/>
      <c r="H193" s="101"/>
      <c r="I193" s="18"/>
      <c r="J193" s="18"/>
      <c r="K193" s="101"/>
      <c r="L193" s="101"/>
      <c r="M193" s="204"/>
      <c r="N193" s="101"/>
      <c r="O193" s="15"/>
      <c r="P193" s="15"/>
      <c r="Q193" s="15"/>
    </row>
    <row r="194" spans="2:17" x14ac:dyDescent="0.2">
      <c r="B194" s="101"/>
      <c r="C194" s="18"/>
      <c r="D194" s="18"/>
      <c r="E194" s="101"/>
      <c r="F194" s="101"/>
      <c r="G194" s="204"/>
      <c r="H194" s="101"/>
      <c r="I194" s="18"/>
      <c r="J194" s="18"/>
      <c r="K194" s="101"/>
      <c r="L194" s="101"/>
      <c r="M194" s="204"/>
      <c r="N194" s="101"/>
      <c r="O194" s="15"/>
      <c r="P194" s="15"/>
      <c r="Q194" s="15"/>
    </row>
    <row r="195" spans="2:17" x14ac:dyDescent="0.2">
      <c r="B195" s="101"/>
      <c r="C195" s="18"/>
      <c r="D195" s="18"/>
      <c r="E195" s="101"/>
      <c r="F195" s="101"/>
      <c r="G195" s="204"/>
      <c r="H195" s="101"/>
      <c r="I195" s="18"/>
      <c r="J195" s="18"/>
      <c r="K195" s="101"/>
      <c r="L195" s="101"/>
      <c r="M195" s="204"/>
      <c r="N195" s="101"/>
      <c r="O195" s="15"/>
      <c r="P195" s="15"/>
      <c r="Q195" s="15"/>
    </row>
    <row r="196" spans="2:17" x14ac:dyDescent="0.2">
      <c r="B196" s="101"/>
      <c r="C196" s="18"/>
      <c r="D196" s="18"/>
      <c r="E196" s="101"/>
      <c r="F196" s="101"/>
      <c r="G196" s="204"/>
      <c r="H196" s="101"/>
      <c r="I196" s="18"/>
      <c r="J196" s="18"/>
      <c r="K196" s="101"/>
      <c r="L196" s="101"/>
      <c r="M196" s="204"/>
      <c r="N196" s="101"/>
      <c r="O196" s="15"/>
      <c r="P196" s="15"/>
      <c r="Q196" s="15"/>
    </row>
    <row r="197" spans="2:17" x14ac:dyDescent="0.2">
      <c r="B197" s="101"/>
      <c r="C197" s="18"/>
      <c r="D197" s="18"/>
      <c r="E197" s="101"/>
      <c r="F197" s="101"/>
      <c r="G197" s="204"/>
      <c r="H197" s="101"/>
      <c r="I197" s="18"/>
      <c r="J197" s="18"/>
      <c r="K197" s="101"/>
      <c r="L197" s="101"/>
      <c r="M197" s="204"/>
      <c r="N197" s="101"/>
      <c r="O197" s="15"/>
      <c r="P197" s="15"/>
      <c r="Q197" s="15"/>
    </row>
    <row r="198" spans="2:17" x14ac:dyDescent="0.2">
      <c r="B198" s="101"/>
      <c r="C198" s="18"/>
      <c r="D198" s="18"/>
      <c r="E198" s="101"/>
      <c r="F198" s="101"/>
      <c r="G198" s="204"/>
      <c r="H198" s="101"/>
      <c r="I198" s="18"/>
      <c r="J198" s="18"/>
      <c r="K198" s="101"/>
      <c r="L198" s="101"/>
      <c r="M198" s="204"/>
      <c r="N198" s="101"/>
      <c r="O198" s="15"/>
      <c r="P198" s="15"/>
      <c r="Q198" s="15"/>
    </row>
    <row r="199" spans="2:17" x14ac:dyDescent="0.2">
      <c r="B199" s="101"/>
      <c r="C199" s="18"/>
      <c r="D199" s="18"/>
      <c r="E199" s="101"/>
      <c r="F199" s="101"/>
      <c r="G199" s="204"/>
      <c r="H199" s="101"/>
      <c r="I199" s="18"/>
      <c r="J199" s="18"/>
      <c r="K199" s="101"/>
      <c r="L199" s="101"/>
      <c r="M199" s="204"/>
      <c r="N199" s="101"/>
      <c r="O199" s="15"/>
      <c r="P199" s="15"/>
      <c r="Q199" s="15"/>
    </row>
    <row r="200" spans="2:17" x14ac:dyDescent="0.2">
      <c r="B200" s="101"/>
      <c r="C200" s="18"/>
      <c r="D200" s="18"/>
      <c r="E200" s="101"/>
      <c r="F200" s="101"/>
      <c r="G200" s="204"/>
      <c r="H200" s="101"/>
      <c r="I200" s="18"/>
      <c r="J200" s="18"/>
      <c r="K200" s="101"/>
      <c r="L200" s="101"/>
      <c r="M200" s="204"/>
      <c r="N200" s="101"/>
      <c r="O200" s="15"/>
      <c r="P200" s="15"/>
      <c r="Q200" s="15"/>
    </row>
    <row r="201" spans="2:17" x14ac:dyDescent="0.2">
      <c r="B201" s="101"/>
      <c r="C201" s="18"/>
      <c r="D201" s="18"/>
      <c r="E201" s="101"/>
      <c r="F201" s="101"/>
      <c r="G201" s="204"/>
      <c r="H201" s="101"/>
      <c r="I201" s="18"/>
      <c r="J201" s="18"/>
      <c r="K201" s="101"/>
      <c r="L201" s="101"/>
      <c r="M201" s="204"/>
      <c r="N201" s="101"/>
      <c r="O201" s="15"/>
      <c r="P201" s="15"/>
      <c r="Q201" s="15"/>
    </row>
    <row r="202" spans="2:17" x14ac:dyDescent="0.2">
      <c r="B202" s="101"/>
      <c r="C202" s="18"/>
      <c r="D202" s="18"/>
      <c r="E202" s="101"/>
      <c r="F202" s="101"/>
      <c r="G202" s="204"/>
      <c r="H202" s="101"/>
      <c r="I202" s="18"/>
      <c r="J202" s="18"/>
      <c r="K202" s="101"/>
      <c r="L202" s="101"/>
      <c r="M202" s="204"/>
      <c r="N202" s="101"/>
      <c r="O202" s="15"/>
      <c r="P202" s="15"/>
      <c r="Q202" s="15"/>
    </row>
    <row r="203" spans="2:17" x14ac:dyDescent="0.2">
      <c r="B203" s="101"/>
      <c r="C203" s="18"/>
      <c r="D203" s="18"/>
      <c r="E203" s="101"/>
      <c r="F203" s="101"/>
      <c r="G203" s="204"/>
      <c r="H203" s="101"/>
      <c r="I203" s="18"/>
      <c r="J203" s="18"/>
      <c r="K203" s="101"/>
      <c r="L203" s="101"/>
      <c r="M203" s="204"/>
      <c r="N203" s="101"/>
      <c r="O203" s="15"/>
      <c r="P203" s="15"/>
      <c r="Q203" s="15"/>
    </row>
    <row r="204" spans="2:17" x14ac:dyDescent="0.2">
      <c r="B204" s="101"/>
      <c r="C204" s="18"/>
      <c r="D204" s="18"/>
      <c r="E204" s="101"/>
      <c r="F204" s="101"/>
      <c r="G204" s="204"/>
      <c r="H204" s="101"/>
      <c r="I204" s="18"/>
      <c r="J204" s="18"/>
      <c r="K204" s="101"/>
      <c r="L204" s="101"/>
      <c r="M204" s="204"/>
      <c r="N204" s="101"/>
      <c r="O204" s="15"/>
      <c r="P204" s="15"/>
      <c r="Q204" s="15"/>
    </row>
    <row r="205" spans="2:17" x14ac:dyDescent="0.2">
      <c r="B205" s="101"/>
      <c r="C205" s="18"/>
      <c r="D205" s="18"/>
      <c r="E205" s="101"/>
      <c r="F205" s="101"/>
      <c r="G205" s="204"/>
      <c r="H205" s="101"/>
      <c r="I205" s="18"/>
      <c r="J205" s="18"/>
      <c r="K205" s="101"/>
      <c r="L205" s="101"/>
      <c r="M205" s="204"/>
      <c r="N205" s="101"/>
      <c r="O205" s="15"/>
      <c r="P205" s="15"/>
      <c r="Q205" s="15"/>
    </row>
    <row r="206" spans="2:17" x14ac:dyDescent="0.2">
      <c r="B206" s="101"/>
      <c r="C206" s="18"/>
      <c r="D206" s="18"/>
      <c r="E206" s="101"/>
      <c r="F206" s="101"/>
      <c r="G206" s="204"/>
      <c r="H206" s="101"/>
      <c r="I206" s="18"/>
      <c r="J206" s="18"/>
      <c r="K206" s="101"/>
      <c r="L206" s="101"/>
      <c r="M206" s="204"/>
      <c r="N206" s="101"/>
      <c r="O206" s="15"/>
      <c r="P206" s="15"/>
      <c r="Q206" s="15"/>
    </row>
    <row r="207" spans="2:17" x14ac:dyDescent="0.2">
      <c r="B207" s="101"/>
      <c r="C207" s="18"/>
      <c r="D207" s="18"/>
      <c r="E207" s="101"/>
      <c r="F207" s="101"/>
      <c r="G207" s="204"/>
      <c r="H207" s="101"/>
      <c r="I207" s="18"/>
      <c r="J207" s="18"/>
      <c r="K207" s="101"/>
      <c r="L207" s="101"/>
      <c r="M207" s="204"/>
      <c r="N207" s="101"/>
      <c r="O207" s="15"/>
      <c r="P207" s="15"/>
      <c r="Q207" s="15"/>
    </row>
    <row r="208" spans="2:17" x14ac:dyDescent="0.2">
      <c r="B208" s="101"/>
      <c r="C208" s="18"/>
      <c r="D208" s="18"/>
      <c r="E208" s="101"/>
      <c r="F208" s="101"/>
      <c r="G208" s="204"/>
      <c r="H208" s="101"/>
      <c r="I208" s="18"/>
      <c r="J208" s="18"/>
      <c r="K208" s="101"/>
      <c r="L208" s="101"/>
      <c r="M208" s="204"/>
      <c r="N208" s="101"/>
      <c r="O208" s="15"/>
      <c r="P208" s="15"/>
      <c r="Q208" s="15"/>
    </row>
    <row r="209" spans="2:17" x14ac:dyDescent="0.2">
      <c r="B209" s="101"/>
      <c r="C209" s="18"/>
      <c r="D209" s="18"/>
      <c r="E209" s="101"/>
      <c r="F209" s="101"/>
      <c r="G209" s="204"/>
      <c r="H209" s="101"/>
      <c r="I209" s="18"/>
      <c r="J209" s="18"/>
      <c r="K209" s="101"/>
      <c r="L209" s="101"/>
      <c r="M209" s="204"/>
      <c r="N209" s="101"/>
      <c r="O209" s="15"/>
      <c r="P209" s="15"/>
      <c r="Q209" s="15"/>
    </row>
    <row r="210" spans="2:17" x14ac:dyDescent="0.2">
      <c r="B210" s="101"/>
      <c r="C210" s="18"/>
      <c r="D210" s="18"/>
      <c r="E210" s="101"/>
      <c r="F210" s="101"/>
      <c r="G210" s="204"/>
      <c r="H210" s="101"/>
      <c r="I210" s="18"/>
      <c r="J210" s="18"/>
      <c r="K210" s="101"/>
      <c r="L210" s="101"/>
      <c r="M210" s="204"/>
      <c r="N210" s="101"/>
      <c r="O210" s="15"/>
      <c r="P210" s="15"/>
      <c r="Q210" s="15"/>
    </row>
    <row r="211" spans="2:17" x14ac:dyDescent="0.2">
      <c r="B211" s="101"/>
      <c r="C211" s="18"/>
      <c r="D211" s="18"/>
      <c r="E211" s="101"/>
      <c r="F211" s="101"/>
      <c r="G211" s="204"/>
      <c r="H211" s="101"/>
      <c r="I211" s="18"/>
      <c r="J211" s="18"/>
      <c r="K211" s="101"/>
      <c r="L211" s="101"/>
      <c r="M211" s="204"/>
      <c r="N211" s="101"/>
      <c r="O211" s="15"/>
      <c r="P211" s="15"/>
      <c r="Q211" s="15"/>
    </row>
    <row r="212" spans="2:17" x14ac:dyDescent="0.2">
      <c r="B212" s="101"/>
      <c r="C212" s="18"/>
      <c r="D212" s="18"/>
      <c r="E212" s="101"/>
      <c r="F212" s="101"/>
      <c r="G212" s="204"/>
      <c r="H212" s="101"/>
      <c r="I212" s="18"/>
      <c r="J212" s="18"/>
      <c r="K212" s="101"/>
      <c r="L212" s="101"/>
      <c r="M212" s="204"/>
      <c r="N212" s="101"/>
      <c r="O212" s="15"/>
      <c r="P212" s="15"/>
      <c r="Q212" s="15"/>
    </row>
    <row r="213" spans="2:17" x14ac:dyDescent="0.2">
      <c r="B213" s="101"/>
      <c r="C213" s="18"/>
      <c r="D213" s="18"/>
      <c r="E213" s="101"/>
      <c r="F213" s="101"/>
      <c r="G213" s="204"/>
      <c r="H213" s="101"/>
      <c r="I213" s="18"/>
      <c r="J213" s="18"/>
      <c r="K213" s="101"/>
      <c r="L213" s="101"/>
      <c r="M213" s="204"/>
      <c r="N213" s="101"/>
      <c r="O213" s="15"/>
      <c r="P213" s="15"/>
      <c r="Q213" s="15"/>
    </row>
    <row r="214" spans="2:17" x14ac:dyDescent="0.2">
      <c r="B214" s="101"/>
      <c r="C214" s="18"/>
      <c r="D214" s="18"/>
      <c r="E214" s="101"/>
      <c r="F214" s="101"/>
      <c r="G214" s="204"/>
      <c r="H214" s="101"/>
      <c r="I214" s="18"/>
      <c r="J214" s="18"/>
      <c r="K214" s="101"/>
      <c r="L214" s="101"/>
      <c r="M214" s="204"/>
      <c r="N214" s="101"/>
      <c r="O214" s="15"/>
      <c r="P214" s="15"/>
      <c r="Q214" s="15"/>
    </row>
    <row r="215" spans="2:17" x14ac:dyDescent="0.2">
      <c r="B215" s="101"/>
      <c r="C215" s="18"/>
      <c r="D215" s="18"/>
      <c r="E215" s="101"/>
      <c r="F215" s="101"/>
      <c r="G215" s="204"/>
      <c r="H215" s="101"/>
      <c r="I215" s="18"/>
      <c r="J215" s="18"/>
      <c r="K215" s="101"/>
      <c r="L215" s="101"/>
      <c r="M215" s="204"/>
      <c r="N215" s="101"/>
      <c r="O215" s="15"/>
      <c r="P215" s="15"/>
      <c r="Q215" s="15"/>
    </row>
    <row r="216" spans="2:17" x14ac:dyDescent="0.2">
      <c r="B216" s="101"/>
      <c r="C216" s="18"/>
      <c r="D216" s="18"/>
      <c r="E216" s="101"/>
      <c r="F216" s="101"/>
      <c r="G216" s="204"/>
      <c r="H216" s="101"/>
      <c r="I216" s="18"/>
      <c r="J216" s="18"/>
      <c r="K216" s="101"/>
      <c r="L216" s="101"/>
      <c r="M216" s="204"/>
      <c r="N216" s="101"/>
      <c r="O216" s="15"/>
      <c r="P216" s="15"/>
      <c r="Q216" s="15"/>
    </row>
    <row r="217" spans="2:17" x14ac:dyDescent="0.2">
      <c r="B217" s="101"/>
      <c r="C217" s="18"/>
      <c r="D217" s="18"/>
      <c r="E217" s="101"/>
      <c r="F217" s="101"/>
      <c r="G217" s="204"/>
      <c r="H217" s="101"/>
      <c r="I217" s="18"/>
      <c r="J217" s="18"/>
      <c r="K217" s="101"/>
      <c r="L217" s="101"/>
      <c r="M217" s="204"/>
      <c r="N217" s="101"/>
      <c r="O217" s="15"/>
      <c r="P217" s="15"/>
      <c r="Q217" s="15"/>
    </row>
    <row r="218" spans="2:17" x14ac:dyDescent="0.2">
      <c r="B218" s="101"/>
      <c r="C218" s="18"/>
      <c r="D218" s="18"/>
      <c r="E218" s="101"/>
      <c r="F218" s="101"/>
      <c r="G218" s="204"/>
      <c r="H218" s="101"/>
      <c r="I218" s="18"/>
      <c r="J218" s="18"/>
      <c r="K218" s="101"/>
      <c r="L218" s="101"/>
      <c r="M218" s="204"/>
      <c r="N218" s="101"/>
      <c r="O218" s="15"/>
      <c r="P218" s="15"/>
      <c r="Q218" s="15"/>
    </row>
    <row r="219" spans="2:17" x14ac:dyDescent="0.2">
      <c r="B219" s="101"/>
      <c r="C219" s="18"/>
      <c r="D219" s="18"/>
      <c r="E219" s="101"/>
      <c r="F219" s="101"/>
      <c r="G219" s="204"/>
      <c r="H219" s="101"/>
      <c r="I219" s="18"/>
      <c r="J219" s="18"/>
      <c r="K219" s="101"/>
      <c r="L219" s="101"/>
      <c r="M219" s="204"/>
      <c r="N219" s="101"/>
      <c r="O219" s="15"/>
      <c r="P219" s="15"/>
      <c r="Q219" s="15"/>
    </row>
    <row r="220" spans="2:17" x14ac:dyDescent="0.2">
      <c r="B220" s="101"/>
      <c r="C220" s="18"/>
      <c r="D220" s="18"/>
      <c r="E220" s="101"/>
      <c r="F220" s="101"/>
      <c r="G220" s="204"/>
      <c r="H220" s="101"/>
      <c r="I220" s="18"/>
      <c r="J220" s="18"/>
      <c r="K220" s="101"/>
      <c r="L220" s="101"/>
      <c r="M220" s="204"/>
      <c r="N220" s="101"/>
      <c r="O220" s="15"/>
      <c r="P220" s="15"/>
      <c r="Q220" s="15"/>
    </row>
    <row r="221" spans="2:17" x14ac:dyDescent="0.2">
      <c r="B221" s="101"/>
      <c r="C221" s="18"/>
      <c r="D221" s="18"/>
      <c r="E221" s="101"/>
      <c r="F221" s="101"/>
      <c r="G221" s="204"/>
      <c r="H221" s="101"/>
      <c r="I221" s="18"/>
      <c r="J221" s="18"/>
      <c r="K221" s="101"/>
      <c r="L221" s="101"/>
      <c r="M221" s="204"/>
      <c r="N221" s="101"/>
      <c r="O221" s="15"/>
      <c r="P221" s="15"/>
      <c r="Q221" s="15"/>
    </row>
    <row r="222" spans="2:17" x14ac:dyDescent="0.2">
      <c r="B222" s="101"/>
      <c r="C222" s="18"/>
      <c r="D222" s="18"/>
      <c r="E222" s="101"/>
      <c r="F222" s="101"/>
      <c r="G222" s="204"/>
      <c r="H222" s="101"/>
      <c r="I222" s="18"/>
      <c r="J222" s="18"/>
      <c r="K222" s="101"/>
      <c r="L222" s="101"/>
      <c r="M222" s="204"/>
      <c r="N222" s="101"/>
      <c r="O222" s="15"/>
      <c r="P222" s="15"/>
      <c r="Q222" s="15"/>
    </row>
    <row r="223" spans="2:17" x14ac:dyDescent="0.2">
      <c r="B223" s="101"/>
      <c r="C223" s="18"/>
      <c r="D223" s="18"/>
      <c r="E223" s="101"/>
      <c r="F223" s="101"/>
      <c r="G223" s="204"/>
      <c r="H223" s="101"/>
      <c r="I223" s="18"/>
      <c r="J223" s="18"/>
      <c r="K223" s="101"/>
      <c r="L223" s="101"/>
      <c r="M223" s="204"/>
      <c r="N223" s="101"/>
      <c r="O223" s="15"/>
      <c r="P223" s="15"/>
      <c r="Q223" s="15"/>
    </row>
    <row r="224" spans="2:17" x14ac:dyDescent="0.2">
      <c r="B224" s="101"/>
      <c r="C224" s="18"/>
      <c r="D224" s="18"/>
      <c r="E224" s="101"/>
      <c r="F224" s="101"/>
      <c r="G224" s="204"/>
      <c r="H224" s="101"/>
      <c r="I224" s="18"/>
      <c r="J224" s="18"/>
      <c r="K224" s="101"/>
      <c r="L224" s="101"/>
      <c r="M224" s="204"/>
      <c r="N224" s="101"/>
      <c r="O224" s="15"/>
      <c r="P224" s="15"/>
      <c r="Q224" s="15"/>
    </row>
    <row r="225" spans="2:17" x14ac:dyDescent="0.2">
      <c r="B225" s="101"/>
      <c r="C225" s="18"/>
      <c r="D225" s="18"/>
      <c r="E225" s="101"/>
      <c r="F225" s="101"/>
      <c r="G225" s="204"/>
      <c r="H225" s="101"/>
      <c r="I225" s="18"/>
      <c r="J225" s="18"/>
      <c r="K225" s="101"/>
      <c r="L225" s="101"/>
      <c r="M225" s="204"/>
      <c r="N225" s="101"/>
      <c r="O225" s="15"/>
      <c r="P225" s="15"/>
      <c r="Q225" s="15"/>
    </row>
    <row r="226" spans="2:17" x14ac:dyDescent="0.2">
      <c r="B226" s="101"/>
      <c r="C226" s="18"/>
      <c r="D226" s="18"/>
      <c r="E226" s="101"/>
      <c r="F226" s="101"/>
      <c r="G226" s="204"/>
      <c r="H226" s="101"/>
      <c r="I226" s="18"/>
      <c r="J226" s="18"/>
      <c r="K226" s="101"/>
      <c r="L226" s="101"/>
      <c r="M226" s="204"/>
      <c r="N226" s="101"/>
      <c r="O226" s="15"/>
      <c r="P226" s="15"/>
      <c r="Q226" s="15"/>
    </row>
    <row r="227" spans="2:17" x14ac:dyDescent="0.2">
      <c r="B227" s="101"/>
      <c r="C227" s="18"/>
      <c r="D227" s="18"/>
      <c r="E227" s="101"/>
      <c r="F227" s="101"/>
      <c r="G227" s="204"/>
      <c r="H227" s="101"/>
      <c r="I227" s="18"/>
      <c r="J227" s="18"/>
      <c r="K227" s="101"/>
      <c r="L227" s="101"/>
      <c r="M227" s="204"/>
      <c r="N227" s="101"/>
      <c r="O227" s="15"/>
      <c r="P227" s="15"/>
      <c r="Q227" s="15"/>
    </row>
    <row r="228" spans="2:17" x14ac:dyDescent="0.2">
      <c r="B228" s="101"/>
      <c r="C228" s="18"/>
      <c r="D228" s="18"/>
      <c r="E228" s="101"/>
      <c r="F228" s="101"/>
      <c r="G228" s="204"/>
      <c r="H228" s="101"/>
      <c r="I228" s="18"/>
      <c r="J228" s="18"/>
      <c r="K228" s="101"/>
      <c r="L228" s="101"/>
      <c r="M228" s="204"/>
      <c r="N228" s="101"/>
      <c r="O228" s="15"/>
      <c r="P228" s="15"/>
      <c r="Q228" s="15"/>
    </row>
    <row r="229" spans="2:17" x14ac:dyDescent="0.2">
      <c r="B229" s="101"/>
      <c r="C229" s="18"/>
      <c r="D229" s="18"/>
      <c r="E229" s="101"/>
      <c r="F229" s="101"/>
      <c r="G229" s="204"/>
      <c r="H229" s="101"/>
      <c r="I229" s="18"/>
      <c r="J229" s="18"/>
      <c r="K229" s="101"/>
      <c r="L229" s="101"/>
      <c r="M229" s="204"/>
      <c r="N229" s="101"/>
      <c r="O229" s="15"/>
      <c r="P229" s="15"/>
      <c r="Q229" s="15"/>
    </row>
    <row r="230" spans="2:17" x14ac:dyDescent="0.2">
      <c r="B230" s="101"/>
      <c r="C230" s="18"/>
      <c r="D230" s="18"/>
      <c r="E230" s="101"/>
      <c r="F230" s="101"/>
      <c r="G230" s="204"/>
      <c r="H230" s="101"/>
      <c r="I230" s="18"/>
      <c r="J230" s="18"/>
      <c r="K230" s="101"/>
      <c r="L230" s="101"/>
      <c r="M230" s="204"/>
      <c r="N230" s="101"/>
      <c r="O230" s="15"/>
      <c r="P230" s="15"/>
      <c r="Q230" s="15"/>
    </row>
    <row r="231" spans="2:17" x14ac:dyDescent="0.2">
      <c r="B231" s="101"/>
      <c r="C231" s="18"/>
      <c r="D231" s="18"/>
      <c r="E231" s="101"/>
      <c r="F231" s="101"/>
      <c r="G231" s="204"/>
      <c r="H231" s="101"/>
      <c r="I231" s="18"/>
      <c r="J231" s="18"/>
      <c r="K231" s="101"/>
      <c r="L231" s="101"/>
      <c r="M231" s="204"/>
      <c r="N231" s="101"/>
      <c r="O231" s="15"/>
      <c r="P231" s="15"/>
      <c r="Q231" s="15"/>
    </row>
    <row r="232" spans="2:17" x14ac:dyDescent="0.2">
      <c r="B232" s="101"/>
      <c r="C232" s="18"/>
      <c r="D232" s="18"/>
      <c r="E232" s="101"/>
      <c r="F232" s="101"/>
      <c r="G232" s="204"/>
      <c r="H232" s="101"/>
      <c r="I232" s="18"/>
      <c r="J232" s="18"/>
      <c r="K232" s="101"/>
      <c r="L232" s="101"/>
      <c r="M232" s="204"/>
      <c r="N232" s="101"/>
      <c r="O232" s="15"/>
      <c r="P232" s="15"/>
      <c r="Q232" s="15"/>
    </row>
    <row r="233" spans="2:17" x14ac:dyDescent="0.2">
      <c r="B233" s="101"/>
      <c r="C233" s="18"/>
      <c r="D233" s="18"/>
      <c r="E233" s="101"/>
      <c r="F233" s="101"/>
      <c r="G233" s="204"/>
      <c r="H233" s="101"/>
      <c r="I233" s="18"/>
      <c r="J233" s="18"/>
      <c r="K233" s="101"/>
      <c r="L233" s="101"/>
      <c r="M233" s="204"/>
      <c r="N233" s="101"/>
      <c r="O233" s="15"/>
      <c r="P233" s="15"/>
      <c r="Q233" s="15"/>
    </row>
    <row r="234" spans="2:17" x14ac:dyDescent="0.2">
      <c r="B234" s="101"/>
      <c r="C234" s="18"/>
      <c r="D234" s="18"/>
      <c r="E234" s="101"/>
      <c r="F234" s="101"/>
      <c r="G234" s="204"/>
      <c r="H234" s="101"/>
      <c r="I234" s="18"/>
      <c r="J234" s="18"/>
      <c r="K234" s="101"/>
      <c r="L234" s="101"/>
      <c r="M234" s="204"/>
      <c r="N234" s="101"/>
      <c r="O234" s="15"/>
      <c r="P234" s="15"/>
      <c r="Q234" s="15"/>
    </row>
    <row r="235" spans="2:17" x14ac:dyDescent="0.2">
      <c r="B235" s="101"/>
      <c r="C235" s="18"/>
      <c r="D235" s="18"/>
      <c r="E235" s="101"/>
      <c r="F235" s="101"/>
      <c r="G235" s="204"/>
      <c r="H235" s="101"/>
      <c r="I235" s="18"/>
      <c r="J235" s="18"/>
      <c r="K235" s="101"/>
      <c r="L235" s="101"/>
      <c r="M235" s="204"/>
      <c r="N235" s="101"/>
      <c r="O235" s="15"/>
      <c r="P235" s="15"/>
      <c r="Q235" s="15"/>
    </row>
    <row r="236" spans="2:17" x14ac:dyDescent="0.2">
      <c r="B236" s="101"/>
      <c r="C236" s="18"/>
      <c r="D236" s="18"/>
      <c r="E236" s="101"/>
      <c r="F236" s="101"/>
      <c r="G236" s="204"/>
      <c r="H236" s="101"/>
      <c r="I236" s="18"/>
      <c r="J236" s="18"/>
      <c r="K236" s="101"/>
      <c r="L236" s="101"/>
      <c r="M236" s="204"/>
      <c r="N236" s="101"/>
      <c r="O236" s="15"/>
      <c r="P236" s="15"/>
      <c r="Q236" s="15"/>
    </row>
    <row r="237" spans="2:17" x14ac:dyDescent="0.2">
      <c r="B237" s="101"/>
      <c r="C237" s="18"/>
      <c r="D237" s="18"/>
      <c r="E237" s="101"/>
      <c r="F237" s="101"/>
      <c r="G237" s="204"/>
      <c r="H237" s="101"/>
      <c r="I237" s="18"/>
      <c r="J237" s="18"/>
      <c r="K237" s="101"/>
      <c r="L237" s="101"/>
      <c r="M237" s="204"/>
      <c r="N237" s="101"/>
      <c r="O237" s="15"/>
      <c r="P237" s="15"/>
      <c r="Q237" s="15"/>
    </row>
    <row r="238" spans="2:17" x14ac:dyDescent="0.2">
      <c r="B238" s="101"/>
      <c r="C238" s="18"/>
      <c r="D238" s="18"/>
      <c r="E238" s="101"/>
      <c r="F238" s="101"/>
      <c r="G238" s="204"/>
      <c r="H238" s="101"/>
      <c r="I238" s="18"/>
      <c r="J238" s="18"/>
      <c r="K238" s="101"/>
      <c r="L238" s="101"/>
      <c r="M238" s="204"/>
      <c r="N238" s="101"/>
      <c r="O238" s="15"/>
      <c r="P238" s="15"/>
      <c r="Q238" s="15"/>
    </row>
    <row r="239" spans="2:17" x14ac:dyDescent="0.2">
      <c r="B239" s="101"/>
      <c r="C239" s="18"/>
      <c r="D239" s="18"/>
      <c r="E239" s="101"/>
      <c r="F239" s="101"/>
      <c r="G239" s="204"/>
      <c r="H239" s="101"/>
      <c r="I239" s="18"/>
      <c r="J239" s="18"/>
      <c r="K239" s="101"/>
      <c r="L239" s="101"/>
      <c r="M239" s="204"/>
      <c r="N239" s="101"/>
      <c r="O239" s="15"/>
      <c r="P239" s="15"/>
      <c r="Q239" s="15"/>
    </row>
    <row r="240" spans="2:17" x14ac:dyDescent="0.2">
      <c r="B240" s="101"/>
      <c r="C240" s="18"/>
      <c r="D240" s="18"/>
      <c r="E240" s="101"/>
      <c r="F240" s="101"/>
      <c r="G240" s="204"/>
      <c r="H240" s="101"/>
      <c r="I240" s="18"/>
      <c r="J240" s="18"/>
      <c r="K240" s="101"/>
      <c r="L240" s="101"/>
      <c r="M240" s="204"/>
      <c r="N240" s="101"/>
      <c r="O240" s="15"/>
      <c r="P240" s="15"/>
      <c r="Q240" s="15"/>
    </row>
    <row r="241" spans="2:17" x14ac:dyDescent="0.2">
      <c r="B241" s="101"/>
      <c r="C241" s="18"/>
      <c r="D241" s="18"/>
      <c r="E241" s="101"/>
      <c r="F241" s="101"/>
      <c r="G241" s="204"/>
      <c r="H241" s="101"/>
      <c r="I241" s="18"/>
      <c r="J241" s="18"/>
      <c r="K241" s="101"/>
      <c r="L241" s="101"/>
      <c r="M241" s="204"/>
      <c r="N241" s="101"/>
      <c r="O241" s="15"/>
      <c r="P241" s="15"/>
      <c r="Q241" s="15"/>
    </row>
    <row r="242" spans="2:17" x14ac:dyDescent="0.2">
      <c r="B242" s="101"/>
      <c r="C242" s="18"/>
      <c r="D242" s="18"/>
      <c r="E242" s="101"/>
      <c r="F242" s="101"/>
      <c r="G242" s="204"/>
      <c r="H242" s="101"/>
      <c r="I242" s="18"/>
      <c r="J242" s="18"/>
      <c r="K242" s="101"/>
      <c r="L242" s="101"/>
      <c r="M242" s="204"/>
      <c r="N242" s="101"/>
      <c r="O242" s="15"/>
      <c r="P242" s="15"/>
      <c r="Q242" s="15"/>
    </row>
    <row r="243" spans="2:17" x14ac:dyDescent="0.2">
      <c r="B243" s="101"/>
      <c r="C243" s="18"/>
      <c r="D243" s="18"/>
      <c r="E243" s="101"/>
      <c r="F243" s="101"/>
      <c r="G243" s="204"/>
      <c r="H243" s="101"/>
      <c r="I243" s="18"/>
      <c r="J243" s="18"/>
      <c r="K243" s="101"/>
      <c r="L243" s="101"/>
      <c r="M243" s="204"/>
      <c r="N243" s="101"/>
      <c r="O243" s="15"/>
      <c r="P243" s="15"/>
      <c r="Q243" s="1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7" bestFit="1" customWidth="1"/>
    <col min="2" max="2" width="12.7109375" style="108" bestFit="1" customWidth="1"/>
    <col min="3" max="4" width="12.42578125" style="28" bestFit="1" customWidth="1"/>
    <col min="5" max="5" width="13.42578125" style="108" bestFit="1" customWidth="1"/>
    <col min="6" max="6" width="14.42578125" style="108" bestFit="1" customWidth="1"/>
    <col min="7" max="7" width="10.7109375" style="213" bestFit="1" customWidth="1"/>
    <col min="8" max="8" width="12.7109375" style="108" bestFit="1" customWidth="1"/>
    <col min="9" max="10" width="12.42578125" style="28" bestFit="1" customWidth="1"/>
    <col min="11" max="12" width="14.42578125" style="108" bestFit="1" customWidth="1"/>
    <col min="13" max="13" width="10.7109375" style="213" bestFit="1" customWidth="1"/>
    <col min="14" max="14" width="16.140625" style="108" bestFit="1" customWidth="1"/>
    <col min="15" max="16384" width="9.140625" style="27"/>
  </cols>
  <sheetData>
    <row r="2" spans="1:19" ht="18.75" x14ac:dyDescent="0.3">
      <c r="A2" s="5" t="s">
        <v>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5"/>
      <c r="P2" s="15"/>
      <c r="Q2" s="15"/>
      <c r="R2" s="15"/>
      <c r="S2" s="15"/>
    </row>
    <row r="3" spans="1:19" x14ac:dyDescent="0.2">
      <c r="A3" s="212"/>
    </row>
    <row r="4" spans="1:19" s="133" customFormat="1" x14ac:dyDescent="0.2">
      <c r="B4" s="194"/>
      <c r="C4" s="116"/>
      <c r="D4" s="116"/>
      <c r="E4" s="194"/>
      <c r="F4" s="194"/>
      <c r="G4" s="70"/>
      <c r="H4" s="194"/>
      <c r="I4" s="116"/>
      <c r="J4" s="116"/>
      <c r="K4" s="194"/>
      <c r="L4" s="194"/>
      <c r="M4" s="70"/>
      <c r="N4" s="133" t="str">
        <f>VALVAL</f>
        <v>bn units</v>
      </c>
    </row>
    <row r="5" spans="1:19" s="164" customFormat="1" x14ac:dyDescent="0.2">
      <c r="A5" s="175"/>
      <c r="B5" s="259">
        <v>45291</v>
      </c>
      <c r="C5" s="260"/>
      <c r="D5" s="260"/>
      <c r="E5" s="260"/>
      <c r="F5" s="260"/>
      <c r="G5" s="261"/>
      <c r="H5" s="259">
        <v>45443</v>
      </c>
      <c r="I5" s="260"/>
      <c r="J5" s="260"/>
      <c r="K5" s="260"/>
      <c r="L5" s="260"/>
      <c r="M5" s="261"/>
      <c r="N5" s="196"/>
    </row>
    <row r="6" spans="1:19" s="217" customFormat="1" x14ac:dyDescent="0.2">
      <c r="A6" s="138"/>
      <c r="B6" s="56" t="s">
        <v>9</v>
      </c>
      <c r="C6" s="195" t="s">
        <v>182</v>
      </c>
      <c r="D6" s="195" t="s">
        <v>209</v>
      </c>
      <c r="E6" s="56" t="s">
        <v>170</v>
      </c>
      <c r="F6" s="56" t="s">
        <v>172</v>
      </c>
      <c r="G6" s="166" t="s">
        <v>196</v>
      </c>
      <c r="H6" s="56" t="s">
        <v>9</v>
      </c>
      <c r="I6" s="195" t="s">
        <v>182</v>
      </c>
      <c r="J6" s="195" t="s">
        <v>209</v>
      </c>
      <c r="K6" s="56" t="s">
        <v>170</v>
      </c>
      <c r="L6" s="56" t="s">
        <v>172</v>
      </c>
      <c r="M6" s="166" t="s">
        <v>196</v>
      </c>
      <c r="N6" s="56" t="s">
        <v>69</v>
      </c>
    </row>
    <row r="7" spans="1:19" s="254" customFormat="1" ht="15" x14ac:dyDescent="0.2">
      <c r="A7" s="106" t="s">
        <v>151</v>
      </c>
      <c r="B7" s="170"/>
      <c r="C7" s="98"/>
      <c r="D7" s="98"/>
      <c r="E7" s="170">
        <f t="shared" ref="E7:G7" si="0">SUM(E8:E24)</f>
        <v>145.31745543965999</v>
      </c>
      <c r="F7" s="170">
        <f t="shared" si="0"/>
        <v>5519.5057194944002</v>
      </c>
      <c r="G7" s="44">
        <f t="shared" si="0"/>
        <v>1.0000000000000002</v>
      </c>
      <c r="H7" s="170"/>
      <c r="I7" s="98"/>
      <c r="J7" s="98"/>
      <c r="K7" s="170">
        <f t="shared" ref="K7:N7" si="1">SUM(K8:K24)</f>
        <v>150.99378871165001</v>
      </c>
      <c r="L7" s="170">
        <f t="shared" si="1"/>
        <v>6115.26354220139</v>
      </c>
      <c r="M7" s="44">
        <f t="shared" si="1"/>
        <v>1</v>
      </c>
      <c r="N7" s="170">
        <f t="shared" si="1"/>
        <v>-1.0000000000018675E-6</v>
      </c>
    </row>
    <row r="8" spans="1:19" s="43" customFormat="1" x14ac:dyDescent="0.2">
      <c r="A8" s="39" t="s">
        <v>185</v>
      </c>
      <c r="B8" s="131">
        <v>4.3499999999999996</v>
      </c>
      <c r="C8" s="50">
        <v>0.75614499999999996</v>
      </c>
      <c r="D8" s="50">
        <v>28.720199999999998</v>
      </c>
      <c r="E8" s="131">
        <v>3.28923053835</v>
      </c>
      <c r="F8" s="131">
        <v>124.93286999999999</v>
      </c>
      <c r="G8" s="248">
        <v>2.2634999999999999E-2</v>
      </c>
      <c r="H8" s="131">
        <v>6.35</v>
      </c>
      <c r="I8" s="50">
        <v>0.72963500000000003</v>
      </c>
      <c r="J8" s="50">
        <v>29.5503</v>
      </c>
      <c r="K8" s="131">
        <v>4.6331837452300002</v>
      </c>
      <c r="L8" s="131">
        <v>187.64440500000001</v>
      </c>
      <c r="M8" s="248">
        <v>3.0685E-2</v>
      </c>
      <c r="N8" s="131">
        <v>8.0499999999999999E-3</v>
      </c>
    </row>
    <row r="9" spans="1:19" x14ac:dyDescent="0.2">
      <c r="A9" s="110" t="s">
        <v>47</v>
      </c>
      <c r="B9" s="95">
        <v>42.258288650140003</v>
      </c>
      <c r="C9" s="255">
        <v>1.1112489999999999</v>
      </c>
      <c r="D9" s="255">
        <v>42.207900000000002</v>
      </c>
      <c r="E9" s="95">
        <v>46.959476534229999</v>
      </c>
      <c r="F9" s="95">
        <v>1783.6336215162501</v>
      </c>
      <c r="G9" s="190">
        <v>0.32315100000000002</v>
      </c>
      <c r="H9" s="95">
        <v>47.184061693430003</v>
      </c>
      <c r="I9" s="255">
        <v>1.081901</v>
      </c>
      <c r="J9" s="255">
        <v>43.817100000000003</v>
      </c>
      <c r="K9" s="95">
        <v>51.048485056220002</v>
      </c>
      <c r="L9" s="95">
        <v>2067.46874962723</v>
      </c>
      <c r="M9" s="190">
        <v>0.33808300000000002</v>
      </c>
      <c r="N9" s="95">
        <v>1.4932000000000001E-2</v>
      </c>
      <c r="O9" s="15"/>
      <c r="P9" s="15"/>
      <c r="Q9" s="15"/>
    </row>
    <row r="10" spans="1:19" x14ac:dyDescent="0.2">
      <c r="A10" s="110" t="s">
        <v>41</v>
      </c>
      <c r="B10" s="95">
        <v>1.837237848E-2</v>
      </c>
      <c r="C10" s="255">
        <v>1.276599</v>
      </c>
      <c r="D10" s="255">
        <v>48.488300000000002</v>
      </c>
      <c r="E10" s="95">
        <v>2.3454162970000001E-2</v>
      </c>
      <c r="F10" s="95">
        <v>0.89084539944999996</v>
      </c>
      <c r="G10" s="190">
        <v>1.6100000000000001E-4</v>
      </c>
      <c r="H10" s="95">
        <v>0.15097032724000001</v>
      </c>
      <c r="I10" s="255">
        <v>1.270999</v>
      </c>
      <c r="J10" s="255">
        <v>51.4756</v>
      </c>
      <c r="K10" s="95">
        <v>0.1918831849</v>
      </c>
      <c r="L10" s="95">
        <v>7.7712881768799997</v>
      </c>
      <c r="M10" s="190">
        <v>1.271E-3</v>
      </c>
      <c r="N10" s="95">
        <v>1.109E-3</v>
      </c>
      <c r="O10" s="15"/>
      <c r="P10" s="15"/>
      <c r="Q10" s="15"/>
    </row>
    <row r="11" spans="1:19" x14ac:dyDescent="0.2">
      <c r="A11" s="110" t="s">
        <v>4</v>
      </c>
      <c r="B11" s="95">
        <v>133.369163942</v>
      </c>
      <c r="C11" s="255">
        <v>7.0949999999999997E-3</v>
      </c>
      <c r="D11" s="255">
        <v>0.26949000000000001</v>
      </c>
      <c r="E11" s="95">
        <v>0.94627132542000003</v>
      </c>
      <c r="F11" s="95">
        <v>35.941655990729998</v>
      </c>
      <c r="G11" s="190">
        <v>6.5120000000000004E-3</v>
      </c>
      <c r="H11" s="95">
        <v>133.369163942</v>
      </c>
      <c r="I11" s="255">
        <v>6.3810000000000004E-3</v>
      </c>
      <c r="J11" s="255">
        <v>0.25841999999999998</v>
      </c>
      <c r="K11" s="95">
        <v>0.85099195671000005</v>
      </c>
      <c r="L11" s="95">
        <v>34.465259345889997</v>
      </c>
      <c r="M11" s="190">
        <v>5.6360000000000004E-3</v>
      </c>
      <c r="N11" s="95">
        <v>-8.7600000000000004E-4</v>
      </c>
      <c r="O11" s="15"/>
      <c r="P11" s="15"/>
      <c r="Q11" s="15"/>
    </row>
    <row r="12" spans="1:19" x14ac:dyDescent="0.2">
      <c r="A12" s="110" t="s">
        <v>79</v>
      </c>
      <c r="B12" s="95">
        <v>1501.7310584435299</v>
      </c>
      <c r="C12" s="255">
        <v>2.6328000000000001E-2</v>
      </c>
      <c r="D12" s="255">
        <v>1</v>
      </c>
      <c r="E12" s="95">
        <v>39.537550508709998</v>
      </c>
      <c r="F12" s="95">
        <v>1501.7310584435299</v>
      </c>
      <c r="G12" s="190">
        <v>0.27207700000000001</v>
      </c>
      <c r="H12" s="95">
        <v>1554.0312646263801</v>
      </c>
      <c r="I12" s="255">
        <v>2.4691000000000001E-2</v>
      </c>
      <c r="J12" s="255">
        <v>1</v>
      </c>
      <c r="K12" s="95">
        <v>38.371047593139998</v>
      </c>
      <c r="L12" s="95">
        <v>1554.0312646263801</v>
      </c>
      <c r="M12" s="190">
        <v>0.25412299999999999</v>
      </c>
      <c r="N12" s="95">
        <v>-1.7954000000000001E-2</v>
      </c>
      <c r="O12" s="15"/>
      <c r="P12" s="15"/>
      <c r="Q12" s="15"/>
    </row>
    <row r="13" spans="1:19" x14ac:dyDescent="0.2">
      <c r="A13" s="110" t="s">
        <v>60</v>
      </c>
      <c r="B13" s="95">
        <v>38.084592958569999</v>
      </c>
      <c r="C13" s="255">
        <v>1</v>
      </c>
      <c r="D13" s="255">
        <v>37.982399999999998</v>
      </c>
      <c r="E13" s="95">
        <v>38.084592958569999</v>
      </c>
      <c r="F13" s="95">
        <v>1446.54424358959</v>
      </c>
      <c r="G13" s="190">
        <v>0.26207900000000001</v>
      </c>
      <c r="H13" s="95">
        <v>39.694871815390002</v>
      </c>
      <c r="I13" s="255">
        <v>1</v>
      </c>
      <c r="J13" s="255">
        <v>40.500100000000003</v>
      </c>
      <c r="K13" s="95">
        <v>39.694871815390002</v>
      </c>
      <c r="L13" s="95">
        <v>1607.6462780105101</v>
      </c>
      <c r="M13" s="190">
        <v>0.26289099999999999</v>
      </c>
      <c r="N13" s="95">
        <v>8.12E-4</v>
      </c>
      <c r="O13" s="15"/>
      <c r="P13" s="15"/>
      <c r="Q13" s="15"/>
    </row>
    <row r="14" spans="1:19" x14ac:dyDescent="0.2">
      <c r="A14" s="110" t="s">
        <v>113</v>
      </c>
      <c r="B14" s="95">
        <v>12.2808774</v>
      </c>
      <c r="C14" s="255">
        <v>1.3416699999999999</v>
      </c>
      <c r="D14" s="255">
        <v>50.959829999999997</v>
      </c>
      <c r="E14" s="95">
        <v>16.47687941141</v>
      </c>
      <c r="F14" s="95">
        <v>625.83142455484995</v>
      </c>
      <c r="G14" s="190">
        <v>0.113385</v>
      </c>
      <c r="H14" s="95">
        <v>12.242422401000001</v>
      </c>
      <c r="I14" s="255">
        <v>1.323539</v>
      </c>
      <c r="J14" s="255">
        <v>53.603467999999999</v>
      </c>
      <c r="K14" s="95">
        <v>16.203325360059999</v>
      </c>
      <c r="L14" s="95">
        <v>656.23629741449997</v>
      </c>
      <c r="M14" s="190">
        <v>0.107311</v>
      </c>
      <c r="N14" s="95">
        <v>-6.0740000000000004E-3</v>
      </c>
      <c r="O14" s="15"/>
      <c r="P14" s="15"/>
      <c r="Q14" s="15"/>
    </row>
    <row r="15" spans="1:19" x14ac:dyDescent="0.2">
      <c r="B15" s="101"/>
      <c r="C15" s="18"/>
      <c r="D15" s="18"/>
      <c r="E15" s="101"/>
      <c r="F15" s="101"/>
      <c r="G15" s="204"/>
      <c r="H15" s="101"/>
      <c r="I15" s="18"/>
      <c r="J15" s="18"/>
      <c r="K15" s="101"/>
      <c r="L15" s="101"/>
      <c r="M15" s="204"/>
      <c r="N15" s="101"/>
      <c r="O15" s="15"/>
      <c r="P15" s="15"/>
      <c r="Q15" s="15"/>
    </row>
    <row r="16" spans="1:19" x14ac:dyDescent="0.2">
      <c r="B16" s="101"/>
      <c r="C16" s="18"/>
      <c r="D16" s="18"/>
      <c r="E16" s="101"/>
      <c r="F16" s="101"/>
      <c r="G16" s="204"/>
      <c r="H16" s="101"/>
      <c r="I16" s="18"/>
      <c r="J16" s="18"/>
      <c r="K16" s="101"/>
      <c r="L16" s="101"/>
      <c r="M16" s="204"/>
      <c r="N16" s="101"/>
      <c r="O16" s="15"/>
      <c r="P16" s="15"/>
      <c r="Q16" s="15"/>
    </row>
    <row r="17" spans="1:19" x14ac:dyDescent="0.2">
      <c r="B17" s="101"/>
      <c r="C17" s="18"/>
      <c r="D17" s="18"/>
      <c r="E17" s="101"/>
      <c r="F17" s="101"/>
      <c r="G17" s="204"/>
      <c r="H17" s="101"/>
      <c r="I17" s="18"/>
      <c r="J17" s="18"/>
      <c r="K17" s="101"/>
      <c r="L17" s="101"/>
      <c r="M17" s="204"/>
      <c r="N17" s="101"/>
      <c r="O17" s="15"/>
      <c r="P17" s="15"/>
      <c r="Q17" s="15"/>
    </row>
    <row r="18" spans="1:19" x14ac:dyDescent="0.2">
      <c r="B18" s="101"/>
      <c r="C18" s="18"/>
      <c r="D18" s="18"/>
      <c r="E18" s="101"/>
      <c r="F18" s="101"/>
      <c r="G18" s="204"/>
      <c r="H18" s="101"/>
      <c r="I18" s="18"/>
      <c r="J18" s="18"/>
      <c r="K18" s="101"/>
      <c r="L18" s="101"/>
      <c r="M18" s="204"/>
      <c r="N18" s="101"/>
      <c r="O18" s="15"/>
      <c r="P18" s="15"/>
      <c r="Q18" s="15"/>
    </row>
    <row r="19" spans="1:19" x14ac:dyDescent="0.2">
      <c r="B19" s="101"/>
      <c r="C19" s="18"/>
      <c r="D19" s="18"/>
      <c r="E19" s="101"/>
      <c r="F19" s="101"/>
      <c r="G19" s="204"/>
      <c r="H19" s="101"/>
      <c r="I19" s="18"/>
      <c r="J19" s="18"/>
      <c r="K19" s="101"/>
      <c r="L19" s="101"/>
      <c r="M19" s="204"/>
      <c r="N19" s="101"/>
      <c r="O19" s="15"/>
      <c r="P19" s="15"/>
      <c r="Q19" s="15"/>
    </row>
    <row r="20" spans="1:19" x14ac:dyDescent="0.2">
      <c r="B20" s="101"/>
      <c r="C20" s="18"/>
      <c r="D20" s="18"/>
      <c r="E20" s="101"/>
      <c r="F20" s="101"/>
      <c r="G20" s="204"/>
      <c r="H20" s="101"/>
      <c r="I20" s="18"/>
      <c r="J20" s="18"/>
      <c r="K20" s="101"/>
      <c r="L20" s="101"/>
      <c r="M20" s="204"/>
      <c r="N20" s="101"/>
      <c r="O20" s="15"/>
      <c r="P20" s="15"/>
      <c r="Q20" s="15"/>
    </row>
    <row r="21" spans="1:19" x14ac:dyDescent="0.2">
      <c r="B21" s="101"/>
      <c r="C21" s="18"/>
      <c r="D21" s="18"/>
      <c r="E21" s="101"/>
      <c r="F21" s="101"/>
      <c r="G21" s="204"/>
      <c r="H21" s="101"/>
      <c r="I21" s="18"/>
      <c r="J21" s="18"/>
      <c r="K21" s="101"/>
      <c r="L21" s="101"/>
      <c r="M21" s="204"/>
      <c r="N21" s="101"/>
      <c r="O21" s="15"/>
      <c r="P21" s="15"/>
      <c r="Q21" s="15"/>
    </row>
    <row r="22" spans="1:19" x14ac:dyDescent="0.2">
      <c r="B22" s="101"/>
      <c r="C22" s="18"/>
      <c r="D22" s="18"/>
      <c r="E22" s="101"/>
      <c r="F22" s="101"/>
      <c r="G22" s="204"/>
      <c r="H22" s="101"/>
      <c r="I22" s="18"/>
      <c r="J22" s="18"/>
      <c r="K22" s="101"/>
      <c r="L22" s="101"/>
      <c r="M22" s="204"/>
      <c r="N22" s="101"/>
      <c r="O22" s="15"/>
      <c r="P22" s="15"/>
      <c r="Q22" s="15"/>
    </row>
    <row r="23" spans="1:19" x14ac:dyDescent="0.2">
      <c r="B23" s="101"/>
      <c r="C23" s="18"/>
      <c r="D23" s="18"/>
      <c r="E23" s="101"/>
      <c r="F23" s="101"/>
      <c r="G23" s="204"/>
      <c r="H23" s="101"/>
      <c r="I23" s="18"/>
      <c r="J23" s="18"/>
      <c r="K23" s="101"/>
      <c r="L23" s="101"/>
      <c r="M23" s="204"/>
      <c r="N23" s="133" t="str">
        <f>VALVAL</f>
        <v>bn units</v>
      </c>
      <c r="O23" s="15"/>
      <c r="P23" s="15"/>
      <c r="Q23" s="15"/>
    </row>
    <row r="24" spans="1:19" x14ac:dyDescent="0.2">
      <c r="A24" s="175"/>
      <c r="B24" s="256">
        <v>45291</v>
      </c>
      <c r="C24" s="257"/>
      <c r="D24" s="257"/>
      <c r="E24" s="257"/>
      <c r="F24" s="257"/>
      <c r="G24" s="258"/>
      <c r="H24" s="256">
        <v>45443</v>
      </c>
      <c r="I24" s="257"/>
      <c r="J24" s="257"/>
      <c r="K24" s="257"/>
      <c r="L24" s="257"/>
      <c r="M24" s="258"/>
      <c r="N24" s="196"/>
      <c r="O24" s="164"/>
      <c r="P24" s="164"/>
      <c r="Q24" s="164"/>
      <c r="R24" s="164"/>
      <c r="S24" s="164"/>
    </row>
    <row r="25" spans="1:19" s="75" customFormat="1" x14ac:dyDescent="0.2">
      <c r="A25" s="235"/>
      <c r="B25" s="150" t="s">
        <v>9</v>
      </c>
      <c r="C25" s="71" t="s">
        <v>182</v>
      </c>
      <c r="D25" s="71" t="s">
        <v>209</v>
      </c>
      <c r="E25" s="150" t="s">
        <v>170</v>
      </c>
      <c r="F25" s="150" t="s">
        <v>172</v>
      </c>
      <c r="G25" s="17" t="s">
        <v>196</v>
      </c>
      <c r="H25" s="150" t="s">
        <v>9</v>
      </c>
      <c r="I25" s="71" t="s">
        <v>182</v>
      </c>
      <c r="J25" s="71" t="s">
        <v>209</v>
      </c>
      <c r="K25" s="150" t="s">
        <v>170</v>
      </c>
      <c r="L25" s="150" t="s">
        <v>172</v>
      </c>
      <c r="M25" s="17" t="s">
        <v>196</v>
      </c>
      <c r="N25" s="150" t="s">
        <v>69</v>
      </c>
      <c r="O25" s="67"/>
      <c r="P25" s="67"/>
      <c r="Q25" s="67"/>
    </row>
    <row r="26" spans="1:19" s="120" customFormat="1" ht="15" x14ac:dyDescent="0.25">
      <c r="A26" s="12" t="s">
        <v>151</v>
      </c>
      <c r="B26" s="66">
        <f t="shared" ref="B26:N26" si="2">B$27+B$35</f>
        <v>1732.0923537727199</v>
      </c>
      <c r="C26" s="228">
        <f t="shared" si="2"/>
        <v>8.9983329999999988</v>
      </c>
      <c r="D26" s="228">
        <f t="shared" si="2"/>
        <v>341.77825000000001</v>
      </c>
      <c r="E26" s="66">
        <f t="shared" si="2"/>
        <v>145.31745543966002</v>
      </c>
      <c r="F26" s="66">
        <f t="shared" si="2"/>
        <v>5519.5057194944002</v>
      </c>
      <c r="G26" s="186">
        <f t="shared" si="2"/>
        <v>0.99999899999999997</v>
      </c>
      <c r="H26" s="66">
        <f t="shared" si="2"/>
        <v>1793.0227548054399</v>
      </c>
      <c r="I26" s="228">
        <f t="shared" si="2"/>
        <v>8.8672770000000014</v>
      </c>
      <c r="J26" s="228">
        <f t="shared" si="2"/>
        <v>359.12565599999999</v>
      </c>
      <c r="K26" s="66">
        <f t="shared" si="2"/>
        <v>150.99378871165001</v>
      </c>
      <c r="L26" s="66">
        <f t="shared" si="2"/>
        <v>6115.26354220139</v>
      </c>
      <c r="M26" s="186">
        <f t="shared" si="2"/>
        <v>0.99999900000000008</v>
      </c>
      <c r="N26" s="66">
        <f t="shared" si="2"/>
        <v>-1.0000000000062043E-6</v>
      </c>
      <c r="O26" s="112"/>
      <c r="P26" s="112"/>
      <c r="Q26" s="112"/>
    </row>
    <row r="27" spans="1:19" s="219" customFormat="1" ht="15" x14ac:dyDescent="0.25">
      <c r="A27" s="121" t="s">
        <v>161</v>
      </c>
      <c r="B27" s="223">
        <f t="shared" ref="B27:N27" si="3">SUM(B$28:B$34)</f>
        <v>1670.9519288894599</v>
      </c>
      <c r="C27" s="142">
        <f t="shared" si="3"/>
        <v>5.5190859999999997</v>
      </c>
      <c r="D27" s="142">
        <f t="shared" si="3"/>
        <v>209.62812000000002</v>
      </c>
      <c r="E27" s="223">
        <f t="shared" si="3"/>
        <v>136.59196737241001</v>
      </c>
      <c r="F27" s="223">
        <f t="shared" si="3"/>
        <v>5188.0907415274305</v>
      </c>
      <c r="G27" s="96">
        <f t="shared" si="3"/>
        <v>0.93995499999999998</v>
      </c>
      <c r="H27" s="223">
        <f t="shared" si="3"/>
        <v>1730.77378077208</v>
      </c>
      <c r="I27" s="142">
        <f t="shared" si="3"/>
        <v>5.4371460000000003</v>
      </c>
      <c r="J27" s="142">
        <f t="shared" si="3"/>
        <v>220.20498799999999</v>
      </c>
      <c r="K27" s="223">
        <f t="shared" si="3"/>
        <v>143.15429573088002</v>
      </c>
      <c r="L27" s="223">
        <f t="shared" si="3"/>
        <v>5797.7632925308599</v>
      </c>
      <c r="M27" s="96">
        <f t="shared" si="3"/>
        <v>0.94808000000000003</v>
      </c>
      <c r="N27" s="223">
        <f t="shared" si="3"/>
        <v>8.1239999999999941E-3</v>
      </c>
      <c r="O27" s="208"/>
      <c r="P27" s="208"/>
      <c r="Q27" s="208"/>
    </row>
    <row r="28" spans="1:19" s="139" customFormat="1" outlineLevel="1" x14ac:dyDescent="0.2">
      <c r="A28" s="136" t="s">
        <v>185</v>
      </c>
      <c r="B28" s="26">
        <v>4.3499999999999996</v>
      </c>
      <c r="C28" s="179">
        <v>0.75614499999999996</v>
      </c>
      <c r="D28" s="179">
        <v>28.720199999999998</v>
      </c>
      <c r="E28" s="26">
        <v>3.28923053835</v>
      </c>
      <c r="F28" s="26">
        <v>124.93286999999999</v>
      </c>
      <c r="G28" s="151">
        <v>2.2634999999999999E-2</v>
      </c>
      <c r="H28" s="26">
        <v>6.35</v>
      </c>
      <c r="I28" s="179">
        <v>0.72963500000000003</v>
      </c>
      <c r="J28" s="179">
        <v>29.5503</v>
      </c>
      <c r="K28" s="26">
        <v>4.6331837452300002</v>
      </c>
      <c r="L28" s="26">
        <v>187.64440500000001</v>
      </c>
      <c r="M28" s="151">
        <v>3.0685E-2</v>
      </c>
      <c r="N28" s="26">
        <v>8.0499999999999999E-3</v>
      </c>
      <c r="O28" s="128"/>
      <c r="P28" s="128"/>
      <c r="Q28" s="128"/>
    </row>
    <row r="29" spans="1:19" outlineLevel="1" x14ac:dyDescent="0.2">
      <c r="A29" s="81" t="s">
        <v>47</v>
      </c>
      <c r="B29" s="95">
        <v>40.818507662739997</v>
      </c>
      <c r="C29" s="255">
        <v>1.1112489999999999</v>
      </c>
      <c r="D29" s="255">
        <v>42.207900000000002</v>
      </c>
      <c r="E29" s="95">
        <v>45.359521504040003</v>
      </c>
      <c r="F29" s="95">
        <v>1722.8634895781699</v>
      </c>
      <c r="G29" s="190">
        <v>0.312141</v>
      </c>
      <c r="H29" s="95">
        <v>45.945838941840002</v>
      </c>
      <c r="I29" s="255">
        <v>1.081901</v>
      </c>
      <c r="J29" s="255">
        <v>43.817100000000003</v>
      </c>
      <c r="K29" s="95">
        <v>49.708850583020002</v>
      </c>
      <c r="L29" s="95">
        <v>2013.2134194985299</v>
      </c>
      <c r="M29" s="190">
        <v>0.32921099999999998</v>
      </c>
      <c r="N29" s="95">
        <v>1.7069999999999998E-2</v>
      </c>
      <c r="O29" s="15"/>
      <c r="P29" s="15"/>
      <c r="Q29" s="15"/>
    </row>
    <row r="30" spans="1:19" outlineLevel="1" x14ac:dyDescent="0.2">
      <c r="A30" s="81" t="s">
        <v>41</v>
      </c>
      <c r="B30" s="95">
        <v>1.837237848E-2</v>
      </c>
      <c r="C30" s="255">
        <v>1.276599</v>
      </c>
      <c r="D30" s="255">
        <v>48.488300000000002</v>
      </c>
      <c r="E30" s="95">
        <v>2.3454162970000001E-2</v>
      </c>
      <c r="F30" s="95">
        <v>0.89084539944999996</v>
      </c>
      <c r="G30" s="190">
        <v>1.6100000000000001E-4</v>
      </c>
      <c r="H30" s="95">
        <v>0.15097032724000001</v>
      </c>
      <c r="I30" s="255">
        <v>1.270999</v>
      </c>
      <c r="J30" s="255">
        <v>51.4756</v>
      </c>
      <c r="K30" s="95">
        <v>0.1918831849</v>
      </c>
      <c r="L30" s="95">
        <v>7.7712881768799997</v>
      </c>
      <c r="M30" s="190">
        <v>1.271E-3</v>
      </c>
      <c r="N30" s="95">
        <v>1.109E-3</v>
      </c>
      <c r="O30" s="15"/>
      <c r="P30" s="15"/>
      <c r="Q30" s="15"/>
    </row>
    <row r="31" spans="1:19" outlineLevel="1" x14ac:dyDescent="0.2">
      <c r="A31" s="81" t="s">
        <v>4</v>
      </c>
      <c r="B31" s="95">
        <v>133.369163942</v>
      </c>
      <c r="C31" s="255">
        <v>7.0949999999999997E-3</v>
      </c>
      <c r="D31" s="255">
        <v>0.26949000000000001</v>
      </c>
      <c r="E31" s="95">
        <v>0.94627132542000003</v>
      </c>
      <c r="F31" s="95">
        <v>35.941655990729998</v>
      </c>
      <c r="G31" s="190">
        <v>6.5120000000000004E-3</v>
      </c>
      <c r="H31" s="95">
        <v>133.369163942</v>
      </c>
      <c r="I31" s="255">
        <v>6.3810000000000004E-3</v>
      </c>
      <c r="J31" s="255">
        <v>0.25841999999999998</v>
      </c>
      <c r="K31" s="95">
        <v>0.85099195671000005</v>
      </c>
      <c r="L31" s="95">
        <v>34.465259345889997</v>
      </c>
      <c r="M31" s="190">
        <v>5.6360000000000004E-3</v>
      </c>
      <c r="N31" s="95">
        <v>-8.7600000000000004E-4</v>
      </c>
      <c r="O31" s="15"/>
      <c r="P31" s="15"/>
      <c r="Q31" s="15"/>
    </row>
    <row r="32" spans="1:19" outlineLevel="1" x14ac:dyDescent="0.2">
      <c r="A32" s="81" t="s">
        <v>79</v>
      </c>
      <c r="B32" s="95">
        <v>1447.1484792702599</v>
      </c>
      <c r="C32" s="255">
        <v>2.6328000000000001E-2</v>
      </c>
      <c r="D32" s="255">
        <v>1</v>
      </c>
      <c r="E32" s="95">
        <v>38.100501265609999</v>
      </c>
      <c r="F32" s="95">
        <v>1447.1484792702599</v>
      </c>
      <c r="G32" s="190">
        <v>0.26218799999999998</v>
      </c>
      <c r="H32" s="95">
        <v>1497.70438513964</v>
      </c>
      <c r="I32" s="255">
        <v>2.4691000000000001E-2</v>
      </c>
      <c r="J32" s="255">
        <v>1</v>
      </c>
      <c r="K32" s="95">
        <v>36.980263879340001</v>
      </c>
      <c r="L32" s="95">
        <v>1497.70438513964</v>
      </c>
      <c r="M32" s="190">
        <v>0.24491199999999999</v>
      </c>
      <c r="N32" s="95">
        <v>-1.7276E-2</v>
      </c>
      <c r="O32" s="15"/>
      <c r="P32" s="15"/>
      <c r="Q32" s="15"/>
    </row>
    <row r="33" spans="1:17" outlineLevel="1" x14ac:dyDescent="0.2">
      <c r="A33" s="81" t="s">
        <v>60</v>
      </c>
      <c r="B33" s="95">
        <v>34.636033317980001</v>
      </c>
      <c r="C33" s="255">
        <v>1</v>
      </c>
      <c r="D33" s="255">
        <v>37.982399999999998</v>
      </c>
      <c r="E33" s="95">
        <v>34.636033317980001</v>
      </c>
      <c r="F33" s="95">
        <v>1315.55967189683</v>
      </c>
      <c r="G33" s="190">
        <v>0.238347</v>
      </c>
      <c r="H33" s="95">
        <v>36.32522426936</v>
      </c>
      <c r="I33" s="255">
        <v>1</v>
      </c>
      <c r="J33" s="255">
        <v>40.500100000000003</v>
      </c>
      <c r="K33" s="95">
        <v>36.32522426936</v>
      </c>
      <c r="L33" s="95">
        <v>1471.17521543152</v>
      </c>
      <c r="M33" s="190">
        <v>0.24057400000000001</v>
      </c>
      <c r="N33" s="95">
        <v>2.2269999999999998E-3</v>
      </c>
      <c r="O33" s="15"/>
      <c r="P33" s="15"/>
      <c r="Q33" s="15"/>
    </row>
    <row r="34" spans="1:17" outlineLevel="1" x14ac:dyDescent="0.2">
      <c r="A34" s="81" t="s">
        <v>113</v>
      </c>
      <c r="B34" s="95">
        <v>10.611372318000001</v>
      </c>
      <c r="C34" s="255">
        <v>1.3416699999999999</v>
      </c>
      <c r="D34" s="255">
        <v>50.959829999999997</v>
      </c>
      <c r="E34" s="95">
        <v>14.23695525804</v>
      </c>
      <c r="F34" s="95">
        <v>540.75372939198996</v>
      </c>
      <c r="G34" s="190">
        <v>9.7971000000000003E-2</v>
      </c>
      <c r="H34" s="95">
        <v>10.928198152</v>
      </c>
      <c r="I34" s="255">
        <v>1.323539</v>
      </c>
      <c r="J34" s="255">
        <v>53.603467999999999</v>
      </c>
      <c r="K34" s="95">
        <v>14.463898112320001</v>
      </c>
      <c r="L34" s="95">
        <v>585.78931993840001</v>
      </c>
      <c r="M34" s="190">
        <v>9.5791000000000001E-2</v>
      </c>
      <c r="N34" s="95">
        <v>-2.1800000000000001E-3</v>
      </c>
      <c r="O34" s="15"/>
      <c r="P34" s="15"/>
      <c r="Q34" s="15"/>
    </row>
    <row r="35" spans="1:17" ht="15" x14ac:dyDescent="0.25">
      <c r="A35" s="85" t="s">
        <v>64</v>
      </c>
      <c r="B35" s="48">
        <f t="shared" ref="B35:N35" si="4">SUM(B$36:B$39)</f>
        <v>61.140424883259996</v>
      </c>
      <c r="C35" s="199">
        <f t="shared" si="4"/>
        <v>3.479247</v>
      </c>
      <c r="D35" s="199">
        <f t="shared" si="4"/>
        <v>132.15012999999999</v>
      </c>
      <c r="E35" s="48">
        <f t="shared" si="4"/>
        <v>8.7254880672499997</v>
      </c>
      <c r="F35" s="48">
        <f t="shared" si="4"/>
        <v>331.41497796697001</v>
      </c>
      <c r="G35" s="153">
        <f t="shared" si="4"/>
        <v>6.0044E-2</v>
      </c>
      <c r="H35" s="48">
        <f t="shared" si="4"/>
        <v>62.24897403336</v>
      </c>
      <c r="I35" s="199">
        <f t="shared" si="4"/>
        <v>3.4301310000000003</v>
      </c>
      <c r="J35" s="199">
        <f t="shared" si="4"/>
        <v>138.92066800000001</v>
      </c>
      <c r="K35" s="48">
        <f t="shared" si="4"/>
        <v>7.8394929807700002</v>
      </c>
      <c r="L35" s="48">
        <f t="shared" si="4"/>
        <v>317.50024967053002</v>
      </c>
      <c r="M35" s="153">
        <f t="shared" si="4"/>
        <v>5.1919000000000007E-2</v>
      </c>
      <c r="N35" s="48">
        <f t="shared" si="4"/>
        <v>-8.1250000000000003E-3</v>
      </c>
      <c r="O35" s="15"/>
      <c r="P35" s="15"/>
      <c r="Q35" s="15"/>
    </row>
    <row r="36" spans="1:17" outlineLevel="1" x14ac:dyDescent="0.2">
      <c r="A36" s="81" t="s">
        <v>47</v>
      </c>
      <c r="B36" s="95">
        <v>1.4397809874</v>
      </c>
      <c r="C36" s="255">
        <v>1.1112489999999999</v>
      </c>
      <c r="D36" s="255">
        <v>42.207900000000002</v>
      </c>
      <c r="E36" s="95">
        <v>1.5999550301900001</v>
      </c>
      <c r="F36" s="95">
        <v>60.770131938079999</v>
      </c>
      <c r="G36" s="190">
        <v>1.1010000000000001E-2</v>
      </c>
      <c r="H36" s="95">
        <v>1.2382227515899999</v>
      </c>
      <c r="I36" s="255">
        <v>1.081901</v>
      </c>
      <c r="J36" s="255">
        <v>43.817100000000003</v>
      </c>
      <c r="K36" s="95">
        <v>1.3396344732000001</v>
      </c>
      <c r="L36" s="95">
        <v>54.255330128700002</v>
      </c>
      <c r="M36" s="190">
        <v>8.8719999999999997E-3</v>
      </c>
      <c r="N36" s="95">
        <v>-2.1380000000000001E-3</v>
      </c>
      <c r="O36" s="15"/>
      <c r="P36" s="15"/>
      <c r="Q36" s="15"/>
    </row>
    <row r="37" spans="1:17" outlineLevel="1" x14ac:dyDescent="0.2">
      <c r="A37" s="81" t="s">
        <v>79</v>
      </c>
      <c r="B37" s="95">
        <v>54.582579173269998</v>
      </c>
      <c r="C37" s="255">
        <v>2.6328000000000001E-2</v>
      </c>
      <c r="D37" s="255">
        <v>1</v>
      </c>
      <c r="E37" s="95">
        <v>1.4370492430999999</v>
      </c>
      <c r="F37" s="95">
        <v>54.582579173269998</v>
      </c>
      <c r="G37" s="190">
        <v>9.8890000000000002E-3</v>
      </c>
      <c r="H37" s="95">
        <v>56.326879486739998</v>
      </c>
      <c r="I37" s="255">
        <v>2.4691000000000001E-2</v>
      </c>
      <c r="J37" s="255">
        <v>1</v>
      </c>
      <c r="K37" s="95">
        <v>1.3907837138000001</v>
      </c>
      <c r="L37" s="95">
        <v>56.326879486739998</v>
      </c>
      <c r="M37" s="190">
        <v>9.2110000000000004E-3</v>
      </c>
      <c r="N37" s="95">
        <v>-6.78E-4</v>
      </c>
      <c r="O37" s="15"/>
      <c r="P37" s="15"/>
      <c r="Q37" s="15"/>
    </row>
    <row r="38" spans="1:17" outlineLevel="1" x14ac:dyDescent="0.2">
      <c r="A38" s="81" t="s">
        <v>60</v>
      </c>
      <c r="B38" s="95">
        <v>3.4485596405900001</v>
      </c>
      <c r="C38" s="255">
        <v>1</v>
      </c>
      <c r="D38" s="255">
        <v>37.982399999999998</v>
      </c>
      <c r="E38" s="95">
        <v>3.4485596405900001</v>
      </c>
      <c r="F38" s="95">
        <v>130.98457169276</v>
      </c>
      <c r="G38" s="190">
        <v>2.3730999999999999E-2</v>
      </c>
      <c r="H38" s="95">
        <v>3.3696475460299999</v>
      </c>
      <c r="I38" s="255">
        <v>1</v>
      </c>
      <c r="J38" s="255">
        <v>40.500100000000003</v>
      </c>
      <c r="K38" s="95">
        <v>3.3696475460299999</v>
      </c>
      <c r="L38" s="95">
        <v>136.47106257899</v>
      </c>
      <c r="M38" s="190">
        <v>2.2315999999999999E-2</v>
      </c>
      <c r="N38" s="95">
        <v>-1.415E-3</v>
      </c>
      <c r="O38" s="15"/>
      <c r="P38" s="15"/>
      <c r="Q38" s="15"/>
    </row>
    <row r="39" spans="1:17" outlineLevel="1" x14ac:dyDescent="0.2">
      <c r="A39" s="81" t="s">
        <v>113</v>
      </c>
      <c r="B39" s="95">
        <v>1.6695050819999999</v>
      </c>
      <c r="C39" s="255">
        <v>1.3416699999999999</v>
      </c>
      <c r="D39" s="255">
        <v>50.959829999999997</v>
      </c>
      <c r="E39" s="95">
        <v>2.2399241533700001</v>
      </c>
      <c r="F39" s="95">
        <v>85.077695162859996</v>
      </c>
      <c r="G39" s="190">
        <v>1.5414000000000001E-2</v>
      </c>
      <c r="H39" s="95">
        <v>1.314224249</v>
      </c>
      <c r="I39" s="255">
        <v>1.323539</v>
      </c>
      <c r="J39" s="255">
        <v>53.603467999999999</v>
      </c>
      <c r="K39" s="95">
        <v>1.7394272477399999</v>
      </c>
      <c r="L39" s="95">
        <v>70.446977476100002</v>
      </c>
      <c r="M39" s="190">
        <v>1.1520000000000001E-2</v>
      </c>
      <c r="N39" s="95">
        <v>-3.8939999999999999E-3</v>
      </c>
      <c r="O39" s="15"/>
      <c r="P39" s="15"/>
      <c r="Q39" s="15"/>
    </row>
    <row r="40" spans="1:17" x14ac:dyDescent="0.2">
      <c r="B40" s="101"/>
      <c r="C40" s="18"/>
      <c r="D40" s="18"/>
      <c r="E40" s="101"/>
      <c r="F40" s="101"/>
      <c r="G40" s="204"/>
      <c r="H40" s="101"/>
      <c r="I40" s="18"/>
      <c r="J40" s="18"/>
      <c r="K40" s="101"/>
      <c r="L40" s="101"/>
      <c r="M40" s="204"/>
      <c r="N40" s="101"/>
      <c r="O40" s="15"/>
      <c r="P40" s="15"/>
      <c r="Q40" s="15"/>
    </row>
    <row r="41" spans="1:17" x14ac:dyDescent="0.2">
      <c r="B41" s="101"/>
      <c r="C41" s="18"/>
      <c r="D41" s="18"/>
      <c r="E41" s="101"/>
      <c r="F41" s="101"/>
      <c r="G41" s="204"/>
      <c r="H41" s="101"/>
      <c r="I41" s="18"/>
      <c r="J41" s="18"/>
      <c r="K41" s="101"/>
      <c r="L41" s="101"/>
      <c r="M41" s="204"/>
      <c r="N41" s="101"/>
      <c r="O41" s="15"/>
      <c r="P41" s="15"/>
      <c r="Q41" s="15"/>
    </row>
    <row r="42" spans="1:17" x14ac:dyDescent="0.2">
      <c r="B42" s="101"/>
      <c r="C42" s="18"/>
      <c r="D42" s="18"/>
      <c r="E42" s="101"/>
      <c r="F42" s="101"/>
      <c r="G42" s="204"/>
      <c r="H42" s="101"/>
      <c r="I42" s="18"/>
      <c r="J42" s="18"/>
      <c r="K42" s="101"/>
      <c r="L42" s="101"/>
      <c r="M42" s="204"/>
      <c r="N42" s="101"/>
      <c r="O42" s="15"/>
      <c r="P42" s="15"/>
      <c r="Q42" s="15"/>
    </row>
    <row r="43" spans="1:17" x14ac:dyDescent="0.2">
      <c r="B43" s="101"/>
      <c r="C43" s="18"/>
      <c r="D43" s="18"/>
      <c r="E43" s="101"/>
      <c r="F43" s="101"/>
      <c r="G43" s="204"/>
      <c r="H43" s="101"/>
      <c r="I43" s="18"/>
      <c r="J43" s="18"/>
      <c r="K43" s="101"/>
      <c r="L43" s="101"/>
      <c r="M43" s="204"/>
      <c r="N43" s="101"/>
      <c r="O43" s="15"/>
      <c r="P43" s="15"/>
      <c r="Q43" s="15"/>
    </row>
    <row r="44" spans="1:17" x14ac:dyDescent="0.2">
      <c r="B44" s="101"/>
      <c r="C44" s="18"/>
      <c r="D44" s="18"/>
      <c r="E44" s="101"/>
      <c r="F44" s="101"/>
      <c r="G44" s="204"/>
      <c r="H44" s="101"/>
      <c r="I44" s="18"/>
      <c r="J44" s="18"/>
      <c r="K44" s="101"/>
      <c r="L44" s="101"/>
      <c r="M44" s="204"/>
      <c r="N44" s="101"/>
      <c r="O44" s="15"/>
      <c r="P44" s="15"/>
      <c r="Q44" s="15"/>
    </row>
    <row r="45" spans="1:17" x14ac:dyDescent="0.2">
      <c r="B45" s="101"/>
      <c r="C45" s="18"/>
      <c r="D45" s="18"/>
      <c r="E45" s="101"/>
      <c r="F45" s="101"/>
      <c r="G45" s="204"/>
      <c r="H45" s="101"/>
      <c r="I45" s="18"/>
      <c r="J45" s="18"/>
      <c r="K45" s="101"/>
      <c r="L45" s="101"/>
      <c r="M45" s="204"/>
      <c r="N45" s="101"/>
      <c r="O45" s="15"/>
      <c r="P45" s="15"/>
      <c r="Q45" s="15"/>
    </row>
    <row r="46" spans="1:17" x14ac:dyDescent="0.2">
      <c r="B46" s="101"/>
      <c r="C46" s="18"/>
      <c r="D46" s="18"/>
      <c r="E46" s="101"/>
      <c r="F46" s="101"/>
      <c r="G46" s="204"/>
      <c r="H46" s="101"/>
      <c r="I46" s="18"/>
      <c r="J46" s="18"/>
      <c r="K46" s="101"/>
      <c r="L46" s="101"/>
      <c r="M46" s="204"/>
      <c r="N46" s="101"/>
      <c r="O46" s="15"/>
      <c r="P46" s="15"/>
      <c r="Q46" s="15"/>
    </row>
    <row r="47" spans="1:17" x14ac:dyDescent="0.2">
      <c r="B47" s="101"/>
      <c r="C47" s="18"/>
      <c r="D47" s="18"/>
      <c r="E47" s="101"/>
      <c r="F47" s="101"/>
      <c r="G47" s="204"/>
      <c r="H47" s="101"/>
      <c r="I47" s="18"/>
      <c r="J47" s="18"/>
      <c r="K47" s="101"/>
      <c r="L47" s="101"/>
      <c r="M47" s="204"/>
      <c r="N47" s="101"/>
      <c r="O47" s="15"/>
      <c r="P47" s="15"/>
      <c r="Q47" s="15"/>
    </row>
    <row r="48" spans="1:17" x14ac:dyDescent="0.2">
      <c r="B48" s="101"/>
      <c r="C48" s="18"/>
      <c r="D48" s="18"/>
      <c r="E48" s="101"/>
      <c r="F48" s="101"/>
      <c r="G48" s="204"/>
      <c r="H48" s="101"/>
      <c r="I48" s="18"/>
      <c r="J48" s="18"/>
      <c r="K48" s="101"/>
      <c r="L48" s="101"/>
      <c r="M48" s="204"/>
      <c r="N48" s="101"/>
      <c r="O48" s="15"/>
      <c r="P48" s="15"/>
      <c r="Q48" s="15"/>
    </row>
    <row r="49" spans="2:17" x14ac:dyDescent="0.2">
      <c r="B49" s="101"/>
      <c r="C49" s="18"/>
      <c r="D49" s="18"/>
      <c r="E49" s="101"/>
      <c r="F49" s="101"/>
      <c r="G49" s="204"/>
      <c r="H49" s="101"/>
      <c r="I49" s="18"/>
      <c r="J49" s="18"/>
      <c r="K49" s="101"/>
      <c r="L49" s="101"/>
      <c r="M49" s="204"/>
      <c r="N49" s="101"/>
      <c r="O49" s="15"/>
      <c r="P49" s="15"/>
      <c r="Q49" s="15"/>
    </row>
    <row r="50" spans="2:17" x14ac:dyDescent="0.2">
      <c r="B50" s="101"/>
      <c r="C50" s="18"/>
      <c r="D50" s="18"/>
      <c r="E50" s="101"/>
      <c r="F50" s="101"/>
      <c r="G50" s="204"/>
      <c r="H50" s="101"/>
      <c r="I50" s="18"/>
      <c r="J50" s="18"/>
      <c r="K50" s="101"/>
      <c r="L50" s="101"/>
      <c r="M50" s="204"/>
      <c r="N50" s="101"/>
      <c r="O50" s="15"/>
      <c r="P50" s="15"/>
      <c r="Q50" s="15"/>
    </row>
    <row r="51" spans="2:17" x14ac:dyDescent="0.2">
      <c r="B51" s="101"/>
      <c r="C51" s="18"/>
      <c r="D51" s="18"/>
      <c r="E51" s="101"/>
      <c r="F51" s="101"/>
      <c r="G51" s="204"/>
      <c r="H51" s="101"/>
      <c r="I51" s="18"/>
      <c r="J51" s="18"/>
      <c r="K51" s="101"/>
      <c r="L51" s="101"/>
      <c r="M51" s="204"/>
      <c r="N51" s="101"/>
      <c r="O51" s="15"/>
      <c r="P51" s="15"/>
      <c r="Q51" s="15"/>
    </row>
    <row r="52" spans="2:17" x14ac:dyDescent="0.2">
      <c r="B52" s="101"/>
      <c r="C52" s="18"/>
      <c r="D52" s="18"/>
      <c r="E52" s="101"/>
      <c r="F52" s="101"/>
      <c r="G52" s="204"/>
      <c r="H52" s="101"/>
      <c r="I52" s="18"/>
      <c r="J52" s="18"/>
      <c r="K52" s="101"/>
      <c r="L52" s="101"/>
      <c r="M52" s="204"/>
      <c r="N52" s="101"/>
      <c r="O52" s="15"/>
      <c r="P52" s="15"/>
      <c r="Q52" s="15"/>
    </row>
    <row r="53" spans="2:17" x14ac:dyDescent="0.2">
      <c r="B53" s="101"/>
      <c r="C53" s="18"/>
      <c r="D53" s="18"/>
      <c r="E53" s="101"/>
      <c r="F53" s="101"/>
      <c r="G53" s="204"/>
      <c r="H53" s="101"/>
      <c r="I53" s="18"/>
      <c r="J53" s="18"/>
      <c r="K53" s="101"/>
      <c r="L53" s="101"/>
      <c r="M53" s="204"/>
      <c r="N53" s="101"/>
      <c r="O53" s="15"/>
      <c r="P53" s="15"/>
      <c r="Q53" s="15"/>
    </row>
    <row r="54" spans="2:17" x14ac:dyDescent="0.2">
      <c r="B54" s="101"/>
      <c r="C54" s="18"/>
      <c r="D54" s="18"/>
      <c r="E54" s="101"/>
      <c r="F54" s="101"/>
      <c r="G54" s="204"/>
      <c r="H54" s="101"/>
      <c r="I54" s="18"/>
      <c r="J54" s="18"/>
      <c r="K54" s="101"/>
      <c r="L54" s="101"/>
      <c r="M54" s="204"/>
      <c r="N54" s="101"/>
      <c r="O54" s="15"/>
      <c r="P54" s="15"/>
      <c r="Q54" s="15"/>
    </row>
    <row r="55" spans="2:17" x14ac:dyDescent="0.2">
      <c r="B55" s="101"/>
      <c r="C55" s="18"/>
      <c r="D55" s="18"/>
      <c r="E55" s="101"/>
      <c r="F55" s="101"/>
      <c r="G55" s="204"/>
      <c r="H55" s="101"/>
      <c r="I55" s="18"/>
      <c r="J55" s="18"/>
      <c r="K55" s="101"/>
      <c r="L55" s="101"/>
      <c r="M55" s="204"/>
      <c r="N55" s="101"/>
      <c r="O55" s="15"/>
      <c r="P55" s="15"/>
      <c r="Q55" s="15"/>
    </row>
    <row r="56" spans="2:17" x14ac:dyDescent="0.2">
      <c r="B56" s="101"/>
      <c r="C56" s="18"/>
      <c r="D56" s="18"/>
      <c r="E56" s="101"/>
      <c r="F56" s="101"/>
      <c r="G56" s="204"/>
      <c r="H56" s="101"/>
      <c r="I56" s="18"/>
      <c r="J56" s="18"/>
      <c r="K56" s="101"/>
      <c r="L56" s="101"/>
      <c r="M56" s="204"/>
      <c r="N56" s="101"/>
      <c r="O56" s="15"/>
      <c r="P56" s="15"/>
      <c r="Q56" s="15"/>
    </row>
    <row r="57" spans="2:17" x14ac:dyDescent="0.2">
      <c r="B57" s="101"/>
      <c r="C57" s="18"/>
      <c r="D57" s="18"/>
      <c r="E57" s="101"/>
      <c r="F57" s="101"/>
      <c r="G57" s="204"/>
      <c r="H57" s="101"/>
      <c r="I57" s="18"/>
      <c r="J57" s="18"/>
      <c r="K57" s="101"/>
      <c r="L57" s="101"/>
      <c r="M57" s="204"/>
      <c r="N57" s="101"/>
      <c r="O57" s="15"/>
      <c r="P57" s="15"/>
      <c r="Q57" s="15"/>
    </row>
    <row r="58" spans="2:17" x14ac:dyDescent="0.2">
      <c r="B58" s="101"/>
      <c r="C58" s="18"/>
      <c r="D58" s="18"/>
      <c r="E58" s="101"/>
      <c r="F58" s="101"/>
      <c r="G58" s="204"/>
      <c r="H58" s="101"/>
      <c r="I58" s="18"/>
      <c r="J58" s="18"/>
      <c r="K58" s="101"/>
      <c r="L58" s="101"/>
      <c r="M58" s="204"/>
      <c r="N58" s="101"/>
      <c r="O58" s="15"/>
      <c r="P58" s="15"/>
      <c r="Q58" s="15"/>
    </row>
    <row r="59" spans="2:17" x14ac:dyDescent="0.2">
      <c r="B59" s="101"/>
      <c r="C59" s="18"/>
      <c r="D59" s="18"/>
      <c r="E59" s="101"/>
      <c r="F59" s="101"/>
      <c r="G59" s="204"/>
      <c r="H59" s="101"/>
      <c r="I59" s="18"/>
      <c r="J59" s="18"/>
      <c r="K59" s="101"/>
      <c r="L59" s="101"/>
      <c r="M59" s="204"/>
      <c r="N59" s="101"/>
      <c r="O59" s="15"/>
      <c r="P59" s="15"/>
      <c r="Q59" s="15"/>
    </row>
    <row r="60" spans="2:17" x14ac:dyDescent="0.2">
      <c r="B60" s="101"/>
      <c r="C60" s="18"/>
      <c r="D60" s="18"/>
      <c r="E60" s="101"/>
      <c r="F60" s="101"/>
      <c r="G60" s="204"/>
      <c r="H60" s="101"/>
      <c r="I60" s="18"/>
      <c r="J60" s="18"/>
      <c r="K60" s="101"/>
      <c r="L60" s="101"/>
      <c r="M60" s="204"/>
      <c r="N60" s="101"/>
      <c r="O60" s="15"/>
      <c r="P60" s="15"/>
      <c r="Q60" s="15"/>
    </row>
    <row r="61" spans="2:17" x14ac:dyDescent="0.2">
      <c r="B61" s="101"/>
      <c r="C61" s="18"/>
      <c r="D61" s="18"/>
      <c r="E61" s="101"/>
      <c r="F61" s="101"/>
      <c r="G61" s="204"/>
      <c r="H61" s="101"/>
      <c r="I61" s="18"/>
      <c r="J61" s="18"/>
      <c r="K61" s="101"/>
      <c r="L61" s="101"/>
      <c r="M61" s="204"/>
      <c r="N61" s="101"/>
      <c r="O61" s="15"/>
      <c r="P61" s="15"/>
      <c r="Q61" s="15"/>
    </row>
    <row r="62" spans="2:17" x14ac:dyDescent="0.2">
      <c r="B62" s="101"/>
      <c r="C62" s="18"/>
      <c r="D62" s="18"/>
      <c r="E62" s="101"/>
      <c r="F62" s="101"/>
      <c r="G62" s="204"/>
      <c r="H62" s="101"/>
      <c r="I62" s="18"/>
      <c r="J62" s="18"/>
      <c r="K62" s="101"/>
      <c r="L62" s="101"/>
      <c r="M62" s="204"/>
      <c r="N62" s="101"/>
      <c r="O62" s="15"/>
      <c r="P62" s="15"/>
      <c r="Q62" s="15"/>
    </row>
    <row r="63" spans="2:17" x14ac:dyDescent="0.2">
      <c r="B63" s="101"/>
      <c r="C63" s="18"/>
      <c r="D63" s="18"/>
      <c r="E63" s="101"/>
      <c r="F63" s="101"/>
      <c r="G63" s="204"/>
      <c r="H63" s="101"/>
      <c r="I63" s="18"/>
      <c r="J63" s="18"/>
      <c r="K63" s="101"/>
      <c r="L63" s="101"/>
      <c r="M63" s="204"/>
      <c r="N63" s="101"/>
      <c r="O63" s="15"/>
      <c r="P63" s="15"/>
      <c r="Q63" s="15"/>
    </row>
    <row r="64" spans="2:17" x14ac:dyDescent="0.2">
      <c r="B64" s="101"/>
      <c r="C64" s="18"/>
      <c r="D64" s="18"/>
      <c r="E64" s="101"/>
      <c r="F64" s="101"/>
      <c r="G64" s="204"/>
      <c r="H64" s="101"/>
      <c r="I64" s="18"/>
      <c r="J64" s="18"/>
      <c r="K64" s="101"/>
      <c r="L64" s="101"/>
      <c r="M64" s="204"/>
      <c r="N64" s="101"/>
      <c r="O64" s="15"/>
      <c r="P64" s="15"/>
      <c r="Q64" s="15"/>
    </row>
    <row r="65" spans="2:17" x14ac:dyDescent="0.2">
      <c r="B65" s="101"/>
      <c r="C65" s="18"/>
      <c r="D65" s="18"/>
      <c r="E65" s="101"/>
      <c r="F65" s="101"/>
      <c r="G65" s="204"/>
      <c r="H65" s="101"/>
      <c r="I65" s="18"/>
      <c r="J65" s="18"/>
      <c r="K65" s="101"/>
      <c r="L65" s="101"/>
      <c r="M65" s="204"/>
      <c r="N65" s="101"/>
      <c r="O65" s="15"/>
      <c r="P65" s="15"/>
      <c r="Q65" s="15"/>
    </row>
    <row r="66" spans="2:17" x14ac:dyDescent="0.2">
      <c r="B66" s="101"/>
      <c r="C66" s="18"/>
      <c r="D66" s="18"/>
      <c r="E66" s="101"/>
      <c r="F66" s="101"/>
      <c r="G66" s="204"/>
      <c r="H66" s="101"/>
      <c r="I66" s="18"/>
      <c r="J66" s="18"/>
      <c r="K66" s="101"/>
      <c r="L66" s="101"/>
      <c r="M66" s="204"/>
      <c r="N66" s="101"/>
      <c r="O66" s="15"/>
      <c r="P66" s="15"/>
      <c r="Q66" s="15"/>
    </row>
    <row r="67" spans="2:17" x14ac:dyDescent="0.2">
      <c r="B67" s="101"/>
      <c r="C67" s="18"/>
      <c r="D67" s="18"/>
      <c r="E67" s="101"/>
      <c r="F67" s="101"/>
      <c r="G67" s="204"/>
      <c r="H67" s="101"/>
      <c r="I67" s="18"/>
      <c r="J67" s="18"/>
      <c r="K67" s="101"/>
      <c r="L67" s="101"/>
      <c r="M67" s="204"/>
      <c r="N67" s="101"/>
      <c r="O67" s="15"/>
      <c r="P67" s="15"/>
      <c r="Q67" s="15"/>
    </row>
    <row r="68" spans="2:17" x14ac:dyDescent="0.2">
      <c r="B68" s="101"/>
      <c r="C68" s="18"/>
      <c r="D68" s="18"/>
      <c r="E68" s="101"/>
      <c r="F68" s="101"/>
      <c r="G68" s="204"/>
      <c r="H68" s="101"/>
      <c r="I68" s="18"/>
      <c r="J68" s="18"/>
      <c r="K68" s="101"/>
      <c r="L68" s="101"/>
      <c r="M68" s="204"/>
      <c r="N68" s="101"/>
      <c r="O68" s="15"/>
      <c r="P68" s="15"/>
      <c r="Q68" s="15"/>
    </row>
    <row r="69" spans="2:17" x14ac:dyDescent="0.2">
      <c r="B69" s="101"/>
      <c r="C69" s="18"/>
      <c r="D69" s="18"/>
      <c r="E69" s="101"/>
      <c r="F69" s="101"/>
      <c r="G69" s="204"/>
      <c r="H69" s="101"/>
      <c r="I69" s="18"/>
      <c r="J69" s="18"/>
      <c r="K69" s="101"/>
      <c r="L69" s="101"/>
      <c r="M69" s="204"/>
      <c r="N69" s="101"/>
      <c r="O69" s="15"/>
      <c r="P69" s="15"/>
      <c r="Q69" s="15"/>
    </row>
    <row r="70" spans="2:17" x14ac:dyDescent="0.2">
      <c r="B70" s="101"/>
      <c r="C70" s="18"/>
      <c r="D70" s="18"/>
      <c r="E70" s="101"/>
      <c r="F70" s="101"/>
      <c r="G70" s="204"/>
      <c r="H70" s="101"/>
      <c r="I70" s="18"/>
      <c r="J70" s="18"/>
      <c r="K70" s="101"/>
      <c r="L70" s="101"/>
      <c r="M70" s="204"/>
      <c r="N70" s="101"/>
      <c r="O70" s="15"/>
      <c r="P70" s="15"/>
      <c r="Q70" s="15"/>
    </row>
    <row r="71" spans="2:17" x14ac:dyDescent="0.2">
      <c r="B71" s="101"/>
      <c r="C71" s="18"/>
      <c r="D71" s="18"/>
      <c r="E71" s="101"/>
      <c r="F71" s="101"/>
      <c r="G71" s="204"/>
      <c r="H71" s="101"/>
      <c r="I71" s="18"/>
      <c r="J71" s="18"/>
      <c r="K71" s="101"/>
      <c r="L71" s="101"/>
      <c r="M71" s="204"/>
      <c r="N71" s="101"/>
      <c r="O71" s="15"/>
      <c r="P71" s="15"/>
      <c r="Q71" s="15"/>
    </row>
    <row r="72" spans="2:17" x14ac:dyDescent="0.2">
      <c r="B72" s="101"/>
      <c r="C72" s="18"/>
      <c r="D72" s="18"/>
      <c r="E72" s="101"/>
      <c r="F72" s="101"/>
      <c r="G72" s="204"/>
      <c r="H72" s="101"/>
      <c r="I72" s="18"/>
      <c r="J72" s="18"/>
      <c r="K72" s="101"/>
      <c r="L72" s="101"/>
      <c r="M72" s="204"/>
      <c r="N72" s="101"/>
      <c r="O72" s="15"/>
      <c r="P72" s="15"/>
      <c r="Q72" s="15"/>
    </row>
    <row r="73" spans="2:17" x14ac:dyDescent="0.2">
      <c r="B73" s="101"/>
      <c r="C73" s="18"/>
      <c r="D73" s="18"/>
      <c r="E73" s="101"/>
      <c r="F73" s="101"/>
      <c r="G73" s="204"/>
      <c r="H73" s="101"/>
      <c r="I73" s="18"/>
      <c r="J73" s="18"/>
      <c r="K73" s="101"/>
      <c r="L73" s="101"/>
      <c r="M73" s="204"/>
      <c r="N73" s="101"/>
      <c r="O73" s="15"/>
      <c r="P73" s="15"/>
      <c r="Q73" s="15"/>
    </row>
    <row r="74" spans="2:17" x14ac:dyDescent="0.2">
      <c r="B74" s="101"/>
      <c r="C74" s="18"/>
      <c r="D74" s="18"/>
      <c r="E74" s="101"/>
      <c r="F74" s="101"/>
      <c r="G74" s="204"/>
      <c r="H74" s="101"/>
      <c r="I74" s="18"/>
      <c r="J74" s="18"/>
      <c r="K74" s="101"/>
      <c r="L74" s="101"/>
      <c r="M74" s="204"/>
      <c r="N74" s="101"/>
      <c r="O74" s="15"/>
      <c r="P74" s="15"/>
      <c r="Q74" s="15"/>
    </row>
    <row r="75" spans="2:17" x14ac:dyDescent="0.2">
      <c r="B75" s="101"/>
      <c r="C75" s="18"/>
      <c r="D75" s="18"/>
      <c r="E75" s="101"/>
      <c r="F75" s="101"/>
      <c r="G75" s="204"/>
      <c r="H75" s="101"/>
      <c r="I75" s="18"/>
      <c r="J75" s="18"/>
      <c r="K75" s="101"/>
      <c r="L75" s="101"/>
      <c r="M75" s="204"/>
      <c r="N75" s="101"/>
      <c r="O75" s="15"/>
      <c r="P75" s="15"/>
      <c r="Q75" s="15"/>
    </row>
    <row r="76" spans="2:17" x14ac:dyDescent="0.2">
      <c r="B76" s="101"/>
      <c r="C76" s="18"/>
      <c r="D76" s="18"/>
      <c r="E76" s="101"/>
      <c r="F76" s="101"/>
      <c r="G76" s="204"/>
      <c r="H76" s="101"/>
      <c r="I76" s="18"/>
      <c r="J76" s="18"/>
      <c r="K76" s="101"/>
      <c r="L76" s="101"/>
      <c r="M76" s="204"/>
      <c r="N76" s="101"/>
      <c r="O76" s="15"/>
      <c r="P76" s="15"/>
      <c r="Q76" s="15"/>
    </row>
    <row r="77" spans="2:17" x14ac:dyDescent="0.2">
      <c r="B77" s="101"/>
      <c r="C77" s="18"/>
      <c r="D77" s="18"/>
      <c r="E77" s="101"/>
      <c r="F77" s="101"/>
      <c r="G77" s="204"/>
      <c r="H77" s="101"/>
      <c r="I77" s="18"/>
      <c r="J77" s="18"/>
      <c r="K77" s="101"/>
      <c r="L77" s="101"/>
      <c r="M77" s="204"/>
      <c r="N77" s="101"/>
      <c r="O77" s="15"/>
      <c r="P77" s="15"/>
      <c r="Q77" s="15"/>
    </row>
    <row r="78" spans="2:17" x14ac:dyDescent="0.2">
      <c r="B78" s="101"/>
      <c r="C78" s="18"/>
      <c r="D78" s="18"/>
      <c r="E78" s="101"/>
      <c r="F78" s="101"/>
      <c r="G78" s="204"/>
      <c r="H78" s="101"/>
      <c r="I78" s="18"/>
      <c r="J78" s="18"/>
      <c r="K78" s="101"/>
      <c r="L78" s="101"/>
      <c r="M78" s="204"/>
      <c r="N78" s="101"/>
      <c r="O78" s="15"/>
      <c r="P78" s="15"/>
      <c r="Q78" s="15"/>
    </row>
    <row r="79" spans="2:17" x14ac:dyDescent="0.2">
      <c r="B79" s="101"/>
      <c r="C79" s="18"/>
      <c r="D79" s="18"/>
      <c r="E79" s="101"/>
      <c r="F79" s="101"/>
      <c r="G79" s="204"/>
      <c r="H79" s="101"/>
      <c r="I79" s="18"/>
      <c r="J79" s="18"/>
      <c r="K79" s="101"/>
      <c r="L79" s="101"/>
      <c r="M79" s="204"/>
      <c r="N79" s="101"/>
      <c r="O79" s="15"/>
      <c r="P79" s="15"/>
      <c r="Q79" s="15"/>
    </row>
    <row r="80" spans="2:17" x14ac:dyDescent="0.2">
      <c r="B80" s="101"/>
      <c r="C80" s="18"/>
      <c r="D80" s="18"/>
      <c r="E80" s="101"/>
      <c r="F80" s="101"/>
      <c r="G80" s="204"/>
      <c r="H80" s="101"/>
      <c r="I80" s="18"/>
      <c r="J80" s="18"/>
      <c r="K80" s="101"/>
      <c r="L80" s="101"/>
      <c r="M80" s="204"/>
      <c r="N80" s="101"/>
      <c r="O80" s="15"/>
      <c r="P80" s="15"/>
      <c r="Q80" s="15"/>
    </row>
    <row r="81" spans="2:17" x14ac:dyDescent="0.2">
      <c r="B81" s="101"/>
      <c r="C81" s="18"/>
      <c r="D81" s="18"/>
      <c r="E81" s="101"/>
      <c r="F81" s="101"/>
      <c r="G81" s="204"/>
      <c r="H81" s="101"/>
      <c r="I81" s="18"/>
      <c r="J81" s="18"/>
      <c r="K81" s="101"/>
      <c r="L81" s="101"/>
      <c r="M81" s="204"/>
      <c r="N81" s="101"/>
      <c r="O81" s="15"/>
      <c r="P81" s="15"/>
      <c r="Q81" s="15"/>
    </row>
    <row r="82" spans="2:17" x14ac:dyDescent="0.2">
      <c r="B82" s="101"/>
      <c r="C82" s="18"/>
      <c r="D82" s="18"/>
      <c r="E82" s="101"/>
      <c r="F82" s="101"/>
      <c r="G82" s="204"/>
      <c r="H82" s="101"/>
      <c r="I82" s="18"/>
      <c r="J82" s="18"/>
      <c r="K82" s="101"/>
      <c r="L82" s="101"/>
      <c r="M82" s="204"/>
      <c r="N82" s="101"/>
      <c r="O82" s="15"/>
      <c r="P82" s="15"/>
      <c r="Q82" s="15"/>
    </row>
    <row r="83" spans="2:17" x14ac:dyDescent="0.2">
      <c r="B83" s="101"/>
      <c r="C83" s="18"/>
      <c r="D83" s="18"/>
      <c r="E83" s="101"/>
      <c r="F83" s="101"/>
      <c r="G83" s="204"/>
      <c r="H83" s="101"/>
      <c r="I83" s="18"/>
      <c r="J83" s="18"/>
      <c r="K83" s="101"/>
      <c r="L83" s="101"/>
      <c r="M83" s="204"/>
      <c r="N83" s="101"/>
      <c r="O83" s="15"/>
      <c r="P83" s="15"/>
      <c r="Q83" s="15"/>
    </row>
    <row r="84" spans="2:17" x14ac:dyDescent="0.2">
      <c r="B84" s="101"/>
      <c r="C84" s="18"/>
      <c r="D84" s="18"/>
      <c r="E84" s="101"/>
      <c r="F84" s="101"/>
      <c r="G84" s="204"/>
      <c r="H84" s="101"/>
      <c r="I84" s="18"/>
      <c r="J84" s="18"/>
      <c r="K84" s="101"/>
      <c r="L84" s="101"/>
      <c r="M84" s="204"/>
      <c r="N84" s="101"/>
      <c r="O84" s="15"/>
      <c r="P84" s="15"/>
      <c r="Q84" s="15"/>
    </row>
    <row r="85" spans="2:17" x14ac:dyDescent="0.2">
      <c r="B85" s="101"/>
      <c r="C85" s="18"/>
      <c r="D85" s="18"/>
      <c r="E85" s="101"/>
      <c r="F85" s="101"/>
      <c r="G85" s="204"/>
      <c r="H85" s="101"/>
      <c r="I85" s="18"/>
      <c r="J85" s="18"/>
      <c r="K85" s="101"/>
      <c r="L85" s="101"/>
      <c r="M85" s="204"/>
      <c r="N85" s="101"/>
      <c r="O85" s="15"/>
      <c r="P85" s="15"/>
      <c r="Q85" s="15"/>
    </row>
    <row r="86" spans="2:17" x14ac:dyDescent="0.2">
      <c r="B86" s="101"/>
      <c r="C86" s="18"/>
      <c r="D86" s="18"/>
      <c r="E86" s="101"/>
      <c r="F86" s="101"/>
      <c r="G86" s="204"/>
      <c r="H86" s="101"/>
      <c r="I86" s="18"/>
      <c r="J86" s="18"/>
      <c r="K86" s="101"/>
      <c r="L86" s="101"/>
      <c r="M86" s="204"/>
      <c r="N86" s="101"/>
      <c r="O86" s="15"/>
      <c r="P86" s="15"/>
      <c r="Q86" s="15"/>
    </row>
    <row r="87" spans="2:17" x14ac:dyDescent="0.2">
      <c r="B87" s="101"/>
      <c r="C87" s="18"/>
      <c r="D87" s="18"/>
      <c r="E87" s="101"/>
      <c r="F87" s="101"/>
      <c r="G87" s="204"/>
      <c r="H87" s="101"/>
      <c r="I87" s="18"/>
      <c r="J87" s="18"/>
      <c r="K87" s="101"/>
      <c r="L87" s="101"/>
      <c r="M87" s="204"/>
      <c r="N87" s="101"/>
      <c r="O87" s="15"/>
      <c r="P87" s="15"/>
      <c r="Q87" s="15"/>
    </row>
    <row r="88" spans="2:17" x14ac:dyDescent="0.2">
      <c r="B88" s="101"/>
      <c r="C88" s="18"/>
      <c r="D88" s="18"/>
      <c r="E88" s="101"/>
      <c r="F88" s="101"/>
      <c r="G88" s="204"/>
      <c r="H88" s="101"/>
      <c r="I88" s="18"/>
      <c r="J88" s="18"/>
      <c r="K88" s="101"/>
      <c r="L88" s="101"/>
      <c r="M88" s="204"/>
      <c r="N88" s="101"/>
      <c r="O88" s="15"/>
      <c r="P88" s="15"/>
      <c r="Q88" s="15"/>
    </row>
    <row r="89" spans="2:17" x14ac:dyDescent="0.2">
      <c r="B89" s="101"/>
      <c r="C89" s="18"/>
      <c r="D89" s="18"/>
      <c r="E89" s="101"/>
      <c r="F89" s="101"/>
      <c r="G89" s="204"/>
      <c r="H89" s="101"/>
      <c r="I89" s="18"/>
      <c r="J89" s="18"/>
      <c r="K89" s="101"/>
      <c r="L89" s="101"/>
      <c r="M89" s="204"/>
      <c r="N89" s="101"/>
      <c r="O89" s="15"/>
      <c r="P89" s="15"/>
      <c r="Q89" s="15"/>
    </row>
    <row r="90" spans="2:17" x14ac:dyDescent="0.2">
      <c r="B90" s="101"/>
      <c r="C90" s="18"/>
      <c r="D90" s="18"/>
      <c r="E90" s="101"/>
      <c r="F90" s="101"/>
      <c r="G90" s="204"/>
      <c r="H90" s="101"/>
      <c r="I90" s="18"/>
      <c r="J90" s="18"/>
      <c r="K90" s="101"/>
      <c r="L90" s="101"/>
      <c r="M90" s="204"/>
      <c r="N90" s="101"/>
      <c r="O90" s="15"/>
      <c r="P90" s="15"/>
      <c r="Q90" s="15"/>
    </row>
    <row r="91" spans="2:17" x14ac:dyDescent="0.2">
      <c r="B91" s="101"/>
      <c r="C91" s="18"/>
      <c r="D91" s="18"/>
      <c r="E91" s="101"/>
      <c r="F91" s="101"/>
      <c r="G91" s="204"/>
      <c r="H91" s="101"/>
      <c r="I91" s="18"/>
      <c r="J91" s="18"/>
      <c r="K91" s="101"/>
      <c r="L91" s="101"/>
      <c r="M91" s="204"/>
      <c r="N91" s="101"/>
      <c r="O91" s="15"/>
      <c r="P91" s="15"/>
      <c r="Q91" s="15"/>
    </row>
    <row r="92" spans="2:17" x14ac:dyDescent="0.2">
      <c r="B92" s="101"/>
      <c r="C92" s="18"/>
      <c r="D92" s="18"/>
      <c r="E92" s="101"/>
      <c r="F92" s="101"/>
      <c r="G92" s="204"/>
      <c r="H92" s="101"/>
      <c r="I92" s="18"/>
      <c r="J92" s="18"/>
      <c r="K92" s="101"/>
      <c r="L92" s="101"/>
      <c r="M92" s="204"/>
      <c r="N92" s="101"/>
      <c r="O92" s="15"/>
      <c r="P92" s="15"/>
      <c r="Q92" s="15"/>
    </row>
    <row r="93" spans="2:17" x14ac:dyDescent="0.2">
      <c r="B93" s="101"/>
      <c r="C93" s="18"/>
      <c r="D93" s="18"/>
      <c r="E93" s="101"/>
      <c r="F93" s="101"/>
      <c r="G93" s="204"/>
      <c r="H93" s="101"/>
      <c r="I93" s="18"/>
      <c r="J93" s="18"/>
      <c r="K93" s="101"/>
      <c r="L93" s="101"/>
      <c r="M93" s="204"/>
      <c r="N93" s="101"/>
      <c r="O93" s="15"/>
      <c r="P93" s="15"/>
      <c r="Q93" s="15"/>
    </row>
    <row r="94" spans="2:17" x14ac:dyDescent="0.2">
      <c r="B94" s="101"/>
      <c r="C94" s="18"/>
      <c r="D94" s="18"/>
      <c r="E94" s="101"/>
      <c r="F94" s="101"/>
      <c r="G94" s="204"/>
      <c r="H94" s="101"/>
      <c r="I94" s="18"/>
      <c r="J94" s="18"/>
      <c r="K94" s="101"/>
      <c r="L94" s="101"/>
      <c r="M94" s="204"/>
      <c r="N94" s="101"/>
      <c r="O94" s="15"/>
      <c r="P94" s="15"/>
      <c r="Q94" s="15"/>
    </row>
    <row r="95" spans="2:17" x14ac:dyDescent="0.2">
      <c r="B95" s="101"/>
      <c r="C95" s="18"/>
      <c r="D95" s="18"/>
      <c r="E95" s="101"/>
      <c r="F95" s="101"/>
      <c r="G95" s="204"/>
      <c r="H95" s="101"/>
      <c r="I95" s="18"/>
      <c r="J95" s="18"/>
      <c r="K95" s="101"/>
      <c r="L95" s="101"/>
      <c r="M95" s="204"/>
      <c r="N95" s="101"/>
      <c r="O95" s="15"/>
      <c r="P95" s="15"/>
      <c r="Q95" s="15"/>
    </row>
    <row r="96" spans="2:17" x14ac:dyDescent="0.2">
      <c r="B96" s="101"/>
      <c r="C96" s="18"/>
      <c r="D96" s="18"/>
      <c r="E96" s="101"/>
      <c r="F96" s="101"/>
      <c r="G96" s="204"/>
      <c r="H96" s="101"/>
      <c r="I96" s="18"/>
      <c r="J96" s="18"/>
      <c r="K96" s="101"/>
      <c r="L96" s="101"/>
      <c r="M96" s="204"/>
      <c r="N96" s="101"/>
      <c r="O96" s="15"/>
      <c r="P96" s="15"/>
      <c r="Q96" s="15"/>
    </row>
    <row r="97" spans="2:17" x14ac:dyDescent="0.2">
      <c r="B97" s="101"/>
      <c r="C97" s="18"/>
      <c r="D97" s="18"/>
      <c r="E97" s="101"/>
      <c r="F97" s="101"/>
      <c r="G97" s="204"/>
      <c r="H97" s="101"/>
      <c r="I97" s="18"/>
      <c r="J97" s="18"/>
      <c r="K97" s="101"/>
      <c r="L97" s="101"/>
      <c r="M97" s="204"/>
      <c r="N97" s="101"/>
      <c r="O97" s="15"/>
      <c r="P97" s="15"/>
      <c r="Q97" s="15"/>
    </row>
    <row r="98" spans="2:17" x14ac:dyDescent="0.2">
      <c r="B98" s="101"/>
      <c r="C98" s="18"/>
      <c r="D98" s="18"/>
      <c r="E98" s="101"/>
      <c r="F98" s="101"/>
      <c r="G98" s="204"/>
      <c r="H98" s="101"/>
      <c r="I98" s="18"/>
      <c r="J98" s="18"/>
      <c r="K98" s="101"/>
      <c r="L98" s="101"/>
      <c r="M98" s="204"/>
      <c r="N98" s="101"/>
      <c r="O98" s="15"/>
      <c r="P98" s="15"/>
      <c r="Q98" s="15"/>
    </row>
    <row r="99" spans="2:17" x14ac:dyDescent="0.2">
      <c r="B99" s="101"/>
      <c r="C99" s="18"/>
      <c r="D99" s="18"/>
      <c r="E99" s="101"/>
      <c r="F99" s="101"/>
      <c r="G99" s="204"/>
      <c r="H99" s="101"/>
      <c r="I99" s="18"/>
      <c r="J99" s="18"/>
      <c r="K99" s="101"/>
      <c r="L99" s="101"/>
      <c r="M99" s="204"/>
      <c r="N99" s="101"/>
      <c r="O99" s="15"/>
      <c r="P99" s="15"/>
      <c r="Q99" s="15"/>
    </row>
    <row r="100" spans="2:17" x14ac:dyDescent="0.2">
      <c r="B100" s="101"/>
      <c r="C100" s="18"/>
      <c r="D100" s="18"/>
      <c r="E100" s="101"/>
      <c r="F100" s="101"/>
      <c r="G100" s="204"/>
      <c r="H100" s="101"/>
      <c r="I100" s="18"/>
      <c r="J100" s="18"/>
      <c r="K100" s="101"/>
      <c r="L100" s="101"/>
      <c r="M100" s="204"/>
      <c r="N100" s="101"/>
      <c r="O100" s="15"/>
      <c r="P100" s="15"/>
      <c r="Q100" s="15"/>
    </row>
    <row r="101" spans="2:17" x14ac:dyDescent="0.2">
      <c r="B101" s="101"/>
      <c r="C101" s="18"/>
      <c r="D101" s="18"/>
      <c r="E101" s="101"/>
      <c r="F101" s="101"/>
      <c r="G101" s="204"/>
      <c r="H101" s="101"/>
      <c r="I101" s="18"/>
      <c r="J101" s="18"/>
      <c r="K101" s="101"/>
      <c r="L101" s="101"/>
      <c r="M101" s="204"/>
      <c r="N101" s="101"/>
      <c r="O101" s="15"/>
      <c r="P101" s="15"/>
      <c r="Q101" s="15"/>
    </row>
    <row r="102" spans="2:17" x14ac:dyDescent="0.2">
      <c r="B102" s="101"/>
      <c r="C102" s="18"/>
      <c r="D102" s="18"/>
      <c r="E102" s="101"/>
      <c r="F102" s="101"/>
      <c r="G102" s="204"/>
      <c r="H102" s="101"/>
      <c r="I102" s="18"/>
      <c r="J102" s="18"/>
      <c r="K102" s="101"/>
      <c r="L102" s="101"/>
      <c r="M102" s="204"/>
      <c r="N102" s="101"/>
      <c r="O102" s="15"/>
      <c r="P102" s="15"/>
      <c r="Q102" s="15"/>
    </row>
    <row r="103" spans="2:17" x14ac:dyDescent="0.2">
      <c r="B103" s="101"/>
      <c r="C103" s="18"/>
      <c r="D103" s="18"/>
      <c r="E103" s="101"/>
      <c r="F103" s="101"/>
      <c r="G103" s="204"/>
      <c r="H103" s="101"/>
      <c r="I103" s="18"/>
      <c r="J103" s="18"/>
      <c r="K103" s="101"/>
      <c r="L103" s="101"/>
      <c r="M103" s="204"/>
      <c r="N103" s="101"/>
      <c r="O103" s="15"/>
      <c r="P103" s="15"/>
      <c r="Q103" s="15"/>
    </row>
    <row r="104" spans="2:17" x14ac:dyDescent="0.2">
      <c r="B104" s="101"/>
      <c r="C104" s="18"/>
      <c r="D104" s="18"/>
      <c r="E104" s="101"/>
      <c r="F104" s="101"/>
      <c r="G104" s="204"/>
      <c r="H104" s="101"/>
      <c r="I104" s="18"/>
      <c r="J104" s="18"/>
      <c r="K104" s="101"/>
      <c r="L104" s="101"/>
      <c r="M104" s="204"/>
      <c r="N104" s="101"/>
      <c r="O104" s="15"/>
      <c r="P104" s="15"/>
      <c r="Q104" s="15"/>
    </row>
    <row r="105" spans="2:17" x14ac:dyDescent="0.2">
      <c r="B105" s="101"/>
      <c r="C105" s="18"/>
      <c r="D105" s="18"/>
      <c r="E105" s="101"/>
      <c r="F105" s="101"/>
      <c r="G105" s="204"/>
      <c r="H105" s="101"/>
      <c r="I105" s="18"/>
      <c r="J105" s="18"/>
      <c r="K105" s="101"/>
      <c r="L105" s="101"/>
      <c r="M105" s="204"/>
      <c r="N105" s="101"/>
      <c r="O105" s="15"/>
      <c r="P105" s="15"/>
      <c r="Q105" s="15"/>
    </row>
    <row r="106" spans="2:17" x14ac:dyDescent="0.2">
      <c r="B106" s="101"/>
      <c r="C106" s="18"/>
      <c r="D106" s="18"/>
      <c r="E106" s="101"/>
      <c r="F106" s="101"/>
      <c r="G106" s="204"/>
      <c r="H106" s="101"/>
      <c r="I106" s="18"/>
      <c r="J106" s="18"/>
      <c r="K106" s="101"/>
      <c r="L106" s="101"/>
      <c r="M106" s="204"/>
      <c r="N106" s="101"/>
      <c r="O106" s="15"/>
      <c r="P106" s="15"/>
      <c r="Q106" s="15"/>
    </row>
    <row r="107" spans="2:17" x14ac:dyDescent="0.2">
      <c r="B107" s="101"/>
      <c r="C107" s="18"/>
      <c r="D107" s="18"/>
      <c r="E107" s="101"/>
      <c r="F107" s="101"/>
      <c r="G107" s="204"/>
      <c r="H107" s="101"/>
      <c r="I107" s="18"/>
      <c r="J107" s="18"/>
      <c r="K107" s="101"/>
      <c r="L107" s="101"/>
      <c r="M107" s="204"/>
      <c r="N107" s="101"/>
      <c r="O107" s="15"/>
      <c r="P107" s="15"/>
      <c r="Q107" s="15"/>
    </row>
    <row r="108" spans="2:17" x14ac:dyDescent="0.2">
      <c r="B108" s="101"/>
      <c r="C108" s="18"/>
      <c r="D108" s="18"/>
      <c r="E108" s="101"/>
      <c r="F108" s="101"/>
      <c r="G108" s="204"/>
      <c r="H108" s="101"/>
      <c r="I108" s="18"/>
      <c r="J108" s="18"/>
      <c r="K108" s="101"/>
      <c r="L108" s="101"/>
      <c r="M108" s="204"/>
      <c r="N108" s="101"/>
      <c r="O108" s="15"/>
      <c r="P108" s="15"/>
      <c r="Q108" s="15"/>
    </row>
    <row r="109" spans="2:17" x14ac:dyDescent="0.2">
      <c r="B109" s="101"/>
      <c r="C109" s="18"/>
      <c r="D109" s="18"/>
      <c r="E109" s="101"/>
      <c r="F109" s="101"/>
      <c r="G109" s="204"/>
      <c r="H109" s="101"/>
      <c r="I109" s="18"/>
      <c r="J109" s="18"/>
      <c r="K109" s="101"/>
      <c r="L109" s="101"/>
      <c r="M109" s="204"/>
      <c r="N109" s="101"/>
      <c r="O109" s="15"/>
      <c r="P109" s="15"/>
      <c r="Q109" s="15"/>
    </row>
    <row r="110" spans="2:17" x14ac:dyDescent="0.2">
      <c r="B110" s="101"/>
      <c r="C110" s="18"/>
      <c r="D110" s="18"/>
      <c r="E110" s="101"/>
      <c r="F110" s="101"/>
      <c r="G110" s="204"/>
      <c r="H110" s="101"/>
      <c r="I110" s="18"/>
      <c r="J110" s="18"/>
      <c r="K110" s="101"/>
      <c r="L110" s="101"/>
      <c r="M110" s="204"/>
      <c r="N110" s="101"/>
      <c r="O110" s="15"/>
      <c r="P110" s="15"/>
      <c r="Q110" s="15"/>
    </row>
    <row r="111" spans="2:17" x14ac:dyDescent="0.2">
      <c r="B111" s="101"/>
      <c r="C111" s="18"/>
      <c r="D111" s="18"/>
      <c r="E111" s="101"/>
      <c r="F111" s="101"/>
      <c r="G111" s="204"/>
      <c r="H111" s="101"/>
      <c r="I111" s="18"/>
      <c r="J111" s="18"/>
      <c r="K111" s="101"/>
      <c r="L111" s="101"/>
      <c r="M111" s="204"/>
      <c r="N111" s="101"/>
      <c r="O111" s="15"/>
      <c r="P111" s="15"/>
      <c r="Q111" s="15"/>
    </row>
    <row r="112" spans="2:17" x14ac:dyDescent="0.2">
      <c r="B112" s="101"/>
      <c r="C112" s="18"/>
      <c r="D112" s="18"/>
      <c r="E112" s="101"/>
      <c r="F112" s="101"/>
      <c r="G112" s="204"/>
      <c r="H112" s="101"/>
      <c r="I112" s="18"/>
      <c r="J112" s="18"/>
      <c r="K112" s="101"/>
      <c r="L112" s="101"/>
      <c r="M112" s="204"/>
      <c r="N112" s="101"/>
      <c r="O112" s="15"/>
      <c r="P112" s="15"/>
      <c r="Q112" s="15"/>
    </row>
    <row r="113" spans="2:17" x14ac:dyDescent="0.2">
      <c r="B113" s="101"/>
      <c r="C113" s="18"/>
      <c r="D113" s="18"/>
      <c r="E113" s="101"/>
      <c r="F113" s="101"/>
      <c r="G113" s="204"/>
      <c r="H113" s="101"/>
      <c r="I113" s="18"/>
      <c r="J113" s="18"/>
      <c r="K113" s="101"/>
      <c r="L113" s="101"/>
      <c r="M113" s="204"/>
      <c r="N113" s="101"/>
      <c r="O113" s="15"/>
      <c r="P113" s="15"/>
      <c r="Q113" s="15"/>
    </row>
    <row r="114" spans="2:17" x14ac:dyDescent="0.2">
      <c r="B114" s="101"/>
      <c r="C114" s="18"/>
      <c r="D114" s="18"/>
      <c r="E114" s="101"/>
      <c r="F114" s="101"/>
      <c r="G114" s="204"/>
      <c r="H114" s="101"/>
      <c r="I114" s="18"/>
      <c r="J114" s="18"/>
      <c r="K114" s="101"/>
      <c r="L114" s="101"/>
      <c r="M114" s="204"/>
      <c r="N114" s="101"/>
      <c r="O114" s="15"/>
      <c r="P114" s="15"/>
      <c r="Q114" s="15"/>
    </row>
    <row r="115" spans="2:17" x14ac:dyDescent="0.2">
      <c r="B115" s="101"/>
      <c r="C115" s="18"/>
      <c r="D115" s="18"/>
      <c r="E115" s="101"/>
      <c r="F115" s="101"/>
      <c r="G115" s="204"/>
      <c r="H115" s="101"/>
      <c r="I115" s="18"/>
      <c r="J115" s="18"/>
      <c r="K115" s="101"/>
      <c r="L115" s="101"/>
      <c r="M115" s="204"/>
      <c r="N115" s="101"/>
      <c r="O115" s="15"/>
      <c r="P115" s="15"/>
      <c r="Q115" s="15"/>
    </row>
    <row r="116" spans="2:17" x14ac:dyDescent="0.2">
      <c r="B116" s="101"/>
      <c r="C116" s="18"/>
      <c r="D116" s="18"/>
      <c r="E116" s="101"/>
      <c r="F116" s="101"/>
      <c r="G116" s="204"/>
      <c r="H116" s="101"/>
      <c r="I116" s="18"/>
      <c r="J116" s="18"/>
      <c r="K116" s="101"/>
      <c r="L116" s="101"/>
      <c r="M116" s="204"/>
      <c r="N116" s="101"/>
      <c r="O116" s="15"/>
      <c r="P116" s="15"/>
      <c r="Q116" s="15"/>
    </row>
    <row r="117" spans="2:17" x14ac:dyDescent="0.2">
      <c r="B117" s="101"/>
      <c r="C117" s="18"/>
      <c r="D117" s="18"/>
      <c r="E117" s="101"/>
      <c r="F117" s="101"/>
      <c r="G117" s="204"/>
      <c r="H117" s="101"/>
      <c r="I117" s="18"/>
      <c r="J117" s="18"/>
      <c r="K117" s="101"/>
      <c r="L117" s="101"/>
      <c r="M117" s="204"/>
      <c r="N117" s="101"/>
      <c r="O117" s="15"/>
      <c r="P117" s="15"/>
      <c r="Q117" s="15"/>
    </row>
    <row r="118" spans="2:17" x14ac:dyDescent="0.2">
      <c r="B118" s="101"/>
      <c r="C118" s="18"/>
      <c r="D118" s="18"/>
      <c r="E118" s="101"/>
      <c r="F118" s="101"/>
      <c r="G118" s="204"/>
      <c r="H118" s="101"/>
      <c r="I118" s="18"/>
      <c r="J118" s="18"/>
      <c r="K118" s="101"/>
      <c r="L118" s="101"/>
      <c r="M118" s="204"/>
      <c r="N118" s="101"/>
      <c r="O118" s="15"/>
      <c r="P118" s="15"/>
      <c r="Q118" s="15"/>
    </row>
    <row r="119" spans="2:17" x14ac:dyDescent="0.2">
      <c r="B119" s="101"/>
      <c r="C119" s="18"/>
      <c r="D119" s="18"/>
      <c r="E119" s="101"/>
      <c r="F119" s="101"/>
      <c r="G119" s="204"/>
      <c r="H119" s="101"/>
      <c r="I119" s="18"/>
      <c r="J119" s="18"/>
      <c r="K119" s="101"/>
      <c r="L119" s="101"/>
      <c r="M119" s="204"/>
      <c r="N119" s="101"/>
      <c r="O119" s="15"/>
      <c r="P119" s="15"/>
      <c r="Q119" s="15"/>
    </row>
    <row r="120" spans="2:17" x14ac:dyDescent="0.2">
      <c r="B120" s="101"/>
      <c r="C120" s="18"/>
      <c r="D120" s="18"/>
      <c r="E120" s="101"/>
      <c r="F120" s="101"/>
      <c r="G120" s="204"/>
      <c r="H120" s="101"/>
      <c r="I120" s="18"/>
      <c r="J120" s="18"/>
      <c r="K120" s="101"/>
      <c r="L120" s="101"/>
      <c r="M120" s="204"/>
      <c r="N120" s="101"/>
      <c r="O120" s="15"/>
      <c r="P120" s="15"/>
      <c r="Q120" s="15"/>
    </row>
    <row r="121" spans="2:17" x14ac:dyDescent="0.2">
      <c r="B121" s="101"/>
      <c r="C121" s="18"/>
      <c r="D121" s="18"/>
      <c r="E121" s="101"/>
      <c r="F121" s="101"/>
      <c r="G121" s="204"/>
      <c r="H121" s="101"/>
      <c r="I121" s="18"/>
      <c r="J121" s="18"/>
      <c r="K121" s="101"/>
      <c r="L121" s="101"/>
      <c r="M121" s="204"/>
      <c r="N121" s="101"/>
      <c r="O121" s="15"/>
      <c r="P121" s="15"/>
      <c r="Q121" s="15"/>
    </row>
    <row r="122" spans="2:17" x14ac:dyDescent="0.2">
      <c r="B122" s="101"/>
      <c r="C122" s="18"/>
      <c r="D122" s="18"/>
      <c r="E122" s="101"/>
      <c r="F122" s="101"/>
      <c r="G122" s="204"/>
      <c r="H122" s="101"/>
      <c r="I122" s="18"/>
      <c r="J122" s="18"/>
      <c r="K122" s="101"/>
      <c r="L122" s="101"/>
      <c r="M122" s="204"/>
      <c r="N122" s="101"/>
      <c r="O122" s="15"/>
      <c r="P122" s="15"/>
      <c r="Q122" s="15"/>
    </row>
    <row r="123" spans="2:17" x14ac:dyDescent="0.2">
      <c r="B123" s="101"/>
      <c r="C123" s="18"/>
      <c r="D123" s="18"/>
      <c r="E123" s="101"/>
      <c r="F123" s="101"/>
      <c r="G123" s="204"/>
      <c r="H123" s="101"/>
      <c r="I123" s="18"/>
      <c r="J123" s="18"/>
      <c r="K123" s="101"/>
      <c r="L123" s="101"/>
      <c r="M123" s="204"/>
      <c r="N123" s="101"/>
      <c r="O123" s="15"/>
      <c r="P123" s="15"/>
      <c r="Q123" s="15"/>
    </row>
    <row r="124" spans="2:17" x14ac:dyDescent="0.2">
      <c r="B124" s="101"/>
      <c r="C124" s="18"/>
      <c r="D124" s="18"/>
      <c r="E124" s="101"/>
      <c r="F124" s="101"/>
      <c r="G124" s="204"/>
      <c r="H124" s="101"/>
      <c r="I124" s="18"/>
      <c r="J124" s="18"/>
      <c r="K124" s="101"/>
      <c r="L124" s="101"/>
      <c r="M124" s="204"/>
      <c r="N124" s="101"/>
      <c r="O124" s="15"/>
      <c r="P124" s="15"/>
      <c r="Q124" s="15"/>
    </row>
    <row r="125" spans="2:17" x14ac:dyDescent="0.2">
      <c r="B125" s="101"/>
      <c r="C125" s="18"/>
      <c r="D125" s="18"/>
      <c r="E125" s="101"/>
      <c r="F125" s="101"/>
      <c r="G125" s="204"/>
      <c r="H125" s="101"/>
      <c r="I125" s="18"/>
      <c r="J125" s="18"/>
      <c r="K125" s="101"/>
      <c r="L125" s="101"/>
      <c r="M125" s="204"/>
      <c r="N125" s="101"/>
      <c r="O125" s="15"/>
      <c r="P125" s="15"/>
      <c r="Q125" s="15"/>
    </row>
    <row r="126" spans="2:17" x14ac:dyDescent="0.2">
      <c r="B126" s="101"/>
      <c r="C126" s="18"/>
      <c r="D126" s="18"/>
      <c r="E126" s="101"/>
      <c r="F126" s="101"/>
      <c r="G126" s="204"/>
      <c r="H126" s="101"/>
      <c r="I126" s="18"/>
      <c r="J126" s="18"/>
      <c r="K126" s="101"/>
      <c r="L126" s="101"/>
      <c r="M126" s="204"/>
      <c r="N126" s="101"/>
      <c r="O126" s="15"/>
      <c r="P126" s="15"/>
      <c r="Q126" s="15"/>
    </row>
    <row r="127" spans="2:17" x14ac:dyDescent="0.2">
      <c r="B127" s="101"/>
      <c r="C127" s="18"/>
      <c r="D127" s="18"/>
      <c r="E127" s="101"/>
      <c r="F127" s="101"/>
      <c r="G127" s="204"/>
      <c r="H127" s="101"/>
      <c r="I127" s="18"/>
      <c r="J127" s="18"/>
      <c r="K127" s="101"/>
      <c r="L127" s="101"/>
      <c r="M127" s="204"/>
      <c r="N127" s="101"/>
      <c r="O127" s="15"/>
      <c r="P127" s="15"/>
      <c r="Q127" s="15"/>
    </row>
    <row r="128" spans="2:17" x14ac:dyDescent="0.2">
      <c r="B128" s="101"/>
      <c r="C128" s="18"/>
      <c r="D128" s="18"/>
      <c r="E128" s="101"/>
      <c r="F128" s="101"/>
      <c r="G128" s="204"/>
      <c r="H128" s="101"/>
      <c r="I128" s="18"/>
      <c r="J128" s="18"/>
      <c r="K128" s="101"/>
      <c r="L128" s="101"/>
      <c r="M128" s="204"/>
      <c r="N128" s="101"/>
      <c r="O128" s="15"/>
      <c r="P128" s="15"/>
      <c r="Q128" s="15"/>
    </row>
    <row r="129" spans="2:17" x14ac:dyDescent="0.2">
      <c r="B129" s="101"/>
      <c r="C129" s="18"/>
      <c r="D129" s="18"/>
      <c r="E129" s="101"/>
      <c r="F129" s="101"/>
      <c r="G129" s="204"/>
      <c r="H129" s="101"/>
      <c r="I129" s="18"/>
      <c r="J129" s="18"/>
      <c r="K129" s="101"/>
      <c r="L129" s="101"/>
      <c r="M129" s="204"/>
      <c r="N129" s="101"/>
      <c r="O129" s="15"/>
      <c r="P129" s="15"/>
      <c r="Q129" s="15"/>
    </row>
    <row r="130" spans="2:17" x14ac:dyDescent="0.2">
      <c r="B130" s="101"/>
      <c r="C130" s="18"/>
      <c r="D130" s="18"/>
      <c r="E130" s="101"/>
      <c r="F130" s="101"/>
      <c r="G130" s="204"/>
      <c r="H130" s="101"/>
      <c r="I130" s="18"/>
      <c r="J130" s="18"/>
      <c r="K130" s="101"/>
      <c r="L130" s="101"/>
      <c r="M130" s="204"/>
      <c r="N130" s="101"/>
      <c r="O130" s="15"/>
      <c r="P130" s="15"/>
      <c r="Q130" s="15"/>
    </row>
    <row r="131" spans="2:17" x14ac:dyDescent="0.2">
      <c r="B131" s="101"/>
      <c r="C131" s="18"/>
      <c r="D131" s="18"/>
      <c r="E131" s="101"/>
      <c r="F131" s="101"/>
      <c r="G131" s="204"/>
      <c r="H131" s="101"/>
      <c r="I131" s="18"/>
      <c r="J131" s="18"/>
      <c r="K131" s="101"/>
      <c r="L131" s="101"/>
      <c r="M131" s="204"/>
      <c r="N131" s="101"/>
      <c r="O131" s="15"/>
      <c r="P131" s="15"/>
      <c r="Q131" s="15"/>
    </row>
    <row r="132" spans="2:17" x14ac:dyDescent="0.2">
      <c r="B132" s="101"/>
      <c r="C132" s="18"/>
      <c r="D132" s="18"/>
      <c r="E132" s="101"/>
      <c r="F132" s="101"/>
      <c r="G132" s="204"/>
      <c r="H132" s="101"/>
      <c r="I132" s="18"/>
      <c r="J132" s="18"/>
      <c r="K132" s="101"/>
      <c r="L132" s="101"/>
      <c r="M132" s="204"/>
      <c r="N132" s="101"/>
      <c r="O132" s="15"/>
      <c r="P132" s="15"/>
      <c r="Q132" s="15"/>
    </row>
    <row r="133" spans="2:17" x14ac:dyDescent="0.2">
      <c r="B133" s="101"/>
      <c r="C133" s="18"/>
      <c r="D133" s="18"/>
      <c r="E133" s="101"/>
      <c r="F133" s="101"/>
      <c r="G133" s="204"/>
      <c r="H133" s="101"/>
      <c r="I133" s="18"/>
      <c r="J133" s="18"/>
      <c r="K133" s="101"/>
      <c r="L133" s="101"/>
      <c r="M133" s="204"/>
      <c r="N133" s="101"/>
      <c r="O133" s="15"/>
      <c r="P133" s="15"/>
      <c r="Q133" s="15"/>
    </row>
    <row r="134" spans="2:17" x14ac:dyDescent="0.2">
      <c r="B134" s="101"/>
      <c r="C134" s="18"/>
      <c r="D134" s="18"/>
      <c r="E134" s="101"/>
      <c r="F134" s="101"/>
      <c r="G134" s="204"/>
      <c r="H134" s="101"/>
      <c r="I134" s="18"/>
      <c r="J134" s="18"/>
      <c r="K134" s="101"/>
      <c r="L134" s="101"/>
      <c r="M134" s="204"/>
      <c r="N134" s="101"/>
      <c r="O134" s="15"/>
      <c r="P134" s="15"/>
      <c r="Q134" s="15"/>
    </row>
    <row r="135" spans="2:17" x14ac:dyDescent="0.2">
      <c r="B135" s="101"/>
      <c r="C135" s="18"/>
      <c r="D135" s="18"/>
      <c r="E135" s="101"/>
      <c r="F135" s="101"/>
      <c r="G135" s="204"/>
      <c r="H135" s="101"/>
      <c r="I135" s="18"/>
      <c r="J135" s="18"/>
      <c r="K135" s="101"/>
      <c r="L135" s="101"/>
      <c r="M135" s="204"/>
      <c r="N135" s="101"/>
      <c r="O135" s="15"/>
      <c r="P135" s="15"/>
      <c r="Q135" s="15"/>
    </row>
    <row r="136" spans="2:17" x14ac:dyDescent="0.2">
      <c r="B136" s="101"/>
      <c r="C136" s="18"/>
      <c r="D136" s="18"/>
      <c r="E136" s="101"/>
      <c r="F136" s="101"/>
      <c r="G136" s="204"/>
      <c r="H136" s="101"/>
      <c r="I136" s="18"/>
      <c r="J136" s="18"/>
      <c r="K136" s="101"/>
      <c r="L136" s="101"/>
      <c r="M136" s="204"/>
      <c r="N136" s="101"/>
      <c r="O136" s="15"/>
      <c r="P136" s="15"/>
      <c r="Q136" s="15"/>
    </row>
    <row r="137" spans="2:17" x14ac:dyDescent="0.2">
      <c r="B137" s="101"/>
      <c r="C137" s="18"/>
      <c r="D137" s="18"/>
      <c r="E137" s="101"/>
      <c r="F137" s="101"/>
      <c r="G137" s="204"/>
      <c r="H137" s="101"/>
      <c r="I137" s="18"/>
      <c r="J137" s="18"/>
      <c r="K137" s="101"/>
      <c r="L137" s="101"/>
      <c r="M137" s="204"/>
      <c r="N137" s="101"/>
      <c r="O137" s="15"/>
      <c r="P137" s="15"/>
      <c r="Q137" s="15"/>
    </row>
    <row r="138" spans="2:17" x14ac:dyDescent="0.2">
      <c r="B138" s="101"/>
      <c r="C138" s="18"/>
      <c r="D138" s="18"/>
      <c r="E138" s="101"/>
      <c r="F138" s="101"/>
      <c r="G138" s="204"/>
      <c r="H138" s="101"/>
      <c r="I138" s="18"/>
      <c r="J138" s="18"/>
      <c r="K138" s="101"/>
      <c r="L138" s="101"/>
      <c r="M138" s="204"/>
      <c r="N138" s="101"/>
      <c r="O138" s="15"/>
      <c r="P138" s="15"/>
      <c r="Q138" s="15"/>
    </row>
    <row r="139" spans="2:17" x14ac:dyDescent="0.2">
      <c r="B139" s="101"/>
      <c r="C139" s="18"/>
      <c r="D139" s="18"/>
      <c r="E139" s="101"/>
      <c r="F139" s="101"/>
      <c r="G139" s="204"/>
      <c r="H139" s="101"/>
      <c r="I139" s="18"/>
      <c r="J139" s="18"/>
      <c r="K139" s="101"/>
      <c r="L139" s="101"/>
      <c r="M139" s="204"/>
      <c r="N139" s="101"/>
      <c r="O139" s="15"/>
      <c r="P139" s="15"/>
      <c r="Q139" s="15"/>
    </row>
    <row r="140" spans="2:17" x14ac:dyDescent="0.2">
      <c r="B140" s="101"/>
      <c r="C140" s="18"/>
      <c r="D140" s="18"/>
      <c r="E140" s="101"/>
      <c r="F140" s="101"/>
      <c r="G140" s="204"/>
      <c r="H140" s="101"/>
      <c r="I140" s="18"/>
      <c r="J140" s="18"/>
      <c r="K140" s="101"/>
      <c r="L140" s="101"/>
      <c r="M140" s="204"/>
      <c r="N140" s="101"/>
      <c r="O140" s="15"/>
      <c r="P140" s="15"/>
      <c r="Q140" s="15"/>
    </row>
    <row r="141" spans="2:17" x14ac:dyDescent="0.2">
      <c r="B141" s="101"/>
      <c r="C141" s="18"/>
      <c r="D141" s="18"/>
      <c r="E141" s="101"/>
      <c r="F141" s="101"/>
      <c r="G141" s="204"/>
      <c r="H141" s="101"/>
      <c r="I141" s="18"/>
      <c r="J141" s="18"/>
      <c r="K141" s="101"/>
      <c r="L141" s="101"/>
      <c r="M141" s="204"/>
      <c r="N141" s="101"/>
      <c r="O141" s="15"/>
      <c r="P141" s="15"/>
      <c r="Q141" s="15"/>
    </row>
    <row r="142" spans="2:17" x14ac:dyDescent="0.2">
      <c r="B142" s="101"/>
      <c r="C142" s="18"/>
      <c r="D142" s="18"/>
      <c r="E142" s="101"/>
      <c r="F142" s="101"/>
      <c r="G142" s="204"/>
      <c r="H142" s="101"/>
      <c r="I142" s="18"/>
      <c r="J142" s="18"/>
      <c r="K142" s="101"/>
      <c r="L142" s="101"/>
      <c r="M142" s="204"/>
      <c r="N142" s="101"/>
      <c r="O142" s="15"/>
      <c r="P142" s="15"/>
      <c r="Q142" s="15"/>
    </row>
    <row r="143" spans="2:17" x14ac:dyDescent="0.2">
      <c r="B143" s="101"/>
      <c r="C143" s="18"/>
      <c r="D143" s="18"/>
      <c r="E143" s="101"/>
      <c r="F143" s="101"/>
      <c r="G143" s="204"/>
      <c r="H143" s="101"/>
      <c r="I143" s="18"/>
      <c r="J143" s="18"/>
      <c r="K143" s="101"/>
      <c r="L143" s="101"/>
      <c r="M143" s="204"/>
      <c r="N143" s="101"/>
      <c r="O143" s="15"/>
      <c r="P143" s="15"/>
      <c r="Q143" s="15"/>
    </row>
    <row r="144" spans="2:17" x14ac:dyDescent="0.2">
      <c r="B144" s="101"/>
      <c r="C144" s="18"/>
      <c r="D144" s="18"/>
      <c r="E144" s="101"/>
      <c r="F144" s="101"/>
      <c r="G144" s="204"/>
      <c r="H144" s="101"/>
      <c r="I144" s="18"/>
      <c r="J144" s="18"/>
      <c r="K144" s="101"/>
      <c r="L144" s="101"/>
      <c r="M144" s="204"/>
      <c r="N144" s="101"/>
      <c r="O144" s="15"/>
      <c r="P144" s="15"/>
      <c r="Q144" s="15"/>
    </row>
    <row r="145" spans="2:17" x14ac:dyDescent="0.2">
      <c r="B145" s="101"/>
      <c r="C145" s="18"/>
      <c r="D145" s="18"/>
      <c r="E145" s="101"/>
      <c r="F145" s="101"/>
      <c r="G145" s="204"/>
      <c r="H145" s="101"/>
      <c r="I145" s="18"/>
      <c r="J145" s="18"/>
      <c r="K145" s="101"/>
      <c r="L145" s="101"/>
      <c r="M145" s="204"/>
      <c r="N145" s="101"/>
      <c r="O145" s="15"/>
      <c r="P145" s="15"/>
      <c r="Q145" s="15"/>
    </row>
    <row r="146" spans="2:17" x14ac:dyDescent="0.2">
      <c r="B146" s="101"/>
      <c r="C146" s="18"/>
      <c r="D146" s="18"/>
      <c r="E146" s="101"/>
      <c r="F146" s="101"/>
      <c r="G146" s="204"/>
      <c r="H146" s="101"/>
      <c r="I146" s="18"/>
      <c r="J146" s="18"/>
      <c r="K146" s="101"/>
      <c r="L146" s="101"/>
      <c r="M146" s="204"/>
      <c r="N146" s="101"/>
      <c r="O146" s="15"/>
      <c r="P146" s="15"/>
      <c r="Q146" s="15"/>
    </row>
    <row r="147" spans="2:17" x14ac:dyDescent="0.2">
      <c r="B147" s="101"/>
      <c r="C147" s="18"/>
      <c r="D147" s="18"/>
      <c r="E147" s="101"/>
      <c r="F147" s="101"/>
      <c r="G147" s="204"/>
      <c r="H147" s="101"/>
      <c r="I147" s="18"/>
      <c r="J147" s="18"/>
      <c r="K147" s="101"/>
      <c r="L147" s="101"/>
      <c r="M147" s="204"/>
      <c r="N147" s="101"/>
      <c r="O147" s="15"/>
      <c r="P147" s="15"/>
      <c r="Q147" s="15"/>
    </row>
    <row r="148" spans="2:17" x14ac:dyDescent="0.2">
      <c r="B148" s="101"/>
      <c r="C148" s="18"/>
      <c r="D148" s="18"/>
      <c r="E148" s="101"/>
      <c r="F148" s="101"/>
      <c r="G148" s="204"/>
      <c r="H148" s="101"/>
      <c r="I148" s="18"/>
      <c r="J148" s="18"/>
      <c r="K148" s="101"/>
      <c r="L148" s="101"/>
      <c r="M148" s="204"/>
      <c r="N148" s="101"/>
      <c r="O148" s="15"/>
      <c r="P148" s="15"/>
      <c r="Q148" s="15"/>
    </row>
    <row r="149" spans="2:17" x14ac:dyDescent="0.2">
      <c r="B149" s="101"/>
      <c r="C149" s="18"/>
      <c r="D149" s="18"/>
      <c r="E149" s="101"/>
      <c r="F149" s="101"/>
      <c r="G149" s="204"/>
      <c r="H149" s="101"/>
      <c r="I149" s="18"/>
      <c r="J149" s="18"/>
      <c r="K149" s="101"/>
      <c r="L149" s="101"/>
      <c r="M149" s="204"/>
      <c r="N149" s="101"/>
      <c r="O149" s="15"/>
      <c r="P149" s="15"/>
      <c r="Q149" s="15"/>
    </row>
    <row r="150" spans="2:17" x14ac:dyDescent="0.2">
      <c r="B150" s="101"/>
      <c r="C150" s="18"/>
      <c r="D150" s="18"/>
      <c r="E150" s="101"/>
      <c r="F150" s="101"/>
      <c r="G150" s="204"/>
      <c r="H150" s="101"/>
      <c r="I150" s="18"/>
      <c r="J150" s="18"/>
      <c r="K150" s="101"/>
      <c r="L150" s="101"/>
      <c r="M150" s="204"/>
      <c r="N150" s="101"/>
      <c r="O150" s="15"/>
      <c r="P150" s="15"/>
      <c r="Q150" s="15"/>
    </row>
    <row r="151" spans="2:17" x14ac:dyDescent="0.2">
      <c r="B151" s="101"/>
      <c r="C151" s="18"/>
      <c r="D151" s="18"/>
      <c r="E151" s="101"/>
      <c r="F151" s="101"/>
      <c r="G151" s="204"/>
      <c r="H151" s="101"/>
      <c r="I151" s="18"/>
      <c r="J151" s="18"/>
      <c r="K151" s="101"/>
      <c r="L151" s="101"/>
      <c r="M151" s="204"/>
      <c r="N151" s="101"/>
      <c r="O151" s="15"/>
      <c r="P151" s="15"/>
      <c r="Q151" s="15"/>
    </row>
    <row r="152" spans="2:17" x14ac:dyDescent="0.2">
      <c r="B152" s="101"/>
      <c r="C152" s="18"/>
      <c r="D152" s="18"/>
      <c r="E152" s="101"/>
      <c r="F152" s="101"/>
      <c r="G152" s="204"/>
      <c r="H152" s="101"/>
      <c r="I152" s="18"/>
      <c r="J152" s="18"/>
      <c r="K152" s="101"/>
      <c r="L152" s="101"/>
      <c r="M152" s="204"/>
      <c r="N152" s="101"/>
      <c r="O152" s="15"/>
      <c r="P152" s="15"/>
      <c r="Q152" s="15"/>
    </row>
    <row r="153" spans="2:17" x14ac:dyDescent="0.2">
      <c r="B153" s="101"/>
      <c r="C153" s="18"/>
      <c r="D153" s="18"/>
      <c r="E153" s="101"/>
      <c r="F153" s="101"/>
      <c r="G153" s="204"/>
      <c r="H153" s="101"/>
      <c r="I153" s="18"/>
      <c r="J153" s="18"/>
      <c r="K153" s="101"/>
      <c r="L153" s="101"/>
      <c r="M153" s="204"/>
      <c r="N153" s="101"/>
      <c r="O153" s="15"/>
      <c r="P153" s="15"/>
      <c r="Q153" s="15"/>
    </row>
    <row r="154" spans="2:17" x14ac:dyDescent="0.2">
      <c r="B154" s="101"/>
      <c r="C154" s="18"/>
      <c r="D154" s="18"/>
      <c r="E154" s="101"/>
      <c r="F154" s="101"/>
      <c r="G154" s="204"/>
      <c r="H154" s="101"/>
      <c r="I154" s="18"/>
      <c r="J154" s="18"/>
      <c r="K154" s="101"/>
      <c r="L154" s="101"/>
      <c r="M154" s="204"/>
      <c r="N154" s="101"/>
      <c r="O154" s="15"/>
      <c r="P154" s="15"/>
      <c r="Q154" s="15"/>
    </row>
    <row r="155" spans="2:17" x14ac:dyDescent="0.2">
      <c r="B155" s="101"/>
      <c r="C155" s="18"/>
      <c r="D155" s="18"/>
      <c r="E155" s="101"/>
      <c r="F155" s="101"/>
      <c r="G155" s="204"/>
      <c r="H155" s="101"/>
      <c r="I155" s="18"/>
      <c r="J155" s="18"/>
      <c r="K155" s="101"/>
      <c r="L155" s="101"/>
      <c r="M155" s="204"/>
      <c r="N155" s="101"/>
      <c r="O155" s="15"/>
      <c r="P155" s="15"/>
      <c r="Q155" s="15"/>
    </row>
    <row r="156" spans="2:17" x14ac:dyDescent="0.2">
      <c r="B156" s="101"/>
      <c r="C156" s="18"/>
      <c r="D156" s="18"/>
      <c r="E156" s="101"/>
      <c r="F156" s="101"/>
      <c r="G156" s="204"/>
      <c r="H156" s="101"/>
      <c r="I156" s="18"/>
      <c r="J156" s="18"/>
      <c r="K156" s="101"/>
      <c r="L156" s="101"/>
      <c r="M156" s="204"/>
      <c r="N156" s="101"/>
      <c r="O156" s="15"/>
      <c r="P156" s="15"/>
      <c r="Q156" s="15"/>
    </row>
    <row r="157" spans="2:17" x14ac:dyDescent="0.2">
      <c r="B157" s="101"/>
      <c r="C157" s="18"/>
      <c r="D157" s="18"/>
      <c r="E157" s="101"/>
      <c r="F157" s="101"/>
      <c r="G157" s="204"/>
      <c r="H157" s="101"/>
      <c r="I157" s="18"/>
      <c r="J157" s="18"/>
      <c r="K157" s="101"/>
      <c r="L157" s="101"/>
      <c r="M157" s="204"/>
      <c r="N157" s="101"/>
      <c r="O157" s="15"/>
      <c r="P157" s="15"/>
      <c r="Q157" s="15"/>
    </row>
    <row r="158" spans="2:17" x14ac:dyDescent="0.2">
      <c r="B158" s="101"/>
      <c r="C158" s="18"/>
      <c r="D158" s="18"/>
      <c r="E158" s="101"/>
      <c r="F158" s="101"/>
      <c r="G158" s="204"/>
      <c r="H158" s="101"/>
      <c r="I158" s="18"/>
      <c r="J158" s="18"/>
      <c r="K158" s="101"/>
      <c r="L158" s="101"/>
      <c r="M158" s="204"/>
      <c r="N158" s="101"/>
      <c r="O158" s="15"/>
      <c r="P158" s="15"/>
      <c r="Q158" s="15"/>
    </row>
    <row r="159" spans="2:17" x14ac:dyDescent="0.2">
      <c r="B159" s="101"/>
      <c r="C159" s="18"/>
      <c r="D159" s="18"/>
      <c r="E159" s="101"/>
      <c r="F159" s="101"/>
      <c r="G159" s="204"/>
      <c r="H159" s="101"/>
      <c r="I159" s="18"/>
      <c r="J159" s="18"/>
      <c r="K159" s="101"/>
      <c r="L159" s="101"/>
      <c r="M159" s="204"/>
      <c r="N159" s="101"/>
      <c r="O159" s="15"/>
      <c r="P159" s="15"/>
      <c r="Q159" s="15"/>
    </row>
    <row r="160" spans="2:17" x14ac:dyDescent="0.2">
      <c r="B160" s="101"/>
      <c r="C160" s="18"/>
      <c r="D160" s="18"/>
      <c r="E160" s="101"/>
      <c r="F160" s="101"/>
      <c r="G160" s="204"/>
      <c r="H160" s="101"/>
      <c r="I160" s="18"/>
      <c r="J160" s="18"/>
      <c r="K160" s="101"/>
      <c r="L160" s="101"/>
      <c r="M160" s="204"/>
      <c r="N160" s="101"/>
      <c r="O160" s="15"/>
      <c r="P160" s="15"/>
      <c r="Q160" s="15"/>
    </row>
    <row r="161" spans="2:17" x14ac:dyDescent="0.2">
      <c r="B161" s="101"/>
      <c r="C161" s="18"/>
      <c r="D161" s="18"/>
      <c r="E161" s="101"/>
      <c r="F161" s="101"/>
      <c r="G161" s="204"/>
      <c r="H161" s="101"/>
      <c r="I161" s="18"/>
      <c r="J161" s="18"/>
      <c r="K161" s="101"/>
      <c r="L161" s="101"/>
      <c r="M161" s="204"/>
      <c r="N161" s="101"/>
      <c r="O161" s="15"/>
      <c r="P161" s="15"/>
      <c r="Q161" s="15"/>
    </row>
    <row r="162" spans="2:17" x14ac:dyDescent="0.2">
      <c r="B162" s="101"/>
      <c r="C162" s="18"/>
      <c r="D162" s="18"/>
      <c r="E162" s="101"/>
      <c r="F162" s="101"/>
      <c r="G162" s="204"/>
      <c r="H162" s="101"/>
      <c r="I162" s="18"/>
      <c r="J162" s="18"/>
      <c r="K162" s="101"/>
      <c r="L162" s="101"/>
      <c r="M162" s="204"/>
      <c r="N162" s="101"/>
      <c r="O162" s="15"/>
      <c r="P162" s="15"/>
      <c r="Q162" s="15"/>
    </row>
    <row r="163" spans="2:17" x14ac:dyDescent="0.2">
      <c r="B163" s="101"/>
      <c r="C163" s="18"/>
      <c r="D163" s="18"/>
      <c r="E163" s="101"/>
      <c r="F163" s="101"/>
      <c r="G163" s="204"/>
      <c r="H163" s="101"/>
      <c r="I163" s="18"/>
      <c r="J163" s="18"/>
      <c r="K163" s="101"/>
      <c r="L163" s="101"/>
      <c r="M163" s="204"/>
      <c r="N163" s="101"/>
      <c r="O163" s="15"/>
      <c r="P163" s="15"/>
      <c r="Q163" s="15"/>
    </row>
    <row r="164" spans="2:17" x14ac:dyDescent="0.2">
      <c r="B164" s="101"/>
      <c r="C164" s="18"/>
      <c r="D164" s="18"/>
      <c r="E164" s="101"/>
      <c r="F164" s="101"/>
      <c r="G164" s="204"/>
      <c r="H164" s="101"/>
      <c r="I164" s="18"/>
      <c r="J164" s="18"/>
      <c r="K164" s="101"/>
      <c r="L164" s="101"/>
      <c r="M164" s="204"/>
      <c r="N164" s="101"/>
      <c r="O164" s="15"/>
      <c r="P164" s="15"/>
      <c r="Q164" s="15"/>
    </row>
    <row r="165" spans="2:17" x14ac:dyDescent="0.2">
      <c r="B165" s="101"/>
      <c r="C165" s="18"/>
      <c r="D165" s="18"/>
      <c r="E165" s="101"/>
      <c r="F165" s="101"/>
      <c r="G165" s="204"/>
      <c r="H165" s="101"/>
      <c r="I165" s="18"/>
      <c r="J165" s="18"/>
      <c r="K165" s="101"/>
      <c r="L165" s="101"/>
      <c r="M165" s="204"/>
      <c r="N165" s="101"/>
      <c r="O165" s="15"/>
      <c r="P165" s="15"/>
      <c r="Q165" s="15"/>
    </row>
    <row r="166" spans="2:17" x14ac:dyDescent="0.2">
      <c r="B166" s="101"/>
      <c r="C166" s="18"/>
      <c r="D166" s="18"/>
      <c r="E166" s="101"/>
      <c r="F166" s="101"/>
      <c r="G166" s="204"/>
      <c r="H166" s="101"/>
      <c r="I166" s="18"/>
      <c r="J166" s="18"/>
      <c r="K166" s="101"/>
      <c r="L166" s="101"/>
      <c r="M166" s="204"/>
      <c r="N166" s="101"/>
      <c r="O166" s="15"/>
      <c r="P166" s="15"/>
      <c r="Q166" s="15"/>
    </row>
    <row r="167" spans="2:17" x14ac:dyDescent="0.2">
      <c r="B167" s="101"/>
      <c r="C167" s="18"/>
      <c r="D167" s="18"/>
      <c r="E167" s="101"/>
      <c r="F167" s="101"/>
      <c r="G167" s="204"/>
      <c r="H167" s="101"/>
      <c r="I167" s="18"/>
      <c r="J167" s="18"/>
      <c r="K167" s="101"/>
      <c r="L167" s="101"/>
      <c r="M167" s="204"/>
      <c r="N167" s="101"/>
      <c r="O167" s="15"/>
      <c r="P167" s="15"/>
      <c r="Q167" s="15"/>
    </row>
    <row r="168" spans="2:17" x14ac:dyDescent="0.2">
      <c r="B168" s="101"/>
      <c r="C168" s="18"/>
      <c r="D168" s="18"/>
      <c r="E168" s="101"/>
      <c r="F168" s="101"/>
      <c r="G168" s="204"/>
      <c r="H168" s="101"/>
      <c r="I168" s="18"/>
      <c r="J168" s="18"/>
      <c r="K168" s="101"/>
      <c r="L168" s="101"/>
      <c r="M168" s="204"/>
      <c r="N168" s="101"/>
      <c r="O168" s="15"/>
      <c r="P168" s="15"/>
      <c r="Q168" s="15"/>
    </row>
    <row r="169" spans="2:17" x14ac:dyDescent="0.2">
      <c r="B169" s="101"/>
      <c r="C169" s="18"/>
      <c r="D169" s="18"/>
      <c r="E169" s="101"/>
      <c r="F169" s="101"/>
      <c r="G169" s="204"/>
      <c r="H169" s="101"/>
      <c r="I169" s="18"/>
      <c r="J169" s="18"/>
      <c r="K169" s="101"/>
      <c r="L169" s="101"/>
      <c r="M169" s="204"/>
      <c r="N169" s="101"/>
      <c r="O169" s="15"/>
      <c r="P169" s="15"/>
      <c r="Q169" s="15"/>
    </row>
    <row r="170" spans="2:17" x14ac:dyDescent="0.2">
      <c r="B170" s="101"/>
      <c r="C170" s="18"/>
      <c r="D170" s="18"/>
      <c r="E170" s="101"/>
      <c r="F170" s="101"/>
      <c r="G170" s="204"/>
      <c r="H170" s="101"/>
      <c r="I170" s="18"/>
      <c r="J170" s="18"/>
      <c r="K170" s="101"/>
      <c r="L170" s="101"/>
      <c r="M170" s="204"/>
      <c r="N170" s="101"/>
      <c r="O170" s="15"/>
      <c r="P170" s="15"/>
      <c r="Q170" s="15"/>
    </row>
    <row r="171" spans="2:17" x14ac:dyDescent="0.2">
      <c r="B171" s="101"/>
      <c r="C171" s="18"/>
      <c r="D171" s="18"/>
      <c r="E171" s="101"/>
      <c r="F171" s="101"/>
      <c r="G171" s="204"/>
      <c r="H171" s="101"/>
      <c r="I171" s="18"/>
      <c r="J171" s="18"/>
      <c r="K171" s="101"/>
      <c r="L171" s="101"/>
      <c r="M171" s="204"/>
      <c r="N171" s="101"/>
      <c r="O171" s="15"/>
      <c r="P171" s="15"/>
      <c r="Q171" s="15"/>
    </row>
    <row r="172" spans="2:17" x14ac:dyDescent="0.2">
      <c r="B172" s="101"/>
      <c r="C172" s="18"/>
      <c r="D172" s="18"/>
      <c r="E172" s="101"/>
      <c r="F172" s="101"/>
      <c r="G172" s="204"/>
      <c r="H172" s="101"/>
      <c r="I172" s="18"/>
      <c r="J172" s="18"/>
      <c r="K172" s="101"/>
      <c r="L172" s="101"/>
      <c r="M172" s="204"/>
      <c r="N172" s="101"/>
      <c r="O172" s="15"/>
      <c r="P172" s="15"/>
      <c r="Q172" s="15"/>
    </row>
    <row r="173" spans="2:17" x14ac:dyDescent="0.2">
      <c r="B173" s="101"/>
      <c r="C173" s="18"/>
      <c r="D173" s="18"/>
      <c r="E173" s="101"/>
      <c r="F173" s="101"/>
      <c r="G173" s="204"/>
      <c r="H173" s="101"/>
      <c r="I173" s="18"/>
      <c r="J173" s="18"/>
      <c r="K173" s="101"/>
      <c r="L173" s="101"/>
      <c r="M173" s="204"/>
      <c r="N173" s="101"/>
      <c r="O173" s="15"/>
      <c r="P173" s="15"/>
      <c r="Q173" s="15"/>
    </row>
    <row r="174" spans="2:17" x14ac:dyDescent="0.2">
      <c r="B174" s="101"/>
      <c r="C174" s="18"/>
      <c r="D174" s="18"/>
      <c r="E174" s="101"/>
      <c r="F174" s="101"/>
      <c r="G174" s="204"/>
      <c r="H174" s="101"/>
      <c r="I174" s="18"/>
      <c r="J174" s="18"/>
      <c r="K174" s="101"/>
      <c r="L174" s="101"/>
      <c r="M174" s="204"/>
      <c r="N174" s="101"/>
      <c r="O174" s="15"/>
      <c r="P174" s="15"/>
      <c r="Q174" s="15"/>
    </row>
    <row r="175" spans="2:17" x14ac:dyDescent="0.2">
      <c r="B175" s="101"/>
      <c r="C175" s="18"/>
      <c r="D175" s="18"/>
      <c r="E175" s="101"/>
      <c r="F175" s="101"/>
      <c r="G175" s="204"/>
      <c r="H175" s="101"/>
      <c r="I175" s="18"/>
      <c r="J175" s="18"/>
      <c r="K175" s="101"/>
      <c r="L175" s="101"/>
      <c r="M175" s="204"/>
      <c r="N175" s="101"/>
      <c r="O175" s="15"/>
      <c r="P175" s="15"/>
      <c r="Q175" s="15"/>
    </row>
    <row r="176" spans="2:17" x14ac:dyDescent="0.2">
      <c r="B176" s="101"/>
      <c r="C176" s="18"/>
      <c r="D176" s="18"/>
      <c r="E176" s="101"/>
      <c r="F176" s="101"/>
      <c r="G176" s="204"/>
      <c r="H176" s="101"/>
      <c r="I176" s="18"/>
      <c r="J176" s="18"/>
      <c r="K176" s="101"/>
      <c r="L176" s="101"/>
      <c r="M176" s="204"/>
      <c r="N176" s="101"/>
      <c r="O176" s="15"/>
      <c r="P176" s="15"/>
      <c r="Q176" s="15"/>
    </row>
    <row r="177" spans="2:17" x14ac:dyDescent="0.2">
      <c r="B177" s="101"/>
      <c r="C177" s="18"/>
      <c r="D177" s="18"/>
      <c r="E177" s="101"/>
      <c r="F177" s="101"/>
      <c r="G177" s="204"/>
      <c r="H177" s="101"/>
      <c r="I177" s="18"/>
      <c r="J177" s="18"/>
      <c r="K177" s="101"/>
      <c r="L177" s="101"/>
      <c r="M177" s="204"/>
      <c r="N177" s="101"/>
      <c r="O177" s="15"/>
      <c r="P177" s="15"/>
      <c r="Q177" s="15"/>
    </row>
    <row r="178" spans="2:17" x14ac:dyDescent="0.2">
      <c r="B178" s="101"/>
      <c r="C178" s="18"/>
      <c r="D178" s="18"/>
      <c r="E178" s="101"/>
      <c r="F178" s="101"/>
      <c r="G178" s="204"/>
      <c r="H178" s="101"/>
      <c r="I178" s="18"/>
      <c r="J178" s="18"/>
      <c r="K178" s="101"/>
      <c r="L178" s="101"/>
      <c r="M178" s="204"/>
      <c r="N178" s="101"/>
      <c r="O178" s="15"/>
      <c r="P178" s="15"/>
      <c r="Q178" s="15"/>
    </row>
    <row r="179" spans="2:17" x14ac:dyDescent="0.2">
      <c r="B179" s="101"/>
      <c r="C179" s="18"/>
      <c r="D179" s="18"/>
      <c r="E179" s="101"/>
      <c r="F179" s="101"/>
      <c r="G179" s="204"/>
      <c r="H179" s="101"/>
      <c r="I179" s="18"/>
      <c r="J179" s="18"/>
      <c r="K179" s="101"/>
      <c r="L179" s="101"/>
      <c r="M179" s="204"/>
      <c r="N179" s="101"/>
      <c r="O179" s="15"/>
      <c r="P179" s="15"/>
      <c r="Q179" s="15"/>
    </row>
    <row r="180" spans="2:17" x14ac:dyDescent="0.2">
      <c r="B180" s="101"/>
      <c r="C180" s="18"/>
      <c r="D180" s="18"/>
      <c r="E180" s="101"/>
      <c r="F180" s="101"/>
      <c r="G180" s="204"/>
      <c r="H180" s="101"/>
      <c r="I180" s="18"/>
      <c r="J180" s="18"/>
      <c r="K180" s="101"/>
      <c r="L180" s="101"/>
      <c r="M180" s="204"/>
      <c r="N180" s="101"/>
      <c r="O180" s="15"/>
      <c r="P180" s="15"/>
      <c r="Q180" s="15"/>
    </row>
    <row r="181" spans="2:17" x14ac:dyDescent="0.2">
      <c r="B181" s="101"/>
      <c r="C181" s="18"/>
      <c r="D181" s="18"/>
      <c r="E181" s="101"/>
      <c r="F181" s="101"/>
      <c r="G181" s="204"/>
      <c r="H181" s="101"/>
      <c r="I181" s="18"/>
      <c r="J181" s="18"/>
      <c r="K181" s="101"/>
      <c r="L181" s="101"/>
      <c r="M181" s="204"/>
      <c r="N181" s="101"/>
      <c r="O181" s="15"/>
      <c r="P181" s="15"/>
      <c r="Q181" s="15"/>
    </row>
    <row r="182" spans="2:17" x14ac:dyDescent="0.2">
      <c r="B182" s="101"/>
      <c r="C182" s="18"/>
      <c r="D182" s="18"/>
      <c r="E182" s="101"/>
      <c r="F182" s="101"/>
      <c r="G182" s="204"/>
      <c r="H182" s="101"/>
      <c r="I182" s="18"/>
      <c r="J182" s="18"/>
      <c r="K182" s="101"/>
      <c r="L182" s="101"/>
      <c r="M182" s="204"/>
      <c r="N182" s="101"/>
      <c r="O182" s="15"/>
      <c r="P182" s="15"/>
      <c r="Q182" s="15"/>
    </row>
    <row r="183" spans="2:17" x14ac:dyDescent="0.2">
      <c r="B183" s="101"/>
      <c r="C183" s="18"/>
      <c r="D183" s="18"/>
      <c r="E183" s="101"/>
      <c r="F183" s="101"/>
      <c r="G183" s="204"/>
      <c r="H183" s="101"/>
      <c r="I183" s="18"/>
      <c r="J183" s="18"/>
      <c r="K183" s="101"/>
      <c r="L183" s="101"/>
      <c r="M183" s="204"/>
      <c r="N183" s="101"/>
      <c r="O183" s="15"/>
      <c r="P183" s="15"/>
      <c r="Q183" s="15"/>
    </row>
    <row r="184" spans="2:17" x14ac:dyDescent="0.2">
      <c r="B184" s="101"/>
      <c r="C184" s="18"/>
      <c r="D184" s="18"/>
      <c r="E184" s="101"/>
      <c r="F184" s="101"/>
      <c r="G184" s="204"/>
      <c r="H184" s="101"/>
      <c r="I184" s="18"/>
      <c r="J184" s="18"/>
      <c r="K184" s="101"/>
      <c r="L184" s="101"/>
      <c r="M184" s="204"/>
      <c r="N184" s="101"/>
      <c r="O184" s="15"/>
      <c r="P184" s="15"/>
      <c r="Q184" s="15"/>
    </row>
    <row r="185" spans="2:17" x14ac:dyDescent="0.2">
      <c r="B185" s="101"/>
      <c r="C185" s="18"/>
      <c r="D185" s="18"/>
      <c r="E185" s="101"/>
      <c r="F185" s="101"/>
      <c r="G185" s="204"/>
      <c r="H185" s="101"/>
      <c r="I185" s="18"/>
      <c r="J185" s="18"/>
      <c r="K185" s="101"/>
      <c r="L185" s="101"/>
      <c r="M185" s="204"/>
      <c r="N185" s="101"/>
      <c r="O185" s="15"/>
      <c r="P185" s="15"/>
      <c r="Q185" s="15"/>
    </row>
    <row r="186" spans="2:17" x14ac:dyDescent="0.2">
      <c r="B186" s="101"/>
      <c r="C186" s="18"/>
      <c r="D186" s="18"/>
      <c r="E186" s="101"/>
      <c r="F186" s="101"/>
      <c r="G186" s="204"/>
      <c r="H186" s="101"/>
      <c r="I186" s="18"/>
      <c r="J186" s="18"/>
      <c r="K186" s="101"/>
      <c r="L186" s="101"/>
      <c r="M186" s="204"/>
      <c r="N186" s="101"/>
      <c r="O186" s="15"/>
      <c r="P186" s="15"/>
      <c r="Q186" s="15"/>
    </row>
    <row r="187" spans="2:17" x14ac:dyDescent="0.2">
      <c r="B187" s="101"/>
      <c r="C187" s="18"/>
      <c r="D187" s="18"/>
      <c r="E187" s="101"/>
      <c r="F187" s="101"/>
      <c r="G187" s="204"/>
      <c r="H187" s="101"/>
      <c r="I187" s="18"/>
      <c r="J187" s="18"/>
      <c r="K187" s="101"/>
      <c r="L187" s="101"/>
      <c r="M187" s="204"/>
      <c r="N187" s="101"/>
      <c r="O187" s="15"/>
      <c r="P187" s="15"/>
      <c r="Q187" s="15"/>
    </row>
    <row r="188" spans="2:17" x14ac:dyDescent="0.2">
      <c r="B188" s="101"/>
      <c r="C188" s="18"/>
      <c r="D188" s="18"/>
      <c r="E188" s="101"/>
      <c r="F188" s="101"/>
      <c r="G188" s="204"/>
      <c r="H188" s="101"/>
      <c r="I188" s="18"/>
      <c r="J188" s="18"/>
      <c r="K188" s="101"/>
      <c r="L188" s="101"/>
      <c r="M188" s="204"/>
      <c r="N188" s="101"/>
      <c r="O188" s="15"/>
      <c r="P188" s="15"/>
      <c r="Q188" s="15"/>
    </row>
    <row r="189" spans="2:17" x14ac:dyDescent="0.2">
      <c r="B189" s="101"/>
      <c r="C189" s="18"/>
      <c r="D189" s="18"/>
      <c r="E189" s="101"/>
      <c r="F189" s="101"/>
      <c r="G189" s="204"/>
      <c r="H189" s="101"/>
      <c r="I189" s="18"/>
      <c r="J189" s="18"/>
      <c r="K189" s="101"/>
      <c r="L189" s="101"/>
      <c r="M189" s="204"/>
      <c r="N189" s="101"/>
      <c r="O189" s="15"/>
      <c r="P189" s="15"/>
      <c r="Q189" s="15"/>
    </row>
    <row r="190" spans="2:17" x14ac:dyDescent="0.2">
      <c r="B190" s="101"/>
      <c r="C190" s="18"/>
      <c r="D190" s="18"/>
      <c r="E190" s="101"/>
      <c r="F190" s="101"/>
      <c r="G190" s="204"/>
      <c r="H190" s="101"/>
      <c r="I190" s="18"/>
      <c r="J190" s="18"/>
      <c r="K190" s="101"/>
      <c r="L190" s="101"/>
      <c r="M190" s="204"/>
      <c r="N190" s="101"/>
      <c r="O190" s="15"/>
      <c r="P190" s="15"/>
      <c r="Q190" s="15"/>
    </row>
    <row r="191" spans="2:17" x14ac:dyDescent="0.2">
      <c r="B191" s="101"/>
      <c r="C191" s="18"/>
      <c r="D191" s="18"/>
      <c r="E191" s="101"/>
      <c r="F191" s="101"/>
      <c r="G191" s="204"/>
      <c r="H191" s="101"/>
      <c r="I191" s="18"/>
      <c r="J191" s="18"/>
      <c r="K191" s="101"/>
      <c r="L191" s="101"/>
      <c r="M191" s="204"/>
      <c r="N191" s="101"/>
      <c r="O191" s="15"/>
      <c r="P191" s="15"/>
      <c r="Q191" s="15"/>
    </row>
    <row r="192" spans="2:17" x14ac:dyDescent="0.2">
      <c r="B192" s="101"/>
      <c r="C192" s="18"/>
      <c r="D192" s="18"/>
      <c r="E192" s="101"/>
      <c r="F192" s="101"/>
      <c r="G192" s="204"/>
      <c r="H192" s="101"/>
      <c r="I192" s="18"/>
      <c r="J192" s="18"/>
      <c r="K192" s="101"/>
      <c r="L192" s="101"/>
      <c r="M192" s="204"/>
      <c r="N192" s="101"/>
      <c r="O192" s="15"/>
      <c r="P192" s="15"/>
      <c r="Q192" s="15"/>
    </row>
    <row r="193" spans="2:17" x14ac:dyDescent="0.2">
      <c r="B193" s="101"/>
      <c r="C193" s="18"/>
      <c r="D193" s="18"/>
      <c r="E193" s="101"/>
      <c r="F193" s="101"/>
      <c r="G193" s="204"/>
      <c r="H193" s="101"/>
      <c r="I193" s="18"/>
      <c r="J193" s="18"/>
      <c r="K193" s="101"/>
      <c r="L193" s="101"/>
      <c r="M193" s="204"/>
      <c r="N193" s="101"/>
      <c r="O193" s="15"/>
      <c r="P193" s="15"/>
      <c r="Q193" s="15"/>
    </row>
    <row r="194" spans="2:17" x14ac:dyDescent="0.2">
      <c r="B194" s="101"/>
      <c r="C194" s="18"/>
      <c r="D194" s="18"/>
      <c r="E194" s="101"/>
      <c r="F194" s="101"/>
      <c r="G194" s="204"/>
      <c r="H194" s="101"/>
      <c r="I194" s="18"/>
      <c r="J194" s="18"/>
      <c r="K194" s="101"/>
      <c r="L194" s="101"/>
      <c r="M194" s="204"/>
      <c r="N194" s="101"/>
      <c r="O194" s="15"/>
      <c r="P194" s="15"/>
      <c r="Q194" s="15"/>
    </row>
    <row r="195" spans="2:17" x14ac:dyDescent="0.2">
      <c r="B195" s="101"/>
      <c r="C195" s="18"/>
      <c r="D195" s="18"/>
      <c r="E195" s="101"/>
      <c r="F195" s="101"/>
      <c r="G195" s="204"/>
      <c r="H195" s="101"/>
      <c r="I195" s="18"/>
      <c r="J195" s="18"/>
      <c r="K195" s="101"/>
      <c r="L195" s="101"/>
      <c r="M195" s="204"/>
      <c r="N195" s="101"/>
      <c r="O195" s="15"/>
      <c r="P195" s="15"/>
      <c r="Q195" s="15"/>
    </row>
    <row r="196" spans="2:17" x14ac:dyDescent="0.2">
      <c r="B196" s="101"/>
      <c r="C196" s="18"/>
      <c r="D196" s="18"/>
      <c r="E196" s="101"/>
      <c r="F196" s="101"/>
      <c r="G196" s="204"/>
      <c r="H196" s="101"/>
      <c r="I196" s="18"/>
      <c r="J196" s="18"/>
      <c r="K196" s="101"/>
      <c r="L196" s="101"/>
      <c r="M196" s="204"/>
      <c r="N196" s="101"/>
      <c r="O196" s="15"/>
      <c r="P196" s="15"/>
      <c r="Q196" s="15"/>
    </row>
    <row r="197" spans="2:17" x14ac:dyDescent="0.2">
      <c r="B197" s="101"/>
      <c r="C197" s="18"/>
      <c r="D197" s="18"/>
      <c r="E197" s="101"/>
      <c r="F197" s="101"/>
      <c r="G197" s="204"/>
      <c r="H197" s="101"/>
      <c r="I197" s="18"/>
      <c r="J197" s="18"/>
      <c r="K197" s="101"/>
      <c r="L197" s="101"/>
      <c r="M197" s="204"/>
      <c r="N197" s="101"/>
      <c r="O197" s="15"/>
      <c r="P197" s="15"/>
      <c r="Q197" s="15"/>
    </row>
    <row r="198" spans="2:17" x14ac:dyDescent="0.2">
      <c r="B198" s="101"/>
      <c r="C198" s="18"/>
      <c r="D198" s="18"/>
      <c r="E198" s="101"/>
      <c r="F198" s="101"/>
      <c r="G198" s="204"/>
      <c r="H198" s="101"/>
      <c r="I198" s="18"/>
      <c r="J198" s="18"/>
      <c r="K198" s="101"/>
      <c r="L198" s="101"/>
      <c r="M198" s="204"/>
      <c r="N198" s="101"/>
      <c r="O198" s="15"/>
      <c r="P198" s="15"/>
      <c r="Q198" s="15"/>
    </row>
    <row r="199" spans="2:17" x14ac:dyDescent="0.2">
      <c r="B199" s="101"/>
      <c r="C199" s="18"/>
      <c r="D199" s="18"/>
      <c r="E199" s="101"/>
      <c r="F199" s="101"/>
      <c r="G199" s="204"/>
      <c r="H199" s="101"/>
      <c r="I199" s="18"/>
      <c r="J199" s="18"/>
      <c r="K199" s="101"/>
      <c r="L199" s="101"/>
      <c r="M199" s="204"/>
      <c r="N199" s="101"/>
      <c r="O199" s="15"/>
      <c r="P199" s="15"/>
      <c r="Q199" s="15"/>
    </row>
    <row r="200" spans="2:17" x14ac:dyDescent="0.2">
      <c r="B200" s="101"/>
      <c r="C200" s="18"/>
      <c r="D200" s="18"/>
      <c r="E200" s="101"/>
      <c r="F200" s="101"/>
      <c r="G200" s="204"/>
      <c r="H200" s="101"/>
      <c r="I200" s="18"/>
      <c r="J200" s="18"/>
      <c r="K200" s="101"/>
      <c r="L200" s="101"/>
      <c r="M200" s="204"/>
      <c r="N200" s="101"/>
      <c r="O200" s="15"/>
      <c r="P200" s="15"/>
      <c r="Q200" s="15"/>
    </row>
    <row r="201" spans="2:17" x14ac:dyDescent="0.2">
      <c r="B201" s="101"/>
      <c r="C201" s="18"/>
      <c r="D201" s="18"/>
      <c r="E201" s="101"/>
      <c r="F201" s="101"/>
      <c r="G201" s="204"/>
      <c r="H201" s="101"/>
      <c r="I201" s="18"/>
      <c r="J201" s="18"/>
      <c r="K201" s="101"/>
      <c r="L201" s="101"/>
      <c r="M201" s="204"/>
      <c r="N201" s="101"/>
      <c r="O201" s="15"/>
      <c r="P201" s="15"/>
      <c r="Q201" s="15"/>
    </row>
    <row r="202" spans="2:17" x14ac:dyDescent="0.2">
      <c r="B202" s="101"/>
      <c r="C202" s="18"/>
      <c r="D202" s="18"/>
      <c r="E202" s="101"/>
      <c r="F202" s="101"/>
      <c r="G202" s="204"/>
      <c r="H202" s="101"/>
      <c r="I202" s="18"/>
      <c r="J202" s="18"/>
      <c r="K202" s="101"/>
      <c r="L202" s="101"/>
      <c r="M202" s="204"/>
      <c r="N202" s="101"/>
      <c r="O202" s="15"/>
      <c r="P202" s="15"/>
      <c r="Q202" s="15"/>
    </row>
    <row r="203" spans="2:17" x14ac:dyDescent="0.2">
      <c r="B203" s="101"/>
      <c r="C203" s="18"/>
      <c r="D203" s="18"/>
      <c r="E203" s="101"/>
      <c r="F203" s="101"/>
      <c r="G203" s="204"/>
      <c r="H203" s="101"/>
      <c r="I203" s="18"/>
      <c r="J203" s="18"/>
      <c r="K203" s="101"/>
      <c r="L203" s="101"/>
      <c r="M203" s="204"/>
      <c r="N203" s="101"/>
      <c r="O203" s="15"/>
      <c r="P203" s="15"/>
      <c r="Q203" s="15"/>
    </row>
    <row r="204" spans="2:17" x14ac:dyDescent="0.2">
      <c r="B204" s="101"/>
      <c r="C204" s="18"/>
      <c r="D204" s="18"/>
      <c r="E204" s="101"/>
      <c r="F204" s="101"/>
      <c r="G204" s="204"/>
      <c r="H204" s="101"/>
      <c r="I204" s="18"/>
      <c r="J204" s="18"/>
      <c r="K204" s="101"/>
      <c r="L204" s="101"/>
      <c r="M204" s="204"/>
      <c r="N204" s="101"/>
      <c r="O204" s="15"/>
      <c r="P204" s="15"/>
      <c r="Q204" s="15"/>
    </row>
    <row r="205" spans="2:17" x14ac:dyDescent="0.2">
      <c r="B205" s="101"/>
      <c r="C205" s="18"/>
      <c r="D205" s="18"/>
      <c r="E205" s="101"/>
      <c r="F205" s="101"/>
      <c r="G205" s="204"/>
      <c r="H205" s="101"/>
      <c r="I205" s="18"/>
      <c r="J205" s="18"/>
      <c r="K205" s="101"/>
      <c r="L205" s="101"/>
      <c r="M205" s="204"/>
      <c r="N205" s="101"/>
      <c r="O205" s="15"/>
      <c r="P205" s="15"/>
      <c r="Q205" s="15"/>
    </row>
    <row r="206" spans="2:17" x14ac:dyDescent="0.2">
      <c r="B206" s="101"/>
      <c r="C206" s="18"/>
      <c r="D206" s="18"/>
      <c r="E206" s="101"/>
      <c r="F206" s="101"/>
      <c r="G206" s="204"/>
      <c r="H206" s="101"/>
      <c r="I206" s="18"/>
      <c r="J206" s="18"/>
      <c r="K206" s="101"/>
      <c r="L206" s="101"/>
      <c r="M206" s="204"/>
      <c r="N206" s="101"/>
      <c r="O206" s="15"/>
      <c r="P206" s="15"/>
      <c r="Q206" s="15"/>
    </row>
    <row r="207" spans="2:17" x14ac:dyDescent="0.2">
      <c r="B207" s="101"/>
      <c r="C207" s="18"/>
      <c r="D207" s="18"/>
      <c r="E207" s="101"/>
      <c r="F207" s="101"/>
      <c r="G207" s="204"/>
      <c r="H207" s="101"/>
      <c r="I207" s="18"/>
      <c r="J207" s="18"/>
      <c r="K207" s="101"/>
      <c r="L207" s="101"/>
      <c r="M207" s="204"/>
      <c r="N207" s="101"/>
      <c r="O207" s="15"/>
      <c r="P207" s="15"/>
      <c r="Q207" s="15"/>
    </row>
    <row r="208" spans="2:17" x14ac:dyDescent="0.2">
      <c r="B208" s="101"/>
      <c r="C208" s="18"/>
      <c r="D208" s="18"/>
      <c r="E208" s="101"/>
      <c r="F208" s="101"/>
      <c r="G208" s="204"/>
      <c r="H208" s="101"/>
      <c r="I208" s="18"/>
      <c r="J208" s="18"/>
      <c r="K208" s="101"/>
      <c r="L208" s="101"/>
      <c r="M208" s="204"/>
      <c r="N208" s="101"/>
      <c r="O208" s="15"/>
      <c r="P208" s="15"/>
      <c r="Q208" s="15"/>
    </row>
    <row r="209" spans="2:17" x14ac:dyDescent="0.2">
      <c r="B209" s="101"/>
      <c r="C209" s="18"/>
      <c r="D209" s="18"/>
      <c r="E209" s="101"/>
      <c r="F209" s="101"/>
      <c r="G209" s="204"/>
      <c r="H209" s="101"/>
      <c r="I209" s="18"/>
      <c r="J209" s="18"/>
      <c r="K209" s="101"/>
      <c r="L209" s="101"/>
      <c r="M209" s="204"/>
      <c r="N209" s="101"/>
      <c r="O209" s="15"/>
      <c r="P209" s="15"/>
      <c r="Q209" s="15"/>
    </row>
    <row r="210" spans="2:17" x14ac:dyDescent="0.2">
      <c r="B210" s="101"/>
      <c r="C210" s="18"/>
      <c r="D210" s="18"/>
      <c r="E210" s="101"/>
      <c r="F210" s="101"/>
      <c r="G210" s="204"/>
      <c r="H210" s="101"/>
      <c r="I210" s="18"/>
      <c r="J210" s="18"/>
      <c r="K210" s="101"/>
      <c r="L210" s="101"/>
      <c r="M210" s="204"/>
      <c r="N210" s="101"/>
      <c r="O210" s="15"/>
      <c r="P210" s="15"/>
      <c r="Q210" s="15"/>
    </row>
    <row r="211" spans="2:17" x14ac:dyDescent="0.2">
      <c r="B211" s="101"/>
      <c r="C211" s="18"/>
      <c r="D211" s="18"/>
      <c r="E211" s="101"/>
      <c r="F211" s="101"/>
      <c r="G211" s="204"/>
      <c r="H211" s="101"/>
      <c r="I211" s="18"/>
      <c r="J211" s="18"/>
      <c r="K211" s="101"/>
      <c r="L211" s="101"/>
      <c r="M211" s="204"/>
      <c r="N211" s="101"/>
      <c r="O211" s="15"/>
      <c r="P211" s="15"/>
      <c r="Q211" s="15"/>
    </row>
    <row r="212" spans="2:17" x14ac:dyDescent="0.2">
      <c r="B212" s="101"/>
      <c r="C212" s="18"/>
      <c r="D212" s="18"/>
      <c r="E212" s="101"/>
      <c r="F212" s="101"/>
      <c r="G212" s="204"/>
      <c r="H212" s="101"/>
      <c r="I212" s="18"/>
      <c r="J212" s="18"/>
      <c r="K212" s="101"/>
      <c r="L212" s="101"/>
      <c r="M212" s="204"/>
      <c r="N212" s="101"/>
      <c r="O212" s="15"/>
      <c r="P212" s="15"/>
      <c r="Q212" s="15"/>
    </row>
    <row r="213" spans="2:17" x14ac:dyDescent="0.2">
      <c r="B213" s="101"/>
      <c r="C213" s="18"/>
      <c r="D213" s="18"/>
      <c r="E213" s="101"/>
      <c r="F213" s="101"/>
      <c r="G213" s="204"/>
      <c r="H213" s="101"/>
      <c r="I213" s="18"/>
      <c r="J213" s="18"/>
      <c r="K213" s="101"/>
      <c r="L213" s="101"/>
      <c r="M213" s="204"/>
      <c r="N213" s="101"/>
      <c r="O213" s="15"/>
      <c r="P213" s="15"/>
      <c r="Q213" s="15"/>
    </row>
    <row r="214" spans="2:17" x14ac:dyDescent="0.2">
      <c r="B214" s="101"/>
      <c r="C214" s="18"/>
      <c r="D214" s="18"/>
      <c r="E214" s="101"/>
      <c r="F214" s="101"/>
      <c r="G214" s="204"/>
      <c r="H214" s="101"/>
      <c r="I214" s="18"/>
      <c r="J214" s="18"/>
      <c r="K214" s="101"/>
      <c r="L214" s="101"/>
      <c r="M214" s="204"/>
      <c r="N214" s="101"/>
      <c r="O214" s="15"/>
      <c r="P214" s="15"/>
      <c r="Q214" s="15"/>
    </row>
    <row r="215" spans="2:17" x14ac:dyDescent="0.2">
      <c r="B215" s="101"/>
      <c r="C215" s="18"/>
      <c r="D215" s="18"/>
      <c r="E215" s="101"/>
      <c r="F215" s="101"/>
      <c r="G215" s="204"/>
      <c r="H215" s="101"/>
      <c r="I215" s="18"/>
      <c r="J215" s="18"/>
      <c r="K215" s="101"/>
      <c r="L215" s="101"/>
      <c r="M215" s="204"/>
      <c r="N215" s="101"/>
      <c r="O215" s="15"/>
      <c r="P215" s="15"/>
      <c r="Q215" s="15"/>
    </row>
    <row r="216" spans="2:17" x14ac:dyDescent="0.2">
      <c r="B216" s="101"/>
      <c r="C216" s="18"/>
      <c r="D216" s="18"/>
      <c r="E216" s="101"/>
      <c r="F216" s="101"/>
      <c r="G216" s="204"/>
      <c r="H216" s="101"/>
      <c r="I216" s="18"/>
      <c r="J216" s="18"/>
      <c r="K216" s="101"/>
      <c r="L216" s="101"/>
      <c r="M216" s="204"/>
      <c r="N216" s="101"/>
      <c r="O216" s="15"/>
      <c r="P216" s="15"/>
      <c r="Q216" s="15"/>
    </row>
    <row r="217" spans="2:17" x14ac:dyDescent="0.2">
      <c r="B217" s="101"/>
      <c r="C217" s="18"/>
      <c r="D217" s="18"/>
      <c r="E217" s="101"/>
      <c r="F217" s="101"/>
      <c r="G217" s="204"/>
      <c r="H217" s="101"/>
      <c r="I217" s="18"/>
      <c r="J217" s="18"/>
      <c r="K217" s="101"/>
      <c r="L217" s="101"/>
      <c r="M217" s="204"/>
      <c r="N217" s="101"/>
      <c r="O217" s="15"/>
      <c r="P217" s="15"/>
      <c r="Q217" s="15"/>
    </row>
    <row r="218" spans="2:17" x14ac:dyDescent="0.2">
      <c r="B218" s="101"/>
      <c r="C218" s="18"/>
      <c r="D218" s="18"/>
      <c r="E218" s="101"/>
      <c r="F218" s="101"/>
      <c r="G218" s="204"/>
      <c r="H218" s="101"/>
      <c r="I218" s="18"/>
      <c r="J218" s="18"/>
      <c r="K218" s="101"/>
      <c r="L218" s="101"/>
      <c r="M218" s="204"/>
      <c r="N218" s="101"/>
      <c r="O218" s="15"/>
      <c r="P218" s="15"/>
      <c r="Q218" s="15"/>
    </row>
    <row r="219" spans="2:17" x14ac:dyDescent="0.2">
      <c r="B219" s="101"/>
      <c r="C219" s="18"/>
      <c r="D219" s="18"/>
      <c r="E219" s="101"/>
      <c r="F219" s="101"/>
      <c r="G219" s="204"/>
      <c r="H219" s="101"/>
      <c r="I219" s="18"/>
      <c r="J219" s="18"/>
      <c r="K219" s="101"/>
      <c r="L219" s="101"/>
      <c r="M219" s="204"/>
      <c r="N219" s="101"/>
      <c r="O219" s="15"/>
      <c r="P219" s="15"/>
      <c r="Q219" s="15"/>
    </row>
    <row r="220" spans="2:17" x14ac:dyDescent="0.2">
      <c r="B220" s="101"/>
      <c r="C220" s="18"/>
      <c r="D220" s="18"/>
      <c r="E220" s="101"/>
      <c r="F220" s="101"/>
      <c r="G220" s="204"/>
      <c r="H220" s="101"/>
      <c r="I220" s="18"/>
      <c r="J220" s="18"/>
      <c r="K220" s="101"/>
      <c r="L220" s="101"/>
      <c r="M220" s="204"/>
      <c r="N220" s="101"/>
      <c r="O220" s="15"/>
      <c r="P220" s="15"/>
      <c r="Q220" s="15"/>
    </row>
    <row r="221" spans="2:17" x14ac:dyDescent="0.2">
      <c r="B221" s="101"/>
      <c r="C221" s="18"/>
      <c r="D221" s="18"/>
      <c r="E221" s="101"/>
      <c r="F221" s="101"/>
      <c r="G221" s="204"/>
      <c r="H221" s="101"/>
      <c r="I221" s="18"/>
      <c r="J221" s="18"/>
      <c r="K221" s="101"/>
      <c r="L221" s="101"/>
      <c r="M221" s="204"/>
      <c r="N221" s="101"/>
      <c r="O221" s="15"/>
      <c r="P221" s="15"/>
      <c r="Q221" s="15"/>
    </row>
    <row r="222" spans="2:17" x14ac:dyDescent="0.2">
      <c r="B222" s="101"/>
      <c r="C222" s="18"/>
      <c r="D222" s="18"/>
      <c r="E222" s="101"/>
      <c r="F222" s="101"/>
      <c r="G222" s="204"/>
      <c r="H222" s="101"/>
      <c r="I222" s="18"/>
      <c r="J222" s="18"/>
      <c r="K222" s="101"/>
      <c r="L222" s="101"/>
      <c r="M222" s="204"/>
      <c r="N222" s="101"/>
      <c r="O222" s="15"/>
      <c r="P222" s="15"/>
      <c r="Q222" s="15"/>
    </row>
    <row r="223" spans="2:17" x14ac:dyDescent="0.2">
      <c r="B223" s="101"/>
      <c r="C223" s="18"/>
      <c r="D223" s="18"/>
      <c r="E223" s="101"/>
      <c r="F223" s="101"/>
      <c r="G223" s="204"/>
      <c r="H223" s="101"/>
      <c r="I223" s="18"/>
      <c r="J223" s="18"/>
      <c r="K223" s="101"/>
      <c r="L223" s="101"/>
      <c r="M223" s="204"/>
      <c r="N223" s="101"/>
      <c r="O223" s="15"/>
      <c r="P223" s="15"/>
      <c r="Q223" s="15"/>
    </row>
    <row r="224" spans="2:17" x14ac:dyDescent="0.2">
      <c r="B224" s="101"/>
      <c r="C224" s="18"/>
      <c r="D224" s="18"/>
      <c r="E224" s="101"/>
      <c r="F224" s="101"/>
      <c r="G224" s="204"/>
      <c r="H224" s="101"/>
      <c r="I224" s="18"/>
      <c r="J224" s="18"/>
      <c r="K224" s="101"/>
      <c r="L224" s="101"/>
      <c r="M224" s="204"/>
      <c r="N224" s="101"/>
      <c r="O224" s="15"/>
      <c r="P224" s="15"/>
      <c r="Q224" s="15"/>
    </row>
    <row r="225" spans="2:17" x14ac:dyDescent="0.2">
      <c r="B225" s="101"/>
      <c r="C225" s="18"/>
      <c r="D225" s="18"/>
      <c r="E225" s="101"/>
      <c r="F225" s="101"/>
      <c r="G225" s="204"/>
      <c r="H225" s="101"/>
      <c r="I225" s="18"/>
      <c r="J225" s="18"/>
      <c r="K225" s="101"/>
      <c r="L225" s="101"/>
      <c r="M225" s="204"/>
      <c r="N225" s="101"/>
      <c r="O225" s="15"/>
      <c r="P225" s="15"/>
      <c r="Q225" s="15"/>
    </row>
    <row r="226" spans="2:17" x14ac:dyDescent="0.2">
      <c r="B226" s="101"/>
      <c r="C226" s="18"/>
      <c r="D226" s="18"/>
      <c r="E226" s="101"/>
      <c r="F226" s="101"/>
      <c r="G226" s="204"/>
      <c r="H226" s="101"/>
      <c r="I226" s="18"/>
      <c r="J226" s="18"/>
      <c r="K226" s="101"/>
      <c r="L226" s="101"/>
      <c r="M226" s="204"/>
      <c r="N226" s="101"/>
      <c r="O226" s="15"/>
      <c r="P226" s="15"/>
      <c r="Q226" s="15"/>
    </row>
    <row r="227" spans="2:17" x14ac:dyDescent="0.2">
      <c r="B227" s="101"/>
      <c r="C227" s="18"/>
      <c r="D227" s="18"/>
      <c r="E227" s="101"/>
      <c r="F227" s="101"/>
      <c r="G227" s="204"/>
      <c r="H227" s="101"/>
      <c r="I227" s="18"/>
      <c r="J227" s="18"/>
      <c r="K227" s="101"/>
      <c r="L227" s="101"/>
      <c r="M227" s="204"/>
      <c r="N227" s="101"/>
      <c r="O227" s="15"/>
      <c r="P227" s="15"/>
      <c r="Q227" s="15"/>
    </row>
    <row r="228" spans="2:17" x14ac:dyDescent="0.2">
      <c r="B228" s="101"/>
      <c r="C228" s="18"/>
      <c r="D228" s="18"/>
      <c r="E228" s="101"/>
      <c r="F228" s="101"/>
      <c r="G228" s="204"/>
      <c r="H228" s="101"/>
      <c r="I228" s="18"/>
      <c r="J228" s="18"/>
      <c r="K228" s="101"/>
      <c r="L228" s="101"/>
      <c r="M228" s="204"/>
      <c r="N228" s="101"/>
      <c r="O228" s="15"/>
      <c r="P228" s="15"/>
      <c r="Q228" s="15"/>
    </row>
    <row r="229" spans="2:17" x14ac:dyDescent="0.2">
      <c r="B229" s="101"/>
      <c r="C229" s="18"/>
      <c r="D229" s="18"/>
      <c r="E229" s="101"/>
      <c r="F229" s="101"/>
      <c r="G229" s="204"/>
      <c r="H229" s="101"/>
      <c r="I229" s="18"/>
      <c r="J229" s="18"/>
      <c r="K229" s="101"/>
      <c r="L229" s="101"/>
      <c r="M229" s="204"/>
      <c r="N229" s="101"/>
      <c r="O229" s="15"/>
      <c r="P229" s="15"/>
      <c r="Q229" s="15"/>
    </row>
    <row r="230" spans="2:17" x14ac:dyDescent="0.2">
      <c r="B230" s="101"/>
      <c r="C230" s="18"/>
      <c r="D230" s="18"/>
      <c r="E230" s="101"/>
      <c r="F230" s="101"/>
      <c r="G230" s="204"/>
      <c r="H230" s="101"/>
      <c r="I230" s="18"/>
      <c r="J230" s="18"/>
      <c r="K230" s="101"/>
      <c r="L230" s="101"/>
      <c r="M230" s="204"/>
      <c r="N230" s="101"/>
      <c r="O230" s="15"/>
      <c r="P230" s="15"/>
      <c r="Q230" s="15"/>
    </row>
    <row r="231" spans="2:17" x14ac:dyDescent="0.2">
      <c r="B231" s="101"/>
      <c r="C231" s="18"/>
      <c r="D231" s="18"/>
      <c r="E231" s="101"/>
      <c r="F231" s="101"/>
      <c r="G231" s="204"/>
      <c r="H231" s="101"/>
      <c r="I231" s="18"/>
      <c r="J231" s="18"/>
      <c r="K231" s="101"/>
      <c r="L231" s="101"/>
      <c r="M231" s="204"/>
      <c r="N231" s="101"/>
      <c r="O231" s="15"/>
      <c r="P231" s="15"/>
      <c r="Q231" s="15"/>
    </row>
    <row r="232" spans="2:17" x14ac:dyDescent="0.2">
      <c r="B232" s="101"/>
      <c r="C232" s="18"/>
      <c r="D232" s="18"/>
      <c r="E232" s="101"/>
      <c r="F232" s="101"/>
      <c r="G232" s="204"/>
      <c r="H232" s="101"/>
      <c r="I232" s="18"/>
      <c r="J232" s="18"/>
      <c r="K232" s="101"/>
      <c r="L232" s="101"/>
      <c r="M232" s="204"/>
      <c r="N232" s="101"/>
      <c r="O232" s="15"/>
      <c r="P232" s="15"/>
      <c r="Q232" s="15"/>
    </row>
    <row r="233" spans="2:17" x14ac:dyDescent="0.2">
      <c r="B233" s="101"/>
      <c r="C233" s="18"/>
      <c r="D233" s="18"/>
      <c r="E233" s="101"/>
      <c r="F233" s="101"/>
      <c r="G233" s="204"/>
      <c r="H233" s="101"/>
      <c r="I233" s="18"/>
      <c r="J233" s="18"/>
      <c r="K233" s="101"/>
      <c r="L233" s="101"/>
      <c r="M233" s="204"/>
      <c r="N233" s="101"/>
      <c r="O233" s="15"/>
      <c r="P233" s="15"/>
      <c r="Q233" s="15"/>
    </row>
    <row r="234" spans="2:17" x14ac:dyDescent="0.2">
      <c r="B234" s="101"/>
      <c r="C234" s="18"/>
      <c r="D234" s="18"/>
      <c r="E234" s="101"/>
      <c r="F234" s="101"/>
      <c r="G234" s="204"/>
      <c r="H234" s="101"/>
      <c r="I234" s="18"/>
      <c r="J234" s="18"/>
      <c r="K234" s="101"/>
      <c r="L234" s="101"/>
      <c r="M234" s="204"/>
      <c r="N234" s="101"/>
      <c r="O234" s="15"/>
      <c r="P234" s="15"/>
      <c r="Q234" s="15"/>
    </row>
    <row r="235" spans="2:17" x14ac:dyDescent="0.2">
      <c r="B235" s="101"/>
      <c r="C235" s="18"/>
      <c r="D235" s="18"/>
      <c r="E235" s="101"/>
      <c r="F235" s="101"/>
      <c r="G235" s="204"/>
      <c r="H235" s="101"/>
      <c r="I235" s="18"/>
      <c r="J235" s="18"/>
      <c r="K235" s="101"/>
      <c r="L235" s="101"/>
      <c r="M235" s="204"/>
      <c r="N235" s="101"/>
      <c r="O235" s="15"/>
      <c r="P235" s="15"/>
      <c r="Q235" s="15"/>
    </row>
    <row r="236" spans="2:17" x14ac:dyDescent="0.2">
      <c r="B236" s="101"/>
      <c r="C236" s="18"/>
      <c r="D236" s="18"/>
      <c r="E236" s="101"/>
      <c r="F236" s="101"/>
      <c r="G236" s="204"/>
      <c r="H236" s="101"/>
      <c r="I236" s="18"/>
      <c r="J236" s="18"/>
      <c r="K236" s="101"/>
      <c r="L236" s="101"/>
      <c r="M236" s="204"/>
      <c r="N236" s="101"/>
      <c r="O236" s="15"/>
      <c r="P236" s="15"/>
      <c r="Q236" s="15"/>
    </row>
    <row r="237" spans="2:17" x14ac:dyDescent="0.2">
      <c r="B237" s="101"/>
      <c r="C237" s="18"/>
      <c r="D237" s="18"/>
      <c r="E237" s="101"/>
      <c r="F237" s="101"/>
      <c r="G237" s="204"/>
      <c r="H237" s="101"/>
      <c r="I237" s="18"/>
      <c r="J237" s="18"/>
      <c r="K237" s="101"/>
      <c r="L237" s="101"/>
      <c r="M237" s="204"/>
      <c r="N237" s="101"/>
      <c r="O237" s="15"/>
      <c r="P237" s="15"/>
      <c r="Q237" s="15"/>
    </row>
    <row r="238" spans="2:17" x14ac:dyDescent="0.2">
      <c r="B238" s="101"/>
      <c r="C238" s="18"/>
      <c r="D238" s="18"/>
      <c r="E238" s="101"/>
      <c r="F238" s="101"/>
      <c r="G238" s="204"/>
      <c r="H238" s="101"/>
      <c r="I238" s="18"/>
      <c r="J238" s="18"/>
      <c r="K238" s="101"/>
      <c r="L238" s="101"/>
      <c r="M238" s="204"/>
      <c r="N238" s="101"/>
      <c r="O238" s="15"/>
      <c r="P238" s="15"/>
      <c r="Q238" s="15"/>
    </row>
    <row r="239" spans="2:17" x14ac:dyDescent="0.2">
      <c r="B239" s="101"/>
      <c r="C239" s="18"/>
      <c r="D239" s="18"/>
      <c r="E239" s="101"/>
      <c r="F239" s="101"/>
      <c r="G239" s="204"/>
      <c r="H239" s="101"/>
      <c r="I239" s="18"/>
      <c r="J239" s="18"/>
      <c r="K239" s="101"/>
      <c r="L239" s="101"/>
      <c r="M239" s="204"/>
      <c r="N239" s="101"/>
      <c r="O239" s="15"/>
      <c r="P239" s="15"/>
      <c r="Q239" s="15"/>
    </row>
    <row r="240" spans="2:17" x14ac:dyDescent="0.2">
      <c r="B240" s="101"/>
      <c r="C240" s="18"/>
      <c r="D240" s="18"/>
      <c r="E240" s="101"/>
      <c r="F240" s="101"/>
      <c r="G240" s="204"/>
      <c r="H240" s="101"/>
      <c r="I240" s="18"/>
      <c r="J240" s="18"/>
      <c r="K240" s="101"/>
      <c r="L240" s="101"/>
      <c r="M240" s="204"/>
      <c r="N240" s="101"/>
      <c r="O240" s="15"/>
      <c r="P240" s="15"/>
      <c r="Q240" s="15"/>
    </row>
    <row r="241" spans="2:17" x14ac:dyDescent="0.2">
      <c r="B241" s="101"/>
      <c r="C241" s="18"/>
      <c r="D241" s="18"/>
      <c r="E241" s="101"/>
      <c r="F241" s="101"/>
      <c r="G241" s="204"/>
      <c r="H241" s="101"/>
      <c r="I241" s="18"/>
      <c r="J241" s="18"/>
      <c r="K241" s="101"/>
      <c r="L241" s="101"/>
      <c r="M241" s="204"/>
      <c r="N241" s="101"/>
      <c r="O241" s="15"/>
      <c r="P241" s="15"/>
      <c r="Q241" s="15"/>
    </row>
    <row r="242" spans="2:17" x14ac:dyDescent="0.2">
      <c r="B242" s="101"/>
      <c r="C242" s="18"/>
      <c r="D242" s="18"/>
      <c r="E242" s="101"/>
      <c r="F242" s="101"/>
      <c r="G242" s="204"/>
      <c r="H242" s="101"/>
      <c r="I242" s="18"/>
      <c r="J242" s="18"/>
      <c r="K242" s="101"/>
      <c r="L242" s="101"/>
      <c r="M242" s="204"/>
      <c r="N242" s="101"/>
      <c r="O242" s="15"/>
      <c r="P242" s="15"/>
      <c r="Q242" s="15"/>
    </row>
    <row r="243" spans="2:17" x14ac:dyDescent="0.2">
      <c r="B243" s="101"/>
      <c r="C243" s="18"/>
      <c r="D243" s="18"/>
      <c r="E243" s="101"/>
      <c r="F243" s="101"/>
      <c r="G243" s="204"/>
      <c r="H243" s="101"/>
      <c r="I243" s="18"/>
      <c r="J243" s="18"/>
      <c r="K243" s="101"/>
      <c r="L243" s="101"/>
      <c r="M243" s="204"/>
      <c r="N243" s="101"/>
      <c r="O243" s="15"/>
      <c r="P243" s="15"/>
      <c r="Q243" s="15"/>
    </row>
    <row r="244" spans="2:17" x14ac:dyDescent="0.2">
      <c r="B244" s="101"/>
      <c r="C244" s="18"/>
      <c r="D244" s="18"/>
      <c r="E244" s="101"/>
      <c r="F244" s="101"/>
      <c r="G244" s="204"/>
      <c r="H244" s="101"/>
      <c r="I244" s="18"/>
      <c r="J244" s="18"/>
      <c r="K244" s="101"/>
      <c r="L244" s="101"/>
      <c r="M244" s="204"/>
      <c r="N244" s="101"/>
      <c r="O244" s="15"/>
      <c r="P244" s="15"/>
      <c r="Q244" s="15"/>
    </row>
    <row r="245" spans="2:17" x14ac:dyDescent="0.2">
      <c r="B245" s="101"/>
      <c r="C245" s="18"/>
      <c r="D245" s="18"/>
      <c r="E245" s="101"/>
      <c r="F245" s="101"/>
      <c r="G245" s="204"/>
      <c r="H245" s="101"/>
      <c r="I245" s="18"/>
      <c r="J245" s="18"/>
      <c r="K245" s="101"/>
      <c r="L245" s="101"/>
      <c r="M245" s="204"/>
      <c r="N245" s="101"/>
      <c r="O245" s="15"/>
      <c r="P245" s="15"/>
      <c r="Q245" s="15"/>
    </row>
    <row r="246" spans="2:17" x14ac:dyDescent="0.2">
      <c r="B246" s="101"/>
      <c r="C246" s="18"/>
      <c r="D246" s="18"/>
      <c r="E246" s="101"/>
      <c r="F246" s="101"/>
      <c r="G246" s="204"/>
      <c r="H246" s="101"/>
      <c r="I246" s="18"/>
      <c r="J246" s="18"/>
      <c r="K246" s="101"/>
      <c r="L246" s="101"/>
      <c r="M246" s="204"/>
      <c r="N246" s="101"/>
      <c r="O246" s="15"/>
      <c r="P246" s="15"/>
      <c r="Q246" s="15"/>
    </row>
    <row r="247" spans="2:17" x14ac:dyDescent="0.2">
      <c r="B247" s="101"/>
      <c r="C247" s="18"/>
      <c r="D247" s="18"/>
      <c r="E247" s="101"/>
      <c r="F247" s="101"/>
      <c r="G247" s="204"/>
      <c r="H247" s="101"/>
      <c r="I247" s="18"/>
      <c r="J247" s="18"/>
      <c r="K247" s="101"/>
      <c r="L247" s="101"/>
      <c r="M247" s="204"/>
      <c r="N247" s="101"/>
      <c r="O247" s="15"/>
      <c r="P247" s="15"/>
      <c r="Q247" s="1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RowHeight="12.75" outlineLevelRow="2" x14ac:dyDescent="0.2"/>
  <cols>
    <col min="1" max="1" width="81.42578125" style="118" customWidth="1"/>
    <col min="2" max="2" width="14.28515625" style="108" customWidth="1"/>
    <col min="3" max="3" width="15.42578125" style="108" customWidth="1"/>
    <col min="4" max="4" width="10.28515625" style="213" customWidth="1"/>
    <col min="5" max="5" width="8.85546875" style="27" hidden="1" customWidth="1"/>
    <col min="6" max="16384" width="9.140625" style="27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18.75" x14ac:dyDescent="0.3">
      <c r="A3" s="1" t="s">
        <v>168</v>
      </c>
      <c r="B3" s="1"/>
      <c r="C3" s="1"/>
      <c r="D3" s="1"/>
    </row>
    <row r="4" spans="1:20" x14ac:dyDescent="0.2">
      <c r="B4" s="101"/>
      <c r="C4" s="101"/>
      <c r="D4" s="20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20" s="133" customFormat="1" x14ac:dyDescent="0.2">
      <c r="B5" s="194"/>
      <c r="C5" s="194"/>
      <c r="D5" s="133" t="str">
        <f>VALVAL</f>
        <v>bn units</v>
      </c>
    </row>
    <row r="6" spans="1:20" s="91" customFormat="1" x14ac:dyDescent="0.2">
      <c r="A6" s="138"/>
      <c r="B6" s="56" t="s">
        <v>170</v>
      </c>
      <c r="C6" s="56" t="s">
        <v>172</v>
      </c>
      <c r="D6" s="166" t="s">
        <v>196</v>
      </c>
      <c r="E6" s="38" t="s">
        <v>61</v>
      </c>
    </row>
    <row r="7" spans="1:20" s="254" customFormat="1" ht="15.75" x14ac:dyDescent="0.2">
      <c r="A7" s="162" t="s">
        <v>151</v>
      </c>
      <c r="B7" s="250">
        <f t="shared" ref="B7:D7" si="0">B$8+B$20</f>
        <v>150.99378871164998</v>
      </c>
      <c r="C7" s="250">
        <f t="shared" si="0"/>
        <v>6115.2635422013891</v>
      </c>
      <c r="D7" s="132">
        <f t="shared" si="0"/>
        <v>0.99999899999999986</v>
      </c>
      <c r="E7" s="113" t="s">
        <v>101</v>
      </c>
    </row>
    <row r="8" spans="1:20" s="104" customFormat="1" ht="15" x14ac:dyDescent="0.2">
      <c r="A8" s="201" t="s">
        <v>161</v>
      </c>
      <c r="B8" s="94">
        <f t="shared" ref="B8:D8" si="1">B$9+B$12</f>
        <v>143.15429573087999</v>
      </c>
      <c r="C8" s="94">
        <f t="shared" si="1"/>
        <v>5797.763292530859</v>
      </c>
      <c r="D8" s="79">
        <f t="shared" si="1"/>
        <v>0.94807999999999992</v>
      </c>
      <c r="E8" s="130" t="s">
        <v>101</v>
      </c>
    </row>
    <row r="9" spans="1:20" s="152" customFormat="1" ht="15" outlineLevel="1" x14ac:dyDescent="0.2">
      <c r="A9" s="65" t="s">
        <v>39</v>
      </c>
      <c r="B9" s="197">
        <f t="shared" ref="B9:D9" si="2">SUM(B$10:B$11)</f>
        <v>40.402424229060003</v>
      </c>
      <c r="C9" s="197">
        <f t="shared" si="2"/>
        <v>1636.3022215191399</v>
      </c>
      <c r="D9" s="161">
        <f t="shared" si="2"/>
        <v>0.26757699999999995</v>
      </c>
      <c r="E9" s="24" t="s">
        <v>163</v>
      </c>
    </row>
    <row r="10" spans="1:20" s="43" customFormat="1" ht="14.25" outlineLevel="2" x14ac:dyDescent="0.2">
      <c r="A10" s="54" t="s">
        <v>178</v>
      </c>
      <c r="B10" s="245">
        <v>40.364054764800002</v>
      </c>
      <c r="C10" s="245">
        <v>1634.7482543794999</v>
      </c>
      <c r="D10" s="74">
        <v>0.26732299999999998</v>
      </c>
      <c r="E10" s="61" t="s">
        <v>19</v>
      </c>
    </row>
    <row r="11" spans="1:20" ht="14.25" outlineLevel="2" x14ac:dyDescent="0.2">
      <c r="A11" s="60" t="s">
        <v>116</v>
      </c>
      <c r="B11" s="232">
        <v>3.836946426E-2</v>
      </c>
      <c r="C11" s="232">
        <v>1.5539671396400001</v>
      </c>
      <c r="D11" s="74">
        <v>2.5399999999999999E-4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20" ht="15" outlineLevel="1" x14ac:dyDescent="0.25">
      <c r="A12" s="137" t="s">
        <v>177</v>
      </c>
      <c r="B12" s="45">
        <f t="shared" ref="B12:D12" si="3">SUM(B$13:B$19)</f>
        <v>102.75187150182001</v>
      </c>
      <c r="C12" s="45">
        <f t="shared" si="3"/>
        <v>4161.4610710117195</v>
      </c>
      <c r="D12" s="149">
        <f t="shared" si="3"/>
        <v>0.68050299999999997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20" ht="14.25" outlineLevel="2" x14ac:dyDescent="0.25">
      <c r="A13" s="249" t="s">
        <v>53</v>
      </c>
      <c r="B13" s="173">
        <v>66.104023738050003</v>
      </c>
      <c r="C13" s="173">
        <v>2677.2195717945101</v>
      </c>
      <c r="D13" s="47">
        <v>0.43779299999999999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20" ht="42.75" outlineLevel="2" x14ac:dyDescent="0.25">
      <c r="A14" s="249" t="s">
        <v>65</v>
      </c>
      <c r="B14" s="173">
        <v>7.5264807971299996</v>
      </c>
      <c r="C14" s="173">
        <v>304.82322493201002</v>
      </c>
      <c r="D14" s="47">
        <v>4.9846000000000001E-2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20" ht="28.5" outlineLevel="2" x14ac:dyDescent="0.25">
      <c r="A15" s="249" t="s">
        <v>211</v>
      </c>
      <c r="B15" s="173">
        <v>0.60585586000000002</v>
      </c>
      <c r="C15" s="173">
        <v>24.53722291559</v>
      </c>
      <c r="D15" s="47">
        <v>4.0119999999999999E-3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20" ht="28.5" outlineLevel="2" x14ac:dyDescent="0.25">
      <c r="A16" s="249" t="s">
        <v>6</v>
      </c>
      <c r="B16" s="173">
        <v>1.64322328055</v>
      </c>
      <c r="C16" s="173">
        <v>66.550707184269996</v>
      </c>
      <c r="D16" s="47">
        <v>1.0883E-2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14.25" outlineLevel="2" x14ac:dyDescent="0.25">
      <c r="A17" s="249" t="s">
        <v>71</v>
      </c>
      <c r="B17" s="173">
        <v>19.69490732277</v>
      </c>
      <c r="C17" s="173">
        <v>797.64571606300001</v>
      </c>
      <c r="D17" s="47">
        <v>0.130435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14.25" outlineLevel="2" x14ac:dyDescent="0.25">
      <c r="A18" s="249" t="s">
        <v>125</v>
      </c>
      <c r="B18" s="173">
        <v>3</v>
      </c>
      <c r="C18" s="173">
        <v>121.5003</v>
      </c>
      <c r="D18" s="47">
        <v>1.9868E-2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ht="14.25" outlineLevel="2" x14ac:dyDescent="0.25">
      <c r="A19" s="249" t="s">
        <v>117</v>
      </c>
      <c r="B19" s="173">
        <v>4.1773805033200002</v>
      </c>
      <c r="C19" s="173">
        <v>169.18432812233999</v>
      </c>
      <c r="D19" s="47">
        <v>2.7666E-2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ht="15" x14ac:dyDescent="0.25">
      <c r="A20" s="84" t="s">
        <v>64</v>
      </c>
      <c r="B20" s="191">
        <f t="shared" ref="B20:D20" si="4">B$21+B$25</f>
        <v>7.8394929807700011</v>
      </c>
      <c r="C20" s="191">
        <f t="shared" si="4"/>
        <v>317.50024967053002</v>
      </c>
      <c r="D20" s="62">
        <f t="shared" si="4"/>
        <v>5.1918999999999993E-2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ht="15" outlineLevel="1" x14ac:dyDescent="0.25">
      <c r="A21" s="137" t="s">
        <v>39</v>
      </c>
      <c r="B21" s="45">
        <f t="shared" ref="B21:D21" si="5">SUM(B$22:B$24)</f>
        <v>1.6998822441500001</v>
      </c>
      <c r="C21" s="45">
        <f t="shared" si="5"/>
        <v>68.845400875780001</v>
      </c>
      <c r="D21" s="149">
        <f t="shared" si="5"/>
        <v>1.1257999999999999E-2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ht="14.25" outlineLevel="2" x14ac:dyDescent="0.25">
      <c r="A22" s="249" t="s">
        <v>178</v>
      </c>
      <c r="B22" s="173">
        <v>0.19691338046000001</v>
      </c>
      <c r="C22" s="173">
        <v>7.9750116000000002</v>
      </c>
      <c r="D22" s="47">
        <v>1.304E-3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14.25" outlineLevel="2" x14ac:dyDescent="0.25">
      <c r="A23" s="249" t="s">
        <v>116</v>
      </c>
      <c r="B23" s="173">
        <v>1.5029452921399999</v>
      </c>
      <c r="C23" s="173">
        <v>60.869434625780002</v>
      </c>
      <c r="D23" s="47">
        <v>9.9539999999999993E-3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14.25" outlineLevel="2" x14ac:dyDescent="0.25">
      <c r="A24" s="249" t="s">
        <v>195</v>
      </c>
      <c r="B24" s="173">
        <v>2.357155E-5</v>
      </c>
      <c r="C24" s="173">
        <v>9.5465000000000003E-4</v>
      </c>
      <c r="D24" s="47"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ht="15" outlineLevel="1" x14ac:dyDescent="0.25">
      <c r="A25" s="137" t="s">
        <v>177</v>
      </c>
      <c r="B25" s="45">
        <f t="shared" ref="B25:D25" si="6">SUM(B$26:B$30)</f>
        <v>6.1396107366200008</v>
      </c>
      <c r="C25" s="45">
        <f t="shared" si="6"/>
        <v>248.65484879475</v>
      </c>
      <c r="D25" s="149">
        <f t="shared" si="6"/>
        <v>4.0660999999999996E-2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ht="14.25" outlineLevel="2" x14ac:dyDescent="0.25">
      <c r="A26" s="249" t="s">
        <v>53</v>
      </c>
      <c r="B26" s="173">
        <v>3.4588802962799998</v>
      </c>
      <c r="C26" s="173">
        <v>140.08499788803999</v>
      </c>
      <c r="D26" s="47">
        <v>2.2907E-2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ht="14.25" outlineLevel="2" x14ac:dyDescent="0.25">
      <c r="A27" s="249" t="s">
        <v>111</v>
      </c>
      <c r="B27" s="173">
        <v>3.3364594470000002E-2</v>
      </c>
      <c r="C27" s="173">
        <v>1.35126941251</v>
      </c>
      <c r="D27" s="47">
        <v>2.2100000000000001E-4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ht="28.5" outlineLevel="2" x14ac:dyDescent="0.25">
      <c r="A28" s="249" t="s">
        <v>6</v>
      </c>
      <c r="B28" s="173">
        <v>1.01457230805</v>
      </c>
      <c r="C28" s="173">
        <v>41.09027993326</v>
      </c>
      <c r="D28" s="47">
        <v>6.7190000000000001E-3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ht="14.25" outlineLevel="2" x14ac:dyDescent="0.25">
      <c r="A29" s="249" t="s">
        <v>131</v>
      </c>
      <c r="B29" s="173">
        <v>1.5249999999999999</v>
      </c>
      <c r="C29" s="173">
        <v>61.762652500000002</v>
      </c>
      <c r="D29" s="47">
        <v>1.01E-2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14.25" outlineLevel="2" x14ac:dyDescent="0.25">
      <c r="A30" s="249" t="s">
        <v>117</v>
      </c>
      <c r="B30" s="173">
        <v>0.10779353781999999</v>
      </c>
      <c r="C30" s="173">
        <v>4.36564906094</v>
      </c>
      <c r="D30" s="47">
        <v>7.1400000000000001E-4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x14ac:dyDescent="0.2">
      <c r="B31" s="101"/>
      <c r="C31" s="101"/>
      <c r="D31" s="20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x14ac:dyDescent="0.2">
      <c r="B32" s="101"/>
      <c r="C32" s="101"/>
      <c r="D32" s="20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2:18" x14ac:dyDescent="0.2">
      <c r="B33" s="101"/>
      <c r="C33" s="101"/>
      <c r="D33" s="20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2:18" x14ac:dyDescent="0.2">
      <c r="B34" s="101"/>
      <c r="C34" s="101"/>
      <c r="D34" s="20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2:18" x14ac:dyDescent="0.2">
      <c r="B35" s="101"/>
      <c r="C35" s="101"/>
      <c r="D35" s="20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2:18" x14ac:dyDescent="0.2">
      <c r="B36" s="101"/>
      <c r="C36" s="101"/>
      <c r="D36" s="20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">
      <c r="B37" s="101"/>
      <c r="C37" s="101"/>
      <c r="D37" s="20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2:18" x14ac:dyDescent="0.2">
      <c r="B38" s="101"/>
      <c r="C38" s="101"/>
      <c r="D38" s="20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2:18" x14ac:dyDescent="0.2">
      <c r="B39" s="101"/>
      <c r="C39" s="101"/>
      <c r="D39" s="20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2:18" x14ac:dyDescent="0.2">
      <c r="B40" s="101"/>
      <c r="C40" s="101"/>
      <c r="D40" s="20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2:18" x14ac:dyDescent="0.2">
      <c r="B41" s="101"/>
      <c r="C41" s="101"/>
      <c r="D41" s="20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2:18" x14ac:dyDescent="0.2">
      <c r="B42" s="101"/>
      <c r="C42" s="101"/>
      <c r="D42" s="20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">
      <c r="B43" s="101"/>
      <c r="C43" s="101"/>
      <c r="D43" s="20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2:18" x14ac:dyDescent="0.2">
      <c r="B44" s="101"/>
      <c r="C44" s="101"/>
      <c r="D44" s="20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2:18" x14ac:dyDescent="0.2">
      <c r="B45" s="101"/>
      <c r="C45" s="101"/>
      <c r="D45" s="20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2:18" x14ac:dyDescent="0.2">
      <c r="B46" s="101"/>
      <c r="C46" s="101"/>
      <c r="D46" s="20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2:18" x14ac:dyDescent="0.2">
      <c r="B47" s="101"/>
      <c r="C47" s="101"/>
      <c r="D47" s="20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2:18" x14ac:dyDescent="0.2">
      <c r="B48" s="101"/>
      <c r="C48" s="101"/>
      <c r="D48" s="20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2:18" x14ac:dyDescent="0.2">
      <c r="B49" s="101"/>
      <c r="C49" s="101"/>
      <c r="D49" s="20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2:18" x14ac:dyDescent="0.2">
      <c r="B50" s="101"/>
      <c r="C50" s="101"/>
      <c r="D50" s="20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2:18" x14ac:dyDescent="0.2">
      <c r="B51" s="101"/>
      <c r="C51" s="101"/>
      <c r="D51" s="20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2:18" x14ac:dyDescent="0.2">
      <c r="B52" s="101"/>
      <c r="C52" s="101"/>
      <c r="D52" s="20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2:18" x14ac:dyDescent="0.2">
      <c r="B53" s="101"/>
      <c r="C53" s="101"/>
      <c r="D53" s="20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2:18" x14ac:dyDescent="0.2">
      <c r="B54" s="101"/>
      <c r="C54" s="101"/>
      <c r="D54" s="20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2:18" x14ac:dyDescent="0.2">
      <c r="B55" s="101"/>
      <c r="C55" s="101"/>
      <c r="D55" s="20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2:18" x14ac:dyDescent="0.2">
      <c r="B56" s="101"/>
      <c r="C56" s="101"/>
      <c r="D56" s="20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2:18" x14ac:dyDescent="0.2">
      <c r="B57" s="101"/>
      <c r="C57" s="101"/>
      <c r="D57" s="20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2:18" x14ac:dyDescent="0.2">
      <c r="B58" s="101"/>
      <c r="C58" s="101"/>
      <c r="D58" s="20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2:18" x14ac:dyDescent="0.2">
      <c r="B59" s="101"/>
      <c r="C59" s="101"/>
      <c r="D59" s="20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2:18" x14ac:dyDescent="0.2">
      <c r="B60" s="101"/>
      <c r="C60" s="101"/>
      <c r="D60" s="20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2:18" x14ac:dyDescent="0.2">
      <c r="B61" s="101"/>
      <c r="C61" s="101"/>
      <c r="D61" s="20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2:18" x14ac:dyDescent="0.2">
      <c r="B62" s="101"/>
      <c r="C62" s="101"/>
      <c r="D62" s="20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2:18" x14ac:dyDescent="0.2">
      <c r="B63" s="101"/>
      <c r="C63" s="101"/>
      <c r="D63" s="20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2:18" x14ac:dyDescent="0.2">
      <c r="B64" s="101"/>
      <c r="C64" s="101"/>
      <c r="D64" s="20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2:18" x14ac:dyDescent="0.2">
      <c r="B65" s="101"/>
      <c r="C65" s="101"/>
      <c r="D65" s="20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2:18" x14ac:dyDescent="0.2">
      <c r="B66" s="101"/>
      <c r="C66" s="101"/>
      <c r="D66" s="20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2:18" x14ac:dyDescent="0.2">
      <c r="B67" s="101"/>
      <c r="C67" s="101"/>
      <c r="D67" s="20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2:18" x14ac:dyDescent="0.2">
      <c r="B68" s="101"/>
      <c r="C68" s="101"/>
      <c r="D68" s="20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2:18" x14ac:dyDescent="0.2">
      <c r="B69" s="101"/>
      <c r="C69" s="101"/>
      <c r="D69" s="20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2:18" x14ac:dyDescent="0.2">
      <c r="B70" s="101"/>
      <c r="C70" s="101"/>
      <c r="D70" s="20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2:18" x14ac:dyDescent="0.2">
      <c r="B71" s="101"/>
      <c r="C71" s="101"/>
      <c r="D71" s="20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2:18" x14ac:dyDescent="0.2">
      <c r="B72" s="101"/>
      <c r="C72" s="101"/>
      <c r="D72" s="20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2:18" x14ac:dyDescent="0.2">
      <c r="B73" s="101"/>
      <c r="C73" s="101"/>
      <c r="D73" s="20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2:18" x14ac:dyDescent="0.2">
      <c r="B74" s="101"/>
      <c r="C74" s="101"/>
      <c r="D74" s="20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2:18" x14ac:dyDescent="0.2">
      <c r="B75" s="101"/>
      <c r="C75" s="101"/>
      <c r="D75" s="20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2:18" x14ac:dyDescent="0.2">
      <c r="B76" s="101"/>
      <c r="C76" s="101"/>
      <c r="D76" s="20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2:18" x14ac:dyDescent="0.2">
      <c r="B77" s="101"/>
      <c r="C77" s="101"/>
      <c r="D77" s="20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2:18" x14ac:dyDescent="0.2">
      <c r="B78" s="101"/>
      <c r="C78" s="101"/>
      <c r="D78" s="20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2:18" x14ac:dyDescent="0.2">
      <c r="B79" s="101"/>
      <c r="C79" s="101"/>
      <c r="D79" s="20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2:18" x14ac:dyDescent="0.2">
      <c r="B80" s="101"/>
      <c r="C80" s="101"/>
      <c r="D80" s="20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2:18" x14ac:dyDescent="0.2">
      <c r="B81" s="101"/>
      <c r="C81" s="101"/>
      <c r="D81" s="20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2:18" x14ac:dyDescent="0.2">
      <c r="B82" s="101"/>
      <c r="C82" s="101"/>
      <c r="D82" s="20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2:18" x14ac:dyDescent="0.2">
      <c r="B83" s="101"/>
      <c r="C83" s="101"/>
      <c r="D83" s="20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2:18" x14ac:dyDescent="0.2">
      <c r="B84" s="101"/>
      <c r="C84" s="101"/>
      <c r="D84" s="20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2:18" x14ac:dyDescent="0.2">
      <c r="B85" s="101"/>
      <c r="C85" s="101"/>
      <c r="D85" s="20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2:18" x14ac:dyDescent="0.2">
      <c r="B86" s="101"/>
      <c r="C86" s="101"/>
      <c r="D86" s="20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2:18" x14ac:dyDescent="0.2">
      <c r="B87" s="101"/>
      <c r="C87" s="101"/>
      <c r="D87" s="20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2:18" x14ac:dyDescent="0.2">
      <c r="B88" s="101"/>
      <c r="C88" s="101"/>
      <c r="D88" s="20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2:18" x14ac:dyDescent="0.2">
      <c r="B89" s="101"/>
      <c r="C89" s="101"/>
      <c r="D89" s="20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2:18" x14ac:dyDescent="0.2">
      <c r="B90" s="101"/>
      <c r="C90" s="101"/>
      <c r="D90" s="20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2:18" x14ac:dyDescent="0.2">
      <c r="B91" s="101"/>
      <c r="C91" s="101"/>
      <c r="D91" s="20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2:18" x14ac:dyDescent="0.2">
      <c r="B92" s="101"/>
      <c r="C92" s="101"/>
      <c r="D92" s="20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2:18" x14ac:dyDescent="0.2">
      <c r="B93" s="101"/>
      <c r="C93" s="101"/>
      <c r="D93" s="20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2:18" x14ac:dyDescent="0.2">
      <c r="B94" s="101"/>
      <c r="C94" s="101"/>
      <c r="D94" s="20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2:18" x14ac:dyDescent="0.2">
      <c r="B95" s="101"/>
      <c r="C95" s="101"/>
      <c r="D95" s="20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2:18" x14ac:dyDescent="0.2">
      <c r="B96" s="101"/>
      <c r="C96" s="101"/>
      <c r="D96" s="20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2:18" x14ac:dyDescent="0.2">
      <c r="B97" s="101"/>
      <c r="C97" s="101"/>
      <c r="D97" s="20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2:18" x14ac:dyDescent="0.2">
      <c r="B98" s="101"/>
      <c r="C98" s="101"/>
      <c r="D98" s="20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2:18" x14ac:dyDescent="0.2">
      <c r="B99" s="101"/>
      <c r="C99" s="101"/>
      <c r="D99" s="20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2:18" x14ac:dyDescent="0.2">
      <c r="B100" s="101"/>
      <c r="C100" s="101"/>
      <c r="D100" s="20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2:18" x14ac:dyDescent="0.2">
      <c r="B101" s="101"/>
      <c r="C101" s="101"/>
      <c r="D101" s="20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2:18" x14ac:dyDescent="0.2">
      <c r="B102" s="101"/>
      <c r="C102" s="101"/>
      <c r="D102" s="20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2:18" x14ac:dyDescent="0.2">
      <c r="B103" s="101"/>
      <c r="C103" s="101"/>
      <c r="D103" s="20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2:18" x14ac:dyDescent="0.2">
      <c r="B104" s="101"/>
      <c r="C104" s="101"/>
      <c r="D104" s="20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2:18" x14ac:dyDescent="0.2">
      <c r="B105" s="101"/>
      <c r="C105" s="101"/>
      <c r="D105" s="20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2:18" x14ac:dyDescent="0.2">
      <c r="B106" s="101"/>
      <c r="C106" s="101"/>
      <c r="D106" s="20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2:18" x14ac:dyDescent="0.2">
      <c r="B107" s="101"/>
      <c r="C107" s="101"/>
      <c r="D107" s="20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2:18" x14ac:dyDescent="0.2">
      <c r="B108" s="101"/>
      <c r="C108" s="101"/>
      <c r="D108" s="20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2:18" x14ac:dyDescent="0.2">
      <c r="B109" s="101"/>
      <c r="C109" s="101"/>
      <c r="D109" s="20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2:18" x14ac:dyDescent="0.2">
      <c r="B110" s="101"/>
      <c r="C110" s="101"/>
      <c r="D110" s="20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">
      <c r="B111" s="101"/>
      <c r="C111" s="101"/>
      <c r="D111" s="20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2:18" x14ac:dyDescent="0.2">
      <c r="B112" s="101"/>
      <c r="C112" s="101"/>
      <c r="D112" s="20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2:18" x14ac:dyDescent="0.2">
      <c r="B113" s="101"/>
      <c r="C113" s="101"/>
      <c r="D113" s="20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2:18" x14ac:dyDescent="0.2">
      <c r="B114" s="101"/>
      <c r="C114" s="101"/>
      <c r="D114" s="20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2:18" x14ac:dyDescent="0.2">
      <c r="B115" s="101"/>
      <c r="C115" s="101"/>
      <c r="D115" s="20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2:18" x14ac:dyDescent="0.2">
      <c r="B116" s="101"/>
      <c r="C116" s="101"/>
      <c r="D116" s="20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2:18" x14ac:dyDescent="0.2">
      <c r="B117" s="101"/>
      <c r="C117" s="101"/>
      <c r="D117" s="2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2:18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2:18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2:18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2:18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2:18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2:18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2:18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2:18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2:18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2:18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2:18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2:18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2:18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2:18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2:18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2:18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2:18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2:18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2:18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2:18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2:18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2:18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2:18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2:18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2:18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2:18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2:18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2:18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2:18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2:18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2:18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2:18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2:18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2:18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2:18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2:18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2:18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2:18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2:18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2:18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2:18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2:18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2:18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2:18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2:18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2:18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2:18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2:18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2:18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2:18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2:18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2:18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2:18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2:18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2:18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2:18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2:18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2:18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2:18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2:18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2:18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2:18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2:18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2:18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2:18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2:18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2:18" x14ac:dyDescent="0.2">
      <c r="B184" s="101"/>
      <c r="C184" s="101"/>
      <c r="D184" s="20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2:18" x14ac:dyDescent="0.2">
      <c r="B185" s="101"/>
      <c r="C185" s="101"/>
      <c r="D185" s="20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2:18" x14ac:dyDescent="0.2">
      <c r="B186" s="101"/>
      <c r="C186" s="101"/>
      <c r="D186" s="20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2:18" x14ac:dyDescent="0.2">
      <c r="B187" s="101"/>
      <c r="C187" s="101"/>
      <c r="D187" s="20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2:18" x14ac:dyDescent="0.2">
      <c r="B188" s="101"/>
      <c r="C188" s="101"/>
      <c r="D188" s="20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2:18" x14ac:dyDescent="0.2">
      <c r="B189" s="101"/>
      <c r="C189" s="101"/>
      <c r="D189" s="20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2:18" x14ac:dyDescent="0.2">
      <c r="B190" s="101"/>
      <c r="C190" s="101"/>
      <c r="D190" s="20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2:18" x14ac:dyDescent="0.2">
      <c r="B191" s="101"/>
      <c r="C191" s="101"/>
      <c r="D191" s="20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2:18" x14ac:dyDescent="0.2">
      <c r="B192" s="101"/>
      <c r="C192" s="101"/>
      <c r="D192" s="20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2:18" x14ac:dyDescent="0.2">
      <c r="B193" s="101"/>
      <c r="C193" s="101"/>
      <c r="D193" s="20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2:18" x14ac:dyDescent="0.2">
      <c r="B194" s="101"/>
      <c r="C194" s="101"/>
      <c r="D194" s="20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2:18" x14ac:dyDescent="0.2">
      <c r="B195" s="101"/>
      <c r="C195" s="101"/>
      <c r="D195" s="20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2:18" x14ac:dyDescent="0.2">
      <c r="B196" s="101"/>
      <c r="C196" s="101"/>
      <c r="D196" s="20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2:18" x14ac:dyDescent="0.2">
      <c r="B197" s="101"/>
      <c r="C197" s="101"/>
      <c r="D197" s="20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2:18" x14ac:dyDescent="0.2">
      <c r="B198" s="101"/>
      <c r="C198" s="101"/>
      <c r="D198" s="20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2:18" x14ac:dyDescent="0.2">
      <c r="B199" s="101"/>
      <c r="C199" s="101"/>
      <c r="D199" s="20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2:18" x14ac:dyDescent="0.2">
      <c r="B200" s="101"/>
      <c r="C200" s="101"/>
      <c r="D200" s="20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2:18" x14ac:dyDescent="0.2">
      <c r="B201" s="101"/>
      <c r="C201" s="101"/>
      <c r="D201" s="20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2:18" x14ac:dyDescent="0.2">
      <c r="B202" s="101"/>
      <c r="C202" s="101"/>
      <c r="D202" s="20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2:18" x14ac:dyDescent="0.2">
      <c r="B203" s="101"/>
      <c r="C203" s="101"/>
      <c r="D203" s="20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2:18" x14ac:dyDescent="0.2">
      <c r="B204" s="101"/>
      <c r="C204" s="101"/>
      <c r="D204" s="20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2:18" x14ac:dyDescent="0.2">
      <c r="B205" s="101"/>
      <c r="C205" s="101"/>
      <c r="D205" s="20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2:18" x14ac:dyDescent="0.2">
      <c r="B206" s="101"/>
      <c r="C206" s="101"/>
      <c r="D206" s="20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2:18" x14ac:dyDescent="0.2">
      <c r="B207" s="101"/>
      <c r="C207" s="101"/>
      <c r="D207" s="20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2:18" x14ac:dyDescent="0.2">
      <c r="B208" s="101"/>
      <c r="C208" s="101"/>
      <c r="D208" s="20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2:18" x14ac:dyDescent="0.2">
      <c r="B209" s="101"/>
      <c r="C209" s="101"/>
      <c r="D209" s="20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2:18" x14ac:dyDescent="0.2">
      <c r="B210" s="101"/>
      <c r="C210" s="101"/>
      <c r="D210" s="20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2:18" x14ac:dyDescent="0.2">
      <c r="B211" s="101"/>
      <c r="C211" s="101"/>
      <c r="D211" s="20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2:18" x14ac:dyDescent="0.2">
      <c r="B212" s="101"/>
      <c r="C212" s="101"/>
      <c r="D212" s="20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2:18" x14ac:dyDescent="0.2">
      <c r="B213" s="101"/>
      <c r="C213" s="101"/>
      <c r="D213" s="20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2:18" x14ac:dyDescent="0.2">
      <c r="B214" s="101"/>
      <c r="C214" s="101"/>
      <c r="D214" s="20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2:18" x14ac:dyDescent="0.2">
      <c r="B215" s="101"/>
      <c r="C215" s="101"/>
      <c r="D215" s="20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2:18" x14ac:dyDescent="0.2">
      <c r="B216" s="101"/>
      <c r="C216" s="101"/>
      <c r="D216" s="20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2:18" x14ac:dyDescent="0.2">
      <c r="B217" s="101"/>
      <c r="C217" s="101"/>
      <c r="D217" s="20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2:18" x14ac:dyDescent="0.2">
      <c r="B218" s="101"/>
      <c r="C218" s="101"/>
      <c r="D218" s="20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2:18" x14ac:dyDescent="0.2">
      <c r="B219" s="101"/>
      <c r="C219" s="101"/>
      <c r="D219" s="20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2:18" x14ac:dyDescent="0.2">
      <c r="B220" s="101"/>
      <c r="C220" s="101"/>
      <c r="D220" s="20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2:18" x14ac:dyDescent="0.2">
      <c r="B221" s="101"/>
      <c r="C221" s="101"/>
      <c r="D221" s="20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2:18" x14ac:dyDescent="0.2">
      <c r="B222" s="101"/>
      <c r="C222" s="101"/>
      <c r="D222" s="20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2:18" x14ac:dyDescent="0.2">
      <c r="B223" s="101"/>
      <c r="C223" s="101"/>
      <c r="D223" s="20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2:18" x14ac:dyDescent="0.2">
      <c r="B224" s="101"/>
      <c r="C224" s="101"/>
      <c r="D224" s="20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2:18" x14ac:dyDescent="0.2">
      <c r="B225" s="101"/>
      <c r="C225" s="101"/>
      <c r="D225" s="20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2:18" x14ac:dyDescent="0.2">
      <c r="B226" s="101"/>
      <c r="C226" s="101"/>
      <c r="D226" s="20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2:18" x14ac:dyDescent="0.2">
      <c r="B227" s="101"/>
      <c r="C227" s="101"/>
      <c r="D227" s="20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2:18" x14ac:dyDescent="0.2">
      <c r="B228" s="101"/>
      <c r="C228" s="101"/>
      <c r="D228" s="20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2:18" x14ac:dyDescent="0.2">
      <c r="B229" s="101"/>
      <c r="C229" s="101"/>
      <c r="D229" s="20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2:18" x14ac:dyDescent="0.2">
      <c r="B230" s="101"/>
      <c r="C230" s="101"/>
      <c r="D230" s="20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2:18" x14ac:dyDescent="0.2">
      <c r="B231" s="101"/>
      <c r="C231" s="101"/>
      <c r="D231" s="20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2:18" x14ac:dyDescent="0.2">
      <c r="B232" s="101"/>
      <c r="C232" s="101"/>
      <c r="D232" s="20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82" workbookViewId="0">
      <selection activeCell="A122" sqref="A122"/>
    </sheetView>
  </sheetViews>
  <sheetFormatPr defaultRowHeight="12.75" outlineLevelRow="3" x14ac:dyDescent="0.2"/>
  <cols>
    <col min="1" max="1" width="88.85546875" style="27" customWidth="1"/>
    <col min="2" max="2" width="13" style="108" customWidth="1"/>
    <col min="3" max="3" width="12" style="108" customWidth="1"/>
    <col min="4" max="4" width="10.28515625" style="213" customWidth="1"/>
    <col min="5" max="16384" width="9.140625" style="27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" t="str">
        <f>IF(REPORT_LANG="UKR","(за ознакою умовності)","by conditionality")</f>
        <v>by conditionality</v>
      </c>
      <c r="B3" s="1"/>
      <c r="C3" s="1"/>
      <c r="D3" s="1"/>
    </row>
    <row r="4" spans="1:19" x14ac:dyDescent="0.2">
      <c r="B4" s="101"/>
      <c r="C4" s="101"/>
      <c r="D4" s="20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B5" s="194"/>
      <c r="C5" s="194"/>
      <c r="D5" s="133" t="str">
        <f>VALVAL</f>
        <v>bn units</v>
      </c>
    </row>
    <row r="6" spans="1:19" s="91" customFormat="1" x14ac:dyDescent="0.2">
      <c r="A6" s="103"/>
      <c r="B6" s="97" t="s">
        <v>60</v>
      </c>
      <c r="C6" s="97" t="s">
        <v>79</v>
      </c>
      <c r="D6" s="246" t="s">
        <v>196</v>
      </c>
    </row>
    <row r="7" spans="1:19" s="254" customFormat="1" ht="15.75" x14ac:dyDescent="0.2">
      <c r="A7" s="23" t="str">
        <f>IF(REPORT_LANG="UKR","Загальна сума державного та гарантованого державою боргу","Total")</f>
        <v>Total</v>
      </c>
      <c r="B7" s="156">
        <f t="shared" ref="B7:D7" si="0">B$8+B$83</f>
        <v>150.99378871165001</v>
      </c>
      <c r="C7" s="156">
        <f t="shared" si="0"/>
        <v>6115.2635422013891</v>
      </c>
      <c r="D7" s="225">
        <f t="shared" si="0"/>
        <v>0.99999599999999988</v>
      </c>
    </row>
    <row r="8" spans="1:19" s="104" customFormat="1" ht="15" x14ac:dyDescent="0.2">
      <c r="A8" s="201" t="s">
        <v>161</v>
      </c>
      <c r="B8" s="94">
        <f t="shared" ref="B8:D8" si="1">B$9+B$44</f>
        <v>143.15429573088002</v>
      </c>
      <c r="C8" s="94">
        <f t="shared" si="1"/>
        <v>5797.763292530859</v>
      </c>
      <c r="D8" s="79">
        <f t="shared" si="1"/>
        <v>0.94807499999999989</v>
      </c>
    </row>
    <row r="9" spans="1:19" s="152" customFormat="1" ht="15" outlineLevel="1" x14ac:dyDescent="0.2">
      <c r="A9" s="65" t="s">
        <v>39</v>
      </c>
      <c r="B9" s="197">
        <f t="shared" ref="B9:D9" si="2">B$10+B$42</f>
        <v>40.402424229060024</v>
      </c>
      <c r="C9" s="197">
        <f t="shared" si="2"/>
        <v>1636.3022215191395</v>
      </c>
      <c r="D9" s="161">
        <f t="shared" si="2"/>
        <v>0.26757200000000003</v>
      </c>
    </row>
    <row r="10" spans="1:19" s="30" customFormat="1" ht="14.25" outlineLevel="2" x14ac:dyDescent="0.2">
      <c r="A10" s="222" t="s">
        <v>178</v>
      </c>
      <c r="B10" s="148">
        <f t="shared" ref="B10:D10" si="3">SUM(B$11:B$41)</f>
        <v>40.364054764800024</v>
      </c>
      <c r="C10" s="148">
        <f t="shared" si="3"/>
        <v>1634.7482543794995</v>
      </c>
      <c r="D10" s="251">
        <f t="shared" si="3"/>
        <v>0.26731800000000006</v>
      </c>
    </row>
    <row r="11" spans="1:19" outlineLevel="3" x14ac:dyDescent="0.2">
      <c r="A11" s="168" t="s">
        <v>23</v>
      </c>
      <c r="B11" s="141">
        <v>2.1435539591900001</v>
      </c>
      <c r="C11" s="141">
        <v>86.814149702500004</v>
      </c>
      <c r="D11" s="210">
        <v>1.4196E-2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outlineLevel="3" x14ac:dyDescent="0.2">
      <c r="A12" s="22" t="s">
        <v>175</v>
      </c>
      <c r="B12" s="95">
        <v>0.37036945589999998</v>
      </c>
      <c r="C12" s="95">
        <v>15</v>
      </c>
      <c r="D12" s="190">
        <v>2.4529999999999999E-3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outlineLevel="3" x14ac:dyDescent="0.2">
      <c r="A13" s="22" t="s">
        <v>15</v>
      </c>
      <c r="B13" s="95">
        <v>1.7506482946799999</v>
      </c>
      <c r="C13" s="95">
        <v>70.901431000000002</v>
      </c>
      <c r="D13" s="190">
        <v>1.1594E-2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outlineLevel="3" x14ac:dyDescent="0.2">
      <c r="A14" s="22" t="s">
        <v>59</v>
      </c>
      <c r="B14" s="95">
        <v>0.43291251133999997</v>
      </c>
      <c r="C14" s="95">
        <v>17.533000000000001</v>
      </c>
      <c r="D14" s="190">
        <v>2.8670000000000002E-3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outlineLevel="3" x14ac:dyDescent="0.2">
      <c r="A15" s="22" t="s">
        <v>115</v>
      </c>
      <c r="B15" s="95">
        <v>1.23456485291</v>
      </c>
      <c r="C15" s="95">
        <v>50</v>
      </c>
      <c r="D15" s="190">
        <v>8.1759999999999992E-3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outlineLevel="3" x14ac:dyDescent="0.2">
      <c r="A16" s="22" t="s">
        <v>160</v>
      </c>
      <c r="B16" s="95">
        <v>0.83209673553999997</v>
      </c>
      <c r="C16" s="95">
        <v>33.700001</v>
      </c>
      <c r="D16" s="190">
        <v>5.5110000000000003E-3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outlineLevel="3" x14ac:dyDescent="0.2">
      <c r="A17" s="22" t="s">
        <v>220</v>
      </c>
      <c r="B17" s="95">
        <v>1.15802183201</v>
      </c>
      <c r="C17" s="95">
        <v>46.9</v>
      </c>
      <c r="D17" s="190">
        <v>7.6689999999999996E-3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outlineLevel="3" x14ac:dyDescent="0.2">
      <c r="A18" s="22" t="s">
        <v>48</v>
      </c>
      <c r="B18" s="95">
        <v>5.8543548534200003</v>
      </c>
      <c r="C18" s="95">
        <v>237.101957</v>
      </c>
      <c r="D18" s="190">
        <v>3.8772000000000001E-2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outlineLevel="3" x14ac:dyDescent="0.2">
      <c r="A19" s="22" t="s">
        <v>36</v>
      </c>
      <c r="B19" s="95">
        <v>0.29870899084000002</v>
      </c>
      <c r="C19" s="95">
        <v>12.097744</v>
      </c>
      <c r="D19" s="190">
        <v>1.9780000000000002E-3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outlineLevel="3" x14ac:dyDescent="0.2">
      <c r="A20" s="22" t="s">
        <v>90</v>
      </c>
      <c r="B20" s="95">
        <v>0.66907844672000005</v>
      </c>
      <c r="C20" s="95">
        <v>27.097743999999999</v>
      </c>
      <c r="D20" s="190">
        <v>4.431E-3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outlineLevel="3" x14ac:dyDescent="0.2">
      <c r="A21" s="22" t="s">
        <v>217</v>
      </c>
      <c r="B21" s="95">
        <v>3.4261470139100001</v>
      </c>
      <c r="C21" s="95">
        <v>138.75929667700001</v>
      </c>
      <c r="D21" s="190">
        <v>2.2690999999999999E-2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outlineLevel="3" x14ac:dyDescent="0.2">
      <c r="A22" s="22" t="s">
        <v>137</v>
      </c>
      <c r="B22" s="95">
        <v>0.29870899084000002</v>
      </c>
      <c r="C22" s="95">
        <v>12.097744</v>
      </c>
      <c r="D22" s="190">
        <v>1.9780000000000002E-3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outlineLevel="3" x14ac:dyDescent="0.2">
      <c r="A23" s="22" t="s">
        <v>193</v>
      </c>
      <c r="B23" s="95">
        <v>0.29870899084000002</v>
      </c>
      <c r="C23" s="95">
        <v>12.097744</v>
      </c>
      <c r="D23" s="190">
        <v>1.9780000000000002E-3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outlineLevel="3" x14ac:dyDescent="0.2">
      <c r="A24" s="22" t="s">
        <v>124</v>
      </c>
      <c r="B24" s="95">
        <v>5.6152261599799997</v>
      </c>
      <c r="C24" s="95">
        <v>227.41722100000001</v>
      </c>
      <c r="D24" s="190">
        <v>3.7187999999999999E-2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outlineLevel="3" x14ac:dyDescent="0.2">
      <c r="A25" s="22" t="s">
        <v>208</v>
      </c>
      <c r="B25" s="95">
        <v>0.29870899084000002</v>
      </c>
      <c r="C25" s="95">
        <v>12.097744</v>
      </c>
      <c r="D25" s="190">
        <v>1.9780000000000002E-3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outlineLevel="3" x14ac:dyDescent="0.2">
      <c r="A26" s="22" t="s">
        <v>197</v>
      </c>
      <c r="B26" s="95">
        <v>0.29870899084000002</v>
      </c>
      <c r="C26" s="95">
        <v>12.097744</v>
      </c>
      <c r="D26" s="190">
        <v>1.9780000000000002E-3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outlineLevel="3" x14ac:dyDescent="0.2">
      <c r="A27" s="22" t="s">
        <v>26</v>
      </c>
      <c r="B27" s="95">
        <v>0.29870899084000002</v>
      </c>
      <c r="C27" s="95">
        <v>12.097744</v>
      </c>
      <c r="D27" s="190">
        <v>1.9780000000000002E-3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outlineLevel="3" x14ac:dyDescent="0.2">
      <c r="A28" s="22" t="s">
        <v>77</v>
      </c>
      <c r="B28" s="95">
        <v>0.29870899084000002</v>
      </c>
      <c r="C28" s="95">
        <v>12.097744</v>
      </c>
      <c r="D28" s="190">
        <v>1.9780000000000002E-3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outlineLevel="3" x14ac:dyDescent="0.2">
      <c r="A29" s="22" t="s">
        <v>130</v>
      </c>
      <c r="B29" s="95">
        <v>0.29870899084000002</v>
      </c>
      <c r="C29" s="95">
        <v>12.097744</v>
      </c>
      <c r="D29" s="190">
        <v>1.9780000000000002E-3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outlineLevel="3" x14ac:dyDescent="0.2">
      <c r="A30" s="22" t="s">
        <v>183</v>
      </c>
      <c r="B30" s="95">
        <v>0.29870899084000002</v>
      </c>
      <c r="C30" s="95">
        <v>12.097744</v>
      </c>
      <c r="D30" s="190">
        <v>1.9780000000000002E-3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outlineLevel="3" x14ac:dyDescent="0.2">
      <c r="A31" s="22" t="s">
        <v>174</v>
      </c>
      <c r="B31" s="95">
        <v>0.29870899084000002</v>
      </c>
      <c r="C31" s="95">
        <v>12.097744</v>
      </c>
      <c r="D31" s="190">
        <v>1.9780000000000002E-3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outlineLevel="3" x14ac:dyDescent="0.2">
      <c r="A32" s="22" t="s">
        <v>10</v>
      </c>
      <c r="B32" s="95">
        <v>0.29870899084000002</v>
      </c>
      <c r="C32" s="95">
        <v>12.097744</v>
      </c>
      <c r="D32" s="190">
        <v>1.9780000000000002E-3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outlineLevel="3" x14ac:dyDescent="0.2">
      <c r="A33" s="22" t="s">
        <v>58</v>
      </c>
      <c r="B33" s="95">
        <v>0.29870899084000002</v>
      </c>
      <c r="C33" s="95">
        <v>12.097744</v>
      </c>
      <c r="D33" s="190">
        <v>1.9780000000000002E-3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outlineLevel="3" x14ac:dyDescent="0.2">
      <c r="A34" s="22" t="s">
        <v>114</v>
      </c>
      <c r="B34" s="95">
        <v>0.29870899084000002</v>
      </c>
      <c r="C34" s="95">
        <v>12.097744</v>
      </c>
      <c r="D34" s="190">
        <v>1.9780000000000002E-3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outlineLevel="3" x14ac:dyDescent="0.2">
      <c r="A35" s="22" t="s">
        <v>119</v>
      </c>
      <c r="B35" s="95">
        <v>3.9808221955200001</v>
      </c>
      <c r="C35" s="95">
        <v>161.22369699999999</v>
      </c>
      <c r="D35" s="190">
        <v>2.6363999999999999E-2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outlineLevel="3" x14ac:dyDescent="0.2">
      <c r="A36" s="22" t="s">
        <v>122</v>
      </c>
      <c r="B36" s="95">
        <v>6.3480769430399997</v>
      </c>
      <c r="C36" s="95">
        <v>257.09775100000002</v>
      </c>
      <c r="D36" s="190">
        <v>4.2042000000000003E-2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outlineLevel="3" x14ac:dyDescent="0.2">
      <c r="A37" s="22" t="s">
        <v>5</v>
      </c>
      <c r="B37" s="95">
        <v>1.01405270603</v>
      </c>
      <c r="C37" s="95">
        <v>41.069235999999997</v>
      </c>
      <c r="D37" s="190">
        <v>6.7159999999999997E-3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outlineLevel="3" x14ac:dyDescent="0.2">
      <c r="A38" s="22" t="s">
        <v>51</v>
      </c>
      <c r="B38" s="95">
        <v>1.01432853253</v>
      </c>
      <c r="C38" s="95">
        <v>41.080407000000001</v>
      </c>
      <c r="D38" s="190">
        <v>6.718E-3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outlineLevel="3" x14ac:dyDescent="0.2">
      <c r="A39" s="22" t="s">
        <v>104</v>
      </c>
      <c r="B39" s="95">
        <v>0.43905301469000002</v>
      </c>
      <c r="C39" s="95">
        <v>17.781690999999999</v>
      </c>
      <c r="D39" s="190">
        <v>2.908E-3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outlineLevel="3" x14ac:dyDescent="0.2">
      <c r="A40" s="22" t="s">
        <v>153</v>
      </c>
      <c r="B40" s="95">
        <v>6.1728242650000001E-2</v>
      </c>
      <c r="C40" s="95">
        <v>2.5</v>
      </c>
      <c r="D40" s="190">
        <v>4.0900000000000002E-4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outlineLevel="3" x14ac:dyDescent="0.2">
      <c r="A41" s="22" t="s">
        <v>142</v>
      </c>
      <c r="B41" s="95">
        <v>0.13580213382</v>
      </c>
      <c r="C41" s="95">
        <v>5.5</v>
      </c>
      <c r="D41" s="190">
        <v>8.9899999999999995E-4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4.25" outlineLevel="2" x14ac:dyDescent="0.25">
      <c r="A42" s="63" t="s">
        <v>116</v>
      </c>
      <c r="B42" s="105">
        <f t="shared" ref="B42:D42" si="4">SUM(B$43:B$43)</f>
        <v>3.836946426E-2</v>
      </c>
      <c r="C42" s="105">
        <f t="shared" si="4"/>
        <v>1.5539671396400001</v>
      </c>
      <c r="D42" s="236">
        <f t="shared" si="4"/>
        <v>2.5399999999999999E-4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outlineLevel="3" x14ac:dyDescent="0.2">
      <c r="A43" s="22" t="s">
        <v>156</v>
      </c>
      <c r="B43" s="95">
        <v>3.836946426E-2</v>
      </c>
      <c r="C43" s="95">
        <v>1.5539671396400001</v>
      </c>
      <c r="D43" s="190">
        <v>2.5399999999999999E-4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5" outlineLevel="1" x14ac:dyDescent="0.25">
      <c r="A44" s="36" t="s">
        <v>177</v>
      </c>
      <c r="B44" s="45">
        <f t="shared" ref="B44:D44" si="5">B$45+B$53+B$63+B$65+B$72+B$79+B$81</f>
        <v>102.75187150182001</v>
      </c>
      <c r="C44" s="45">
        <f t="shared" si="5"/>
        <v>4161.4610710117195</v>
      </c>
      <c r="D44" s="149">
        <f t="shared" si="5"/>
        <v>0.68050299999999986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4.25" outlineLevel="2" x14ac:dyDescent="0.25">
      <c r="A45" s="63" t="s">
        <v>53</v>
      </c>
      <c r="B45" s="105">
        <f t="shared" ref="B45:D45" si="6">SUM(B$46:B$52)</f>
        <v>66.104023738050003</v>
      </c>
      <c r="C45" s="105">
        <f t="shared" si="6"/>
        <v>2677.2195717945101</v>
      </c>
      <c r="D45" s="236">
        <f t="shared" si="6"/>
        <v>0.43779299999999999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outlineLevel="3" x14ac:dyDescent="0.2">
      <c r="A46" s="22" t="s">
        <v>89</v>
      </c>
      <c r="B46" s="95">
        <v>0.11696434844</v>
      </c>
      <c r="C46" s="95">
        <v>4.73706780825</v>
      </c>
      <c r="D46" s="190">
        <v>7.7499999999999997E-4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outlineLevel="3" x14ac:dyDescent="0.2">
      <c r="A47" s="22" t="s">
        <v>112</v>
      </c>
      <c r="B47" s="95">
        <v>0.14981607121000001</v>
      </c>
      <c r="C47" s="95">
        <v>6.0675658653299998</v>
      </c>
      <c r="D47" s="190">
        <v>9.9200000000000004E-4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outlineLevel="3" x14ac:dyDescent="0.2">
      <c r="A48" s="22" t="s">
        <v>110</v>
      </c>
      <c r="B48" s="95">
        <v>2.91931692049</v>
      </c>
      <c r="C48" s="95">
        <v>118.23262721198</v>
      </c>
      <c r="D48" s="190">
        <v>1.9334E-2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outlineLevel="3" x14ac:dyDescent="0.2">
      <c r="A49" s="22" t="s">
        <v>30</v>
      </c>
      <c r="B49" s="95">
        <v>37.877355142299997</v>
      </c>
      <c r="C49" s="95">
        <v>1534.0366710000001</v>
      </c>
      <c r="D49" s="190">
        <v>0.25085400000000002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outlineLevel="3" x14ac:dyDescent="0.2">
      <c r="A50" s="22" t="s">
        <v>52</v>
      </c>
      <c r="B50" s="95">
        <v>14.74387986146</v>
      </c>
      <c r="C50" s="95">
        <v>597.12860877704998</v>
      </c>
      <c r="D50" s="190">
        <v>9.7645999999999997E-2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outlineLevel="3" x14ac:dyDescent="0.2">
      <c r="A51" s="22" t="s">
        <v>49</v>
      </c>
      <c r="B51" s="95">
        <v>10.286517609000001</v>
      </c>
      <c r="C51" s="95">
        <v>416.60499181606002</v>
      </c>
      <c r="D51" s="190">
        <v>6.8125000000000005E-2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outlineLevel="3" x14ac:dyDescent="0.2">
      <c r="A52" s="22" t="s">
        <v>118</v>
      </c>
      <c r="B52" s="95">
        <v>1.017378515E-2</v>
      </c>
      <c r="C52" s="95">
        <v>0.41203931583999998</v>
      </c>
      <c r="D52" s="190">
        <v>6.7000000000000002E-5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28.5" outlineLevel="2" x14ac:dyDescent="0.25">
      <c r="A53" s="276" t="s">
        <v>65</v>
      </c>
      <c r="B53" s="105">
        <f t="shared" ref="B53:D53" si="7">SUM(B$54:B$62)</f>
        <v>7.5264807971300005</v>
      </c>
      <c r="C53" s="105">
        <f t="shared" si="7"/>
        <v>304.82322493201002</v>
      </c>
      <c r="D53" s="236">
        <f t="shared" si="7"/>
        <v>4.9847000000000002E-2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outlineLevel="3" x14ac:dyDescent="0.2">
      <c r="A54" s="270" t="s">
        <v>67</v>
      </c>
      <c r="B54" s="95">
        <v>5.0259857078800003</v>
      </c>
      <c r="C54" s="95">
        <v>203.55292376752001</v>
      </c>
      <c r="D54" s="190">
        <v>3.3286000000000003E-2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outlineLevel="3" x14ac:dyDescent="0.2">
      <c r="A55" s="270" t="s">
        <v>11</v>
      </c>
      <c r="B55" s="95">
        <v>0.48447349704999998</v>
      </c>
      <c r="C55" s="95">
        <v>19.621225077839998</v>
      </c>
      <c r="D55" s="190">
        <v>3.209E-3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outlineLevel="3" x14ac:dyDescent="0.2">
      <c r="A56" s="270" t="s">
        <v>148</v>
      </c>
      <c r="B56" s="95">
        <v>0.60807159227999996</v>
      </c>
      <c r="C56" s="95">
        <v>24.62696029484</v>
      </c>
      <c r="D56" s="190">
        <v>4.0270000000000002E-3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outlineLevel="3" x14ac:dyDescent="0.2">
      <c r="A57" s="270" t="s">
        <v>72</v>
      </c>
      <c r="B57" s="95">
        <v>0.21638020647</v>
      </c>
      <c r="C57" s="95">
        <v>8.76342</v>
      </c>
      <c r="D57" s="190">
        <v>1.433E-3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outlineLevel="3" x14ac:dyDescent="0.2">
      <c r="A58" s="270" t="s">
        <v>126</v>
      </c>
      <c r="B58" s="95">
        <v>0.85099195671000005</v>
      </c>
      <c r="C58" s="95">
        <v>34.465259345889997</v>
      </c>
      <c r="D58" s="190">
        <v>5.6360000000000004E-3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outlineLevel="3" x14ac:dyDescent="0.2">
      <c r="A59" s="270" t="s">
        <v>3</v>
      </c>
      <c r="B59" s="95">
        <v>0.21638020647</v>
      </c>
      <c r="C59" s="95">
        <v>8.76342</v>
      </c>
      <c r="D59" s="190">
        <v>1.433E-3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outlineLevel="3" x14ac:dyDescent="0.2">
      <c r="A60" s="270" t="s">
        <v>33</v>
      </c>
      <c r="B60" s="95">
        <v>0.10037379502</v>
      </c>
      <c r="C60" s="95">
        <v>4.0651487357200002</v>
      </c>
      <c r="D60" s="190">
        <v>6.6500000000000001E-4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outlineLevel="3" x14ac:dyDescent="0.2">
      <c r="A61" s="270" t="s">
        <v>100</v>
      </c>
      <c r="B61" s="95">
        <v>2.3351280750000002E-2</v>
      </c>
      <c r="C61" s="95">
        <v>0.94572920568999996</v>
      </c>
      <c r="D61" s="190">
        <v>1.55E-4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outlineLevel="3" x14ac:dyDescent="0.2">
      <c r="A62" s="270" t="s">
        <v>201</v>
      </c>
      <c r="B62" s="95">
        <v>4.7255449999999998E-4</v>
      </c>
      <c r="C62" s="95">
        <v>1.9138504510000001E-2</v>
      </c>
      <c r="D62" s="190">
        <v>3.0000000000000001E-6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28.5" outlineLevel="2" x14ac:dyDescent="0.25">
      <c r="A63" s="276" t="s">
        <v>211</v>
      </c>
      <c r="B63" s="105">
        <f t="shared" ref="B63:D63" si="8">SUM(B$64:B$64)</f>
        <v>0.60585586000000002</v>
      </c>
      <c r="C63" s="105">
        <f t="shared" si="8"/>
        <v>24.53722291559</v>
      </c>
      <c r="D63" s="236">
        <f t="shared" si="8"/>
        <v>4.0119999999999999E-3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outlineLevel="3" x14ac:dyDescent="0.2">
      <c r="A64" s="270" t="s">
        <v>109</v>
      </c>
      <c r="B64" s="95">
        <v>0.60585586000000002</v>
      </c>
      <c r="C64" s="95">
        <v>24.53722291559</v>
      </c>
      <c r="D64" s="190">
        <v>4.0119999999999999E-3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6.5" customHeight="1" outlineLevel="2" x14ac:dyDescent="0.25">
      <c r="A65" s="276" t="s">
        <v>6</v>
      </c>
      <c r="B65" s="105">
        <f t="shared" ref="B65:D65" si="9">SUM(B$66:B$71)</f>
        <v>1.64322328055</v>
      </c>
      <c r="C65" s="105">
        <f t="shared" si="9"/>
        <v>66.55070718427001</v>
      </c>
      <c r="D65" s="236">
        <f t="shared" si="9"/>
        <v>1.0882000000000001E-2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outlineLevel="3" x14ac:dyDescent="0.2">
      <c r="A66" s="270" t="s">
        <v>169</v>
      </c>
      <c r="B66" s="95">
        <v>0.23963246579</v>
      </c>
      <c r="C66" s="95">
        <v>9.7051388277800008</v>
      </c>
      <c r="D66" s="190">
        <v>1.5870000000000001E-3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outlineLevel="3" x14ac:dyDescent="0.2">
      <c r="A67" s="270" t="s">
        <v>68</v>
      </c>
      <c r="B67" s="95">
        <v>0.70323567102999995</v>
      </c>
      <c r="C67" s="95">
        <v>28.481114999999999</v>
      </c>
      <c r="D67" s="190">
        <v>4.6569999999999997E-3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outlineLevel="3" x14ac:dyDescent="0.2">
      <c r="A68" s="270" t="s">
        <v>84</v>
      </c>
      <c r="B68" s="95">
        <v>5.5316730000000001E-5</v>
      </c>
      <c r="C68" s="95">
        <v>2.24033327E-3</v>
      </c>
      <c r="D68" s="190">
        <v>0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outlineLevel="3" x14ac:dyDescent="0.2">
      <c r="A69" s="270" t="s">
        <v>176</v>
      </c>
      <c r="B69" s="95">
        <v>4.2045318400000002E-3</v>
      </c>
      <c r="C69" s="95">
        <v>0.17028395994000001</v>
      </c>
      <c r="D69" s="190">
        <v>2.8E-5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outlineLevel="3" x14ac:dyDescent="0.2">
      <c r="A70" s="270" t="s">
        <v>55</v>
      </c>
      <c r="B70" s="95">
        <v>0.52756339101000005</v>
      </c>
      <c r="C70" s="95">
        <v>21.366370092090001</v>
      </c>
      <c r="D70" s="190">
        <v>3.4940000000000001E-3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outlineLevel="3" x14ac:dyDescent="0.2">
      <c r="A71" s="270" t="s">
        <v>63</v>
      </c>
      <c r="B71" s="95">
        <v>0.16853190414999999</v>
      </c>
      <c r="C71" s="95">
        <v>6.8255589711900004</v>
      </c>
      <c r="D71" s="190">
        <v>1.116E-3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4.25" outlineLevel="2" x14ac:dyDescent="0.25">
      <c r="A72" s="276" t="s">
        <v>71</v>
      </c>
      <c r="B72" s="105">
        <f t="shared" ref="B72:D72" si="10">SUM(B$73:B$78)</f>
        <v>19.69490732277</v>
      </c>
      <c r="C72" s="105">
        <f t="shared" si="10"/>
        <v>797.64571606300001</v>
      </c>
      <c r="D72" s="236">
        <f t="shared" si="10"/>
        <v>0.130435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outlineLevel="3" x14ac:dyDescent="0.2">
      <c r="A73" s="270" t="s">
        <v>80</v>
      </c>
      <c r="B73" s="95">
        <v>7.5606299999999997</v>
      </c>
      <c r="C73" s="95">
        <v>306.20627106299997</v>
      </c>
      <c r="D73" s="190">
        <v>5.0071999999999998E-2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 outlineLevel="3" x14ac:dyDescent="0.2">
      <c r="A74" s="270" t="s">
        <v>16</v>
      </c>
      <c r="B74" s="95">
        <v>3</v>
      </c>
      <c r="C74" s="95">
        <v>121.5003</v>
      </c>
      <c r="D74" s="190">
        <v>1.9868E-2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 outlineLevel="3" x14ac:dyDescent="0.2">
      <c r="A75" s="270" t="s">
        <v>159</v>
      </c>
      <c r="B75" s="95">
        <v>2.35</v>
      </c>
      <c r="C75" s="95">
        <v>95.175235000000001</v>
      </c>
      <c r="D75" s="190">
        <v>1.5564E-2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outlineLevel="3" x14ac:dyDescent="0.2">
      <c r="A76" s="270" t="s">
        <v>98</v>
      </c>
      <c r="B76" s="95">
        <v>1.08190103234</v>
      </c>
      <c r="C76" s="95">
        <v>43.817100000000003</v>
      </c>
      <c r="D76" s="190">
        <v>7.1650000000000004E-3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 outlineLevel="3" x14ac:dyDescent="0.2">
      <c r="A77" s="270" t="s">
        <v>103</v>
      </c>
      <c r="B77" s="95">
        <v>3.9523762904300002</v>
      </c>
      <c r="C77" s="95">
        <v>160.07163499999999</v>
      </c>
      <c r="D77" s="190">
        <v>2.6176000000000001E-2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 outlineLevel="3" x14ac:dyDescent="0.2">
      <c r="A78" s="270" t="s">
        <v>31</v>
      </c>
      <c r="B78" s="95">
        <v>1.75</v>
      </c>
      <c r="C78" s="95">
        <v>70.875174999999999</v>
      </c>
      <c r="D78" s="190">
        <v>1.159E-2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ht="14.25" outlineLevel="2" x14ac:dyDescent="0.25">
      <c r="A79" s="276" t="s">
        <v>125</v>
      </c>
      <c r="B79" s="105">
        <f t="shared" ref="B79:D79" si="11">SUM(B$80:B$80)</f>
        <v>3</v>
      </c>
      <c r="C79" s="105">
        <f t="shared" si="11"/>
        <v>121.5003</v>
      </c>
      <c r="D79" s="236">
        <f t="shared" si="11"/>
        <v>1.9868E-2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outlineLevel="3" x14ac:dyDescent="0.2">
      <c r="A80" s="270" t="s">
        <v>2</v>
      </c>
      <c r="B80" s="95">
        <v>3</v>
      </c>
      <c r="C80" s="95">
        <v>121.5003</v>
      </c>
      <c r="D80" s="190">
        <v>1.9868E-2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ht="14.25" outlineLevel="2" x14ac:dyDescent="0.25">
      <c r="A81" s="276" t="s">
        <v>117</v>
      </c>
      <c r="B81" s="105">
        <f t="shared" ref="B81:D81" si="12">SUM(B$82:B$82)</f>
        <v>4.1773805033200002</v>
      </c>
      <c r="C81" s="105">
        <f t="shared" si="12"/>
        <v>169.18432812233999</v>
      </c>
      <c r="D81" s="236">
        <f t="shared" si="12"/>
        <v>2.7666E-2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outlineLevel="3" x14ac:dyDescent="0.2">
      <c r="A82" s="270" t="s">
        <v>49</v>
      </c>
      <c r="B82" s="95">
        <v>4.1773805033200002</v>
      </c>
      <c r="C82" s="95">
        <v>169.18432812233999</v>
      </c>
      <c r="D82" s="190">
        <v>2.7666E-2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15" x14ac:dyDescent="0.25">
      <c r="A83" s="84" t="s">
        <v>64</v>
      </c>
      <c r="B83" s="191">
        <f t="shared" ref="B83:D83" si="13">B$84+B$100</f>
        <v>7.8394929807700011</v>
      </c>
      <c r="C83" s="191">
        <f t="shared" si="13"/>
        <v>317.50024967053002</v>
      </c>
      <c r="D83" s="62">
        <f t="shared" si="13"/>
        <v>5.1920999999999995E-2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15" outlineLevel="1" x14ac:dyDescent="0.25">
      <c r="A84" s="137" t="s">
        <v>39</v>
      </c>
      <c r="B84" s="45">
        <f t="shared" ref="B84:D84" si="14">B$85+B$90+B$98</f>
        <v>1.6998822441500003</v>
      </c>
      <c r="C84" s="45">
        <f t="shared" si="14"/>
        <v>68.845400875780001</v>
      </c>
      <c r="D84" s="149">
        <f t="shared" si="14"/>
        <v>1.1259E-2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14.25" outlineLevel="2" x14ac:dyDescent="0.25">
      <c r="A85" s="276" t="s">
        <v>178</v>
      </c>
      <c r="B85" s="105">
        <f t="shared" ref="B85:D85" si="15">SUM(B$86:B$89)</f>
        <v>0.19691338046000001</v>
      </c>
      <c r="C85" s="105">
        <f t="shared" si="15"/>
        <v>7.9750115999999993</v>
      </c>
      <c r="D85" s="236">
        <f t="shared" si="15"/>
        <v>1.304E-3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outlineLevel="3" x14ac:dyDescent="0.2">
      <c r="A86" s="270" t="s">
        <v>83</v>
      </c>
      <c r="B86" s="95">
        <v>6.1110960220000003E-2</v>
      </c>
      <c r="C86" s="95">
        <v>2.4750000000000001</v>
      </c>
      <c r="D86" s="190">
        <v>4.0499999999999998E-4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outlineLevel="3" x14ac:dyDescent="0.2">
      <c r="A87" s="270" t="s">
        <v>96</v>
      </c>
      <c r="B87" s="95">
        <v>8.6419539700000006E-2</v>
      </c>
      <c r="C87" s="95">
        <v>3.5</v>
      </c>
      <c r="D87" s="190">
        <v>5.7200000000000003E-4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outlineLevel="3" x14ac:dyDescent="0.2">
      <c r="A88" s="270" t="s">
        <v>18</v>
      </c>
      <c r="B88" s="95">
        <v>4.9382594119999998E-2</v>
      </c>
      <c r="C88" s="95">
        <v>2</v>
      </c>
      <c r="D88" s="190">
        <v>3.2699999999999998E-4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outlineLevel="3" x14ac:dyDescent="0.2">
      <c r="A89" s="270" t="s">
        <v>132</v>
      </c>
      <c r="B89" s="95">
        <v>2.8641999999999999E-7</v>
      </c>
      <c r="C89" s="95">
        <v>1.1600000000000001E-5</v>
      </c>
      <c r="D89" s="190">
        <v>0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14.25" outlineLevel="2" x14ac:dyDescent="0.25">
      <c r="A90" s="276" t="s">
        <v>116</v>
      </c>
      <c r="B90" s="105">
        <f t="shared" ref="B90:D90" si="16">SUM(B$91:B$97)</f>
        <v>1.5029452921400002</v>
      </c>
      <c r="C90" s="105">
        <f t="shared" si="16"/>
        <v>60.869434625780002</v>
      </c>
      <c r="D90" s="236">
        <f t="shared" si="16"/>
        <v>9.9550000000000003E-3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outlineLevel="3" x14ac:dyDescent="0.2">
      <c r="A91" s="270" t="s">
        <v>21</v>
      </c>
      <c r="B91" s="95">
        <v>7.9973536819999996E-2</v>
      </c>
      <c r="C91" s="95">
        <v>3.23893623848</v>
      </c>
      <c r="D91" s="190">
        <v>5.2999999999999998E-4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outlineLevel="3" x14ac:dyDescent="0.2">
      <c r="A92" s="270" t="s">
        <v>1</v>
      </c>
      <c r="B92" s="95">
        <v>9.7500000100000008E-3</v>
      </c>
      <c r="C92" s="95">
        <v>0.39487597541000002</v>
      </c>
      <c r="D92" s="190">
        <v>6.4999999999999994E-5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outlineLevel="3" x14ac:dyDescent="0.2">
      <c r="A93" s="270" t="s">
        <v>203</v>
      </c>
      <c r="B93" s="95">
        <v>7.4999999799999998E-3</v>
      </c>
      <c r="C93" s="95">
        <v>0.30375074919</v>
      </c>
      <c r="D93" s="190">
        <v>5.0000000000000002E-5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outlineLevel="3" x14ac:dyDescent="0.2">
      <c r="A94" s="270" t="s">
        <v>165</v>
      </c>
      <c r="B94" s="95">
        <v>1.049999999E-2</v>
      </c>
      <c r="C94" s="95">
        <v>0.42525104958999999</v>
      </c>
      <c r="D94" s="190">
        <v>6.9999999999999994E-5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outlineLevel="3" x14ac:dyDescent="0.2">
      <c r="A95" s="270" t="s">
        <v>155</v>
      </c>
      <c r="B95" s="95">
        <v>0.31039128460999998</v>
      </c>
      <c r="C95" s="95">
        <v>12.570878066080001</v>
      </c>
      <c r="D95" s="190">
        <v>2.0560000000000001E-3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outlineLevel="3" x14ac:dyDescent="0.2">
      <c r="A96" s="270" t="s">
        <v>188</v>
      </c>
      <c r="B96" s="95">
        <v>0.34126420648</v>
      </c>
      <c r="C96" s="95">
        <v>13.821234488769999</v>
      </c>
      <c r="D96" s="190">
        <v>2.2599999999999999E-3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outlineLevel="3" x14ac:dyDescent="0.2">
      <c r="A97" s="270" t="s">
        <v>128</v>
      </c>
      <c r="B97" s="95">
        <v>0.74356626425000005</v>
      </c>
      <c r="C97" s="95">
        <v>30.11450805826</v>
      </c>
      <c r="D97" s="190">
        <v>4.9240000000000004E-3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4.25" outlineLevel="2" x14ac:dyDescent="0.25">
      <c r="A98" s="276" t="s">
        <v>195</v>
      </c>
      <c r="B98" s="105">
        <f t="shared" ref="B98:D98" si="17">SUM(B$99:B$99)</f>
        <v>2.357155E-5</v>
      </c>
      <c r="C98" s="105">
        <f t="shared" si="17"/>
        <v>9.5465000000000003E-4</v>
      </c>
      <c r="D98" s="236">
        <f t="shared" si="17"/>
        <v>0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outlineLevel="3" x14ac:dyDescent="0.2">
      <c r="A99" s="270" t="s">
        <v>56</v>
      </c>
      <c r="B99" s="95">
        <v>2.357155E-5</v>
      </c>
      <c r="C99" s="95">
        <v>9.5465000000000003E-4</v>
      </c>
      <c r="D99" s="190">
        <v>0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t="15" outlineLevel="1" x14ac:dyDescent="0.25">
      <c r="A100" s="137" t="s">
        <v>177</v>
      </c>
      <c r="B100" s="45">
        <f t="shared" ref="B100:D100" si="18">B$101+B$108+B$110+B$113+B$116</f>
        <v>6.1396107366200008</v>
      </c>
      <c r="C100" s="45">
        <f t="shared" si="18"/>
        <v>248.65484879475</v>
      </c>
      <c r="D100" s="149">
        <f t="shared" si="18"/>
        <v>4.0661999999999997E-2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14.25" outlineLevel="2" x14ac:dyDescent="0.25">
      <c r="A101" s="276" t="s">
        <v>53</v>
      </c>
      <c r="B101" s="105">
        <f t="shared" ref="B101:D101" si="19">SUM(B$102:B$107)</f>
        <v>3.4588802962799998</v>
      </c>
      <c r="C101" s="105">
        <f t="shared" si="19"/>
        <v>140.08499788803999</v>
      </c>
      <c r="D101" s="236">
        <f t="shared" si="19"/>
        <v>2.2908000000000001E-2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outlineLevel="3" x14ac:dyDescent="0.2">
      <c r="A102" s="270" t="s">
        <v>89</v>
      </c>
      <c r="B102" s="95">
        <v>1.6092799999999999E-4</v>
      </c>
      <c r="C102" s="95">
        <v>6.5176000899999998E-3</v>
      </c>
      <c r="D102" s="190">
        <v>9.9999999999999995E-7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outlineLevel="3" x14ac:dyDescent="0.2">
      <c r="A103" s="270" t="s">
        <v>112</v>
      </c>
      <c r="B103" s="95">
        <v>0.87411533037</v>
      </c>
      <c r="C103" s="95">
        <v>35.401758292190003</v>
      </c>
      <c r="D103" s="190">
        <v>5.7889999999999999E-3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outlineLevel="3" x14ac:dyDescent="0.2">
      <c r="A104" s="270" t="s">
        <v>110</v>
      </c>
      <c r="B104" s="95">
        <v>0.10758423866</v>
      </c>
      <c r="C104" s="95">
        <v>4.3571724239999998</v>
      </c>
      <c r="D104" s="190">
        <v>7.1299999999999998E-4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outlineLevel="3" x14ac:dyDescent="0.2">
      <c r="A105" s="270" t="s">
        <v>73</v>
      </c>
      <c r="B105" s="95">
        <v>0.3245703097</v>
      </c>
      <c r="C105" s="95">
        <v>13.14513</v>
      </c>
      <c r="D105" s="190">
        <v>2.15E-3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outlineLevel="3" x14ac:dyDescent="0.2">
      <c r="A106" s="270" t="s">
        <v>52</v>
      </c>
      <c r="B106" s="95">
        <v>0.52081577963000003</v>
      </c>
      <c r="C106" s="95">
        <v>21.0930911566</v>
      </c>
      <c r="D106" s="190">
        <v>3.4489999999999998E-3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outlineLevel="3" x14ac:dyDescent="0.2">
      <c r="A107" s="270" t="s">
        <v>49</v>
      </c>
      <c r="B107" s="95">
        <v>1.63163370992</v>
      </c>
      <c r="C107" s="95">
        <v>66.081328415160002</v>
      </c>
      <c r="D107" s="190">
        <v>1.0806E-2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14.25" outlineLevel="2" x14ac:dyDescent="0.25">
      <c r="A108" s="276" t="s">
        <v>111</v>
      </c>
      <c r="B108" s="105">
        <f t="shared" ref="B108:D108" si="20">SUM(B$109:B$109)</f>
        <v>3.3364594470000002E-2</v>
      </c>
      <c r="C108" s="105">
        <f t="shared" si="20"/>
        <v>1.35126941251</v>
      </c>
      <c r="D108" s="236">
        <f t="shared" si="20"/>
        <v>2.2100000000000001E-4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outlineLevel="3" x14ac:dyDescent="0.2">
      <c r="A109" s="270" t="s">
        <v>148</v>
      </c>
      <c r="B109" s="95">
        <v>3.3364594470000002E-2</v>
      </c>
      <c r="C109" s="95">
        <v>1.35126941251</v>
      </c>
      <c r="D109" s="190">
        <v>2.2100000000000001E-4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15.75" customHeight="1" outlineLevel="2" x14ac:dyDescent="0.25">
      <c r="A110" s="276" t="s">
        <v>6</v>
      </c>
      <c r="B110" s="105">
        <f t="shared" ref="B110:D110" si="21">SUM(B$111:B$112)</f>
        <v>1.01457230805</v>
      </c>
      <c r="C110" s="105">
        <f t="shared" si="21"/>
        <v>41.09027993326</v>
      </c>
      <c r="D110" s="236">
        <f t="shared" si="21"/>
        <v>6.7190000000000001E-3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outlineLevel="3" x14ac:dyDescent="0.2">
      <c r="A111" s="22" t="s">
        <v>152</v>
      </c>
      <c r="B111" s="95">
        <v>0.18957230805</v>
      </c>
      <c r="C111" s="95">
        <v>7.6776974332599996</v>
      </c>
      <c r="D111" s="190">
        <v>1.255E-3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outlineLevel="3" x14ac:dyDescent="0.2">
      <c r="A112" s="22" t="s">
        <v>166</v>
      </c>
      <c r="B112" s="95">
        <v>0.82499999999999996</v>
      </c>
      <c r="C112" s="95">
        <v>33.412582499999999</v>
      </c>
      <c r="D112" s="190">
        <v>5.4640000000000001E-3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14.25" outlineLevel="2" x14ac:dyDescent="0.25">
      <c r="A113" s="63" t="s">
        <v>131</v>
      </c>
      <c r="B113" s="105">
        <f t="shared" ref="B113:D113" si="22">SUM(B$114:B$115)</f>
        <v>1.5249999999999999</v>
      </c>
      <c r="C113" s="105">
        <f t="shared" si="22"/>
        <v>61.762652500000002</v>
      </c>
      <c r="D113" s="236">
        <f t="shared" si="22"/>
        <v>1.0100000000000001E-2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outlineLevel="3" x14ac:dyDescent="0.2">
      <c r="A114" s="22" t="s">
        <v>0</v>
      </c>
      <c r="B114" s="95">
        <v>0.7</v>
      </c>
      <c r="C114" s="95">
        <v>28.350069999999999</v>
      </c>
      <c r="D114" s="190">
        <v>4.6360000000000004E-3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outlineLevel="3" x14ac:dyDescent="0.2">
      <c r="A115" s="22" t="s">
        <v>127</v>
      </c>
      <c r="B115" s="95">
        <v>0.82499999999999996</v>
      </c>
      <c r="C115" s="95">
        <v>33.412582499999999</v>
      </c>
      <c r="D115" s="190">
        <v>5.4640000000000001E-3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14.25" outlineLevel="2" x14ac:dyDescent="0.25">
      <c r="A116" s="63" t="s">
        <v>117</v>
      </c>
      <c r="B116" s="105">
        <f t="shared" ref="B116:D116" si="23">SUM(B$117:B$117)</f>
        <v>0.10779353781999999</v>
      </c>
      <c r="C116" s="105">
        <f t="shared" si="23"/>
        <v>4.36564906094</v>
      </c>
      <c r="D116" s="236">
        <f t="shared" si="23"/>
        <v>7.1400000000000001E-4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outlineLevel="3" x14ac:dyDescent="0.2">
      <c r="A117" s="22" t="s">
        <v>49</v>
      </c>
      <c r="B117" s="95">
        <v>0.10779353781999999</v>
      </c>
      <c r="C117" s="95">
        <v>4.36564906094</v>
      </c>
      <c r="D117" s="190">
        <v>7.1400000000000001E-4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</sheetData>
  <mergeCells count="2">
    <mergeCell ref="A2:D2"/>
    <mergeCell ref="A3:D3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L180"/>
  <sheetViews>
    <sheetView workbookViewId="0">
      <selection activeCell="A2" sqref="A2:N2"/>
    </sheetView>
  </sheetViews>
  <sheetFormatPr defaultRowHeight="11.25" outlineLevelRow="3" x14ac:dyDescent="0.2"/>
  <cols>
    <col min="1" max="1" width="52" style="181" customWidth="1"/>
    <col min="2" max="7" width="15.140625" style="29" customWidth="1"/>
    <col min="8" max="16384" width="9.140625" style="181"/>
  </cols>
  <sheetData>
    <row r="1" spans="1:12" s="27" customFormat="1" ht="12.75" x14ac:dyDescent="0.2">
      <c r="B1" s="108"/>
      <c r="D1" s="108"/>
      <c r="E1" s="108"/>
      <c r="F1" s="108"/>
      <c r="G1" s="108"/>
    </row>
    <row r="2" spans="1:12" s="27" customFormat="1" ht="18.75" x14ac:dyDescent="0.2">
      <c r="A2" s="5" t="s">
        <v>120</v>
      </c>
      <c r="B2" s="5"/>
      <c r="C2" s="5"/>
      <c r="D2" s="5"/>
      <c r="E2" s="5"/>
      <c r="F2" s="5"/>
      <c r="G2" s="5"/>
      <c r="H2" s="59"/>
      <c r="I2" s="59"/>
      <c r="J2" s="59"/>
      <c r="K2" s="59"/>
      <c r="L2" s="59"/>
    </row>
    <row r="3" spans="1:12" s="27" customFormat="1" ht="12.75" x14ac:dyDescent="0.2">
      <c r="A3" s="212"/>
      <c r="B3" s="108"/>
      <c r="C3" s="108"/>
      <c r="D3" s="108"/>
      <c r="E3" s="108"/>
      <c r="F3" s="108"/>
      <c r="G3" s="108"/>
    </row>
    <row r="4" spans="1:12" s="133" customFormat="1" ht="12.75" x14ac:dyDescent="0.2">
      <c r="B4" s="194"/>
      <c r="C4" s="194"/>
      <c r="D4" s="194"/>
      <c r="E4" s="194"/>
      <c r="F4" s="194"/>
      <c r="G4" s="194" t="str">
        <f>VALUSD</f>
        <v>bn USD</v>
      </c>
    </row>
    <row r="5" spans="1:12" s="91" customFormat="1" ht="12.75" x14ac:dyDescent="0.2">
      <c r="A5" s="138"/>
      <c r="B5" s="126">
        <v>45291</v>
      </c>
      <c r="C5" s="126">
        <v>45322</v>
      </c>
      <c r="D5" s="126">
        <v>45351</v>
      </c>
      <c r="E5" s="126">
        <v>45382</v>
      </c>
      <c r="F5" s="126">
        <v>45412</v>
      </c>
      <c r="G5" s="126">
        <v>45443</v>
      </c>
    </row>
    <row r="6" spans="1:12" s="32" customFormat="1" ht="31.5" x14ac:dyDescent="0.2">
      <c r="A6" s="68" t="s">
        <v>151</v>
      </c>
      <c r="B6" s="41">
        <f t="shared" ref="B6:G6" si="0">B$7+B$60</f>
        <v>145.31745543965999</v>
      </c>
      <c r="C6" s="41">
        <f t="shared" si="0"/>
        <v>144.89704188175</v>
      </c>
      <c r="D6" s="41">
        <f t="shared" si="0"/>
        <v>143.68687952817999</v>
      </c>
      <c r="E6" s="41">
        <f t="shared" si="0"/>
        <v>151.04646453015999</v>
      </c>
      <c r="F6" s="41">
        <f t="shared" si="0"/>
        <v>151.51920847248002</v>
      </c>
      <c r="G6" s="41">
        <f t="shared" si="0"/>
        <v>150.99378871165004</v>
      </c>
    </row>
    <row r="7" spans="1:12" s="35" customFormat="1" ht="15" x14ac:dyDescent="0.2">
      <c r="A7" s="205" t="s">
        <v>39</v>
      </c>
      <c r="B7" s="209">
        <f t="shared" ref="B7:G7" si="1">B$8+B$44</f>
        <v>43.612207332799997</v>
      </c>
      <c r="C7" s="209">
        <f t="shared" si="1"/>
        <v>44.103369133840019</v>
      </c>
      <c r="D7" s="209">
        <f t="shared" si="1"/>
        <v>43.587652036059993</v>
      </c>
      <c r="E7" s="209">
        <f t="shared" si="1"/>
        <v>42.954295940889992</v>
      </c>
      <c r="F7" s="209">
        <f t="shared" si="1"/>
        <v>43.148895382910005</v>
      </c>
      <c r="G7" s="209">
        <f t="shared" si="1"/>
        <v>42.102306473210021</v>
      </c>
    </row>
    <row r="8" spans="1:12" s="152" customFormat="1" ht="15" outlineLevel="1" x14ac:dyDescent="0.2">
      <c r="A8" s="182" t="s">
        <v>161</v>
      </c>
      <c r="B8" s="214">
        <f t="shared" ref="B8:G8" si="2">B$9+B$42</f>
        <v>41.800875791419998</v>
      </c>
      <c r="C8" s="214">
        <f t="shared" si="2"/>
        <v>42.314485801730022</v>
      </c>
      <c r="D8" s="214">
        <f t="shared" si="2"/>
        <v>41.834291721069995</v>
      </c>
      <c r="E8" s="214">
        <f t="shared" si="2"/>
        <v>41.247796926599989</v>
      </c>
      <c r="F8" s="214">
        <f t="shared" si="2"/>
        <v>41.430053931530004</v>
      </c>
      <c r="G8" s="214">
        <f t="shared" si="2"/>
        <v>40.402424229060024</v>
      </c>
    </row>
    <row r="9" spans="1:12" s="30" customFormat="1" ht="12.75" outlineLevel="2" x14ac:dyDescent="0.2">
      <c r="A9" s="90" t="s">
        <v>178</v>
      </c>
      <c r="B9" s="21">
        <f t="shared" ref="B9:G9" si="3">SUM(B$10:B$41)</f>
        <v>41.759092484669999</v>
      </c>
      <c r="C9" s="21">
        <f t="shared" si="3"/>
        <v>42.27258356988002</v>
      </c>
      <c r="D9" s="21">
        <f t="shared" si="3"/>
        <v>41.792754798659992</v>
      </c>
      <c r="E9" s="21">
        <f t="shared" si="3"/>
        <v>41.207333550219985</v>
      </c>
      <c r="F9" s="21">
        <f t="shared" si="3"/>
        <v>41.390880396170004</v>
      </c>
      <c r="G9" s="21">
        <f t="shared" si="3"/>
        <v>40.364054764800024</v>
      </c>
    </row>
    <row r="10" spans="1:12" s="192" customFormat="1" ht="12.75" outlineLevel="3" x14ac:dyDescent="0.2">
      <c r="A10" s="168" t="s">
        <v>23</v>
      </c>
      <c r="B10" s="131">
        <v>3.2715826405300001</v>
      </c>
      <c r="C10" s="131">
        <v>3.3206659245300001</v>
      </c>
      <c r="D10" s="131">
        <v>3.31054103063</v>
      </c>
      <c r="E10" s="131">
        <v>3.0223555772999999</v>
      </c>
      <c r="F10" s="131">
        <v>3.0082458247499999</v>
      </c>
      <c r="G10" s="131">
        <v>2.1435539591900001</v>
      </c>
    </row>
    <row r="11" spans="1:12" ht="12.75" outlineLevel="3" x14ac:dyDescent="0.2">
      <c r="A11" s="22" t="s">
        <v>175</v>
      </c>
      <c r="B11" s="95">
        <v>1.2012284124199999</v>
      </c>
      <c r="C11" s="95">
        <v>1.19429772026</v>
      </c>
      <c r="D11" s="95">
        <v>0.39259102224999998</v>
      </c>
      <c r="E11" s="95">
        <v>0.38244427785000001</v>
      </c>
      <c r="F11" s="95">
        <v>0.37813092404999998</v>
      </c>
      <c r="G11" s="95">
        <v>0.37036945589999998</v>
      </c>
      <c r="H11" s="174"/>
      <c r="I11" s="174"/>
      <c r="J11" s="174"/>
    </row>
    <row r="12" spans="1:12" ht="12.75" outlineLevel="3" x14ac:dyDescent="0.2">
      <c r="A12" s="22" t="s">
        <v>15</v>
      </c>
      <c r="B12" s="95">
        <v>1.9851676302800001</v>
      </c>
      <c r="C12" s="95">
        <v>1.9908178832200001</v>
      </c>
      <c r="D12" s="95">
        <v>1.97346165824</v>
      </c>
      <c r="E12" s="95">
        <v>1.8714638181900001</v>
      </c>
      <c r="F12" s="95">
        <v>1.7873349080700001</v>
      </c>
      <c r="G12" s="95">
        <v>1.7506482946799999</v>
      </c>
      <c r="H12" s="174"/>
      <c r="I12" s="174"/>
      <c r="J12" s="174"/>
    </row>
    <row r="13" spans="1:12" ht="12.75" outlineLevel="3" x14ac:dyDescent="0.2">
      <c r="A13" s="22" t="s">
        <v>59</v>
      </c>
      <c r="B13" s="95">
        <v>0.46160853447</v>
      </c>
      <c r="C13" s="95">
        <v>0.46292238071000003</v>
      </c>
      <c r="D13" s="95">
        <v>0.45888655953000002</v>
      </c>
      <c r="E13" s="95">
        <v>0.44702636826999997</v>
      </c>
      <c r="F13" s="95">
        <v>0.44198463277</v>
      </c>
      <c r="G13" s="95">
        <v>0.43291251133999997</v>
      </c>
      <c r="H13" s="174"/>
      <c r="I13" s="174"/>
      <c r="J13" s="174"/>
    </row>
    <row r="14" spans="1:12" ht="12.75" outlineLevel="3" x14ac:dyDescent="0.2">
      <c r="A14" s="22" t="s">
        <v>115</v>
      </c>
      <c r="B14" s="95">
        <v>1.3163991743700001</v>
      </c>
      <c r="C14" s="95">
        <v>1.3201459553599999</v>
      </c>
      <c r="D14" s="95">
        <v>1.3086367407599999</v>
      </c>
      <c r="E14" s="95">
        <v>1.27481425953</v>
      </c>
      <c r="F14" s="95">
        <v>1.2604364135099999</v>
      </c>
      <c r="G14" s="95">
        <v>1.23456485291</v>
      </c>
      <c r="H14" s="174"/>
      <c r="I14" s="174"/>
      <c r="J14" s="174"/>
    </row>
    <row r="15" spans="1:12" ht="12.75" outlineLevel="3" x14ac:dyDescent="0.2">
      <c r="A15" s="22" t="s">
        <v>160</v>
      </c>
      <c r="B15" s="95">
        <v>0.88725306985999997</v>
      </c>
      <c r="C15" s="95">
        <v>0.88977840030999999</v>
      </c>
      <c r="D15" s="95">
        <v>0.88202118943999996</v>
      </c>
      <c r="E15" s="95">
        <v>0.85922483642000003</v>
      </c>
      <c r="F15" s="95">
        <v>0.84953416791000003</v>
      </c>
      <c r="G15" s="95">
        <v>0.83209673553999997</v>
      </c>
      <c r="H15" s="174"/>
      <c r="I15" s="174"/>
      <c r="J15" s="174"/>
    </row>
    <row r="16" spans="1:12" ht="12.75" outlineLevel="3" x14ac:dyDescent="0.2">
      <c r="A16" s="22" t="s">
        <v>220</v>
      </c>
      <c r="B16" s="95">
        <v>1.23478242557</v>
      </c>
      <c r="C16" s="95">
        <v>1.23829690614</v>
      </c>
      <c r="D16" s="95">
        <v>1.2275012628299999</v>
      </c>
      <c r="E16" s="95">
        <v>1.19577577542</v>
      </c>
      <c r="F16" s="95">
        <v>1.1822893558600001</v>
      </c>
      <c r="G16" s="95">
        <v>1.15802183201</v>
      </c>
      <c r="H16" s="174"/>
      <c r="I16" s="174"/>
      <c r="J16" s="174"/>
    </row>
    <row r="17" spans="1:10" ht="12.75" outlineLevel="3" x14ac:dyDescent="0.2">
      <c r="A17" s="22" t="s">
        <v>48</v>
      </c>
      <c r="B17" s="95">
        <v>6.2424164086299996</v>
      </c>
      <c r="C17" s="95">
        <v>6.2601837907200002</v>
      </c>
      <c r="D17" s="95">
        <v>6.2056066447299996</v>
      </c>
      <c r="E17" s="95">
        <v>6.0452191150300001</v>
      </c>
      <c r="F17" s="95">
        <v>5.9770388063200004</v>
      </c>
      <c r="G17" s="95">
        <v>5.8543548534200003</v>
      </c>
      <c r="H17" s="174"/>
      <c r="I17" s="174"/>
      <c r="J17" s="174"/>
    </row>
    <row r="18" spans="1:10" ht="12.75" outlineLevel="3" x14ac:dyDescent="0.2">
      <c r="A18" s="22" t="s">
        <v>36</v>
      </c>
      <c r="B18" s="95">
        <v>0.31850920426000001</v>
      </c>
      <c r="C18" s="95">
        <v>0.31941575620000001</v>
      </c>
      <c r="D18" s="95">
        <v>0.31663104557999999</v>
      </c>
      <c r="E18" s="95">
        <v>0.30844753120000001</v>
      </c>
      <c r="F18" s="95">
        <v>0.30496874118</v>
      </c>
      <c r="G18" s="95">
        <v>0.29870899084000002</v>
      </c>
      <c r="H18" s="174"/>
      <c r="I18" s="174"/>
      <c r="J18" s="174"/>
    </row>
    <row r="19" spans="1:10" ht="12.75" outlineLevel="3" x14ac:dyDescent="0.2">
      <c r="A19" s="22" t="s">
        <v>90</v>
      </c>
      <c r="B19" s="95">
        <v>0.71342895657000005</v>
      </c>
      <c r="C19" s="95">
        <v>0.71545954280000001</v>
      </c>
      <c r="D19" s="95">
        <v>0.70922206780999997</v>
      </c>
      <c r="E19" s="95">
        <v>0.69089180907000003</v>
      </c>
      <c r="F19" s="95">
        <v>0.68309966522999999</v>
      </c>
      <c r="G19" s="95">
        <v>0.66907844672000005</v>
      </c>
      <c r="H19" s="174"/>
      <c r="I19" s="174"/>
      <c r="J19" s="174"/>
    </row>
    <row r="20" spans="1:10" ht="12.75" outlineLevel="3" x14ac:dyDescent="0.2">
      <c r="A20" s="22" t="s">
        <v>217</v>
      </c>
      <c r="B20" s="95">
        <v>1.5088939048200001</v>
      </c>
      <c r="C20" s="95">
        <v>1.6569779117900001</v>
      </c>
      <c r="D20" s="95">
        <v>2.4148664530900001</v>
      </c>
      <c r="E20" s="95">
        <v>2.6410468793000001</v>
      </c>
      <c r="F20" s="95">
        <v>2.9967794913599999</v>
      </c>
      <c r="G20" s="95">
        <v>3.4261470139100001</v>
      </c>
      <c r="H20" s="174"/>
      <c r="I20" s="174"/>
      <c r="J20" s="174"/>
    </row>
    <row r="21" spans="1:10" ht="12.75" outlineLevel="3" x14ac:dyDescent="0.2">
      <c r="A21" s="22" t="s">
        <v>137</v>
      </c>
      <c r="B21" s="95">
        <v>0.31850920426000001</v>
      </c>
      <c r="C21" s="95">
        <v>0.31941575620000001</v>
      </c>
      <c r="D21" s="95">
        <v>0.31663104557999999</v>
      </c>
      <c r="E21" s="95">
        <v>0.30844753120000001</v>
      </c>
      <c r="F21" s="95">
        <v>0.30496874118</v>
      </c>
      <c r="G21" s="95">
        <v>0.29870899084000002</v>
      </c>
      <c r="H21" s="174"/>
      <c r="I21" s="174"/>
      <c r="J21" s="174"/>
    </row>
    <row r="22" spans="1:10" ht="12.75" outlineLevel="3" x14ac:dyDescent="0.2">
      <c r="A22" s="22" t="s">
        <v>193</v>
      </c>
      <c r="B22" s="95">
        <v>0.31850920426000001</v>
      </c>
      <c r="C22" s="95">
        <v>0.31941575620000001</v>
      </c>
      <c r="D22" s="95">
        <v>0.31663104557999999</v>
      </c>
      <c r="E22" s="95">
        <v>0.30844753120000001</v>
      </c>
      <c r="F22" s="95">
        <v>0.30496874118</v>
      </c>
      <c r="G22" s="95">
        <v>0.29870899084000002</v>
      </c>
      <c r="H22" s="174"/>
      <c r="I22" s="174"/>
      <c r="J22" s="174"/>
    </row>
    <row r="23" spans="1:10" ht="12.75" outlineLevel="3" x14ac:dyDescent="0.2">
      <c r="A23" s="22" t="s">
        <v>124</v>
      </c>
      <c r="B23" s="95">
        <v>5.0738630260099997</v>
      </c>
      <c r="C23" s="95">
        <v>5.2896298574699996</v>
      </c>
      <c r="D23" s="95">
        <v>5.1964198577599996</v>
      </c>
      <c r="E23" s="95">
        <v>5.3634911807999996</v>
      </c>
      <c r="F23" s="95">
        <v>5.3799767323000003</v>
      </c>
      <c r="G23" s="95">
        <v>5.6152261599799997</v>
      </c>
      <c r="H23" s="174"/>
      <c r="I23" s="174"/>
      <c r="J23" s="174"/>
    </row>
    <row r="24" spans="1:10" ht="12.75" outlineLevel="3" x14ac:dyDescent="0.2">
      <c r="A24" s="22" t="s">
        <v>208</v>
      </c>
      <c r="B24" s="95">
        <v>0.31850920426000001</v>
      </c>
      <c r="C24" s="95">
        <v>0.31941575620000001</v>
      </c>
      <c r="D24" s="95">
        <v>0.31663104557999999</v>
      </c>
      <c r="E24" s="95">
        <v>0.30844753120000001</v>
      </c>
      <c r="F24" s="95">
        <v>0.30496874118</v>
      </c>
      <c r="G24" s="95">
        <v>0.29870899084000002</v>
      </c>
      <c r="H24" s="174"/>
      <c r="I24" s="174"/>
      <c r="J24" s="174"/>
    </row>
    <row r="25" spans="1:10" ht="12.75" outlineLevel="3" x14ac:dyDescent="0.2">
      <c r="A25" s="22" t="s">
        <v>197</v>
      </c>
      <c r="B25" s="95">
        <v>0.31850920426000001</v>
      </c>
      <c r="C25" s="95">
        <v>0.31941575620000001</v>
      </c>
      <c r="D25" s="95">
        <v>0.31663104557999999</v>
      </c>
      <c r="E25" s="95">
        <v>0.30844753120000001</v>
      </c>
      <c r="F25" s="95">
        <v>0.30496874118</v>
      </c>
      <c r="G25" s="95">
        <v>0.29870899084000002</v>
      </c>
      <c r="H25" s="174"/>
      <c r="I25" s="174"/>
      <c r="J25" s="174"/>
    </row>
    <row r="26" spans="1:10" ht="12.75" outlineLevel="3" x14ac:dyDescent="0.2">
      <c r="A26" s="22" t="s">
        <v>26</v>
      </c>
      <c r="B26" s="95">
        <v>0.31850920426000001</v>
      </c>
      <c r="C26" s="95">
        <v>0.31941575620000001</v>
      </c>
      <c r="D26" s="95">
        <v>0.31663104557999999</v>
      </c>
      <c r="E26" s="95">
        <v>0.30844753120000001</v>
      </c>
      <c r="F26" s="95">
        <v>0.30496874118</v>
      </c>
      <c r="G26" s="95">
        <v>0.29870899084000002</v>
      </c>
      <c r="H26" s="174"/>
      <c r="I26" s="174"/>
      <c r="J26" s="174"/>
    </row>
    <row r="27" spans="1:10" ht="12.75" outlineLevel="3" x14ac:dyDescent="0.2">
      <c r="A27" s="22" t="s">
        <v>77</v>
      </c>
      <c r="B27" s="95">
        <v>0.31850920426000001</v>
      </c>
      <c r="C27" s="95">
        <v>0.31941575620000001</v>
      </c>
      <c r="D27" s="95">
        <v>0.31663104557999999</v>
      </c>
      <c r="E27" s="95">
        <v>0.30844753120000001</v>
      </c>
      <c r="F27" s="95">
        <v>0.30496874118</v>
      </c>
      <c r="G27" s="95">
        <v>0.29870899084000002</v>
      </c>
      <c r="H27" s="174"/>
      <c r="I27" s="174"/>
      <c r="J27" s="174"/>
    </row>
    <row r="28" spans="1:10" ht="12.75" outlineLevel="3" x14ac:dyDescent="0.2">
      <c r="A28" s="22" t="s">
        <v>130</v>
      </c>
      <c r="B28" s="95">
        <v>0.31850920426000001</v>
      </c>
      <c r="C28" s="95">
        <v>0.31941575620000001</v>
      </c>
      <c r="D28" s="95">
        <v>0.31663104557999999</v>
      </c>
      <c r="E28" s="95">
        <v>0.30844753120000001</v>
      </c>
      <c r="F28" s="95">
        <v>0.30496874118</v>
      </c>
      <c r="G28" s="95">
        <v>0.29870899084000002</v>
      </c>
      <c r="H28" s="174"/>
      <c r="I28" s="174"/>
      <c r="J28" s="174"/>
    </row>
    <row r="29" spans="1:10" ht="12.75" outlineLevel="3" x14ac:dyDescent="0.2">
      <c r="A29" s="22" t="s">
        <v>183</v>
      </c>
      <c r="B29" s="95">
        <v>0.31850920426000001</v>
      </c>
      <c r="C29" s="95">
        <v>0.31941575620000001</v>
      </c>
      <c r="D29" s="95">
        <v>0.31663104557999999</v>
      </c>
      <c r="E29" s="95">
        <v>0.30844753120000001</v>
      </c>
      <c r="F29" s="95">
        <v>0.30496874118</v>
      </c>
      <c r="G29" s="95">
        <v>0.29870899084000002</v>
      </c>
      <c r="H29" s="174"/>
      <c r="I29" s="174"/>
      <c r="J29" s="174"/>
    </row>
    <row r="30" spans="1:10" ht="12.75" outlineLevel="3" x14ac:dyDescent="0.2">
      <c r="A30" s="22" t="s">
        <v>174</v>
      </c>
      <c r="B30" s="95">
        <v>0.31850920426000001</v>
      </c>
      <c r="C30" s="95">
        <v>0.31941575620000001</v>
      </c>
      <c r="D30" s="95">
        <v>0.31663104557999999</v>
      </c>
      <c r="E30" s="95">
        <v>0.30844753120000001</v>
      </c>
      <c r="F30" s="95">
        <v>0.30496874118</v>
      </c>
      <c r="G30" s="95">
        <v>0.29870899084000002</v>
      </c>
      <c r="H30" s="174"/>
      <c r="I30" s="174"/>
      <c r="J30" s="174"/>
    </row>
    <row r="31" spans="1:10" ht="12.75" outlineLevel="3" x14ac:dyDescent="0.2">
      <c r="A31" s="22" t="s">
        <v>10</v>
      </c>
      <c r="B31" s="95">
        <v>0.31850920426000001</v>
      </c>
      <c r="C31" s="95">
        <v>0.31941575620000001</v>
      </c>
      <c r="D31" s="95">
        <v>0.31663104557999999</v>
      </c>
      <c r="E31" s="95">
        <v>0.30844753120000001</v>
      </c>
      <c r="F31" s="95">
        <v>0.30496874118</v>
      </c>
      <c r="G31" s="95">
        <v>0.29870899084000002</v>
      </c>
      <c r="H31" s="174"/>
      <c r="I31" s="174"/>
      <c r="J31" s="174"/>
    </row>
    <row r="32" spans="1:10" ht="12.75" outlineLevel="3" x14ac:dyDescent="0.2">
      <c r="A32" s="22" t="s">
        <v>58</v>
      </c>
      <c r="B32" s="95">
        <v>0.31850920426000001</v>
      </c>
      <c r="C32" s="95">
        <v>0.31941575620000001</v>
      </c>
      <c r="D32" s="95">
        <v>0.31663104557999999</v>
      </c>
      <c r="E32" s="95">
        <v>0.30844753120000001</v>
      </c>
      <c r="F32" s="95">
        <v>0.30496874118</v>
      </c>
      <c r="G32" s="95">
        <v>0.29870899084000002</v>
      </c>
      <c r="H32" s="174"/>
      <c r="I32" s="174"/>
      <c r="J32" s="174"/>
    </row>
    <row r="33" spans="1:10" ht="12.75" outlineLevel="3" x14ac:dyDescent="0.2">
      <c r="A33" s="22" t="s">
        <v>114</v>
      </c>
      <c r="B33" s="95">
        <v>0.31850920426000001</v>
      </c>
      <c r="C33" s="95">
        <v>0.31941575620000001</v>
      </c>
      <c r="D33" s="95">
        <v>0.31663104557999999</v>
      </c>
      <c r="E33" s="95">
        <v>0.30844753120000001</v>
      </c>
      <c r="F33" s="95">
        <v>0.30496874118</v>
      </c>
      <c r="G33" s="95">
        <v>0.29870899084000002</v>
      </c>
      <c r="H33" s="174"/>
      <c r="I33" s="174"/>
      <c r="J33" s="174"/>
    </row>
    <row r="34" spans="1:10" ht="12.75" outlineLevel="3" x14ac:dyDescent="0.2">
      <c r="A34" s="22" t="s">
        <v>119</v>
      </c>
      <c r="B34" s="95">
        <v>3.3204868307900002</v>
      </c>
      <c r="C34" s="95">
        <v>3.4160432320799998</v>
      </c>
      <c r="D34" s="95">
        <v>3.4530643038500002</v>
      </c>
      <c r="E34" s="95">
        <v>3.5222000234599999</v>
      </c>
      <c r="F34" s="95">
        <v>3.7113221725500001</v>
      </c>
      <c r="G34" s="95">
        <v>3.9808221955200001</v>
      </c>
      <c r="H34" s="174"/>
      <c r="I34" s="174"/>
      <c r="J34" s="174"/>
    </row>
    <row r="35" spans="1:10" ht="12.75" outlineLevel="3" x14ac:dyDescent="0.2">
      <c r="A35" s="22" t="s">
        <v>122</v>
      </c>
      <c r="B35" s="95">
        <v>6.7688653429299999</v>
      </c>
      <c r="C35" s="95">
        <v>6.7881311221700003</v>
      </c>
      <c r="D35" s="95">
        <v>6.7289512585300004</v>
      </c>
      <c r="E35" s="95">
        <v>6.5550375815299997</v>
      </c>
      <c r="F35" s="95">
        <v>6.4811073437999998</v>
      </c>
      <c r="G35" s="95">
        <v>6.3480769430399997</v>
      </c>
      <c r="H35" s="174"/>
      <c r="I35" s="174"/>
      <c r="J35" s="174"/>
    </row>
    <row r="36" spans="1:10" ht="12.75" outlineLevel="3" x14ac:dyDescent="0.2">
      <c r="A36" s="22" t="s">
        <v>164</v>
      </c>
      <c r="B36" s="95">
        <v>0.59342221659000005</v>
      </c>
      <c r="C36" s="95">
        <v>0.59511123551</v>
      </c>
      <c r="D36" s="95">
        <v>0.58992297363000001</v>
      </c>
      <c r="E36" s="95">
        <v>0.57467606969999996</v>
      </c>
      <c r="F36" s="95">
        <v>0.56819465170000005</v>
      </c>
      <c r="G36" s="95">
        <v>0</v>
      </c>
      <c r="H36" s="174"/>
      <c r="I36" s="174"/>
      <c r="J36" s="174"/>
    </row>
    <row r="37" spans="1:10" ht="12.75" outlineLevel="3" x14ac:dyDescent="0.2">
      <c r="A37" s="22" t="s">
        <v>5</v>
      </c>
      <c r="B37" s="95">
        <v>1.08127016724</v>
      </c>
      <c r="C37" s="95">
        <v>1.0843477158799999</v>
      </c>
      <c r="D37" s="95">
        <v>1.07489422291</v>
      </c>
      <c r="E37" s="95">
        <v>1.0471129536399999</v>
      </c>
      <c r="F37" s="95">
        <v>1.03530321058</v>
      </c>
      <c r="G37" s="95">
        <v>1.01405270603</v>
      </c>
      <c r="H37" s="174"/>
      <c r="I37" s="174"/>
      <c r="J37" s="174"/>
    </row>
    <row r="38" spans="1:10" ht="12.75" outlineLevel="3" x14ac:dyDescent="0.2">
      <c r="A38" s="22" t="s">
        <v>51</v>
      </c>
      <c r="B38" s="95">
        <v>1.08156427714</v>
      </c>
      <c r="C38" s="95">
        <v>1.0846426628900001</v>
      </c>
      <c r="D38" s="95">
        <v>1.07518659851</v>
      </c>
      <c r="E38" s="95">
        <v>1.0473977726599999</v>
      </c>
      <c r="F38" s="95">
        <v>1.03558481729</v>
      </c>
      <c r="G38" s="95">
        <v>1.01432853253</v>
      </c>
      <c r="H38" s="174"/>
      <c r="I38" s="174"/>
      <c r="J38" s="174"/>
    </row>
    <row r="39" spans="1:10" ht="12.75" outlineLevel="3" x14ac:dyDescent="0.2">
      <c r="A39" s="22" t="s">
        <v>104</v>
      </c>
      <c r="B39" s="95">
        <v>0.46815606701000001</v>
      </c>
      <c r="C39" s="95">
        <v>0.46948854903999998</v>
      </c>
      <c r="D39" s="95">
        <v>0.46539548310000001</v>
      </c>
      <c r="E39" s="95">
        <v>0.45336706492000001</v>
      </c>
      <c r="F39" s="95">
        <v>0.44825381661000002</v>
      </c>
      <c r="G39" s="95">
        <v>0.43905301469000002</v>
      </c>
      <c r="H39" s="174"/>
      <c r="I39" s="174"/>
      <c r="J39" s="174"/>
    </row>
    <row r="40" spans="1:10" ht="12.75" outlineLevel="3" x14ac:dyDescent="0.2">
      <c r="A40" s="22" t="s">
        <v>153</v>
      </c>
      <c r="B40" s="95">
        <v>6.5819958720000002E-2</v>
      </c>
      <c r="C40" s="95">
        <v>6.6007297770000001E-2</v>
      </c>
      <c r="D40" s="95">
        <v>6.5431837039999996E-2</v>
      </c>
      <c r="E40" s="95">
        <v>6.3740712980000003E-2</v>
      </c>
      <c r="F40" s="95">
        <v>6.3021820680000007E-2</v>
      </c>
      <c r="G40" s="95">
        <v>6.1728242650000001E-2</v>
      </c>
      <c r="H40" s="174"/>
      <c r="I40" s="174"/>
      <c r="J40" s="174"/>
    </row>
    <row r="41" spans="1:10" ht="12.75" outlineLevel="3" x14ac:dyDescent="0.2">
      <c r="A41" s="22" t="s">
        <v>142</v>
      </c>
      <c r="B41" s="95">
        <v>0.34226378534000002</v>
      </c>
      <c r="C41" s="95">
        <v>0.27723065063000002</v>
      </c>
      <c r="D41" s="95">
        <v>0.14395004148000001</v>
      </c>
      <c r="E41" s="95">
        <v>0.14022956854999999</v>
      </c>
      <c r="F41" s="95">
        <v>0.13864800549</v>
      </c>
      <c r="G41" s="95">
        <v>0.13580213382</v>
      </c>
      <c r="H41" s="174"/>
      <c r="I41" s="174"/>
      <c r="J41" s="174"/>
    </row>
    <row r="42" spans="1:10" ht="12.75" outlineLevel="2" x14ac:dyDescent="0.2">
      <c r="A42" s="172" t="s">
        <v>116</v>
      </c>
      <c r="B42" s="211">
        <f t="shared" ref="B42:G42" si="4">SUM(B$43:B$43)</f>
        <v>4.1783306749999999E-2</v>
      </c>
      <c r="C42" s="211">
        <f t="shared" si="4"/>
        <v>4.1902231849999999E-2</v>
      </c>
      <c r="D42" s="211">
        <f t="shared" si="4"/>
        <v>4.1536922410000003E-2</v>
      </c>
      <c r="E42" s="211">
        <f t="shared" si="4"/>
        <v>4.0463376379999999E-2</v>
      </c>
      <c r="F42" s="211">
        <f t="shared" si="4"/>
        <v>3.9173535359999997E-2</v>
      </c>
      <c r="G42" s="211">
        <f t="shared" si="4"/>
        <v>3.836946426E-2</v>
      </c>
      <c r="H42" s="174"/>
      <c r="I42" s="174"/>
      <c r="J42" s="174"/>
    </row>
    <row r="43" spans="1:10" ht="12.75" outlineLevel="3" x14ac:dyDescent="0.2">
      <c r="A43" s="22" t="s">
        <v>156</v>
      </c>
      <c r="B43" s="95">
        <v>4.1783306749999999E-2</v>
      </c>
      <c r="C43" s="95">
        <v>4.1902231849999999E-2</v>
      </c>
      <c r="D43" s="95">
        <v>4.1536922410000003E-2</v>
      </c>
      <c r="E43" s="95">
        <v>4.0463376379999999E-2</v>
      </c>
      <c r="F43" s="95">
        <v>3.9173535359999997E-2</v>
      </c>
      <c r="G43" s="95">
        <v>3.836946426E-2</v>
      </c>
      <c r="H43" s="174"/>
      <c r="I43" s="174"/>
      <c r="J43" s="174"/>
    </row>
    <row r="44" spans="1:10" ht="15" outlineLevel="1" x14ac:dyDescent="0.25">
      <c r="A44" s="40" t="s">
        <v>64</v>
      </c>
      <c r="B44" s="34">
        <f t="shared" ref="B44:G44" si="5">B$45+B$50+B$58</f>
        <v>1.8113315413799997</v>
      </c>
      <c r="C44" s="34">
        <f t="shared" si="5"/>
        <v>1.7888833321099999</v>
      </c>
      <c r="D44" s="34">
        <f t="shared" si="5"/>
        <v>1.7533603149900001</v>
      </c>
      <c r="E44" s="34">
        <f t="shared" si="5"/>
        <v>1.7064990142899998</v>
      </c>
      <c r="F44" s="34">
        <f t="shared" si="5"/>
        <v>1.7188414513799999</v>
      </c>
      <c r="G44" s="34">
        <f t="shared" si="5"/>
        <v>1.6998822441500003</v>
      </c>
      <c r="H44" s="174"/>
      <c r="I44" s="174"/>
      <c r="J44" s="174"/>
    </row>
    <row r="45" spans="1:10" ht="12.75" outlineLevel="2" x14ac:dyDescent="0.2">
      <c r="A45" s="172" t="s">
        <v>178</v>
      </c>
      <c r="B45" s="211">
        <f t="shared" ref="B45:G45" si="6">SUM(B$46:B$49)</f>
        <v>0.2099659737</v>
      </c>
      <c r="C45" s="211">
        <f t="shared" si="6"/>
        <v>0.21056358614000001</v>
      </c>
      <c r="D45" s="211">
        <f t="shared" si="6"/>
        <v>0.20872786375000002</v>
      </c>
      <c r="E45" s="211">
        <f t="shared" si="6"/>
        <v>0.20333317015999997</v>
      </c>
      <c r="F45" s="211">
        <f t="shared" si="6"/>
        <v>0.20103990037000002</v>
      </c>
      <c r="G45" s="211">
        <f t="shared" si="6"/>
        <v>0.19691338046000001</v>
      </c>
      <c r="H45" s="174"/>
      <c r="I45" s="174"/>
      <c r="J45" s="174"/>
    </row>
    <row r="46" spans="1:10" ht="12.75" outlineLevel="3" x14ac:dyDescent="0.2">
      <c r="A46" s="22" t="s">
        <v>83</v>
      </c>
      <c r="B46" s="95">
        <v>6.5161759129999997E-2</v>
      </c>
      <c r="C46" s="95">
        <v>6.5347224790000005E-2</v>
      </c>
      <c r="D46" s="95">
        <v>6.4777518670000006E-2</v>
      </c>
      <c r="E46" s="95">
        <v>6.3103305849999999E-2</v>
      </c>
      <c r="F46" s="95">
        <v>6.2391602460000001E-2</v>
      </c>
      <c r="G46" s="95">
        <v>6.1110960220000003E-2</v>
      </c>
      <c r="H46" s="174"/>
      <c r="I46" s="174"/>
      <c r="J46" s="174"/>
    </row>
    <row r="47" spans="1:10" ht="12.75" outlineLevel="3" x14ac:dyDescent="0.2">
      <c r="A47" s="22" t="s">
        <v>96</v>
      </c>
      <c r="B47" s="95">
        <v>9.2147942199999999E-2</v>
      </c>
      <c r="C47" s="95">
        <v>9.2410216870000006E-2</v>
      </c>
      <c r="D47" s="95">
        <v>9.1604571849999997E-2</v>
      </c>
      <c r="E47" s="95">
        <v>8.9236998169999998E-2</v>
      </c>
      <c r="F47" s="95">
        <v>8.8230548950000001E-2</v>
      </c>
      <c r="G47" s="95">
        <v>8.6419539700000006E-2</v>
      </c>
      <c r="H47" s="174"/>
      <c r="I47" s="174"/>
      <c r="J47" s="174"/>
    </row>
    <row r="48" spans="1:10" ht="12.75" outlineLevel="3" x14ac:dyDescent="0.2">
      <c r="A48" s="22" t="s">
        <v>18</v>
      </c>
      <c r="B48" s="95">
        <v>5.2655966970000002E-2</v>
      </c>
      <c r="C48" s="95">
        <v>5.2805838209999997E-2</v>
      </c>
      <c r="D48" s="95">
        <v>5.2345469630000002E-2</v>
      </c>
      <c r="E48" s="95">
        <v>5.0992570379999998E-2</v>
      </c>
      <c r="F48" s="95">
        <v>5.0417456540000002E-2</v>
      </c>
      <c r="G48" s="95">
        <v>4.9382594119999998E-2</v>
      </c>
      <c r="H48" s="174"/>
      <c r="I48" s="174"/>
      <c r="J48" s="174"/>
    </row>
    <row r="49" spans="1:10" ht="12.75" outlineLevel="3" x14ac:dyDescent="0.2">
      <c r="A49" s="22" t="s">
        <v>132</v>
      </c>
      <c r="B49" s="95">
        <v>3.0540000000000002E-7</v>
      </c>
      <c r="C49" s="95">
        <v>3.0627E-7</v>
      </c>
      <c r="D49" s="95">
        <v>3.0359999999999999E-7</v>
      </c>
      <c r="E49" s="95">
        <v>2.9576E-7</v>
      </c>
      <c r="F49" s="95">
        <v>2.9242000000000002E-7</v>
      </c>
      <c r="G49" s="95">
        <v>2.8641999999999999E-7</v>
      </c>
      <c r="H49" s="174"/>
      <c r="I49" s="174"/>
      <c r="J49" s="174"/>
    </row>
    <row r="50" spans="1:10" ht="12.75" outlineLevel="2" x14ac:dyDescent="0.2">
      <c r="A50" s="172" t="s">
        <v>116</v>
      </c>
      <c r="B50" s="211">
        <f t="shared" ref="B50:G50" si="7">SUM(B$51:B$57)</f>
        <v>1.6013404336699999</v>
      </c>
      <c r="C50" s="211">
        <f t="shared" si="7"/>
        <v>1.5782945404199999</v>
      </c>
      <c r="D50" s="211">
        <f t="shared" si="7"/>
        <v>1.5446074654399999</v>
      </c>
      <c r="E50" s="211">
        <f t="shared" si="7"/>
        <v>1.5031415040999998</v>
      </c>
      <c r="F50" s="211">
        <f t="shared" si="7"/>
        <v>1.5177774854999999</v>
      </c>
      <c r="G50" s="211">
        <f t="shared" si="7"/>
        <v>1.5029452921400002</v>
      </c>
      <c r="H50" s="174"/>
      <c r="I50" s="174"/>
      <c r="J50" s="174"/>
    </row>
    <row r="51" spans="1:10" ht="12.75" outlineLevel="3" x14ac:dyDescent="0.2">
      <c r="A51" s="22" t="s">
        <v>21</v>
      </c>
      <c r="B51" s="95">
        <v>9.436784896E-2</v>
      </c>
      <c r="C51" s="95">
        <v>9.2191521969999995E-2</v>
      </c>
      <c r="D51" s="95">
        <v>8.9452830900000002E-2</v>
      </c>
      <c r="E51" s="95">
        <v>8.5931267480000004E-2</v>
      </c>
      <c r="F51" s="95">
        <v>8.3139991390000001E-2</v>
      </c>
      <c r="G51" s="95">
        <v>7.9973536819999996E-2</v>
      </c>
      <c r="H51" s="174"/>
      <c r="I51" s="174"/>
      <c r="J51" s="174"/>
    </row>
    <row r="52" spans="1:10" ht="12.75" outlineLevel="3" x14ac:dyDescent="0.2">
      <c r="A52" s="22" t="s">
        <v>1</v>
      </c>
      <c r="B52" s="95">
        <v>1.155555556E-2</v>
      </c>
      <c r="C52" s="95">
        <v>1.119444445E-2</v>
      </c>
      <c r="D52" s="95">
        <v>1.0833333339999999E-2</v>
      </c>
      <c r="E52" s="95">
        <v>1.047222223E-2</v>
      </c>
      <c r="F52" s="95">
        <v>1.011111112E-2</v>
      </c>
      <c r="G52" s="95">
        <v>9.7500000100000008E-3</v>
      </c>
      <c r="H52" s="174"/>
      <c r="I52" s="174"/>
      <c r="J52" s="174"/>
    </row>
    <row r="53" spans="1:10" ht="12.75" outlineLevel="3" x14ac:dyDescent="0.2">
      <c r="A53" s="22" t="s">
        <v>203</v>
      </c>
      <c r="B53" s="95">
        <v>8.8888888799999993E-3</v>
      </c>
      <c r="C53" s="95">
        <v>8.6111111000000008E-3</v>
      </c>
      <c r="D53" s="95">
        <v>8.3333333200000005E-3</v>
      </c>
      <c r="E53" s="95">
        <v>8.0555555400000003E-3</v>
      </c>
      <c r="F53" s="95">
        <v>7.77777776E-3</v>
      </c>
      <c r="G53" s="95">
        <v>7.4999999799999998E-3</v>
      </c>
      <c r="H53" s="174"/>
      <c r="I53" s="174"/>
      <c r="J53" s="174"/>
    </row>
    <row r="54" spans="1:10" ht="12.75" outlineLevel="3" x14ac:dyDescent="0.2">
      <c r="A54" s="22" t="s">
        <v>165</v>
      </c>
      <c r="B54" s="95">
        <v>1.2444444440000001E-2</v>
      </c>
      <c r="C54" s="95">
        <v>1.2055555549999999E-2</v>
      </c>
      <c r="D54" s="95">
        <v>1.166666666E-2</v>
      </c>
      <c r="E54" s="95">
        <v>1.1277777770000001E-2</v>
      </c>
      <c r="F54" s="95">
        <v>1.0888888879999999E-2</v>
      </c>
      <c r="G54" s="95">
        <v>1.049999999E-2</v>
      </c>
      <c r="H54" s="174"/>
      <c r="I54" s="174"/>
      <c r="J54" s="174"/>
    </row>
    <row r="55" spans="1:10" ht="12.75" outlineLevel="3" x14ac:dyDescent="0.2">
      <c r="A55" s="22" t="s">
        <v>155</v>
      </c>
      <c r="B55" s="95">
        <v>0.34677464744999997</v>
      </c>
      <c r="C55" s="95">
        <v>0.34260627093000001</v>
      </c>
      <c r="D55" s="95">
        <v>0.33605784024000002</v>
      </c>
      <c r="E55" s="95">
        <v>0.32605852239999999</v>
      </c>
      <c r="F55" s="95">
        <v>0.31910300737000002</v>
      </c>
      <c r="G55" s="95">
        <v>0.31039128460999998</v>
      </c>
      <c r="H55" s="174"/>
      <c r="I55" s="174"/>
      <c r="J55" s="174"/>
    </row>
    <row r="56" spans="1:10" ht="12.75" outlineLevel="3" x14ac:dyDescent="0.2">
      <c r="A56" s="22" t="s">
        <v>188</v>
      </c>
      <c r="B56" s="95">
        <v>0.29996368222999997</v>
      </c>
      <c r="C56" s="95">
        <v>0.29878887774000001</v>
      </c>
      <c r="D56" s="95">
        <v>0.31963936966000001</v>
      </c>
      <c r="E56" s="95">
        <v>0.32371517514999998</v>
      </c>
      <c r="F56" s="95">
        <v>0.33289860934999999</v>
      </c>
      <c r="G56" s="95">
        <v>0.34126420648</v>
      </c>
      <c r="H56" s="174"/>
      <c r="I56" s="174"/>
      <c r="J56" s="174"/>
    </row>
    <row r="57" spans="1:10" ht="12.75" outlineLevel="3" x14ac:dyDescent="0.2">
      <c r="A57" s="22" t="s">
        <v>128</v>
      </c>
      <c r="B57" s="95">
        <v>0.82734536614999998</v>
      </c>
      <c r="C57" s="95">
        <v>0.81284675868</v>
      </c>
      <c r="D57" s="95">
        <v>0.76862409131999998</v>
      </c>
      <c r="E57" s="95">
        <v>0.73763098353000001</v>
      </c>
      <c r="F57" s="95">
        <v>0.75385809962999994</v>
      </c>
      <c r="G57" s="95">
        <v>0.74356626425000005</v>
      </c>
      <c r="H57" s="174"/>
      <c r="I57" s="174"/>
      <c r="J57" s="174"/>
    </row>
    <row r="58" spans="1:10" ht="12.75" outlineLevel="2" x14ac:dyDescent="0.2">
      <c r="A58" s="172" t="s">
        <v>195</v>
      </c>
      <c r="B58" s="211">
        <f t="shared" ref="B58:G58" si="8">SUM(B$59:B$59)</f>
        <v>2.5134010000000001E-5</v>
      </c>
      <c r="C58" s="211">
        <f t="shared" si="8"/>
        <v>2.5205550000000001E-5</v>
      </c>
      <c r="D58" s="211">
        <f t="shared" si="8"/>
        <v>2.4985800000000001E-5</v>
      </c>
      <c r="E58" s="211">
        <f t="shared" si="8"/>
        <v>2.4340029999999999E-5</v>
      </c>
      <c r="F58" s="211">
        <f t="shared" si="8"/>
        <v>2.4065509999999999E-5</v>
      </c>
      <c r="G58" s="211">
        <f t="shared" si="8"/>
        <v>2.357155E-5</v>
      </c>
      <c r="H58" s="174"/>
      <c r="I58" s="174"/>
      <c r="J58" s="174"/>
    </row>
    <row r="59" spans="1:10" ht="12.75" outlineLevel="3" x14ac:dyDescent="0.2">
      <c r="A59" s="22" t="s">
        <v>56</v>
      </c>
      <c r="B59" s="95">
        <v>2.5134010000000001E-5</v>
      </c>
      <c r="C59" s="95">
        <v>2.5205550000000001E-5</v>
      </c>
      <c r="D59" s="95">
        <v>2.4985800000000001E-5</v>
      </c>
      <c r="E59" s="95">
        <v>2.4340029999999999E-5</v>
      </c>
      <c r="F59" s="95">
        <v>2.4065509999999999E-5</v>
      </c>
      <c r="G59" s="95">
        <v>2.357155E-5</v>
      </c>
      <c r="H59" s="174"/>
      <c r="I59" s="174"/>
      <c r="J59" s="174"/>
    </row>
    <row r="60" spans="1:10" ht="15" x14ac:dyDescent="0.25">
      <c r="A60" s="229" t="s">
        <v>177</v>
      </c>
      <c r="B60" s="200">
        <f t="shared" ref="B60:G60" si="9">B$61+B$100</f>
        <v>101.70524810686</v>
      </c>
      <c r="C60" s="200">
        <f t="shared" si="9"/>
        <v>100.79367274790999</v>
      </c>
      <c r="D60" s="200">
        <f t="shared" si="9"/>
        <v>100.09922749212001</v>
      </c>
      <c r="E60" s="200">
        <f t="shared" si="9"/>
        <v>108.09216858927</v>
      </c>
      <c r="F60" s="200">
        <f t="shared" si="9"/>
        <v>108.37031308957002</v>
      </c>
      <c r="G60" s="200">
        <f t="shared" si="9"/>
        <v>108.89148223844001</v>
      </c>
      <c r="H60" s="174"/>
      <c r="I60" s="174"/>
      <c r="J60" s="174"/>
    </row>
    <row r="61" spans="1:10" ht="15" outlineLevel="1" x14ac:dyDescent="0.25">
      <c r="A61" s="40" t="s">
        <v>161</v>
      </c>
      <c r="B61" s="34">
        <f t="shared" ref="B61:G61" si="10">B$62+B$70+B$80+B$82+B$89+B$96+B$98</f>
        <v>94.791091580989999</v>
      </c>
      <c r="C61" s="34">
        <f t="shared" si="10"/>
        <v>93.775191799490003</v>
      </c>
      <c r="D61" s="34">
        <f t="shared" si="10"/>
        <v>93.406854383140015</v>
      </c>
      <c r="E61" s="34">
        <f t="shared" si="10"/>
        <v>101.85150116397</v>
      </c>
      <c r="F61" s="34">
        <f t="shared" si="10"/>
        <v>102.24819258324001</v>
      </c>
      <c r="G61" s="34">
        <f t="shared" si="10"/>
        <v>102.75187150182001</v>
      </c>
      <c r="H61" s="174"/>
      <c r="I61" s="174"/>
      <c r="J61" s="174"/>
    </row>
    <row r="62" spans="1:10" ht="12.75" outlineLevel="2" x14ac:dyDescent="0.2">
      <c r="A62" s="172" t="s">
        <v>53</v>
      </c>
      <c r="B62" s="211">
        <f t="shared" ref="B62:G62" si="11">SUM(B$63:B$69)</f>
        <v>59.305881467680003</v>
      </c>
      <c r="C62" s="211">
        <f t="shared" si="11"/>
        <v>58.554228235360007</v>
      </c>
      <c r="D62" s="211">
        <f t="shared" si="11"/>
        <v>58.3011516292</v>
      </c>
      <c r="E62" s="211">
        <f t="shared" si="11"/>
        <v>65.132029184830003</v>
      </c>
      <c r="F62" s="211">
        <f t="shared" si="11"/>
        <v>65.65310141353001</v>
      </c>
      <c r="G62" s="211">
        <f t="shared" si="11"/>
        <v>66.104023738050003</v>
      </c>
      <c r="H62" s="174"/>
      <c r="I62" s="174"/>
      <c r="J62" s="174"/>
    </row>
    <row r="63" spans="1:10" ht="12.75" outlineLevel="3" x14ac:dyDescent="0.2">
      <c r="A63" s="22" t="s">
        <v>89</v>
      </c>
      <c r="B63" s="95">
        <v>0.11417866259999999</v>
      </c>
      <c r="C63" s="95">
        <v>0.11470304299</v>
      </c>
      <c r="D63" s="95">
        <v>0.11470304299</v>
      </c>
      <c r="E63" s="95">
        <v>0.11530959704</v>
      </c>
      <c r="F63" s="95">
        <v>0.11676909704000001</v>
      </c>
      <c r="G63" s="95">
        <v>0.11696434844</v>
      </c>
      <c r="H63" s="174"/>
      <c r="I63" s="174"/>
      <c r="J63" s="174"/>
    </row>
    <row r="64" spans="1:10" ht="12.75" outlineLevel="3" x14ac:dyDescent="0.2">
      <c r="A64" s="22" t="s">
        <v>112</v>
      </c>
      <c r="B64" s="95">
        <v>0.19374588745999999</v>
      </c>
      <c r="C64" s="95">
        <v>0.18912594107</v>
      </c>
      <c r="D64" s="95">
        <v>0.18844588405000001</v>
      </c>
      <c r="E64" s="95">
        <v>0.18729249497</v>
      </c>
      <c r="F64" s="95">
        <v>0.17599214649</v>
      </c>
      <c r="G64" s="95">
        <v>0.14981607121000001</v>
      </c>
      <c r="H64" s="174"/>
      <c r="I64" s="174"/>
      <c r="J64" s="174"/>
    </row>
    <row r="65" spans="1:10" ht="12.75" outlineLevel="3" x14ac:dyDescent="0.2">
      <c r="A65" s="22" t="s">
        <v>110</v>
      </c>
      <c r="B65" s="95">
        <v>3.0297750091800002</v>
      </c>
      <c r="C65" s="95">
        <v>2.9575288399600002</v>
      </c>
      <c r="D65" s="95">
        <v>2.9346242883600002</v>
      </c>
      <c r="E65" s="95">
        <v>2.9319978044399999</v>
      </c>
      <c r="F65" s="95">
        <v>2.9056958390899998</v>
      </c>
      <c r="G65" s="95">
        <v>2.91931692049</v>
      </c>
      <c r="H65" s="174"/>
      <c r="I65" s="174"/>
      <c r="J65" s="174"/>
    </row>
    <row r="66" spans="1:10" ht="12.75" outlineLevel="3" x14ac:dyDescent="0.2">
      <c r="A66" s="22" t="s">
        <v>30</v>
      </c>
      <c r="B66" s="95">
        <v>32.90407975798</v>
      </c>
      <c r="C66" s="95">
        <v>32.119469116460003</v>
      </c>
      <c r="D66" s="95">
        <v>32.00397427747</v>
      </c>
      <c r="E66" s="95">
        <v>36.845660022380002</v>
      </c>
      <c r="F66" s="95">
        <v>37.506225850050001</v>
      </c>
      <c r="G66" s="95">
        <v>37.877355142299997</v>
      </c>
      <c r="H66" s="174"/>
      <c r="I66" s="174"/>
      <c r="J66" s="174"/>
    </row>
    <row r="67" spans="1:10" ht="12.75" outlineLevel="3" x14ac:dyDescent="0.2">
      <c r="A67" s="22" t="s">
        <v>52</v>
      </c>
      <c r="B67" s="95">
        <v>13.055079231560001</v>
      </c>
      <c r="C67" s="95">
        <v>13.25239700112</v>
      </c>
      <c r="D67" s="95">
        <v>13.155718172229999</v>
      </c>
      <c r="E67" s="95">
        <v>14.75512736814</v>
      </c>
      <c r="F67" s="95">
        <v>14.69542579378</v>
      </c>
      <c r="G67" s="95">
        <v>14.74387986146</v>
      </c>
      <c r="H67" s="174"/>
      <c r="I67" s="174"/>
      <c r="J67" s="174"/>
    </row>
    <row r="68" spans="1:10" ht="12.75" outlineLevel="3" x14ac:dyDescent="0.2">
      <c r="A68" s="22" t="s">
        <v>49</v>
      </c>
      <c r="B68" s="95">
        <v>10.00235119221</v>
      </c>
      <c r="C68" s="95">
        <v>9.9144916569999992</v>
      </c>
      <c r="D68" s="95">
        <v>9.8971967454099996</v>
      </c>
      <c r="E68" s="95">
        <v>10.290480842219999</v>
      </c>
      <c r="F68" s="95">
        <v>10.242918586549999</v>
      </c>
      <c r="G68" s="95">
        <v>10.286517609000001</v>
      </c>
      <c r="H68" s="174"/>
      <c r="I68" s="174"/>
      <c r="J68" s="174"/>
    </row>
    <row r="69" spans="1:10" ht="12.75" outlineLevel="3" x14ac:dyDescent="0.2">
      <c r="A69" s="22" t="s">
        <v>118</v>
      </c>
      <c r="B69" s="95">
        <v>6.6717266900000001E-3</v>
      </c>
      <c r="C69" s="95">
        <v>6.51263676E-3</v>
      </c>
      <c r="D69" s="95">
        <v>6.4892186899999996E-3</v>
      </c>
      <c r="E69" s="95">
        <v>6.1610556400000004E-3</v>
      </c>
      <c r="F69" s="95">
        <v>1.007410053E-2</v>
      </c>
      <c r="G69" s="95">
        <v>1.017378515E-2</v>
      </c>
      <c r="H69" s="174"/>
      <c r="I69" s="174"/>
      <c r="J69" s="174"/>
    </row>
    <row r="70" spans="1:10" ht="12.75" outlineLevel="2" x14ac:dyDescent="0.2">
      <c r="A70" s="172" t="s">
        <v>65</v>
      </c>
      <c r="B70" s="211">
        <f t="shared" ref="B70:G70" si="12">SUM(B$71:B$79)</f>
        <v>6.3176009659000005</v>
      </c>
      <c r="C70" s="211">
        <f t="shared" si="12"/>
        <v>6.1875184457400003</v>
      </c>
      <c r="D70" s="211">
        <f t="shared" si="12"/>
        <v>6.11926197845</v>
      </c>
      <c r="E70" s="211">
        <f t="shared" si="12"/>
        <v>7.5926592151000003</v>
      </c>
      <c r="F70" s="211">
        <f t="shared" si="12"/>
        <v>7.5252367587100011</v>
      </c>
      <c r="G70" s="211">
        <f t="shared" si="12"/>
        <v>7.5264807971300005</v>
      </c>
      <c r="H70" s="174"/>
      <c r="I70" s="174"/>
      <c r="J70" s="174"/>
    </row>
    <row r="71" spans="1:10" ht="12.75" outlineLevel="3" x14ac:dyDescent="0.2">
      <c r="A71" s="22" t="s">
        <v>67</v>
      </c>
      <c r="B71" s="95">
        <v>3.6820325010000001</v>
      </c>
      <c r="C71" s="95">
        <v>3.6335086631800002</v>
      </c>
      <c r="D71" s="95">
        <v>3.5906258306100001</v>
      </c>
      <c r="E71" s="95">
        <v>5.0715584578300001</v>
      </c>
      <c r="F71" s="95">
        <v>5.0441295803199999</v>
      </c>
      <c r="G71" s="95">
        <v>5.0259857078800003</v>
      </c>
      <c r="H71" s="174"/>
      <c r="I71" s="174"/>
      <c r="J71" s="174"/>
    </row>
    <row r="72" spans="1:10" ht="12.75" outlineLevel="3" x14ac:dyDescent="0.2">
      <c r="A72" s="22" t="s">
        <v>11</v>
      </c>
      <c r="B72" s="95">
        <v>0.4994446609</v>
      </c>
      <c r="C72" s="95">
        <v>0.48753520775999998</v>
      </c>
      <c r="D72" s="95">
        <v>0.48578213394999997</v>
      </c>
      <c r="E72" s="95">
        <v>0.48167919678999999</v>
      </c>
      <c r="F72" s="95">
        <v>0.47972653660999998</v>
      </c>
      <c r="G72" s="95">
        <v>0.48447349704999998</v>
      </c>
      <c r="H72" s="174"/>
      <c r="I72" s="174"/>
      <c r="J72" s="174"/>
    </row>
    <row r="73" spans="1:10" ht="12.75" outlineLevel="3" x14ac:dyDescent="0.2">
      <c r="A73" s="22" t="s">
        <v>148</v>
      </c>
      <c r="B73" s="95">
        <v>0.62447708832000004</v>
      </c>
      <c r="C73" s="95">
        <v>0.60958618811999998</v>
      </c>
      <c r="D73" s="95">
        <v>0.60739424471000003</v>
      </c>
      <c r="E73" s="95">
        <v>0.60711617068000001</v>
      </c>
      <c r="F73" s="95">
        <v>0.60211359498999995</v>
      </c>
      <c r="G73" s="95">
        <v>0.60807159227999996</v>
      </c>
      <c r="H73" s="174"/>
      <c r="I73" s="174"/>
      <c r="J73" s="174"/>
    </row>
    <row r="74" spans="1:10" ht="12.75" outlineLevel="3" x14ac:dyDescent="0.2">
      <c r="A74" s="22" t="s">
        <v>72</v>
      </c>
      <c r="B74" s="95">
        <v>0.22224977884</v>
      </c>
      <c r="C74" s="95">
        <v>0.21695014601000001</v>
      </c>
      <c r="D74" s="95">
        <v>0.21617003902000001</v>
      </c>
      <c r="E74" s="95">
        <v>0.21604022294</v>
      </c>
      <c r="F74" s="95">
        <v>0.21426007341</v>
      </c>
      <c r="G74" s="95">
        <v>0.21638020647</v>
      </c>
      <c r="H74" s="174"/>
      <c r="I74" s="174"/>
      <c r="J74" s="174"/>
    </row>
    <row r="75" spans="1:10" ht="12.75" outlineLevel="3" x14ac:dyDescent="0.2">
      <c r="A75" s="22" t="s">
        <v>126</v>
      </c>
      <c r="B75" s="95">
        <v>0.94627132542000003</v>
      </c>
      <c r="C75" s="95">
        <v>0.90459581158000002</v>
      </c>
      <c r="D75" s="95">
        <v>0.88494597796999996</v>
      </c>
      <c r="E75" s="95">
        <v>0.88200048298</v>
      </c>
      <c r="F75" s="95">
        <v>0.85349433202000002</v>
      </c>
      <c r="G75" s="95">
        <v>0.85099195671000005</v>
      </c>
      <c r="H75" s="174"/>
      <c r="I75" s="174"/>
      <c r="J75" s="174"/>
    </row>
    <row r="76" spans="1:10" ht="12.75" outlineLevel="3" x14ac:dyDescent="0.2">
      <c r="A76" s="22" t="s">
        <v>3</v>
      </c>
      <c r="B76" s="95">
        <v>0.22224977884</v>
      </c>
      <c r="C76" s="95">
        <v>0.21695014601000001</v>
      </c>
      <c r="D76" s="95">
        <v>0.21617003902000001</v>
      </c>
      <c r="E76" s="95">
        <v>0.21604022294</v>
      </c>
      <c r="F76" s="95">
        <v>0.21426007341</v>
      </c>
      <c r="G76" s="95">
        <v>0.21638020647</v>
      </c>
      <c r="H76" s="174"/>
      <c r="I76" s="174"/>
      <c r="J76" s="174"/>
    </row>
    <row r="77" spans="1:10" ht="12.75" outlineLevel="3" x14ac:dyDescent="0.2">
      <c r="A77" s="22" t="s">
        <v>33</v>
      </c>
      <c r="B77" s="95">
        <v>9.6949115109999998E-2</v>
      </c>
      <c r="C77" s="95">
        <v>9.463732557E-2</v>
      </c>
      <c r="D77" s="95">
        <v>9.4494067759999995E-2</v>
      </c>
      <c r="E77" s="95">
        <v>9.4534723880000004E-2</v>
      </c>
      <c r="F77" s="95">
        <v>9.3755767340000004E-2</v>
      </c>
      <c r="G77" s="95">
        <v>0.10037379502</v>
      </c>
      <c r="H77" s="174"/>
      <c r="I77" s="174"/>
      <c r="J77" s="174"/>
    </row>
    <row r="78" spans="1:10" ht="12.75" outlineLevel="3" x14ac:dyDescent="0.2">
      <c r="A78" s="22" t="s">
        <v>100</v>
      </c>
      <c r="B78" s="95">
        <v>2.3454162970000001E-2</v>
      </c>
      <c r="C78" s="95">
        <v>2.3282403010000001E-2</v>
      </c>
      <c r="D78" s="95">
        <v>2.3207090909999999E-2</v>
      </c>
      <c r="E78" s="95">
        <v>2.3217182560000001E-2</v>
      </c>
      <c r="F78" s="95">
        <v>2.302424611E-2</v>
      </c>
      <c r="G78" s="95">
        <v>2.3351280750000002E-2</v>
      </c>
      <c r="H78" s="174"/>
      <c r="I78" s="174"/>
      <c r="J78" s="174"/>
    </row>
    <row r="79" spans="1:10" ht="12.75" outlineLevel="3" x14ac:dyDescent="0.2">
      <c r="A79" s="22" t="s">
        <v>201</v>
      </c>
      <c r="B79" s="95">
        <v>4.7255449999999998E-4</v>
      </c>
      <c r="C79" s="95">
        <v>4.7255449999999998E-4</v>
      </c>
      <c r="D79" s="95">
        <v>4.7255449999999998E-4</v>
      </c>
      <c r="E79" s="95">
        <v>4.7255449999999998E-4</v>
      </c>
      <c r="F79" s="95">
        <v>4.7255449999999998E-4</v>
      </c>
      <c r="G79" s="95">
        <v>4.7255449999999998E-4</v>
      </c>
      <c r="H79" s="174"/>
      <c r="I79" s="174"/>
      <c r="J79" s="174"/>
    </row>
    <row r="80" spans="1:10" ht="12.75" outlineLevel="2" x14ac:dyDescent="0.2">
      <c r="A80" s="172" t="s">
        <v>211</v>
      </c>
      <c r="B80" s="211">
        <f t="shared" ref="B80:G80" si="13">SUM(B$81:B$81)</f>
        <v>0.60585586000000002</v>
      </c>
      <c r="C80" s="211">
        <f t="shared" si="13"/>
        <v>0.60585586000000002</v>
      </c>
      <c r="D80" s="211">
        <f t="shared" si="13"/>
        <v>0.60585586000000002</v>
      </c>
      <c r="E80" s="211">
        <f t="shared" si="13"/>
        <v>0.60585586000000002</v>
      </c>
      <c r="F80" s="211">
        <f t="shared" si="13"/>
        <v>0.60585586000000002</v>
      </c>
      <c r="G80" s="211">
        <f t="shared" si="13"/>
        <v>0.60585586000000002</v>
      </c>
      <c r="H80" s="174"/>
      <c r="I80" s="174"/>
      <c r="J80" s="174"/>
    </row>
    <row r="81" spans="1:10" ht="12.75" outlineLevel="3" x14ac:dyDescent="0.2">
      <c r="A81" s="22" t="s">
        <v>109</v>
      </c>
      <c r="B81" s="95">
        <v>0.60585586000000002</v>
      </c>
      <c r="C81" s="95">
        <v>0.60585586000000002</v>
      </c>
      <c r="D81" s="95">
        <v>0.60585586000000002</v>
      </c>
      <c r="E81" s="95">
        <v>0.60585586000000002</v>
      </c>
      <c r="F81" s="95">
        <v>0.60585586000000002</v>
      </c>
      <c r="G81" s="95">
        <v>0.60585586000000002</v>
      </c>
      <c r="H81" s="174"/>
      <c r="I81" s="174"/>
      <c r="J81" s="174"/>
    </row>
    <row r="82" spans="1:10" ht="12.75" outlineLevel="2" x14ac:dyDescent="0.2">
      <c r="A82" s="172" t="s">
        <v>6</v>
      </c>
      <c r="B82" s="211">
        <f t="shared" ref="B82:G82" si="14">SUM(B$83:B$88)</f>
        <v>1.56620920958</v>
      </c>
      <c r="C82" s="211">
        <f t="shared" si="14"/>
        <v>1.52886233889</v>
      </c>
      <c r="D82" s="211">
        <f t="shared" si="14"/>
        <v>1.4979561883199999</v>
      </c>
      <c r="E82" s="211">
        <f t="shared" si="14"/>
        <v>1.6508844137300001</v>
      </c>
      <c r="F82" s="211">
        <f t="shared" si="14"/>
        <v>1.6332678938000003</v>
      </c>
      <c r="G82" s="211">
        <f t="shared" si="14"/>
        <v>1.64322328055</v>
      </c>
      <c r="H82" s="174"/>
      <c r="I82" s="174"/>
      <c r="J82" s="174"/>
    </row>
    <row r="83" spans="1:10" ht="12.75" outlineLevel="3" x14ac:dyDescent="0.2">
      <c r="A83" s="22" t="s">
        <v>169</v>
      </c>
      <c r="B83" s="95">
        <v>0.2708811217</v>
      </c>
      <c r="C83" s="95">
        <v>0.26442185547000002</v>
      </c>
      <c r="D83" s="95">
        <v>0.26409687530999998</v>
      </c>
      <c r="E83" s="95">
        <v>0.25020198264999999</v>
      </c>
      <c r="F83" s="95">
        <v>0.24413870237999999</v>
      </c>
      <c r="G83" s="95">
        <v>0.23963246579</v>
      </c>
      <c r="H83" s="174"/>
      <c r="I83" s="174"/>
      <c r="J83" s="174"/>
    </row>
    <row r="84" spans="1:10" ht="12.75" outlineLevel="3" x14ac:dyDescent="0.2">
      <c r="A84" s="22" t="s">
        <v>68</v>
      </c>
      <c r="B84" s="95">
        <v>0.72231178122999995</v>
      </c>
      <c r="C84" s="95">
        <v>0.70508797455000005</v>
      </c>
      <c r="D84" s="95">
        <v>0.70255262682999997</v>
      </c>
      <c r="E84" s="95">
        <v>0.70213072454000003</v>
      </c>
      <c r="F84" s="95">
        <v>0.69634523860999997</v>
      </c>
      <c r="G84" s="95">
        <v>0.70323567102999995</v>
      </c>
      <c r="H84" s="174"/>
      <c r="I84" s="174"/>
      <c r="J84" s="174"/>
    </row>
    <row r="85" spans="1:10" ht="12.75" outlineLevel="3" x14ac:dyDescent="0.2">
      <c r="A85" s="22" t="s">
        <v>84</v>
      </c>
      <c r="B85" s="95">
        <v>5.681727E-5</v>
      </c>
      <c r="C85" s="95">
        <v>5.5462440000000002E-5</v>
      </c>
      <c r="D85" s="95">
        <v>5.5263010000000003E-5</v>
      </c>
      <c r="E85" s="95">
        <v>5.5229819999999999E-5</v>
      </c>
      <c r="F85" s="95">
        <v>5.4774729999999998E-5</v>
      </c>
      <c r="G85" s="95">
        <v>5.5316730000000001E-5</v>
      </c>
      <c r="H85" s="174"/>
      <c r="I85" s="174"/>
      <c r="J85" s="174"/>
    </row>
    <row r="86" spans="1:10" ht="12.75" outlineLevel="3" x14ac:dyDescent="0.2">
      <c r="A86" s="22" t="s">
        <v>176</v>
      </c>
      <c r="B86" s="95">
        <v>4.3185847999999997E-3</v>
      </c>
      <c r="C86" s="95">
        <v>4.2156064600000001E-3</v>
      </c>
      <c r="D86" s="95">
        <v>4.2004480299999997E-3</v>
      </c>
      <c r="E86" s="95">
        <v>4.1979255400000004E-3</v>
      </c>
      <c r="F86" s="95">
        <v>4.1633350600000004E-3</v>
      </c>
      <c r="G86" s="95">
        <v>4.2045318400000002E-3</v>
      </c>
      <c r="H86" s="174"/>
      <c r="I86" s="174"/>
      <c r="J86" s="174"/>
    </row>
    <row r="87" spans="1:10" ht="12.75" outlineLevel="3" x14ac:dyDescent="0.2">
      <c r="A87" s="22" t="s">
        <v>55</v>
      </c>
      <c r="B87" s="95">
        <v>0.56864090458000005</v>
      </c>
      <c r="C87" s="95">
        <v>0.55508143997000003</v>
      </c>
      <c r="D87" s="95">
        <v>0.52705097513999999</v>
      </c>
      <c r="E87" s="95">
        <v>0.52673446647</v>
      </c>
      <c r="F87" s="95">
        <v>0.52239422787000001</v>
      </c>
      <c r="G87" s="95">
        <v>0.52756339101000005</v>
      </c>
      <c r="H87" s="174"/>
      <c r="I87" s="174"/>
      <c r="J87" s="174"/>
    </row>
    <row r="88" spans="1:10" ht="12.75" outlineLevel="3" x14ac:dyDescent="0.2">
      <c r="A88" s="22" t="s">
        <v>63</v>
      </c>
      <c r="B88" s="95">
        <v>0</v>
      </c>
      <c r="C88" s="95">
        <v>0</v>
      </c>
      <c r="D88" s="95">
        <v>0</v>
      </c>
      <c r="E88" s="95">
        <v>0.16756408471000001</v>
      </c>
      <c r="F88" s="95">
        <v>0.16617161515000001</v>
      </c>
      <c r="G88" s="95">
        <v>0.16853190414999999</v>
      </c>
      <c r="H88" s="174"/>
      <c r="I88" s="174"/>
      <c r="J88" s="174"/>
    </row>
    <row r="89" spans="1:10" ht="12.75" outlineLevel="2" x14ac:dyDescent="0.2">
      <c r="A89" s="172" t="s">
        <v>71</v>
      </c>
      <c r="B89" s="211">
        <f t="shared" ref="B89:G89" si="15">SUM(B$90:B$95)</f>
        <v>19.760940011999999</v>
      </c>
      <c r="C89" s="211">
        <f t="shared" si="15"/>
        <v>19.701319142589998</v>
      </c>
      <c r="D89" s="211">
        <f t="shared" si="15"/>
        <v>19.692542939020001</v>
      </c>
      <c r="E89" s="211">
        <f t="shared" si="15"/>
        <v>19.69108250807</v>
      </c>
      <c r="F89" s="211">
        <f t="shared" si="15"/>
        <v>19.67105582584</v>
      </c>
      <c r="G89" s="211">
        <f t="shared" si="15"/>
        <v>19.69490732277</v>
      </c>
      <c r="H89" s="174"/>
      <c r="I89" s="174"/>
      <c r="J89" s="174"/>
    </row>
    <row r="90" spans="1:10" ht="12.75" outlineLevel="3" x14ac:dyDescent="0.2">
      <c r="A90" s="22" t="s">
        <v>80</v>
      </c>
      <c r="B90" s="95">
        <v>7.5606299999999997</v>
      </c>
      <c r="C90" s="95">
        <v>7.5606299999999997</v>
      </c>
      <c r="D90" s="95">
        <v>7.5606299999999997</v>
      </c>
      <c r="E90" s="95">
        <v>7.5606299999999997</v>
      </c>
      <c r="F90" s="95">
        <v>7.5606299999999997</v>
      </c>
      <c r="G90" s="95">
        <v>7.5606299999999997</v>
      </c>
      <c r="H90" s="174"/>
      <c r="I90" s="174"/>
      <c r="J90" s="174"/>
    </row>
    <row r="91" spans="1:10" ht="12.75" outlineLevel="3" x14ac:dyDescent="0.2">
      <c r="A91" s="22" t="s">
        <v>16</v>
      </c>
      <c r="B91" s="95">
        <v>3</v>
      </c>
      <c r="C91" s="95">
        <v>3</v>
      </c>
      <c r="D91" s="95">
        <v>3</v>
      </c>
      <c r="E91" s="95">
        <v>3</v>
      </c>
      <c r="F91" s="95">
        <v>3</v>
      </c>
      <c r="G91" s="95">
        <v>3</v>
      </c>
      <c r="H91" s="174"/>
      <c r="I91" s="174"/>
      <c r="J91" s="174"/>
    </row>
    <row r="92" spans="1:10" ht="12.75" outlineLevel="3" x14ac:dyDescent="0.2">
      <c r="A92" s="22" t="s">
        <v>159</v>
      </c>
      <c r="B92" s="95">
        <v>2.35</v>
      </c>
      <c r="C92" s="95">
        <v>2.35</v>
      </c>
      <c r="D92" s="95">
        <v>2.35</v>
      </c>
      <c r="E92" s="95">
        <v>2.35</v>
      </c>
      <c r="F92" s="95">
        <v>2.35</v>
      </c>
      <c r="G92" s="95">
        <v>2.35</v>
      </c>
      <c r="H92" s="174"/>
      <c r="I92" s="174"/>
      <c r="J92" s="174"/>
    </row>
    <row r="93" spans="1:10" ht="12.75" outlineLevel="3" x14ac:dyDescent="0.2">
      <c r="A93" s="22" t="s">
        <v>98</v>
      </c>
      <c r="B93" s="95">
        <v>1.1112488942200001</v>
      </c>
      <c r="C93" s="95">
        <v>1.0847507300400001</v>
      </c>
      <c r="D93" s="95">
        <v>1.08085019512</v>
      </c>
      <c r="E93" s="95">
        <v>1.0802011146999999</v>
      </c>
      <c r="F93" s="95">
        <v>1.0713003670400001</v>
      </c>
      <c r="G93" s="95">
        <v>1.08190103234</v>
      </c>
      <c r="H93" s="174"/>
      <c r="I93" s="174"/>
      <c r="J93" s="174"/>
    </row>
    <row r="94" spans="1:10" ht="12.75" outlineLevel="3" x14ac:dyDescent="0.2">
      <c r="A94" s="22" t="s">
        <v>103</v>
      </c>
      <c r="B94" s="95">
        <v>3.9890611177799999</v>
      </c>
      <c r="C94" s="95">
        <v>3.9559384125500001</v>
      </c>
      <c r="D94" s="95">
        <v>3.9510627439000001</v>
      </c>
      <c r="E94" s="95">
        <v>3.9502513933699999</v>
      </c>
      <c r="F94" s="95">
        <v>3.9391254588</v>
      </c>
      <c r="G94" s="95">
        <v>3.9523762904300002</v>
      </c>
      <c r="H94" s="174"/>
      <c r="I94" s="174"/>
      <c r="J94" s="174"/>
    </row>
    <row r="95" spans="1:10" ht="12.75" outlineLevel="3" x14ac:dyDescent="0.2">
      <c r="A95" s="22" t="s">
        <v>31</v>
      </c>
      <c r="B95" s="95">
        <v>1.75</v>
      </c>
      <c r="C95" s="95">
        <v>1.75</v>
      </c>
      <c r="D95" s="95">
        <v>1.75</v>
      </c>
      <c r="E95" s="95">
        <v>1.75</v>
      </c>
      <c r="F95" s="95">
        <v>1.75</v>
      </c>
      <c r="G95" s="95">
        <v>1.75</v>
      </c>
      <c r="H95" s="174"/>
      <c r="I95" s="174"/>
      <c r="J95" s="174"/>
    </row>
    <row r="96" spans="1:10" ht="12.75" outlineLevel="2" x14ac:dyDescent="0.2">
      <c r="A96" s="172" t="s">
        <v>125</v>
      </c>
      <c r="B96" s="211">
        <f t="shared" ref="B96:G96" si="16">SUM(B$97:B$97)</f>
        <v>3</v>
      </c>
      <c r="C96" s="211">
        <f t="shared" si="16"/>
        <v>3</v>
      </c>
      <c r="D96" s="211">
        <f t="shared" si="16"/>
        <v>3</v>
      </c>
      <c r="E96" s="211">
        <f t="shared" si="16"/>
        <v>3</v>
      </c>
      <c r="F96" s="211">
        <f t="shared" si="16"/>
        <v>3</v>
      </c>
      <c r="G96" s="211">
        <f t="shared" si="16"/>
        <v>3</v>
      </c>
      <c r="H96" s="174"/>
      <c r="I96" s="174"/>
      <c r="J96" s="174"/>
    </row>
    <row r="97" spans="1:10" ht="12.75" outlineLevel="3" x14ac:dyDescent="0.2">
      <c r="A97" s="22" t="s">
        <v>2</v>
      </c>
      <c r="B97" s="95">
        <v>3</v>
      </c>
      <c r="C97" s="95">
        <v>3</v>
      </c>
      <c r="D97" s="95">
        <v>3</v>
      </c>
      <c r="E97" s="95">
        <v>3</v>
      </c>
      <c r="F97" s="95">
        <v>3</v>
      </c>
      <c r="G97" s="95">
        <v>3</v>
      </c>
      <c r="H97" s="174"/>
      <c r="I97" s="174"/>
      <c r="J97" s="174"/>
    </row>
    <row r="98" spans="1:10" ht="12.75" outlineLevel="2" x14ac:dyDescent="0.2">
      <c r="A98" s="172" t="s">
        <v>117</v>
      </c>
      <c r="B98" s="211">
        <f t="shared" ref="B98:G98" si="17">SUM(B$99:B$99)</f>
        <v>4.2346040658300002</v>
      </c>
      <c r="C98" s="211">
        <f t="shared" si="17"/>
        <v>4.1974077769100004</v>
      </c>
      <c r="D98" s="211">
        <f t="shared" si="17"/>
        <v>4.1900857881500002</v>
      </c>
      <c r="E98" s="211">
        <f t="shared" si="17"/>
        <v>4.1789899822400001</v>
      </c>
      <c r="F98" s="211">
        <f t="shared" si="17"/>
        <v>4.1596748313600003</v>
      </c>
      <c r="G98" s="211">
        <f t="shared" si="17"/>
        <v>4.1773805033200002</v>
      </c>
      <c r="H98" s="174"/>
      <c r="I98" s="174"/>
      <c r="J98" s="174"/>
    </row>
    <row r="99" spans="1:10" ht="12.75" outlineLevel="3" x14ac:dyDescent="0.2">
      <c r="A99" s="22" t="s">
        <v>49</v>
      </c>
      <c r="B99" s="95">
        <v>4.2346040658300002</v>
      </c>
      <c r="C99" s="95">
        <v>4.1974077769100004</v>
      </c>
      <c r="D99" s="95">
        <v>4.1900857881500002</v>
      </c>
      <c r="E99" s="95">
        <v>4.1789899822400001</v>
      </c>
      <c r="F99" s="95">
        <v>4.1596748313600003</v>
      </c>
      <c r="G99" s="95">
        <v>4.1773805033200002</v>
      </c>
      <c r="H99" s="174"/>
      <c r="I99" s="174"/>
      <c r="J99" s="174"/>
    </row>
    <row r="100" spans="1:10" ht="15" outlineLevel="1" x14ac:dyDescent="0.25">
      <c r="A100" s="40" t="s">
        <v>64</v>
      </c>
      <c r="B100" s="34">
        <f t="shared" ref="B100:G100" si="18">B$101+B$108+B$110+B$113+B$116</f>
        <v>6.9141565258700002</v>
      </c>
      <c r="C100" s="34">
        <f t="shared" si="18"/>
        <v>7.0184809484199988</v>
      </c>
      <c r="D100" s="34">
        <f t="shared" si="18"/>
        <v>6.6923731089799992</v>
      </c>
      <c r="E100" s="34">
        <f t="shared" si="18"/>
        <v>6.240667425299999</v>
      </c>
      <c r="F100" s="34">
        <f t="shared" si="18"/>
        <v>6.1221205063300008</v>
      </c>
      <c r="G100" s="34">
        <f t="shared" si="18"/>
        <v>6.1396107366200008</v>
      </c>
      <c r="H100" s="174"/>
      <c r="I100" s="174"/>
      <c r="J100" s="174"/>
    </row>
    <row r="101" spans="1:10" ht="12.75" outlineLevel="2" x14ac:dyDescent="0.2">
      <c r="A101" s="172" t="s">
        <v>53</v>
      </c>
      <c r="B101" s="211">
        <f t="shared" ref="B101:G101" si="19">SUM(B$102:B$107)</f>
        <v>4.2282431492699999</v>
      </c>
      <c r="C101" s="211">
        <f t="shared" si="19"/>
        <v>4.3342358572199995</v>
      </c>
      <c r="D101" s="211">
        <f t="shared" si="19"/>
        <v>4.0089681941199995</v>
      </c>
      <c r="E101" s="211">
        <f t="shared" si="19"/>
        <v>3.5563035239699996</v>
      </c>
      <c r="F101" s="211">
        <f t="shared" si="19"/>
        <v>3.4385099268400001</v>
      </c>
      <c r="G101" s="211">
        <f t="shared" si="19"/>
        <v>3.4588802962799998</v>
      </c>
      <c r="H101" s="174"/>
      <c r="I101" s="174"/>
      <c r="J101" s="174"/>
    </row>
    <row r="102" spans="1:10" ht="12.75" outlineLevel="3" x14ac:dyDescent="0.2">
      <c r="A102" s="22" t="s">
        <v>89</v>
      </c>
      <c r="B102" s="95">
        <v>1.57928E-4</v>
      </c>
      <c r="C102" s="95">
        <v>1.57928E-4</v>
      </c>
      <c r="D102" s="95">
        <v>1.6092799999999999E-4</v>
      </c>
      <c r="E102" s="95">
        <v>1.6092799999999999E-4</v>
      </c>
      <c r="F102" s="95">
        <v>1.6092799999999999E-4</v>
      </c>
      <c r="G102" s="95">
        <v>1.6092799999999999E-4</v>
      </c>
      <c r="H102" s="174"/>
      <c r="I102" s="174"/>
      <c r="J102" s="174"/>
    </row>
    <row r="103" spans="1:10" ht="12.75" outlineLevel="3" x14ac:dyDescent="0.2">
      <c r="A103" s="22" t="s">
        <v>112</v>
      </c>
      <c r="B103" s="95">
        <v>1.1150653507099999</v>
      </c>
      <c r="C103" s="95">
        <v>1.2517191920299999</v>
      </c>
      <c r="D103" s="95">
        <v>1.06245181802</v>
      </c>
      <c r="E103" s="95">
        <v>0.87674574459999999</v>
      </c>
      <c r="F103" s="95">
        <v>0.86177490949000002</v>
      </c>
      <c r="G103" s="95">
        <v>0.87411533037</v>
      </c>
      <c r="H103" s="174"/>
      <c r="I103" s="174"/>
      <c r="J103" s="174"/>
    </row>
    <row r="104" spans="1:10" ht="12.75" outlineLevel="3" x14ac:dyDescent="0.2">
      <c r="A104" s="22" t="s">
        <v>110</v>
      </c>
      <c r="B104" s="95">
        <v>0.11186386994</v>
      </c>
      <c r="C104" s="95">
        <v>0.10786761258999999</v>
      </c>
      <c r="D104" s="95">
        <v>0.10747974340999999</v>
      </c>
      <c r="E104" s="95">
        <v>0.10741519884</v>
      </c>
      <c r="F104" s="95">
        <v>0.1065301085</v>
      </c>
      <c r="G104" s="95">
        <v>0.10758423866</v>
      </c>
      <c r="H104" s="174"/>
      <c r="I104" s="174"/>
      <c r="J104" s="174"/>
    </row>
    <row r="105" spans="1:10" ht="12.75" outlineLevel="3" x14ac:dyDescent="0.2">
      <c r="A105" s="22" t="s">
        <v>73</v>
      </c>
      <c r="B105" s="95">
        <v>0.33337466827000001</v>
      </c>
      <c r="C105" s="95">
        <v>0.32542521900999999</v>
      </c>
      <c r="D105" s="95">
        <v>0.32425505853999997</v>
      </c>
      <c r="E105" s="95">
        <v>0.32406033440999998</v>
      </c>
      <c r="F105" s="95">
        <v>0.32139011011000002</v>
      </c>
      <c r="G105" s="95">
        <v>0.3245703097</v>
      </c>
      <c r="H105" s="174"/>
      <c r="I105" s="174"/>
      <c r="J105" s="174"/>
    </row>
    <row r="106" spans="1:10" ht="12.75" outlineLevel="3" x14ac:dyDescent="0.2">
      <c r="A106" s="22" t="s">
        <v>52</v>
      </c>
      <c r="B106" s="95">
        <v>0.53712731924000001</v>
      </c>
      <c r="C106" s="95">
        <v>0.53712731924000001</v>
      </c>
      <c r="D106" s="95">
        <v>0.53714231924</v>
      </c>
      <c r="E106" s="95">
        <v>0.53466577961999995</v>
      </c>
      <c r="F106" s="95">
        <v>0.52393577964000004</v>
      </c>
      <c r="G106" s="95">
        <v>0.52081577963000003</v>
      </c>
      <c r="H106" s="174"/>
      <c r="I106" s="174"/>
      <c r="J106" s="174"/>
    </row>
    <row r="107" spans="1:10" ht="12.75" outlineLevel="3" x14ac:dyDescent="0.2">
      <c r="A107" s="22" t="s">
        <v>49</v>
      </c>
      <c r="B107" s="95">
        <v>2.13065401311</v>
      </c>
      <c r="C107" s="95">
        <v>2.11193858635</v>
      </c>
      <c r="D107" s="95">
        <v>1.97747832691</v>
      </c>
      <c r="E107" s="95">
        <v>1.7132555384999999</v>
      </c>
      <c r="F107" s="95">
        <v>1.6247180911000001</v>
      </c>
      <c r="G107" s="95">
        <v>1.63163370992</v>
      </c>
      <c r="H107" s="174"/>
      <c r="I107" s="174"/>
      <c r="J107" s="174"/>
    </row>
    <row r="108" spans="1:10" ht="12.75" outlineLevel="2" x14ac:dyDescent="0.2">
      <c r="A108" s="172" t="s">
        <v>111</v>
      </c>
      <c r="B108" s="211">
        <f t="shared" ref="B108:G108" si="20">SUM(B$109:B$109)</f>
        <v>2.9710928290000001E-2</v>
      </c>
      <c r="C108" s="211">
        <f t="shared" si="20"/>
        <v>2.9002459590000002E-2</v>
      </c>
      <c r="D108" s="211">
        <f t="shared" si="20"/>
        <v>3.2031220569999998E-2</v>
      </c>
      <c r="E108" s="211">
        <f t="shared" si="20"/>
        <v>3.327652431E-2</v>
      </c>
      <c r="F108" s="211">
        <f t="shared" si="20"/>
        <v>3.3021612530000001E-2</v>
      </c>
      <c r="G108" s="211">
        <f t="shared" si="20"/>
        <v>3.3364594470000002E-2</v>
      </c>
      <c r="H108" s="174"/>
      <c r="I108" s="174"/>
      <c r="J108" s="174"/>
    </row>
    <row r="109" spans="1:10" ht="12.75" outlineLevel="3" x14ac:dyDescent="0.2">
      <c r="A109" s="22" t="s">
        <v>148</v>
      </c>
      <c r="B109" s="95">
        <v>2.9710928290000001E-2</v>
      </c>
      <c r="C109" s="95">
        <v>2.9002459590000002E-2</v>
      </c>
      <c r="D109" s="95">
        <v>3.2031220569999998E-2</v>
      </c>
      <c r="E109" s="95">
        <v>3.327652431E-2</v>
      </c>
      <c r="F109" s="95">
        <v>3.3021612530000001E-2</v>
      </c>
      <c r="G109" s="95">
        <v>3.3364594470000002E-2</v>
      </c>
      <c r="H109" s="174"/>
      <c r="I109" s="174"/>
      <c r="J109" s="174"/>
    </row>
    <row r="110" spans="1:10" ht="12.75" outlineLevel="2" x14ac:dyDescent="0.2">
      <c r="A110" s="172" t="s">
        <v>6</v>
      </c>
      <c r="B110" s="211">
        <f t="shared" ref="B110:G110" si="21">SUM(B$111:B$112)</f>
        <v>1.02193230805</v>
      </c>
      <c r="C110" s="211">
        <f t="shared" si="21"/>
        <v>1.02193230805</v>
      </c>
      <c r="D110" s="211">
        <f t="shared" si="21"/>
        <v>1.0182523080499999</v>
      </c>
      <c r="E110" s="211">
        <f t="shared" si="21"/>
        <v>1.0182523080499999</v>
      </c>
      <c r="F110" s="211">
        <f t="shared" si="21"/>
        <v>1.0182523080499999</v>
      </c>
      <c r="G110" s="211">
        <f t="shared" si="21"/>
        <v>1.01457230805</v>
      </c>
      <c r="H110" s="174"/>
      <c r="I110" s="174"/>
      <c r="J110" s="174"/>
    </row>
    <row r="111" spans="1:10" ht="12.75" outlineLevel="3" x14ac:dyDescent="0.2">
      <c r="A111" s="22" t="s">
        <v>152</v>
      </c>
      <c r="B111" s="95">
        <v>0.19693230805</v>
      </c>
      <c r="C111" s="95">
        <v>0.19693230805</v>
      </c>
      <c r="D111" s="95">
        <v>0.19325230804999999</v>
      </c>
      <c r="E111" s="95">
        <v>0.19325230804999999</v>
      </c>
      <c r="F111" s="95">
        <v>0.19325230804999999</v>
      </c>
      <c r="G111" s="95">
        <v>0.18957230805</v>
      </c>
      <c r="H111" s="174"/>
      <c r="I111" s="174"/>
      <c r="J111" s="174"/>
    </row>
    <row r="112" spans="1:10" ht="12.75" outlineLevel="3" x14ac:dyDescent="0.2">
      <c r="A112" s="22" t="s">
        <v>166</v>
      </c>
      <c r="B112" s="95">
        <v>0.82499999999999996</v>
      </c>
      <c r="C112" s="95">
        <v>0.82499999999999996</v>
      </c>
      <c r="D112" s="95">
        <v>0.82499999999999996</v>
      </c>
      <c r="E112" s="95">
        <v>0.82499999999999996</v>
      </c>
      <c r="F112" s="95">
        <v>0.82499999999999996</v>
      </c>
      <c r="G112" s="95">
        <v>0.82499999999999996</v>
      </c>
      <c r="H112" s="174"/>
      <c r="I112" s="174"/>
      <c r="J112" s="174"/>
    </row>
    <row r="113" spans="1:10" ht="12.75" outlineLevel="2" x14ac:dyDescent="0.2">
      <c r="A113" s="172" t="s">
        <v>131</v>
      </c>
      <c r="B113" s="211">
        <f t="shared" ref="B113:G113" si="22">SUM(B$114:B$115)</f>
        <v>1.5249999999999999</v>
      </c>
      <c r="C113" s="211">
        <f t="shared" si="22"/>
        <v>1.5249999999999999</v>
      </c>
      <c r="D113" s="211">
        <f t="shared" si="22"/>
        <v>1.5249999999999999</v>
      </c>
      <c r="E113" s="211">
        <f t="shared" si="22"/>
        <v>1.5249999999999999</v>
      </c>
      <c r="F113" s="211">
        <f t="shared" si="22"/>
        <v>1.5249999999999999</v>
      </c>
      <c r="G113" s="211">
        <f t="shared" si="22"/>
        <v>1.5249999999999999</v>
      </c>
      <c r="H113" s="174"/>
      <c r="I113" s="174"/>
      <c r="J113" s="174"/>
    </row>
    <row r="114" spans="1:10" ht="12.75" outlineLevel="3" x14ac:dyDescent="0.2">
      <c r="A114" s="22" t="s">
        <v>0</v>
      </c>
      <c r="B114" s="95">
        <v>0.7</v>
      </c>
      <c r="C114" s="95">
        <v>0.7</v>
      </c>
      <c r="D114" s="95">
        <v>0.7</v>
      </c>
      <c r="E114" s="95">
        <v>0.7</v>
      </c>
      <c r="F114" s="95">
        <v>0.7</v>
      </c>
      <c r="G114" s="95">
        <v>0.7</v>
      </c>
      <c r="H114" s="174"/>
      <c r="I114" s="174"/>
      <c r="J114" s="174"/>
    </row>
    <row r="115" spans="1:10" ht="12.75" outlineLevel="3" x14ac:dyDescent="0.2">
      <c r="A115" s="22" t="s">
        <v>127</v>
      </c>
      <c r="B115" s="95">
        <v>0.82499999999999996</v>
      </c>
      <c r="C115" s="95">
        <v>0.82499999999999996</v>
      </c>
      <c r="D115" s="95">
        <v>0.82499999999999996</v>
      </c>
      <c r="E115" s="95">
        <v>0.82499999999999996</v>
      </c>
      <c r="F115" s="95">
        <v>0.82499999999999996</v>
      </c>
      <c r="G115" s="95">
        <v>0.82499999999999996</v>
      </c>
      <c r="H115" s="174"/>
      <c r="I115" s="174"/>
      <c r="J115" s="174"/>
    </row>
    <row r="116" spans="1:10" ht="12.75" outlineLevel="2" x14ac:dyDescent="0.2">
      <c r="A116" s="172" t="s">
        <v>117</v>
      </c>
      <c r="B116" s="211">
        <f t="shared" ref="B116:G116" si="23">SUM(B$117:B$117)</f>
        <v>0.10927014026</v>
      </c>
      <c r="C116" s="211">
        <f t="shared" si="23"/>
        <v>0.10831032356</v>
      </c>
      <c r="D116" s="211">
        <f t="shared" si="23"/>
        <v>0.10812138624000001</v>
      </c>
      <c r="E116" s="211">
        <f t="shared" si="23"/>
        <v>0.10783506897</v>
      </c>
      <c r="F116" s="211">
        <f t="shared" si="23"/>
        <v>0.10733665890999999</v>
      </c>
      <c r="G116" s="211">
        <f t="shared" si="23"/>
        <v>0.10779353781999999</v>
      </c>
      <c r="H116" s="174"/>
      <c r="I116" s="174"/>
      <c r="J116" s="174"/>
    </row>
    <row r="117" spans="1:10" ht="12.75" outlineLevel="3" x14ac:dyDescent="0.2">
      <c r="A117" s="22" t="s">
        <v>49</v>
      </c>
      <c r="B117" s="95">
        <v>0.10927014026</v>
      </c>
      <c r="C117" s="95">
        <v>0.10831032356</v>
      </c>
      <c r="D117" s="95">
        <v>0.10812138624000001</v>
      </c>
      <c r="E117" s="95">
        <v>0.10783506897</v>
      </c>
      <c r="F117" s="95">
        <v>0.10733665890999999</v>
      </c>
      <c r="G117" s="95">
        <v>0.10779353781999999</v>
      </c>
      <c r="H117" s="174"/>
      <c r="I117" s="174"/>
      <c r="J117" s="174"/>
    </row>
    <row r="118" spans="1:10" x14ac:dyDescent="0.2">
      <c r="B118" s="19"/>
      <c r="C118" s="19"/>
      <c r="D118" s="19"/>
      <c r="E118" s="19"/>
      <c r="F118" s="19"/>
      <c r="G118" s="19"/>
      <c r="H118" s="174"/>
      <c r="I118" s="174"/>
      <c r="J118" s="174"/>
    </row>
    <row r="119" spans="1:10" x14ac:dyDescent="0.2">
      <c r="B119" s="19"/>
      <c r="C119" s="19"/>
      <c r="D119" s="19"/>
      <c r="E119" s="19"/>
      <c r="F119" s="19"/>
      <c r="G119" s="19"/>
      <c r="H119" s="174"/>
      <c r="I119" s="174"/>
      <c r="J119" s="174"/>
    </row>
    <row r="120" spans="1:10" x14ac:dyDescent="0.2">
      <c r="B120" s="19"/>
      <c r="C120" s="19"/>
      <c r="D120" s="19"/>
      <c r="E120" s="19"/>
      <c r="F120" s="19"/>
      <c r="G120" s="19"/>
      <c r="H120" s="174"/>
      <c r="I120" s="174"/>
      <c r="J120" s="174"/>
    </row>
    <row r="121" spans="1:10" x14ac:dyDescent="0.2">
      <c r="B121" s="19"/>
      <c r="C121" s="19"/>
      <c r="D121" s="19"/>
      <c r="E121" s="19"/>
      <c r="F121" s="19"/>
      <c r="G121" s="19"/>
      <c r="H121" s="174"/>
      <c r="I121" s="174"/>
      <c r="J121" s="174"/>
    </row>
    <row r="122" spans="1:10" x14ac:dyDescent="0.2">
      <c r="B122" s="19"/>
      <c r="C122" s="19"/>
      <c r="D122" s="19"/>
      <c r="E122" s="19"/>
      <c r="F122" s="19"/>
      <c r="G122" s="19"/>
      <c r="H122" s="174"/>
      <c r="I122" s="174"/>
      <c r="J122" s="174"/>
    </row>
    <row r="123" spans="1:10" x14ac:dyDescent="0.2">
      <c r="B123" s="19"/>
      <c r="C123" s="19"/>
      <c r="D123" s="19"/>
      <c r="E123" s="19"/>
      <c r="F123" s="19"/>
      <c r="G123" s="19"/>
      <c r="H123" s="174"/>
      <c r="I123" s="174"/>
      <c r="J123" s="174"/>
    </row>
    <row r="124" spans="1:10" x14ac:dyDescent="0.2">
      <c r="B124" s="19"/>
      <c r="C124" s="19"/>
      <c r="D124" s="19"/>
      <c r="E124" s="19"/>
      <c r="F124" s="19"/>
      <c r="G124" s="19"/>
      <c r="H124" s="174"/>
      <c r="I124" s="174"/>
      <c r="J124" s="174"/>
    </row>
    <row r="125" spans="1:10" x14ac:dyDescent="0.2">
      <c r="B125" s="19"/>
      <c r="C125" s="19"/>
      <c r="D125" s="19"/>
      <c r="E125" s="19"/>
      <c r="F125" s="19"/>
      <c r="G125" s="19"/>
      <c r="H125" s="174"/>
      <c r="I125" s="174"/>
      <c r="J125" s="174"/>
    </row>
    <row r="126" spans="1:10" x14ac:dyDescent="0.2">
      <c r="B126" s="19"/>
      <c r="C126" s="19"/>
      <c r="D126" s="19"/>
      <c r="E126" s="19"/>
      <c r="F126" s="19"/>
      <c r="G126" s="19"/>
      <c r="H126" s="174"/>
      <c r="I126" s="174"/>
      <c r="J126" s="174"/>
    </row>
    <row r="127" spans="1:10" x14ac:dyDescent="0.2">
      <c r="B127" s="19"/>
      <c r="C127" s="19"/>
      <c r="D127" s="19"/>
      <c r="E127" s="19"/>
      <c r="F127" s="19"/>
      <c r="G127" s="19"/>
      <c r="H127" s="174"/>
      <c r="I127" s="174"/>
      <c r="J127" s="174"/>
    </row>
    <row r="128" spans="1:10" x14ac:dyDescent="0.2">
      <c r="B128" s="19"/>
      <c r="C128" s="19"/>
      <c r="D128" s="19"/>
      <c r="E128" s="19"/>
      <c r="F128" s="19"/>
      <c r="G128" s="19"/>
      <c r="H128" s="174"/>
      <c r="I128" s="174"/>
      <c r="J128" s="174"/>
    </row>
    <row r="129" spans="2:10" x14ac:dyDescent="0.2">
      <c r="B129" s="19"/>
      <c r="C129" s="19"/>
      <c r="D129" s="19"/>
      <c r="E129" s="19"/>
      <c r="F129" s="19"/>
      <c r="G129" s="19"/>
      <c r="H129" s="174"/>
      <c r="I129" s="174"/>
      <c r="J129" s="174"/>
    </row>
    <row r="130" spans="2:10" x14ac:dyDescent="0.2">
      <c r="B130" s="19"/>
      <c r="C130" s="19"/>
      <c r="D130" s="19"/>
      <c r="E130" s="19"/>
      <c r="F130" s="19"/>
      <c r="G130" s="19"/>
      <c r="H130" s="174"/>
      <c r="I130" s="174"/>
      <c r="J130" s="174"/>
    </row>
    <row r="131" spans="2:10" x14ac:dyDescent="0.2">
      <c r="B131" s="19"/>
      <c r="C131" s="19"/>
      <c r="D131" s="19"/>
      <c r="E131" s="19"/>
      <c r="F131" s="19"/>
      <c r="G131" s="19"/>
      <c r="H131" s="174"/>
      <c r="I131" s="174"/>
      <c r="J131" s="174"/>
    </row>
    <row r="132" spans="2:10" x14ac:dyDescent="0.2">
      <c r="B132" s="19"/>
      <c r="C132" s="19"/>
      <c r="D132" s="19"/>
      <c r="E132" s="19"/>
      <c r="F132" s="19"/>
      <c r="G132" s="19"/>
      <c r="H132" s="174"/>
      <c r="I132" s="174"/>
      <c r="J132" s="174"/>
    </row>
    <row r="133" spans="2:10" x14ac:dyDescent="0.2">
      <c r="B133" s="19"/>
      <c r="C133" s="19"/>
      <c r="D133" s="19"/>
      <c r="E133" s="19"/>
      <c r="F133" s="19"/>
      <c r="G133" s="19"/>
      <c r="H133" s="174"/>
      <c r="I133" s="174"/>
      <c r="J133" s="174"/>
    </row>
    <row r="134" spans="2:10" x14ac:dyDescent="0.2">
      <c r="B134" s="19"/>
      <c r="C134" s="19"/>
      <c r="D134" s="19"/>
      <c r="E134" s="19"/>
      <c r="F134" s="19"/>
      <c r="G134" s="19"/>
      <c r="H134" s="174"/>
      <c r="I134" s="174"/>
      <c r="J134" s="174"/>
    </row>
    <row r="135" spans="2:10" x14ac:dyDescent="0.2">
      <c r="B135" s="19"/>
      <c r="C135" s="19"/>
      <c r="D135" s="19"/>
      <c r="E135" s="19"/>
      <c r="F135" s="19"/>
      <c r="G135" s="19"/>
      <c r="H135" s="174"/>
      <c r="I135" s="174"/>
      <c r="J135" s="174"/>
    </row>
    <row r="136" spans="2:10" x14ac:dyDescent="0.2">
      <c r="B136" s="19"/>
      <c r="C136" s="19"/>
      <c r="D136" s="19"/>
      <c r="E136" s="19"/>
      <c r="F136" s="19"/>
      <c r="G136" s="19"/>
      <c r="H136" s="174"/>
      <c r="I136" s="174"/>
      <c r="J136" s="174"/>
    </row>
    <row r="137" spans="2:10" x14ac:dyDescent="0.2">
      <c r="B137" s="19"/>
      <c r="C137" s="19"/>
      <c r="D137" s="19"/>
      <c r="E137" s="19"/>
      <c r="F137" s="19"/>
      <c r="G137" s="19"/>
      <c r="H137" s="174"/>
      <c r="I137" s="174"/>
      <c r="J137" s="174"/>
    </row>
    <row r="138" spans="2:10" x14ac:dyDescent="0.2">
      <c r="B138" s="19"/>
      <c r="C138" s="19"/>
      <c r="D138" s="19"/>
      <c r="E138" s="19"/>
      <c r="F138" s="19"/>
      <c r="G138" s="19"/>
      <c r="H138" s="174"/>
      <c r="I138" s="174"/>
      <c r="J138" s="174"/>
    </row>
    <row r="139" spans="2:10" x14ac:dyDescent="0.2">
      <c r="B139" s="19"/>
      <c r="C139" s="19"/>
      <c r="D139" s="19"/>
      <c r="E139" s="19"/>
      <c r="F139" s="19"/>
      <c r="G139" s="19"/>
      <c r="H139" s="174"/>
      <c r="I139" s="174"/>
      <c r="J139" s="174"/>
    </row>
    <row r="140" spans="2:10" x14ac:dyDescent="0.2">
      <c r="B140" s="19"/>
      <c r="C140" s="19"/>
      <c r="D140" s="19"/>
      <c r="E140" s="19"/>
      <c r="F140" s="19"/>
      <c r="G140" s="19"/>
      <c r="H140" s="174"/>
      <c r="I140" s="174"/>
      <c r="J140" s="174"/>
    </row>
    <row r="141" spans="2:10" x14ac:dyDescent="0.2">
      <c r="B141" s="19"/>
      <c r="C141" s="19"/>
      <c r="D141" s="19"/>
      <c r="E141" s="19"/>
      <c r="F141" s="19"/>
      <c r="G141" s="19"/>
      <c r="H141" s="174"/>
      <c r="I141" s="174"/>
      <c r="J141" s="174"/>
    </row>
    <row r="142" spans="2:10" x14ac:dyDescent="0.2">
      <c r="B142" s="19"/>
      <c r="C142" s="19"/>
      <c r="D142" s="19"/>
      <c r="E142" s="19"/>
      <c r="F142" s="19"/>
      <c r="G142" s="19"/>
      <c r="H142" s="174"/>
      <c r="I142" s="174"/>
      <c r="J142" s="174"/>
    </row>
    <row r="143" spans="2:10" x14ac:dyDescent="0.2">
      <c r="B143" s="19"/>
      <c r="C143" s="19"/>
      <c r="D143" s="19"/>
      <c r="E143" s="19"/>
      <c r="F143" s="19"/>
      <c r="G143" s="19"/>
      <c r="H143" s="174"/>
      <c r="I143" s="174"/>
      <c r="J143" s="174"/>
    </row>
    <row r="144" spans="2:10" x14ac:dyDescent="0.2">
      <c r="B144" s="19"/>
      <c r="C144" s="19"/>
      <c r="D144" s="19"/>
      <c r="E144" s="19"/>
      <c r="F144" s="19"/>
      <c r="G144" s="19"/>
      <c r="H144" s="174"/>
      <c r="I144" s="174"/>
      <c r="J144" s="174"/>
    </row>
    <row r="145" spans="2:10" x14ac:dyDescent="0.2">
      <c r="B145" s="19"/>
      <c r="C145" s="19"/>
      <c r="D145" s="19"/>
      <c r="E145" s="19"/>
      <c r="F145" s="19"/>
      <c r="G145" s="19"/>
      <c r="H145" s="174"/>
      <c r="I145" s="174"/>
      <c r="J145" s="174"/>
    </row>
    <row r="146" spans="2:10" x14ac:dyDescent="0.2">
      <c r="B146" s="19"/>
      <c r="C146" s="19"/>
      <c r="D146" s="19"/>
      <c r="E146" s="19"/>
      <c r="F146" s="19"/>
      <c r="G146" s="19"/>
      <c r="H146" s="174"/>
      <c r="I146" s="174"/>
      <c r="J146" s="174"/>
    </row>
    <row r="147" spans="2:10" x14ac:dyDescent="0.2">
      <c r="B147" s="19"/>
      <c r="C147" s="19"/>
      <c r="D147" s="19"/>
      <c r="E147" s="19"/>
      <c r="F147" s="19"/>
      <c r="G147" s="19"/>
      <c r="H147" s="174"/>
      <c r="I147" s="174"/>
      <c r="J147" s="174"/>
    </row>
    <row r="148" spans="2:10" x14ac:dyDescent="0.2">
      <c r="B148" s="19"/>
      <c r="C148" s="19"/>
      <c r="D148" s="19"/>
      <c r="E148" s="19"/>
      <c r="F148" s="19"/>
      <c r="G148" s="19"/>
      <c r="H148" s="174"/>
      <c r="I148" s="174"/>
      <c r="J148" s="174"/>
    </row>
    <row r="149" spans="2:10" x14ac:dyDescent="0.2">
      <c r="B149" s="19"/>
      <c r="C149" s="19"/>
      <c r="D149" s="19"/>
      <c r="E149" s="19"/>
      <c r="F149" s="19"/>
      <c r="G149" s="19"/>
      <c r="H149" s="174"/>
      <c r="I149" s="174"/>
      <c r="J149" s="174"/>
    </row>
    <row r="150" spans="2:10" x14ac:dyDescent="0.2">
      <c r="B150" s="19"/>
      <c r="C150" s="19"/>
      <c r="D150" s="19"/>
      <c r="E150" s="19"/>
      <c r="F150" s="19"/>
      <c r="G150" s="19"/>
      <c r="H150" s="174"/>
      <c r="I150" s="174"/>
      <c r="J150" s="174"/>
    </row>
    <row r="151" spans="2:10" x14ac:dyDescent="0.2">
      <c r="B151" s="19"/>
      <c r="C151" s="19"/>
      <c r="D151" s="19"/>
      <c r="E151" s="19"/>
      <c r="F151" s="19"/>
      <c r="G151" s="19"/>
      <c r="H151" s="174"/>
      <c r="I151" s="174"/>
      <c r="J151" s="174"/>
    </row>
    <row r="152" spans="2:10" x14ac:dyDescent="0.2">
      <c r="B152" s="19"/>
      <c r="C152" s="19"/>
      <c r="D152" s="19"/>
      <c r="E152" s="19"/>
      <c r="F152" s="19"/>
      <c r="G152" s="19"/>
      <c r="H152" s="174"/>
      <c r="I152" s="174"/>
      <c r="J152" s="174"/>
    </row>
    <row r="153" spans="2:10" x14ac:dyDescent="0.2">
      <c r="B153" s="19"/>
      <c r="C153" s="19"/>
      <c r="D153" s="19"/>
      <c r="E153" s="19"/>
      <c r="F153" s="19"/>
      <c r="G153" s="19"/>
      <c r="H153" s="174"/>
      <c r="I153" s="174"/>
      <c r="J153" s="174"/>
    </row>
    <row r="154" spans="2:10" x14ac:dyDescent="0.2">
      <c r="B154" s="19"/>
      <c r="C154" s="19"/>
      <c r="D154" s="19"/>
      <c r="E154" s="19"/>
      <c r="F154" s="19"/>
      <c r="G154" s="19"/>
      <c r="H154" s="174"/>
      <c r="I154" s="174"/>
      <c r="J154" s="174"/>
    </row>
    <row r="155" spans="2:10" x14ac:dyDescent="0.2">
      <c r="B155" s="19"/>
      <c r="C155" s="19"/>
      <c r="D155" s="19"/>
      <c r="E155" s="19"/>
      <c r="F155" s="19"/>
      <c r="G155" s="19"/>
      <c r="H155" s="174"/>
      <c r="I155" s="174"/>
      <c r="J155" s="174"/>
    </row>
    <row r="156" spans="2:10" x14ac:dyDescent="0.2">
      <c r="B156" s="19"/>
      <c r="C156" s="19"/>
      <c r="D156" s="19"/>
      <c r="E156" s="19"/>
      <c r="F156" s="19"/>
      <c r="G156" s="19"/>
      <c r="H156" s="174"/>
      <c r="I156" s="174"/>
      <c r="J156" s="174"/>
    </row>
    <row r="157" spans="2:10" x14ac:dyDescent="0.2">
      <c r="B157" s="19"/>
      <c r="C157" s="19"/>
      <c r="D157" s="19"/>
      <c r="E157" s="19"/>
      <c r="F157" s="19"/>
      <c r="G157" s="19"/>
      <c r="H157" s="174"/>
      <c r="I157" s="174"/>
      <c r="J157" s="174"/>
    </row>
    <row r="158" spans="2:10" x14ac:dyDescent="0.2">
      <c r="B158" s="19"/>
      <c r="C158" s="19"/>
      <c r="D158" s="19"/>
      <c r="E158" s="19"/>
      <c r="F158" s="19"/>
      <c r="G158" s="19"/>
      <c r="H158" s="174"/>
      <c r="I158" s="174"/>
      <c r="J158" s="174"/>
    </row>
    <row r="159" spans="2:10" x14ac:dyDescent="0.2">
      <c r="B159" s="19"/>
      <c r="C159" s="19"/>
      <c r="D159" s="19"/>
      <c r="E159" s="19"/>
      <c r="F159" s="19"/>
      <c r="G159" s="19"/>
      <c r="H159" s="174"/>
      <c r="I159" s="174"/>
      <c r="J159" s="174"/>
    </row>
    <row r="160" spans="2:10" x14ac:dyDescent="0.2">
      <c r="B160" s="19"/>
      <c r="C160" s="19"/>
      <c r="D160" s="19"/>
      <c r="E160" s="19"/>
      <c r="F160" s="19"/>
      <c r="G160" s="19"/>
      <c r="H160" s="174"/>
      <c r="I160" s="174"/>
      <c r="J160" s="174"/>
    </row>
    <row r="161" spans="2:10" x14ac:dyDescent="0.2">
      <c r="B161" s="19"/>
      <c r="C161" s="19"/>
      <c r="D161" s="19"/>
      <c r="E161" s="19"/>
      <c r="F161" s="19"/>
      <c r="G161" s="19"/>
      <c r="H161" s="174"/>
      <c r="I161" s="174"/>
      <c r="J161" s="174"/>
    </row>
    <row r="162" spans="2:10" x14ac:dyDescent="0.2">
      <c r="B162" s="19"/>
      <c r="C162" s="19"/>
      <c r="D162" s="19"/>
      <c r="E162" s="19"/>
      <c r="F162" s="19"/>
      <c r="G162" s="19"/>
      <c r="H162" s="174"/>
      <c r="I162" s="174"/>
      <c r="J162" s="174"/>
    </row>
    <row r="163" spans="2:10" x14ac:dyDescent="0.2">
      <c r="B163" s="19"/>
      <c r="C163" s="19"/>
      <c r="D163" s="19"/>
      <c r="E163" s="19"/>
      <c r="F163" s="19"/>
      <c r="G163" s="19"/>
      <c r="H163" s="174"/>
      <c r="I163" s="174"/>
      <c r="J163" s="174"/>
    </row>
    <row r="164" spans="2:10" x14ac:dyDescent="0.2">
      <c r="B164" s="19"/>
      <c r="C164" s="19"/>
      <c r="D164" s="19"/>
      <c r="E164" s="19"/>
      <c r="F164" s="19"/>
      <c r="G164" s="19"/>
      <c r="H164" s="174"/>
      <c r="I164" s="174"/>
      <c r="J164" s="174"/>
    </row>
    <row r="165" spans="2:10" x14ac:dyDescent="0.2">
      <c r="B165" s="19"/>
      <c r="C165" s="19"/>
      <c r="D165" s="19"/>
      <c r="E165" s="19"/>
      <c r="F165" s="19"/>
      <c r="G165" s="19"/>
      <c r="H165" s="174"/>
      <c r="I165" s="174"/>
      <c r="J165" s="174"/>
    </row>
    <row r="166" spans="2:10" x14ac:dyDescent="0.2">
      <c r="B166" s="19"/>
      <c r="C166" s="19"/>
      <c r="D166" s="19"/>
      <c r="E166" s="19"/>
      <c r="F166" s="19"/>
      <c r="G166" s="19"/>
      <c r="H166" s="174"/>
      <c r="I166" s="174"/>
      <c r="J166" s="174"/>
    </row>
    <row r="167" spans="2:10" x14ac:dyDescent="0.2">
      <c r="B167" s="19"/>
      <c r="C167" s="19"/>
      <c r="D167" s="19"/>
      <c r="E167" s="19"/>
      <c r="F167" s="19"/>
      <c r="G167" s="19"/>
      <c r="H167" s="174"/>
      <c r="I167" s="174"/>
      <c r="J167" s="174"/>
    </row>
    <row r="168" spans="2:10" x14ac:dyDescent="0.2">
      <c r="B168" s="19"/>
      <c r="C168" s="19"/>
      <c r="D168" s="19"/>
      <c r="E168" s="19"/>
      <c r="F168" s="19"/>
      <c r="G168" s="19"/>
      <c r="H168" s="174"/>
      <c r="I168" s="174"/>
      <c r="J168" s="174"/>
    </row>
    <row r="169" spans="2:10" x14ac:dyDescent="0.2">
      <c r="B169" s="19"/>
      <c r="C169" s="19"/>
      <c r="D169" s="19"/>
      <c r="E169" s="19"/>
      <c r="F169" s="19"/>
      <c r="G169" s="19"/>
      <c r="H169" s="174"/>
      <c r="I169" s="174"/>
      <c r="J169" s="174"/>
    </row>
    <row r="170" spans="2:10" x14ac:dyDescent="0.2">
      <c r="B170" s="19"/>
      <c r="C170" s="19"/>
      <c r="D170" s="19"/>
      <c r="E170" s="19"/>
      <c r="F170" s="19"/>
      <c r="G170" s="19"/>
      <c r="H170" s="174"/>
      <c r="I170" s="174"/>
      <c r="J170" s="174"/>
    </row>
    <row r="171" spans="2:10" x14ac:dyDescent="0.2">
      <c r="B171" s="19"/>
      <c r="C171" s="19"/>
      <c r="D171" s="19"/>
      <c r="E171" s="19"/>
      <c r="F171" s="19"/>
      <c r="G171" s="19"/>
      <c r="H171" s="174"/>
      <c r="I171" s="174"/>
      <c r="J171" s="174"/>
    </row>
    <row r="172" spans="2:10" x14ac:dyDescent="0.2">
      <c r="B172" s="19"/>
      <c r="C172" s="19"/>
      <c r="D172" s="19"/>
      <c r="E172" s="19"/>
      <c r="F172" s="19"/>
      <c r="G172" s="19"/>
      <c r="H172" s="174"/>
      <c r="I172" s="174"/>
      <c r="J172" s="174"/>
    </row>
    <row r="173" spans="2:10" x14ac:dyDescent="0.2">
      <c r="B173" s="19"/>
      <c r="C173" s="19"/>
      <c r="D173" s="19"/>
      <c r="E173" s="19"/>
      <c r="F173" s="19"/>
      <c r="G173" s="19"/>
      <c r="H173" s="174"/>
      <c r="I173" s="174"/>
      <c r="J173" s="174"/>
    </row>
    <row r="174" spans="2:10" x14ac:dyDescent="0.2">
      <c r="B174" s="19"/>
      <c r="C174" s="19"/>
      <c r="D174" s="19"/>
      <c r="E174" s="19"/>
      <c r="F174" s="19"/>
      <c r="G174" s="19"/>
      <c r="H174" s="174"/>
      <c r="I174" s="174"/>
      <c r="J174" s="174"/>
    </row>
    <row r="175" spans="2:10" x14ac:dyDescent="0.2">
      <c r="B175" s="19"/>
      <c r="C175" s="19"/>
      <c r="D175" s="19"/>
      <c r="E175" s="19"/>
      <c r="F175" s="19"/>
      <c r="G175" s="19"/>
      <c r="H175" s="174"/>
      <c r="I175" s="174"/>
      <c r="J175" s="174"/>
    </row>
    <row r="176" spans="2:10" x14ac:dyDescent="0.2">
      <c r="B176" s="19"/>
      <c r="C176" s="19"/>
      <c r="D176" s="19"/>
      <c r="E176" s="19"/>
      <c r="F176" s="19"/>
      <c r="G176" s="19"/>
      <c r="H176" s="174"/>
      <c r="I176" s="174"/>
      <c r="J176" s="174"/>
    </row>
    <row r="177" spans="2:10" x14ac:dyDescent="0.2">
      <c r="B177" s="19"/>
      <c r="C177" s="19"/>
      <c r="D177" s="19"/>
      <c r="E177" s="19"/>
      <c r="F177" s="19"/>
      <c r="G177" s="19"/>
      <c r="H177" s="174"/>
      <c r="I177" s="174"/>
      <c r="J177" s="174"/>
    </row>
    <row r="178" spans="2:10" x14ac:dyDescent="0.2">
      <c r="B178" s="19"/>
      <c r="C178" s="19"/>
      <c r="D178" s="19"/>
      <c r="E178" s="19"/>
      <c r="F178" s="19"/>
      <c r="G178" s="19"/>
      <c r="H178" s="174"/>
      <c r="I178" s="174"/>
      <c r="J178" s="174"/>
    </row>
    <row r="179" spans="2:10" x14ac:dyDescent="0.2">
      <c r="B179" s="19"/>
      <c r="C179" s="19"/>
      <c r="D179" s="19"/>
      <c r="E179" s="19"/>
      <c r="F179" s="19"/>
      <c r="G179" s="19"/>
      <c r="H179" s="174"/>
      <c r="I179" s="174"/>
      <c r="J179" s="174"/>
    </row>
    <row r="180" spans="2:10" x14ac:dyDescent="0.2">
      <c r="B180" s="19"/>
      <c r="C180" s="19"/>
      <c r="D180" s="19"/>
      <c r="E180" s="19"/>
      <c r="F180" s="19"/>
      <c r="G180" s="19"/>
      <c r="H180" s="174"/>
      <c r="I180" s="174"/>
      <c r="J180" s="17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L115" sqref="L115"/>
    </sheetView>
  </sheetViews>
  <sheetFormatPr defaultRowHeight="12.75" outlineLevelRow="3" x14ac:dyDescent="0.2"/>
  <cols>
    <col min="1" max="1" width="85.140625" style="27" customWidth="1"/>
    <col min="2" max="2" width="14.28515625" style="108" customWidth="1"/>
    <col min="3" max="3" width="15.42578125" style="108" customWidth="1"/>
    <col min="4" max="4" width="10.28515625" style="213" customWidth="1"/>
    <col min="5" max="16384" width="9.140625" style="27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" t="str">
        <f>IF(REPORT_LANG="UKR","(за типом кредитора)","by borrowing market (creditors)")</f>
        <v>by borrowing market (creditors)</v>
      </c>
      <c r="B3" s="1"/>
      <c r="C3" s="1"/>
      <c r="D3" s="1"/>
    </row>
    <row r="4" spans="1:19" x14ac:dyDescent="0.2">
      <c r="B4" s="101"/>
      <c r="C4" s="101"/>
      <c r="D4" s="20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B5" s="194"/>
      <c r="C5" s="194"/>
      <c r="D5" s="133" t="str">
        <f>VALVAL</f>
        <v>bn units</v>
      </c>
    </row>
    <row r="6" spans="1:19" s="91" customFormat="1" x14ac:dyDescent="0.2">
      <c r="A6" s="138"/>
      <c r="B6" s="97" t="str">
        <f>IF(REPORT_LANG="UKR","дол.США","USD")</f>
        <v>USD</v>
      </c>
      <c r="C6" s="97" t="str">
        <f>IF(REPORT_LANG="UKR","грн.","UAH")</f>
        <v>UAH</v>
      </c>
      <c r="D6" s="166" t="s">
        <v>196</v>
      </c>
    </row>
    <row r="7" spans="1:19" s="254" customFormat="1" ht="15.75" x14ac:dyDescent="0.2">
      <c r="A7" s="23" t="str">
        <f>IF(REPORT_LANG="UKR","Загальна сума державного та гарантованого державою боргу","Total")</f>
        <v>Total</v>
      </c>
      <c r="B7" s="25">
        <f t="shared" ref="B7:D7" si="0">B$8+B$60</f>
        <v>150.99378871165004</v>
      </c>
      <c r="C7" s="25">
        <f t="shared" si="0"/>
        <v>6115.2635422013891</v>
      </c>
      <c r="D7" s="158">
        <f t="shared" si="0"/>
        <v>0.99999599999999988</v>
      </c>
    </row>
    <row r="8" spans="1:19" s="104" customFormat="1" ht="15" x14ac:dyDescent="0.2">
      <c r="A8" s="201" t="s">
        <v>39</v>
      </c>
      <c r="B8" s="94">
        <f t="shared" ref="B8:D8" si="1">B$9+B$44</f>
        <v>42.102306473210021</v>
      </c>
      <c r="C8" s="94">
        <f t="shared" si="1"/>
        <v>1705.1476223949194</v>
      </c>
      <c r="D8" s="79">
        <f t="shared" si="1"/>
        <v>0.27883100000000005</v>
      </c>
    </row>
    <row r="9" spans="1:19" s="152" customFormat="1" ht="15" outlineLevel="1" x14ac:dyDescent="0.2">
      <c r="A9" s="65" t="s">
        <v>161</v>
      </c>
      <c r="B9" s="197">
        <f t="shared" ref="B9:D9" si="2">B$10+B$42</f>
        <v>40.402424229060024</v>
      </c>
      <c r="C9" s="197">
        <f t="shared" si="2"/>
        <v>1636.3022215191395</v>
      </c>
      <c r="D9" s="161">
        <f t="shared" si="2"/>
        <v>0.26757200000000003</v>
      </c>
    </row>
    <row r="10" spans="1:19" s="30" customFormat="1" ht="14.25" outlineLevel="2" x14ac:dyDescent="0.2">
      <c r="A10" s="54" t="s">
        <v>178</v>
      </c>
      <c r="B10" s="245">
        <f t="shared" ref="B10:D10" si="3">SUM(B$11:B$41)</f>
        <v>40.364054764800024</v>
      </c>
      <c r="C10" s="245">
        <f t="shared" si="3"/>
        <v>1634.7482543794995</v>
      </c>
      <c r="D10" s="74">
        <f t="shared" si="3"/>
        <v>0.26731800000000006</v>
      </c>
    </row>
    <row r="11" spans="1:19" outlineLevel="3" x14ac:dyDescent="0.2">
      <c r="A11" s="168" t="s">
        <v>23</v>
      </c>
      <c r="B11" s="141">
        <v>2.1435539591900001</v>
      </c>
      <c r="C11" s="141">
        <v>86.814149702500004</v>
      </c>
      <c r="D11" s="210">
        <v>1.4196E-2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outlineLevel="3" x14ac:dyDescent="0.2">
      <c r="A12" s="22" t="s">
        <v>175</v>
      </c>
      <c r="B12" s="95">
        <v>0.37036945589999998</v>
      </c>
      <c r="C12" s="95">
        <v>15</v>
      </c>
      <c r="D12" s="190">
        <v>2.4529999999999999E-3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outlineLevel="3" x14ac:dyDescent="0.2">
      <c r="A13" s="22" t="s">
        <v>15</v>
      </c>
      <c r="B13" s="95">
        <v>1.7506482946799999</v>
      </c>
      <c r="C13" s="95">
        <v>70.901431000000002</v>
      </c>
      <c r="D13" s="190">
        <v>1.1594E-2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outlineLevel="3" x14ac:dyDescent="0.2">
      <c r="A14" s="22" t="s">
        <v>59</v>
      </c>
      <c r="B14" s="95">
        <v>0.43291251133999997</v>
      </c>
      <c r="C14" s="95">
        <v>17.533000000000001</v>
      </c>
      <c r="D14" s="190">
        <v>2.8670000000000002E-3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outlineLevel="3" x14ac:dyDescent="0.2">
      <c r="A15" s="22" t="s">
        <v>115</v>
      </c>
      <c r="B15" s="95">
        <v>1.23456485291</v>
      </c>
      <c r="C15" s="95">
        <v>50</v>
      </c>
      <c r="D15" s="190">
        <v>8.1759999999999992E-3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outlineLevel="3" x14ac:dyDescent="0.2">
      <c r="A16" s="22" t="s">
        <v>160</v>
      </c>
      <c r="B16" s="95">
        <v>0.83209673553999997</v>
      </c>
      <c r="C16" s="95">
        <v>33.700001</v>
      </c>
      <c r="D16" s="190">
        <v>5.5110000000000003E-3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outlineLevel="3" x14ac:dyDescent="0.2">
      <c r="A17" s="22" t="s">
        <v>220</v>
      </c>
      <c r="B17" s="95">
        <v>1.15802183201</v>
      </c>
      <c r="C17" s="95">
        <v>46.9</v>
      </c>
      <c r="D17" s="190">
        <v>7.6689999999999996E-3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outlineLevel="3" x14ac:dyDescent="0.2">
      <c r="A18" s="22" t="s">
        <v>48</v>
      </c>
      <c r="B18" s="95">
        <v>5.8543548534200003</v>
      </c>
      <c r="C18" s="95">
        <v>237.101957</v>
      </c>
      <c r="D18" s="190">
        <v>3.8772000000000001E-2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outlineLevel="3" x14ac:dyDescent="0.2">
      <c r="A19" s="22" t="s">
        <v>36</v>
      </c>
      <c r="B19" s="95">
        <v>0.29870899084000002</v>
      </c>
      <c r="C19" s="95">
        <v>12.097744</v>
      </c>
      <c r="D19" s="190">
        <v>1.9780000000000002E-3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outlineLevel="3" x14ac:dyDescent="0.2">
      <c r="A20" s="22" t="s">
        <v>90</v>
      </c>
      <c r="B20" s="95">
        <v>0.66907844672000005</v>
      </c>
      <c r="C20" s="95">
        <v>27.097743999999999</v>
      </c>
      <c r="D20" s="190">
        <v>4.431E-3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outlineLevel="3" x14ac:dyDescent="0.2">
      <c r="A21" s="22" t="s">
        <v>217</v>
      </c>
      <c r="B21" s="95">
        <v>3.4261470139100001</v>
      </c>
      <c r="C21" s="95">
        <v>138.75929667700001</v>
      </c>
      <c r="D21" s="190">
        <v>2.2690999999999999E-2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outlineLevel="3" x14ac:dyDescent="0.2">
      <c r="A22" s="22" t="s">
        <v>137</v>
      </c>
      <c r="B22" s="95">
        <v>0.29870899084000002</v>
      </c>
      <c r="C22" s="95">
        <v>12.097744</v>
      </c>
      <c r="D22" s="190">
        <v>1.9780000000000002E-3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outlineLevel="3" x14ac:dyDescent="0.2">
      <c r="A23" s="22" t="s">
        <v>193</v>
      </c>
      <c r="B23" s="95">
        <v>0.29870899084000002</v>
      </c>
      <c r="C23" s="95">
        <v>12.097744</v>
      </c>
      <c r="D23" s="190">
        <v>1.9780000000000002E-3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outlineLevel="3" x14ac:dyDescent="0.2">
      <c r="A24" s="22" t="s">
        <v>124</v>
      </c>
      <c r="B24" s="95">
        <v>5.6152261599799997</v>
      </c>
      <c r="C24" s="95">
        <v>227.41722100000001</v>
      </c>
      <c r="D24" s="190">
        <v>3.7187999999999999E-2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outlineLevel="3" x14ac:dyDescent="0.2">
      <c r="A25" s="22" t="s">
        <v>208</v>
      </c>
      <c r="B25" s="95">
        <v>0.29870899084000002</v>
      </c>
      <c r="C25" s="95">
        <v>12.097744</v>
      </c>
      <c r="D25" s="190">
        <v>1.9780000000000002E-3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outlineLevel="3" x14ac:dyDescent="0.2">
      <c r="A26" s="22" t="s">
        <v>197</v>
      </c>
      <c r="B26" s="95">
        <v>0.29870899084000002</v>
      </c>
      <c r="C26" s="95">
        <v>12.097744</v>
      </c>
      <c r="D26" s="190">
        <v>1.9780000000000002E-3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outlineLevel="3" x14ac:dyDescent="0.2">
      <c r="A27" s="22" t="s">
        <v>26</v>
      </c>
      <c r="B27" s="95">
        <v>0.29870899084000002</v>
      </c>
      <c r="C27" s="95">
        <v>12.097744</v>
      </c>
      <c r="D27" s="190">
        <v>1.9780000000000002E-3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outlineLevel="3" x14ac:dyDescent="0.2">
      <c r="A28" s="22" t="s">
        <v>77</v>
      </c>
      <c r="B28" s="95">
        <v>0.29870899084000002</v>
      </c>
      <c r="C28" s="95">
        <v>12.097744</v>
      </c>
      <c r="D28" s="190">
        <v>1.9780000000000002E-3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outlineLevel="3" x14ac:dyDescent="0.2">
      <c r="A29" s="22" t="s">
        <v>130</v>
      </c>
      <c r="B29" s="95">
        <v>0.29870899084000002</v>
      </c>
      <c r="C29" s="95">
        <v>12.097744</v>
      </c>
      <c r="D29" s="190">
        <v>1.9780000000000002E-3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outlineLevel="3" x14ac:dyDescent="0.2">
      <c r="A30" s="22" t="s">
        <v>183</v>
      </c>
      <c r="B30" s="95">
        <v>0.29870899084000002</v>
      </c>
      <c r="C30" s="95">
        <v>12.097744</v>
      </c>
      <c r="D30" s="190">
        <v>1.9780000000000002E-3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outlineLevel="3" x14ac:dyDescent="0.2">
      <c r="A31" s="22" t="s">
        <v>174</v>
      </c>
      <c r="B31" s="95">
        <v>0.29870899084000002</v>
      </c>
      <c r="C31" s="95">
        <v>12.097744</v>
      </c>
      <c r="D31" s="190">
        <v>1.9780000000000002E-3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outlineLevel="3" x14ac:dyDescent="0.2">
      <c r="A32" s="22" t="s">
        <v>10</v>
      </c>
      <c r="B32" s="95">
        <v>0.29870899084000002</v>
      </c>
      <c r="C32" s="95">
        <v>12.097744</v>
      </c>
      <c r="D32" s="190">
        <v>1.9780000000000002E-3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outlineLevel="3" x14ac:dyDescent="0.2">
      <c r="A33" s="22" t="s">
        <v>58</v>
      </c>
      <c r="B33" s="95">
        <v>0.29870899084000002</v>
      </c>
      <c r="C33" s="95">
        <v>12.097744</v>
      </c>
      <c r="D33" s="190">
        <v>1.9780000000000002E-3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outlineLevel="3" x14ac:dyDescent="0.2">
      <c r="A34" s="22" t="s">
        <v>114</v>
      </c>
      <c r="B34" s="95">
        <v>0.29870899084000002</v>
      </c>
      <c r="C34" s="95">
        <v>12.097744</v>
      </c>
      <c r="D34" s="190">
        <v>1.9780000000000002E-3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outlineLevel="3" x14ac:dyDescent="0.2">
      <c r="A35" s="22" t="s">
        <v>119</v>
      </c>
      <c r="B35" s="95">
        <v>3.9808221955200001</v>
      </c>
      <c r="C35" s="95">
        <v>161.22369699999999</v>
      </c>
      <c r="D35" s="190">
        <v>2.6363999999999999E-2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outlineLevel="3" x14ac:dyDescent="0.2">
      <c r="A36" s="22" t="s">
        <v>122</v>
      </c>
      <c r="B36" s="95">
        <v>6.3480769430399997</v>
      </c>
      <c r="C36" s="95">
        <v>257.09775100000002</v>
      </c>
      <c r="D36" s="190">
        <v>4.2042000000000003E-2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outlineLevel="3" x14ac:dyDescent="0.2">
      <c r="A37" s="22" t="s">
        <v>5</v>
      </c>
      <c r="B37" s="95">
        <v>1.01405270603</v>
      </c>
      <c r="C37" s="95">
        <v>41.069235999999997</v>
      </c>
      <c r="D37" s="190">
        <v>6.7159999999999997E-3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outlineLevel="3" x14ac:dyDescent="0.2">
      <c r="A38" s="22" t="s">
        <v>51</v>
      </c>
      <c r="B38" s="95">
        <v>1.01432853253</v>
      </c>
      <c r="C38" s="95">
        <v>41.080407000000001</v>
      </c>
      <c r="D38" s="190">
        <v>6.718E-3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outlineLevel="3" x14ac:dyDescent="0.2">
      <c r="A39" s="22" t="s">
        <v>104</v>
      </c>
      <c r="B39" s="95">
        <v>0.43905301469000002</v>
      </c>
      <c r="C39" s="95">
        <v>17.781690999999999</v>
      </c>
      <c r="D39" s="190">
        <v>2.908E-3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outlineLevel="3" x14ac:dyDescent="0.2">
      <c r="A40" s="22" t="s">
        <v>153</v>
      </c>
      <c r="B40" s="95">
        <v>6.1728242650000001E-2</v>
      </c>
      <c r="C40" s="95">
        <v>2.5</v>
      </c>
      <c r="D40" s="190">
        <v>4.0900000000000002E-4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outlineLevel="3" x14ac:dyDescent="0.2">
      <c r="A41" s="22" t="s">
        <v>142</v>
      </c>
      <c r="B41" s="95">
        <v>0.13580213382</v>
      </c>
      <c r="C41" s="95">
        <v>5.5</v>
      </c>
      <c r="D41" s="190">
        <v>8.9899999999999995E-4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4.25" outlineLevel="2" x14ac:dyDescent="0.25">
      <c r="A42" s="135" t="s">
        <v>116</v>
      </c>
      <c r="B42" s="173">
        <f t="shared" ref="B42:D42" si="4">SUM(B$43:B$43)</f>
        <v>3.836946426E-2</v>
      </c>
      <c r="C42" s="173">
        <f t="shared" si="4"/>
        <v>1.5539671396400001</v>
      </c>
      <c r="D42" s="47">
        <f t="shared" si="4"/>
        <v>2.5399999999999999E-4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outlineLevel="3" x14ac:dyDescent="0.2">
      <c r="A43" s="22" t="s">
        <v>156</v>
      </c>
      <c r="B43" s="95">
        <v>3.836946426E-2</v>
      </c>
      <c r="C43" s="95">
        <v>1.5539671396400001</v>
      </c>
      <c r="D43" s="190">
        <v>2.5399999999999999E-4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5" outlineLevel="1" x14ac:dyDescent="0.25">
      <c r="A44" s="36" t="s">
        <v>64</v>
      </c>
      <c r="B44" s="45">
        <f t="shared" ref="B44:D44" si="5">B$45+B$50+B$58</f>
        <v>1.6998822441500003</v>
      </c>
      <c r="C44" s="45">
        <f t="shared" si="5"/>
        <v>68.845400875780001</v>
      </c>
      <c r="D44" s="149">
        <f t="shared" si="5"/>
        <v>1.1259E-2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4.25" outlineLevel="2" x14ac:dyDescent="0.25">
      <c r="A45" s="135" t="s">
        <v>178</v>
      </c>
      <c r="B45" s="173">
        <f t="shared" ref="B45:D45" si="6">SUM(B$46:B$49)</f>
        <v>0.19691338046000001</v>
      </c>
      <c r="C45" s="173">
        <f t="shared" si="6"/>
        <v>7.9750115999999993</v>
      </c>
      <c r="D45" s="47">
        <f t="shared" si="6"/>
        <v>1.304E-3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outlineLevel="3" x14ac:dyDescent="0.2">
      <c r="A46" s="22" t="s">
        <v>83</v>
      </c>
      <c r="B46" s="95">
        <v>6.1110960220000003E-2</v>
      </c>
      <c r="C46" s="95">
        <v>2.4750000000000001</v>
      </c>
      <c r="D46" s="190">
        <v>4.0499999999999998E-4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outlineLevel="3" x14ac:dyDescent="0.2">
      <c r="A47" s="22" t="s">
        <v>96</v>
      </c>
      <c r="B47" s="95">
        <v>8.6419539700000006E-2</v>
      </c>
      <c r="C47" s="95">
        <v>3.5</v>
      </c>
      <c r="D47" s="190">
        <v>5.7200000000000003E-4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outlineLevel="3" x14ac:dyDescent="0.2">
      <c r="A48" s="22" t="s">
        <v>18</v>
      </c>
      <c r="B48" s="95">
        <v>4.9382594119999998E-2</v>
      </c>
      <c r="C48" s="95">
        <v>2</v>
      </c>
      <c r="D48" s="190">
        <v>3.2699999999999998E-4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outlineLevel="3" x14ac:dyDescent="0.2">
      <c r="A49" s="22" t="s">
        <v>132</v>
      </c>
      <c r="B49" s="95">
        <v>2.8641999999999999E-7</v>
      </c>
      <c r="C49" s="95">
        <v>1.1600000000000001E-5</v>
      </c>
      <c r="D49" s="190">
        <v>0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4.25" outlineLevel="2" x14ac:dyDescent="0.25">
      <c r="A50" s="135" t="s">
        <v>116</v>
      </c>
      <c r="B50" s="173">
        <f t="shared" ref="B50:D50" si="7">SUM(B$51:B$57)</f>
        <v>1.5029452921400002</v>
      </c>
      <c r="C50" s="173">
        <f t="shared" si="7"/>
        <v>60.869434625780002</v>
      </c>
      <c r="D50" s="47">
        <f t="shared" si="7"/>
        <v>9.9550000000000003E-3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outlineLevel="3" x14ac:dyDescent="0.2">
      <c r="A51" s="22" t="s">
        <v>21</v>
      </c>
      <c r="B51" s="95">
        <v>7.9973536819999996E-2</v>
      </c>
      <c r="C51" s="95">
        <v>3.23893623848</v>
      </c>
      <c r="D51" s="190">
        <v>5.2999999999999998E-4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outlineLevel="3" x14ac:dyDescent="0.2">
      <c r="A52" s="22" t="s">
        <v>1</v>
      </c>
      <c r="B52" s="95">
        <v>9.7500000100000008E-3</v>
      </c>
      <c r="C52" s="95">
        <v>0.39487597541000002</v>
      </c>
      <c r="D52" s="190">
        <v>6.4999999999999994E-5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outlineLevel="3" x14ac:dyDescent="0.2">
      <c r="A53" s="22" t="s">
        <v>203</v>
      </c>
      <c r="B53" s="95">
        <v>7.4999999799999998E-3</v>
      </c>
      <c r="C53" s="95">
        <v>0.30375074919</v>
      </c>
      <c r="D53" s="190">
        <v>5.0000000000000002E-5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outlineLevel="3" x14ac:dyDescent="0.2">
      <c r="A54" s="22" t="s">
        <v>165</v>
      </c>
      <c r="B54" s="95">
        <v>1.049999999E-2</v>
      </c>
      <c r="C54" s="95">
        <v>0.42525104958999999</v>
      </c>
      <c r="D54" s="190">
        <v>6.9999999999999994E-5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outlineLevel="3" x14ac:dyDescent="0.2">
      <c r="A55" s="22" t="s">
        <v>155</v>
      </c>
      <c r="B55" s="95">
        <v>0.31039128460999998</v>
      </c>
      <c r="C55" s="95">
        <v>12.570878066080001</v>
      </c>
      <c r="D55" s="190">
        <v>2.0560000000000001E-3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outlineLevel="3" x14ac:dyDescent="0.2">
      <c r="A56" s="22" t="s">
        <v>188</v>
      </c>
      <c r="B56" s="95">
        <v>0.34126420648</v>
      </c>
      <c r="C56" s="95">
        <v>13.821234488769999</v>
      </c>
      <c r="D56" s="190">
        <v>2.2599999999999999E-3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outlineLevel="3" x14ac:dyDescent="0.2">
      <c r="A57" s="22" t="s">
        <v>128</v>
      </c>
      <c r="B57" s="95">
        <v>0.74356626425000005</v>
      </c>
      <c r="C57" s="95">
        <v>30.11450805826</v>
      </c>
      <c r="D57" s="190">
        <v>4.9240000000000004E-3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14.25" outlineLevel="2" x14ac:dyDescent="0.25">
      <c r="A58" s="135" t="s">
        <v>195</v>
      </c>
      <c r="B58" s="173">
        <f t="shared" ref="B58:D58" si="8">SUM(B$59:B$59)</f>
        <v>2.357155E-5</v>
      </c>
      <c r="C58" s="173">
        <f t="shared" si="8"/>
        <v>9.5465000000000003E-4</v>
      </c>
      <c r="D58" s="47">
        <f t="shared" si="8"/>
        <v>0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outlineLevel="3" x14ac:dyDescent="0.2">
      <c r="A59" s="22" t="s">
        <v>56</v>
      </c>
      <c r="B59" s="95">
        <v>2.357155E-5</v>
      </c>
      <c r="C59" s="95">
        <v>9.5465000000000003E-4</v>
      </c>
      <c r="D59" s="190">
        <v>0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5" x14ac:dyDescent="0.25">
      <c r="A60" s="218" t="s">
        <v>177</v>
      </c>
      <c r="B60" s="191">
        <f t="shared" ref="B60:D60" si="9">B$61+B$100</f>
        <v>108.89148223844001</v>
      </c>
      <c r="C60" s="191">
        <f t="shared" si="9"/>
        <v>4410.1159198064697</v>
      </c>
      <c r="D60" s="62">
        <f t="shared" si="9"/>
        <v>0.72116499999999983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15" outlineLevel="1" x14ac:dyDescent="0.25">
      <c r="A61" s="36" t="s">
        <v>161</v>
      </c>
      <c r="B61" s="45">
        <f t="shared" ref="B61:D61" si="10">B$62+B$70+B$80+B$82+B$89+B$96+B$98</f>
        <v>102.75187150182001</v>
      </c>
      <c r="C61" s="45">
        <f t="shared" si="10"/>
        <v>4161.4610710117195</v>
      </c>
      <c r="D61" s="149">
        <f t="shared" si="10"/>
        <v>0.68050299999999986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4.25" outlineLevel="2" x14ac:dyDescent="0.25">
      <c r="A62" s="135" t="s">
        <v>53</v>
      </c>
      <c r="B62" s="173">
        <f t="shared" ref="B62:D62" si="11">SUM(B$63:B$69)</f>
        <v>66.104023738050003</v>
      </c>
      <c r="C62" s="173">
        <f t="shared" si="11"/>
        <v>2677.2195717945101</v>
      </c>
      <c r="D62" s="47">
        <f t="shared" si="11"/>
        <v>0.43779299999999999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outlineLevel="3" x14ac:dyDescent="0.2">
      <c r="A63" s="22" t="s">
        <v>89</v>
      </c>
      <c r="B63" s="95">
        <v>0.11696434844</v>
      </c>
      <c r="C63" s="95">
        <v>4.73706780825</v>
      </c>
      <c r="D63" s="190">
        <v>7.7499999999999997E-4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outlineLevel="3" x14ac:dyDescent="0.2">
      <c r="A64" s="22" t="s">
        <v>112</v>
      </c>
      <c r="B64" s="95">
        <v>0.14981607121000001</v>
      </c>
      <c r="C64" s="95">
        <v>6.0675658653299998</v>
      </c>
      <c r="D64" s="190">
        <v>9.9200000000000004E-4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outlineLevel="3" x14ac:dyDescent="0.2">
      <c r="A65" s="22" t="s">
        <v>110</v>
      </c>
      <c r="B65" s="95">
        <v>2.91931692049</v>
      </c>
      <c r="C65" s="95">
        <v>118.23262721198</v>
      </c>
      <c r="D65" s="190">
        <v>1.9334E-2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outlineLevel="3" x14ac:dyDescent="0.2">
      <c r="A66" s="22" t="s">
        <v>30</v>
      </c>
      <c r="B66" s="95">
        <v>37.877355142299997</v>
      </c>
      <c r="C66" s="95">
        <v>1534.0366710000001</v>
      </c>
      <c r="D66" s="190">
        <v>0.25085400000000002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outlineLevel="3" x14ac:dyDescent="0.2">
      <c r="A67" s="22" t="s">
        <v>52</v>
      </c>
      <c r="B67" s="95">
        <v>14.74387986146</v>
      </c>
      <c r="C67" s="95">
        <v>597.12860877704998</v>
      </c>
      <c r="D67" s="190">
        <v>9.7645999999999997E-2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outlineLevel="3" x14ac:dyDescent="0.2">
      <c r="A68" s="22" t="s">
        <v>49</v>
      </c>
      <c r="B68" s="95">
        <v>10.286517609000001</v>
      </c>
      <c r="C68" s="95">
        <v>416.60499181606002</v>
      </c>
      <c r="D68" s="190">
        <v>6.8125000000000005E-2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outlineLevel="3" x14ac:dyDescent="0.2">
      <c r="A69" s="22" t="s">
        <v>118</v>
      </c>
      <c r="B69" s="95">
        <v>1.017378515E-2</v>
      </c>
      <c r="C69" s="95">
        <v>0.41203931583999998</v>
      </c>
      <c r="D69" s="190">
        <v>6.7000000000000002E-5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28.5" outlineLevel="2" x14ac:dyDescent="0.25">
      <c r="A70" s="249" t="s">
        <v>65</v>
      </c>
      <c r="B70" s="173">
        <f t="shared" ref="B70:D70" si="12">SUM(B$71:B$79)</f>
        <v>7.5264807971300005</v>
      </c>
      <c r="C70" s="173">
        <f t="shared" si="12"/>
        <v>304.82322493201002</v>
      </c>
      <c r="D70" s="47">
        <f t="shared" si="12"/>
        <v>4.9847000000000002E-2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outlineLevel="3" x14ac:dyDescent="0.2">
      <c r="A71" s="270" t="s">
        <v>67</v>
      </c>
      <c r="B71" s="95">
        <v>5.0259857078800003</v>
      </c>
      <c r="C71" s="95">
        <v>203.55292376752001</v>
      </c>
      <c r="D71" s="190">
        <v>3.3286000000000003E-2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outlineLevel="3" x14ac:dyDescent="0.2">
      <c r="A72" s="270" t="s">
        <v>11</v>
      </c>
      <c r="B72" s="95">
        <v>0.48447349704999998</v>
      </c>
      <c r="C72" s="95">
        <v>19.621225077839998</v>
      </c>
      <c r="D72" s="190">
        <v>3.209E-3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outlineLevel="3" x14ac:dyDescent="0.2">
      <c r="A73" s="270" t="s">
        <v>148</v>
      </c>
      <c r="B73" s="95">
        <v>0.60807159227999996</v>
      </c>
      <c r="C73" s="95">
        <v>24.62696029484</v>
      </c>
      <c r="D73" s="190">
        <v>4.0270000000000002E-3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 outlineLevel="3" x14ac:dyDescent="0.2">
      <c r="A74" s="270" t="s">
        <v>72</v>
      </c>
      <c r="B74" s="95">
        <v>0.21638020647</v>
      </c>
      <c r="C74" s="95">
        <v>8.76342</v>
      </c>
      <c r="D74" s="190">
        <v>1.433E-3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 outlineLevel="3" x14ac:dyDescent="0.2">
      <c r="A75" s="270" t="s">
        <v>126</v>
      </c>
      <c r="B75" s="95">
        <v>0.85099195671000005</v>
      </c>
      <c r="C75" s="95">
        <v>34.465259345889997</v>
      </c>
      <c r="D75" s="190">
        <v>5.6360000000000004E-3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outlineLevel="3" x14ac:dyDescent="0.2">
      <c r="A76" s="270" t="s">
        <v>3</v>
      </c>
      <c r="B76" s="95">
        <v>0.21638020647</v>
      </c>
      <c r="C76" s="95">
        <v>8.76342</v>
      </c>
      <c r="D76" s="190">
        <v>1.433E-3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 outlineLevel="3" x14ac:dyDescent="0.2">
      <c r="A77" s="270" t="s">
        <v>33</v>
      </c>
      <c r="B77" s="95">
        <v>0.10037379502</v>
      </c>
      <c r="C77" s="95">
        <v>4.0651487357200002</v>
      </c>
      <c r="D77" s="190">
        <v>6.6500000000000001E-4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 outlineLevel="3" x14ac:dyDescent="0.2">
      <c r="A78" s="270" t="s">
        <v>100</v>
      </c>
      <c r="B78" s="95">
        <v>2.3351280750000002E-2</v>
      </c>
      <c r="C78" s="95">
        <v>0.94572920568999996</v>
      </c>
      <c r="D78" s="190">
        <v>1.55E-4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outlineLevel="3" x14ac:dyDescent="0.2">
      <c r="A79" s="270" t="s">
        <v>201</v>
      </c>
      <c r="B79" s="95">
        <v>4.7255449999999998E-4</v>
      </c>
      <c r="C79" s="95">
        <v>1.9138504510000001E-2</v>
      </c>
      <c r="D79" s="190">
        <v>3.0000000000000001E-6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28.5" outlineLevel="2" x14ac:dyDescent="0.25">
      <c r="A80" s="249" t="s">
        <v>211</v>
      </c>
      <c r="B80" s="173">
        <f t="shared" ref="B80:D80" si="13">SUM(B$81:B$81)</f>
        <v>0.60585586000000002</v>
      </c>
      <c r="C80" s="173">
        <f t="shared" si="13"/>
        <v>24.53722291559</v>
      </c>
      <c r="D80" s="47">
        <f t="shared" si="13"/>
        <v>4.0119999999999999E-3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outlineLevel="3" x14ac:dyDescent="0.2">
      <c r="A81" s="270" t="s">
        <v>109</v>
      </c>
      <c r="B81" s="95">
        <v>0.60585586000000002</v>
      </c>
      <c r="C81" s="95">
        <v>24.53722291559</v>
      </c>
      <c r="D81" s="190">
        <v>4.0119999999999999E-3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ht="28.5" outlineLevel="2" x14ac:dyDescent="0.25">
      <c r="A82" s="249" t="s">
        <v>6</v>
      </c>
      <c r="B82" s="173">
        <f t="shared" ref="B82:D82" si="14">SUM(B$83:B$88)</f>
        <v>1.64322328055</v>
      </c>
      <c r="C82" s="173">
        <f t="shared" si="14"/>
        <v>66.55070718427001</v>
      </c>
      <c r="D82" s="47">
        <f t="shared" si="14"/>
        <v>1.0882000000000001E-2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outlineLevel="3" x14ac:dyDescent="0.2">
      <c r="A83" s="270" t="s">
        <v>169</v>
      </c>
      <c r="B83" s="95">
        <v>0.23963246579</v>
      </c>
      <c r="C83" s="95">
        <v>9.7051388277800008</v>
      </c>
      <c r="D83" s="190">
        <v>1.5870000000000001E-3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outlineLevel="3" x14ac:dyDescent="0.2">
      <c r="A84" s="270" t="s">
        <v>68</v>
      </c>
      <c r="B84" s="95">
        <v>0.70323567102999995</v>
      </c>
      <c r="C84" s="95">
        <v>28.481114999999999</v>
      </c>
      <c r="D84" s="190">
        <v>4.6569999999999997E-3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outlineLevel="3" x14ac:dyDescent="0.2">
      <c r="A85" s="270" t="s">
        <v>84</v>
      </c>
      <c r="B85" s="95">
        <v>5.5316730000000001E-5</v>
      </c>
      <c r="C85" s="95">
        <v>2.24033327E-3</v>
      </c>
      <c r="D85" s="190">
        <v>0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outlineLevel="3" x14ac:dyDescent="0.2">
      <c r="A86" s="270" t="s">
        <v>176</v>
      </c>
      <c r="B86" s="95">
        <v>4.2045318400000002E-3</v>
      </c>
      <c r="C86" s="95">
        <v>0.17028395994000001</v>
      </c>
      <c r="D86" s="190">
        <v>2.8E-5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outlineLevel="3" x14ac:dyDescent="0.2">
      <c r="A87" s="270" t="s">
        <v>55</v>
      </c>
      <c r="B87" s="95">
        <v>0.52756339101000005</v>
      </c>
      <c r="C87" s="95">
        <v>21.366370092090001</v>
      </c>
      <c r="D87" s="190">
        <v>3.4940000000000001E-3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outlineLevel="3" x14ac:dyDescent="0.2">
      <c r="A88" s="270" t="s">
        <v>63</v>
      </c>
      <c r="B88" s="95">
        <v>0.16853190414999999</v>
      </c>
      <c r="C88" s="95">
        <v>6.8255589711900004</v>
      </c>
      <c r="D88" s="190">
        <v>1.116E-3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ht="14.25" outlineLevel="2" x14ac:dyDescent="0.25">
      <c r="A89" s="249" t="s">
        <v>71</v>
      </c>
      <c r="B89" s="173">
        <f t="shared" ref="B89:D89" si="15">SUM(B$90:B$95)</f>
        <v>19.69490732277</v>
      </c>
      <c r="C89" s="173">
        <f t="shared" si="15"/>
        <v>797.64571606300001</v>
      </c>
      <c r="D89" s="47">
        <f t="shared" si="15"/>
        <v>0.130435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outlineLevel="3" x14ac:dyDescent="0.2">
      <c r="A90" s="270" t="s">
        <v>80</v>
      </c>
      <c r="B90" s="95">
        <v>7.5606299999999997</v>
      </c>
      <c r="C90" s="95">
        <v>306.20627106299997</v>
      </c>
      <c r="D90" s="190">
        <v>5.0071999999999998E-2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outlineLevel="3" x14ac:dyDescent="0.2">
      <c r="A91" s="270" t="s">
        <v>16</v>
      </c>
      <c r="B91" s="95">
        <v>3</v>
      </c>
      <c r="C91" s="95">
        <v>121.5003</v>
      </c>
      <c r="D91" s="190">
        <v>1.9868E-2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outlineLevel="3" x14ac:dyDescent="0.2">
      <c r="A92" s="270" t="s">
        <v>159</v>
      </c>
      <c r="B92" s="95">
        <v>2.35</v>
      </c>
      <c r="C92" s="95">
        <v>95.175235000000001</v>
      </c>
      <c r="D92" s="190">
        <v>1.5564E-2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outlineLevel="3" x14ac:dyDescent="0.2">
      <c r="A93" s="270" t="s">
        <v>98</v>
      </c>
      <c r="B93" s="95">
        <v>1.08190103234</v>
      </c>
      <c r="C93" s="95">
        <v>43.817100000000003</v>
      </c>
      <c r="D93" s="190">
        <v>7.1650000000000004E-3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outlineLevel="3" x14ac:dyDescent="0.2">
      <c r="A94" s="270" t="s">
        <v>103</v>
      </c>
      <c r="B94" s="95">
        <v>3.9523762904300002</v>
      </c>
      <c r="C94" s="95">
        <v>160.07163499999999</v>
      </c>
      <c r="D94" s="190">
        <v>2.6176000000000001E-2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outlineLevel="3" x14ac:dyDescent="0.2">
      <c r="A95" s="270" t="s">
        <v>31</v>
      </c>
      <c r="B95" s="95">
        <v>1.75</v>
      </c>
      <c r="C95" s="95">
        <v>70.875174999999999</v>
      </c>
      <c r="D95" s="190">
        <v>1.159E-2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4.25" outlineLevel="2" x14ac:dyDescent="0.25">
      <c r="A96" s="249" t="s">
        <v>125</v>
      </c>
      <c r="B96" s="173">
        <f t="shared" ref="B96:D96" si="16">SUM(B$97:B$97)</f>
        <v>3</v>
      </c>
      <c r="C96" s="173">
        <f t="shared" si="16"/>
        <v>121.5003</v>
      </c>
      <c r="D96" s="47">
        <f t="shared" si="16"/>
        <v>1.9868E-2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outlineLevel="3" x14ac:dyDescent="0.2">
      <c r="A97" s="270" t="s">
        <v>2</v>
      </c>
      <c r="B97" s="95">
        <v>3</v>
      </c>
      <c r="C97" s="95">
        <v>121.5003</v>
      </c>
      <c r="D97" s="190">
        <v>1.9868E-2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4.25" outlineLevel="2" x14ac:dyDescent="0.25">
      <c r="A98" s="249" t="s">
        <v>117</v>
      </c>
      <c r="B98" s="173">
        <f t="shared" ref="B98:D98" si="17">SUM(B$99:B$99)</f>
        <v>4.1773805033200002</v>
      </c>
      <c r="C98" s="173">
        <f t="shared" si="17"/>
        <v>169.18432812233999</v>
      </c>
      <c r="D98" s="47">
        <f t="shared" si="17"/>
        <v>2.7666E-2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outlineLevel="3" x14ac:dyDescent="0.2">
      <c r="A99" s="270" t="s">
        <v>49</v>
      </c>
      <c r="B99" s="95">
        <v>4.1773805033200002</v>
      </c>
      <c r="C99" s="95">
        <v>169.18432812233999</v>
      </c>
      <c r="D99" s="190">
        <v>2.7666E-2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t="15" outlineLevel="1" x14ac:dyDescent="0.25">
      <c r="A100" s="137" t="s">
        <v>64</v>
      </c>
      <c r="B100" s="45">
        <f t="shared" ref="B100:D100" si="18">B$101+B$108+B$110+B$113+B$116</f>
        <v>6.1396107366200008</v>
      </c>
      <c r="C100" s="45">
        <f t="shared" si="18"/>
        <v>248.65484879475</v>
      </c>
      <c r="D100" s="149">
        <f t="shared" si="18"/>
        <v>4.0661999999999997E-2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14.25" outlineLevel="2" x14ac:dyDescent="0.25">
      <c r="A101" s="249" t="s">
        <v>53</v>
      </c>
      <c r="B101" s="173">
        <f t="shared" ref="B101:D101" si="19">SUM(B$102:B$107)</f>
        <v>3.4588802962799998</v>
      </c>
      <c r="C101" s="173">
        <f t="shared" si="19"/>
        <v>140.08499788803999</v>
      </c>
      <c r="D101" s="47">
        <f t="shared" si="19"/>
        <v>2.2908000000000001E-2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outlineLevel="3" x14ac:dyDescent="0.2">
      <c r="A102" s="270" t="s">
        <v>89</v>
      </c>
      <c r="B102" s="95">
        <v>1.6092799999999999E-4</v>
      </c>
      <c r="C102" s="95">
        <v>6.5176000899999998E-3</v>
      </c>
      <c r="D102" s="190">
        <v>9.9999999999999995E-7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outlineLevel="3" x14ac:dyDescent="0.2">
      <c r="A103" s="270" t="s">
        <v>112</v>
      </c>
      <c r="B103" s="95">
        <v>0.87411533037</v>
      </c>
      <c r="C103" s="95">
        <v>35.401758292190003</v>
      </c>
      <c r="D103" s="190">
        <v>5.7889999999999999E-3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outlineLevel="3" x14ac:dyDescent="0.2">
      <c r="A104" s="270" t="s">
        <v>110</v>
      </c>
      <c r="B104" s="95">
        <v>0.10758423866</v>
      </c>
      <c r="C104" s="95">
        <v>4.3571724239999998</v>
      </c>
      <c r="D104" s="190">
        <v>7.1299999999999998E-4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outlineLevel="3" x14ac:dyDescent="0.2">
      <c r="A105" s="270" t="s">
        <v>73</v>
      </c>
      <c r="B105" s="95">
        <v>0.3245703097</v>
      </c>
      <c r="C105" s="95">
        <v>13.14513</v>
      </c>
      <c r="D105" s="190">
        <v>2.15E-3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outlineLevel="3" x14ac:dyDescent="0.2">
      <c r="A106" s="270" t="s">
        <v>52</v>
      </c>
      <c r="B106" s="95">
        <v>0.52081577963000003</v>
      </c>
      <c r="C106" s="95">
        <v>21.0930911566</v>
      </c>
      <c r="D106" s="190">
        <v>3.4489999999999998E-3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outlineLevel="3" x14ac:dyDescent="0.2">
      <c r="A107" s="270" t="s">
        <v>49</v>
      </c>
      <c r="B107" s="95">
        <v>1.63163370992</v>
      </c>
      <c r="C107" s="95">
        <v>66.081328415160002</v>
      </c>
      <c r="D107" s="190">
        <v>1.0806E-2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14.25" outlineLevel="2" x14ac:dyDescent="0.25">
      <c r="A108" s="249" t="s">
        <v>111</v>
      </c>
      <c r="B108" s="173">
        <f t="shared" ref="B108:D108" si="20">SUM(B$109:B$109)</f>
        <v>3.3364594470000002E-2</v>
      </c>
      <c r="C108" s="173">
        <f t="shared" si="20"/>
        <v>1.35126941251</v>
      </c>
      <c r="D108" s="47">
        <f t="shared" si="20"/>
        <v>2.2100000000000001E-4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outlineLevel="3" x14ac:dyDescent="0.2">
      <c r="A109" s="270" t="s">
        <v>148</v>
      </c>
      <c r="B109" s="95">
        <v>3.3364594470000002E-2</v>
      </c>
      <c r="C109" s="95">
        <v>1.35126941251</v>
      </c>
      <c r="D109" s="190">
        <v>2.2100000000000001E-4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28.5" outlineLevel="2" x14ac:dyDescent="0.25">
      <c r="A110" s="249" t="s">
        <v>6</v>
      </c>
      <c r="B110" s="173">
        <f t="shared" ref="B110:D110" si="21">SUM(B$111:B$112)</f>
        <v>1.01457230805</v>
      </c>
      <c r="C110" s="173">
        <f t="shared" si="21"/>
        <v>41.09027993326</v>
      </c>
      <c r="D110" s="47">
        <f t="shared" si="21"/>
        <v>6.7190000000000001E-3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outlineLevel="3" x14ac:dyDescent="0.2">
      <c r="A111" s="22" t="s">
        <v>152</v>
      </c>
      <c r="B111" s="95">
        <v>0.18957230805</v>
      </c>
      <c r="C111" s="95">
        <v>7.6776974332599996</v>
      </c>
      <c r="D111" s="190">
        <v>1.255E-3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outlineLevel="3" x14ac:dyDescent="0.2">
      <c r="A112" s="22" t="s">
        <v>166</v>
      </c>
      <c r="B112" s="95">
        <v>0.82499999999999996</v>
      </c>
      <c r="C112" s="95">
        <v>33.412582499999999</v>
      </c>
      <c r="D112" s="190">
        <v>5.4640000000000001E-3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14.25" outlineLevel="2" x14ac:dyDescent="0.25">
      <c r="A113" s="135" t="s">
        <v>131</v>
      </c>
      <c r="B113" s="173">
        <f t="shared" ref="B113:D113" si="22">SUM(B$114:B$115)</f>
        <v>1.5249999999999999</v>
      </c>
      <c r="C113" s="173">
        <f t="shared" si="22"/>
        <v>61.762652500000002</v>
      </c>
      <c r="D113" s="47">
        <f t="shared" si="22"/>
        <v>1.0100000000000001E-2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outlineLevel="3" x14ac:dyDescent="0.2">
      <c r="A114" s="22" t="s">
        <v>0</v>
      </c>
      <c r="B114" s="95">
        <v>0.7</v>
      </c>
      <c r="C114" s="95">
        <v>28.350069999999999</v>
      </c>
      <c r="D114" s="190">
        <v>4.6360000000000004E-3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outlineLevel="3" x14ac:dyDescent="0.2">
      <c r="A115" s="22" t="s">
        <v>127</v>
      </c>
      <c r="B115" s="95">
        <v>0.82499999999999996</v>
      </c>
      <c r="C115" s="95">
        <v>33.412582499999999</v>
      </c>
      <c r="D115" s="190">
        <v>5.4640000000000001E-3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14.25" outlineLevel="2" x14ac:dyDescent="0.25">
      <c r="A116" s="135" t="s">
        <v>117</v>
      </c>
      <c r="B116" s="173">
        <f t="shared" ref="B116:D116" si="23">SUM(B$117:B$117)</f>
        <v>0.10779353781999999</v>
      </c>
      <c r="C116" s="173">
        <f t="shared" si="23"/>
        <v>4.36564906094</v>
      </c>
      <c r="D116" s="47">
        <f t="shared" si="23"/>
        <v>7.1400000000000001E-4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outlineLevel="3" x14ac:dyDescent="0.2">
      <c r="A117" s="22" t="s">
        <v>49</v>
      </c>
      <c r="B117" s="95">
        <v>0.10779353781999999</v>
      </c>
      <c r="C117" s="95">
        <v>4.36564906094</v>
      </c>
      <c r="D117" s="190">
        <v>7.1400000000000001E-4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</sheetData>
  <mergeCells count="2">
    <mergeCell ref="A2:D2"/>
    <mergeCell ref="A3:D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x14ac:dyDescent="0.2"/>
  <cols>
    <col min="1" max="1" width="81.42578125" style="27" customWidth="1"/>
    <col min="2" max="2" width="14.28515625" style="108" customWidth="1"/>
    <col min="3" max="3" width="15.42578125" style="108" customWidth="1"/>
    <col min="4" max="4" width="10.28515625" style="213" customWidth="1"/>
    <col min="5" max="16384" width="9.140625" style="27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" t="s">
        <v>168</v>
      </c>
      <c r="B3" s="1"/>
      <c r="C3" s="1"/>
      <c r="D3" s="1"/>
    </row>
    <row r="4" spans="1:19" x14ac:dyDescent="0.2">
      <c r="B4" s="101"/>
      <c r="C4" s="101"/>
      <c r="D4" s="20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B5" s="194"/>
      <c r="C5" s="194"/>
      <c r="D5" s="133" t="str">
        <f>VALVAL</f>
        <v>bn units</v>
      </c>
    </row>
    <row r="6" spans="1:19" s="91" customFormat="1" x14ac:dyDescent="0.2">
      <c r="A6" s="138"/>
      <c r="B6" s="56" t="s">
        <v>170</v>
      </c>
      <c r="C6" s="56" t="s">
        <v>172</v>
      </c>
      <c r="D6" s="166" t="s">
        <v>196</v>
      </c>
    </row>
    <row r="7" spans="1:19" s="254" customFormat="1" ht="15.75" x14ac:dyDescent="0.2">
      <c r="A7" s="202" t="s">
        <v>151</v>
      </c>
      <c r="B7" s="14">
        <f t="shared" ref="B7:D7" si="0">SUM(B8:B46)</f>
        <v>150.99378871165001</v>
      </c>
      <c r="C7" s="14">
        <f t="shared" si="0"/>
        <v>6115.2635422013909</v>
      </c>
      <c r="D7" s="123">
        <f t="shared" si="0"/>
        <v>1</v>
      </c>
    </row>
    <row r="8" spans="1:19" s="104" customFormat="1" x14ac:dyDescent="0.2">
      <c r="A8" s="90" t="s">
        <v>46</v>
      </c>
      <c r="B8" s="145">
        <v>2.357155E-5</v>
      </c>
      <c r="C8" s="145">
        <v>9.5465000000000003E-4</v>
      </c>
      <c r="D8" s="6">
        <v>0</v>
      </c>
    </row>
    <row r="9" spans="1:19" s="152" customFormat="1" x14ac:dyDescent="0.2">
      <c r="A9" s="90" t="s">
        <v>87</v>
      </c>
      <c r="B9" s="145">
        <v>40.560968145259999</v>
      </c>
      <c r="C9" s="145">
        <v>1642.7232659795</v>
      </c>
      <c r="D9" s="6">
        <v>0.268627</v>
      </c>
    </row>
    <row r="10" spans="1:19" s="30" customFormat="1" x14ac:dyDescent="0.2">
      <c r="A10" s="159" t="s">
        <v>181</v>
      </c>
      <c r="B10" s="21">
        <v>1.5413147564</v>
      </c>
      <c r="C10" s="21">
        <v>62.423401765420003</v>
      </c>
      <c r="D10" s="125">
        <v>1.0208E-2</v>
      </c>
    </row>
    <row r="11" spans="1:19" x14ac:dyDescent="0.2">
      <c r="A11" s="172" t="s">
        <v>158</v>
      </c>
      <c r="B11" s="211">
        <v>24.219907322769998</v>
      </c>
      <c r="C11" s="211">
        <v>980.90866856299999</v>
      </c>
      <c r="D11" s="80">
        <v>0.16040299999999999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x14ac:dyDescent="0.2">
      <c r="A12" s="172" t="s">
        <v>20</v>
      </c>
      <c r="B12" s="211">
        <v>2.6577955886</v>
      </c>
      <c r="C12" s="211">
        <v>107.64098711753</v>
      </c>
      <c r="D12" s="80">
        <v>1.7602E-2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x14ac:dyDescent="0.2">
      <c r="A13" s="172" t="s">
        <v>171</v>
      </c>
      <c r="B13" s="211">
        <v>69.562904034330003</v>
      </c>
      <c r="C13" s="211">
        <v>2817.3045696825502</v>
      </c>
      <c r="D13" s="80">
        <v>0.4607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x14ac:dyDescent="0.2">
      <c r="A14" s="172" t="s">
        <v>136</v>
      </c>
      <c r="B14" s="211">
        <v>8.1657012515999998</v>
      </c>
      <c r="C14" s="211">
        <v>330.71171726010999</v>
      </c>
      <c r="D14" s="80">
        <v>5.4080000000000003E-2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A15" s="172" t="s">
        <v>189</v>
      </c>
      <c r="B15" s="211">
        <v>4.2851740411400003</v>
      </c>
      <c r="C15" s="211">
        <v>173.54997718327999</v>
      </c>
      <c r="D15" s="80">
        <v>2.8379999999999999E-2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B16" s="101"/>
      <c r="C16" s="101"/>
      <c r="D16" s="20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7" x14ac:dyDescent="0.2">
      <c r="B17" s="101"/>
      <c r="C17" s="101"/>
      <c r="D17" s="20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2:17" x14ac:dyDescent="0.2">
      <c r="B18" s="101"/>
      <c r="C18" s="101"/>
      <c r="D18" s="20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2:17" x14ac:dyDescent="0.2">
      <c r="B19" s="101"/>
      <c r="C19" s="101"/>
      <c r="D19" s="20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2:17" x14ac:dyDescent="0.2">
      <c r="B20" s="101"/>
      <c r="C20" s="101"/>
      <c r="D20" s="20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2:17" x14ac:dyDescent="0.2">
      <c r="B21" s="101"/>
      <c r="C21" s="101"/>
      <c r="D21" s="20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2:17" x14ac:dyDescent="0.2">
      <c r="B22" s="101"/>
      <c r="C22" s="101"/>
      <c r="D22" s="20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2:17" x14ac:dyDescent="0.2">
      <c r="B23" s="101"/>
      <c r="C23" s="101"/>
      <c r="D23" s="20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2:17" x14ac:dyDescent="0.2">
      <c r="B24" s="101"/>
      <c r="C24" s="101"/>
      <c r="D24" s="20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2:17" x14ac:dyDescent="0.2">
      <c r="B25" s="101"/>
      <c r="C25" s="101"/>
      <c r="D25" s="20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2:17" x14ac:dyDescent="0.2">
      <c r="B26" s="101"/>
      <c r="C26" s="101"/>
      <c r="D26" s="20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2:17" x14ac:dyDescent="0.2">
      <c r="B27" s="101"/>
      <c r="C27" s="101"/>
      <c r="D27" s="20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2:17" x14ac:dyDescent="0.2">
      <c r="B28" s="101"/>
      <c r="C28" s="101"/>
      <c r="D28" s="20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2:17" x14ac:dyDescent="0.2">
      <c r="B29" s="101"/>
      <c r="C29" s="101"/>
      <c r="D29" s="20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2:17" x14ac:dyDescent="0.2">
      <c r="B30" s="101"/>
      <c r="C30" s="101"/>
      <c r="D30" s="20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2:17" x14ac:dyDescent="0.2">
      <c r="B31" s="101"/>
      <c r="C31" s="101"/>
      <c r="D31" s="20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2:17" x14ac:dyDescent="0.2">
      <c r="B32" s="101"/>
      <c r="C32" s="101"/>
      <c r="D32" s="20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01"/>
      <c r="C33" s="101"/>
      <c r="D33" s="20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01"/>
      <c r="C34" s="101"/>
      <c r="D34" s="20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01"/>
      <c r="C35" s="101"/>
      <c r="D35" s="20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01"/>
      <c r="C36" s="101"/>
      <c r="D36" s="20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01"/>
      <c r="C37" s="101"/>
      <c r="D37" s="20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01"/>
      <c r="C38" s="101"/>
      <c r="D38" s="20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01"/>
      <c r="C39" s="101"/>
      <c r="D39" s="20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01"/>
      <c r="C40" s="101"/>
      <c r="D40" s="20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01"/>
      <c r="C41" s="101"/>
      <c r="D41" s="20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01"/>
      <c r="C42" s="101"/>
      <c r="D42" s="20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01"/>
      <c r="C43" s="101"/>
      <c r="D43" s="20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01"/>
      <c r="C44" s="101"/>
      <c r="D44" s="20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01"/>
      <c r="C45" s="101"/>
      <c r="D45" s="20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01"/>
      <c r="C46" s="101"/>
      <c r="D46" s="20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01"/>
      <c r="C47" s="101"/>
      <c r="D47" s="20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01"/>
      <c r="C48" s="101"/>
      <c r="D48" s="20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RowHeight="12.75" outlineLevelRow="1" x14ac:dyDescent="0.2"/>
  <cols>
    <col min="1" max="1" width="81.42578125" style="27" customWidth="1"/>
    <col min="2" max="2" width="14.28515625" style="108" customWidth="1"/>
    <col min="3" max="3" width="15.42578125" style="108" customWidth="1"/>
    <col min="4" max="4" width="10.28515625" style="213" customWidth="1"/>
    <col min="5" max="16384" width="9.140625" style="27"/>
  </cols>
  <sheetData>
    <row r="1" spans="1:19" x14ac:dyDescent="0.2">
      <c r="A1" s="262" t="str">
        <f>"Державний борг України за станом на " &amp; TEXT(DREPORTDATE,"dd.MM.yyyy")</f>
        <v>Державний борг України за станом на 31.05.2024</v>
      </c>
      <c r="B1" s="263"/>
      <c r="C1" s="263"/>
      <c r="D1" s="263"/>
    </row>
    <row r="2" spans="1:19" x14ac:dyDescent="0.2">
      <c r="A2" s="262" t="str">
        <f>"Гарантований державою борг України за станом на " &amp; TEXT(DREPORTDATE,"dd.MM.yyyy")</f>
        <v>Гарантований державою борг України за станом на 31.05.2024</v>
      </c>
      <c r="B2" s="263"/>
      <c r="C2" s="263"/>
      <c r="D2" s="263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31.05.2024</v>
      </c>
      <c r="B3" s="3"/>
      <c r="C3" s="3"/>
      <c r="D3" s="3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8.75" x14ac:dyDescent="0.3">
      <c r="A4" s="1" t="s">
        <v>168</v>
      </c>
      <c r="B4" s="1"/>
      <c r="C4" s="1"/>
      <c r="D4" s="1"/>
    </row>
    <row r="5" spans="1:19" x14ac:dyDescent="0.2">
      <c r="B5" s="101"/>
      <c r="C5" s="101"/>
      <c r="D5" s="20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9" s="133" customFormat="1" x14ac:dyDescent="0.2">
      <c r="B6" s="194"/>
      <c r="C6" s="194"/>
      <c r="D6" s="133" t="str">
        <f>VALVAL</f>
        <v>bn units</v>
      </c>
    </row>
    <row r="7" spans="1:19" s="91" customFormat="1" x14ac:dyDescent="0.2">
      <c r="A7" s="138"/>
      <c r="B7" s="56" t="s">
        <v>170</v>
      </c>
      <c r="C7" s="56" t="s">
        <v>172</v>
      </c>
      <c r="D7" s="166" t="s">
        <v>196</v>
      </c>
    </row>
    <row r="8" spans="1:19" s="254" customFormat="1" ht="15" x14ac:dyDescent="0.2">
      <c r="A8" s="243" t="s">
        <v>151</v>
      </c>
      <c r="B8" s="72">
        <f t="shared" ref="B8:D8" si="0">B$9+B$17</f>
        <v>150.99378871164998</v>
      </c>
      <c r="C8" s="72">
        <f t="shared" si="0"/>
        <v>6115.26354220139</v>
      </c>
      <c r="D8" s="184">
        <f t="shared" si="0"/>
        <v>1.0000009999999999</v>
      </c>
    </row>
    <row r="9" spans="1:19" s="104" customFormat="1" ht="15" x14ac:dyDescent="0.2">
      <c r="A9" s="109" t="s">
        <v>161</v>
      </c>
      <c r="B9" s="203">
        <f t="shared" ref="B9:D9" si="1">SUM(B$10:B$16)</f>
        <v>143.15429573087999</v>
      </c>
      <c r="C9" s="203">
        <f t="shared" si="1"/>
        <v>5797.7632925308599</v>
      </c>
      <c r="D9" s="73">
        <f t="shared" si="1"/>
        <v>0.94808199999999987</v>
      </c>
    </row>
    <row r="10" spans="1:19" s="152" customFormat="1" outlineLevel="1" x14ac:dyDescent="0.2">
      <c r="A10" s="90" t="s">
        <v>87</v>
      </c>
      <c r="B10" s="145">
        <v>40.364054764800002</v>
      </c>
      <c r="C10" s="145">
        <v>1634.7482543794999</v>
      </c>
      <c r="D10" s="6">
        <v>0.26732299999999998</v>
      </c>
    </row>
    <row r="11" spans="1:19" s="30" customFormat="1" outlineLevel="1" x14ac:dyDescent="0.2">
      <c r="A11" s="159" t="s">
        <v>181</v>
      </c>
      <c r="B11" s="21">
        <v>3.836946426E-2</v>
      </c>
      <c r="C11" s="21">
        <v>1.5539671396400001</v>
      </c>
      <c r="D11" s="125">
        <v>2.5399999999999999E-4</v>
      </c>
    </row>
    <row r="12" spans="1:19" outlineLevel="1" x14ac:dyDescent="0.2">
      <c r="A12" s="172" t="s">
        <v>158</v>
      </c>
      <c r="B12" s="211">
        <v>22.69490732277</v>
      </c>
      <c r="C12" s="211">
        <v>919.14601606300005</v>
      </c>
      <c r="D12" s="80">
        <v>0.15030399999999999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outlineLevel="1" x14ac:dyDescent="0.2">
      <c r="A13" s="172" t="s">
        <v>20</v>
      </c>
      <c r="B13" s="211">
        <v>1.64322328055</v>
      </c>
      <c r="C13" s="211">
        <v>66.550707184269996</v>
      </c>
      <c r="D13" s="80">
        <v>1.0883E-2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outlineLevel="1" x14ac:dyDescent="0.2">
      <c r="A14" s="172" t="s">
        <v>171</v>
      </c>
      <c r="B14" s="211">
        <v>66.104023738050003</v>
      </c>
      <c r="C14" s="211">
        <v>2677.2195717945101</v>
      </c>
      <c r="D14" s="80">
        <v>0.43779299999999999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outlineLevel="1" x14ac:dyDescent="0.2">
      <c r="A15" s="172" t="s">
        <v>136</v>
      </c>
      <c r="B15" s="211">
        <v>8.1323366571300006</v>
      </c>
      <c r="C15" s="211">
        <v>329.36044784760003</v>
      </c>
      <c r="D15" s="80">
        <v>5.3858999999999997E-2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outlineLevel="1" x14ac:dyDescent="0.2">
      <c r="A16" s="172" t="s">
        <v>189</v>
      </c>
      <c r="B16" s="211">
        <v>4.1773805033200002</v>
      </c>
      <c r="C16" s="211">
        <v>169.18432812233999</v>
      </c>
      <c r="D16" s="80">
        <v>2.7666E-2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15" x14ac:dyDescent="0.25">
      <c r="A17" s="85" t="s">
        <v>64</v>
      </c>
      <c r="B17" s="48">
        <f t="shared" ref="B17:D17" si="2">SUM(B$18:B$25)</f>
        <v>7.8394929807700002</v>
      </c>
      <c r="C17" s="48">
        <f t="shared" si="2"/>
        <v>317.50024967052997</v>
      </c>
      <c r="D17" s="153">
        <f t="shared" si="2"/>
        <v>5.1919E-2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outlineLevel="1" x14ac:dyDescent="0.2">
      <c r="A18" s="172" t="s">
        <v>46</v>
      </c>
      <c r="B18" s="211">
        <v>2.357155E-5</v>
      </c>
      <c r="C18" s="211">
        <v>9.5465000000000003E-4</v>
      </c>
      <c r="D18" s="80"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outlineLevel="1" x14ac:dyDescent="0.2">
      <c r="A19" s="172" t="s">
        <v>87</v>
      </c>
      <c r="B19" s="211">
        <v>0.19691338046000001</v>
      </c>
      <c r="C19" s="211">
        <v>7.9750116000000002</v>
      </c>
      <c r="D19" s="80">
        <v>1.304E-3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outlineLevel="1" x14ac:dyDescent="0.2">
      <c r="A20" s="172" t="s">
        <v>181</v>
      </c>
      <c r="B20" s="211">
        <v>1.5029452921399999</v>
      </c>
      <c r="C20" s="211">
        <v>60.869434625780002</v>
      </c>
      <c r="D20" s="80">
        <v>9.9539999999999993E-3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outlineLevel="1" x14ac:dyDescent="0.2">
      <c r="A21" s="172" t="s">
        <v>158</v>
      </c>
      <c r="B21" s="211">
        <v>1.5249999999999999</v>
      </c>
      <c r="C21" s="211">
        <v>61.762652500000002</v>
      </c>
      <c r="D21" s="80">
        <v>1.01E-2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outlineLevel="1" x14ac:dyDescent="0.2">
      <c r="A22" s="172" t="s">
        <v>20</v>
      </c>
      <c r="B22" s="211">
        <v>1.01457230805</v>
      </c>
      <c r="C22" s="211">
        <v>41.09027993326</v>
      </c>
      <c r="D22" s="80">
        <v>6.7190000000000001E-3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outlineLevel="1" x14ac:dyDescent="0.2">
      <c r="A23" s="172" t="s">
        <v>171</v>
      </c>
      <c r="B23" s="211">
        <v>3.4588802962799998</v>
      </c>
      <c r="C23" s="211">
        <v>140.08499788803999</v>
      </c>
      <c r="D23" s="80">
        <v>2.2907E-2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outlineLevel="1" x14ac:dyDescent="0.2">
      <c r="A24" s="172" t="s">
        <v>136</v>
      </c>
      <c r="B24" s="211">
        <v>3.3364594470000002E-2</v>
      </c>
      <c r="C24" s="211">
        <v>1.35126941251</v>
      </c>
      <c r="D24" s="80">
        <v>2.2100000000000001E-4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outlineLevel="1" x14ac:dyDescent="0.2">
      <c r="A25" s="172" t="s">
        <v>189</v>
      </c>
      <c r="B25" s="211">
        <v>0.10779353781999999</v>
      </c>
      <c r="C25" s="211">
        <v>4.36564906094</v>
      </c>
      <c r="D25" s="80">
        <v>7.1400000000000001E-4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">
      <c r="B26" s="101"/>
      <c r="C26" s="101"/>
      <c r="D26" s="20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">
      <c r="B27" s="101"/>
      <c r="C27" s="101"/>
      <c r="D27" s="20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2">
      <c r="B28" s="101"/>
      <c r="C28" s="101"/>
      <c r="D28" s="20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2">
      <c r="B29" s="101"/>
      <c r="C29" s="101"/>
      <c r="D29" s="20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2">
      <c r="B30" s="101"/>
      <c r="C30" s="101"/>
      <c r="D30" s="20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2">
      <c r="B31" s="101"/>
      <c r="C31" s="101"/>
      <c r="D31" s="20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2">
      <c r="B32" s="101"/>
      <c r="C32" s="101"/>
      <c r="D32" s="20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01"/>
      <c r="C33" s="101"/>
      <c r="D33" s="20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01"/>
      <c r="C34" s="101"/>
      <c r="D34" s="20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01"/>
      <c r="C35" s="101"/>
      <c r="D35" s="20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01"/>
      <c r="C36" s="101"/>
      <c r="D36" s="20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01"/>
      <c r="C37" s="101"/>
      <c r="D37" s="20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01"/>
      <c r="C38" s="101"/>
      <c r="D38" s="20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01"/>
      <c r="C39" s="101"/>
      <c r="D39" s="20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01"/>
      <c r="C40" s="101"/>
      <c r="D40" s="20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01"/>
      <c r="C41" s="101"/>
      <c r="D41" s="20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01"/>
      <c r="C42" s="101"/>
      <c r="D42" s="20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01"/>
      <c r="C43" s="101"/>
      <c r="D43" s="20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01"/>
      <c r="C44" s="101"/>
      <c r="D44" s="20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01"/>
      <c r="C45" s="101"/>
      <c r="D45" s="20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01"/>
      <c r="C46" s="101"/>
      <c r="D46" s="20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01"/>
      <c r="C47" s="101"/>
      <c r="D47" s="20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01"/>
      <c r="C48" s="101"/>
      <c r="D48" s="20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7" bestFit="1" customWidth="1"/>
    <col min="2" max="3" width="13.5703125" style="27" bestFit="1" customWidth="1"/>
    <col min="4" max="4" width="14" style="27" bestFit="1" customWidth="1"/>
    <col min="5" max="7" width="14.5703125" style="27" bestFit="1" customWidth="1"/>
    <col min="8" max="16384" width="9.140625" style="27"/>
  </cols>
  <sheetData>
    <row r="2" spans="1:19" ht="18.75" x14ac:dyDescent="0.3">
      <c r="A2" s="5" t="s">
        <v>205</v>
      </c>
      <c r="B2" s="3"/>
      <c r="C2" s="3"/>
      <c r="D2" s="3"/>
      <c r="E2" s="3"/>
      <c r="F2" s="3"/>
      <c r="G2" s="3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">
      <c r="A3" s="212"/>
    </row>
    <row r="4" spans="1:19" s="133" customFormat="1" x14ac:dyDescent="0.2">
      <c r="A4" s="8" t="str">
        <f>$A$2 &amp; " (" &amp;G4 &amp; ")"</f>
        <v>Державний та гарантований державою борг України за останні 5 років (bn UAH)</v>
      </c>
      <c r="G4" s="133" t="str">
        <f>VALUAH</f>
        <v>bn UAH</v>
      </c>
    </row>
    <row r="5" spans="1:19" s="91" customFormat="1" x14ac:dyDescent="0.2">
      <c r="A5" s="138"/>
      <c r="B5" s="126">
        <v>43830</v>
      </c>
      <c r="C5" s="126">
        <v>44196</v>
      </c>
      <c r="D5" s="126">
        <v>44561</v>
      </c>
      <c r="E5" s="126">
        <v>44926</v>
      </c>
      <c r="F5" s="126">
        <v>45291</v>
      </c>
      <c r="G5" s="126">
        <v>45443</v>
      </c>
    </row>
    <row r="6" spans="1:19" s="254" customFormat="1" x14ac:dyDescent="0.2">
      <c r="A6" s="215" t="s">
        <v>151</v>
      </c>
      <c r="B6" s="53">
        <f t="shared" ref="B6:G6" si="0">SUM(B$7+ B$8)</f>
        <v>1998.2958999647599</v>
      </c>
      <c r="C6" s="53">
        <f t="shared" si="0"/>
        <v>2551.8817252042099</v>
      </c>
      <c r="D6" s="53">
        <f t="shared" si="0"/>
        <v>2672.0602101004497</v>
      </c>
      <c r="E6" s="53">
        <f t="shared" si="0"/>
        <v>4075.4500576792198</v>
      </c>
      <c r="F6" s="53">
        <f t="shared" si="0"/>
        <v>5519.5057194944002</v>
      </c>
      <c r="G6" s="53">
        <f t="shared" si="0"/>
        <v>6115.26354220139</v>
      </c>
    </row>
    <row r="7" spans="1:19" s="43" customFormat="1" x14ac:dyDescent="0.2">
      <c r="A7" s="39" t="s">
        <v>39</v>
      </c>
      <c r="B7" s="131">
        <v>838.84791942062998</v>
      </c>
      <c r="C7" s="131">
        <v>1032.9472373433</v>
      </c>
      <c r="D7" s="131">
        <v>1111.59786125906</v>
      </c>
      <c r="E7" s="131">
        <v>1461.888183668</v>
      </c>
      <c r="F7" s="131">
        <v>1656.49630379928</v>
      </c>
      <c r="G7" s="131">
        <v>1705.1476223949201</v>
      </c>
    </row>
    <row r="8" spans="1:19" s="43" customFormat="1" x14ac:dyDescent="0.2">
      <c r="A8" s="39" t="s">
        <v>177</v>
      </c>
      <c r="B8" s="131">
        <v>1159.4479805441299</v>
      </c>
      <c r="C8" s="131">
        <v>1518.9344878609099</v>
      </c>
      <c r="D8" s="131">
        <v>1560.4623488413899</v>
      </c>
      <c r="E8" s="131">
        <v>2613.56187401122</v>
      </c>
      <c r="F8" s="131">
        <v>3863.00941569512</v>
      </c>
      <c r="G8" s="131">
        <v>4410.1159198064697</v>
      </c>
    </row>
    <row r="9" spans="1:19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9" x14ac:dyDescent="0.2">
      <c r="A10" s="8" t="str">
        <f>$A$2 &amp; " (" &amp;G10 &amp; ")"</f>
        <v>Державний та гарантований державою борг України за останні 5 років (bn USD)</v>
      </c>
      <c r="B10" s="15"/>
      <c r="C10" s="15"/>
      <c r="D10" s="15"/>
      <c r="E10" s="15"/>
      <c r="F10" s="15"/>
      <c r="G10" s="133" t="str">
        <f>VALUSD</f>
        <v>bn USD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9" s="198" customFormat="1" x14ac:dyDescent="0.2">
      <c r="A11" s="138"/>
      <c r="B11" s="126">
        <v>43830</v>
      </c>
      <c r="C11" s="126">
        <v>44196</v>
      </c>
      <c r="D11" s="126">
        <v>44561</v>
      </c>
      <c r="E11" s="126">
        <v>44926</v>
      </c>
      <c r="F11" s="126">
        <v>45291</v>
      </c>
      <c r="G11" s="126">
        <v>45443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spans="1:19" s="120" customFormat="1" x14ac:dyDescent="0.2">
      <c r="A12" s="215" t="s">
        <v>151</v>
      </c>
      <c r="B12" s="53">
        <f t="shared" ref="B12:G12" si="1">SUM(B$13+ B$14)</f>
        <v>84.365406859860002</v>
      </c>
      <c r="C12" s="53">
        <f t="shared" si="1"/>
        <v>90.253504035259994</v>
      </c>
      <c r="D12" s="53">
        <f t="shared" si="1"/>
        <v>97.95588455634001</v>
      </c>
      <c r="E12" s="53">
        <f t="shared" si="1"/>
        <v>111.44670722128998</v>
      </c>
      <c r="F12" s="53">
        <f t="shared" si="1"/>
        <v>145.31745543965999</v>
      </c>
      <c r="G12" s="53">
        <f t="shared" si="1"/>
        <v>150.99378871165001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s="139" customFormat="1" x14ac:dyDescent="0.2">
      <c r="A13" s="163" t="s">
        <v>39</v>
      </c>
      <c r="B13" s="26">
        <v>35.415048400320003</v>
      </c>
      <c r="C13" s="26">
        <v>36.532691438050001</v>
      </c>
      <c r="D13" s="26">
        <v>40.750410997160003</v>
      </c>
      <c r="E13" s="26">
        <v>39.976596962419997</v>
      </c>
      <c r="F13" s="26">
        <v>43.612207332799997</v>
      </c>
      <c r="G13" s="26">
        <v>42.10230647321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9" s="139" customFormat="1" x14ac:dyDescent="0.2">
      <c r="A14" s="163" t="s">
        <v>177</v>
      </c>
      <c r="B14" s="26">
        <v>48.950358459539999</v>
      </c>
      <c r="C14" s="26">
        <v>53.720812597209999</v>
      </c>
      <c r="D14" s="26">
        <v>57.20547355918</v>
      </c>
      <c r="E14" s="26">
        <v>71.470110258869994</v>
      </c>
      <c r="F14" s="26">
        <v>101.70524810686</v>
      </c>
      <c r="G14" s="26">
        <v>108.89148223844001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1:19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s="207" customFormat="1" x14ac:dyDescent="0.2">
      <c r="G16" s="187" t="s">
        <v>196</v>
      </c>
    </row>
    <row r="17" spans="1:19" s="198" customFormat="1" x14ac:dyDescent="0.2">
      <c r="A17" s="138"/>
      <c r="B17" s="126">
        <v>43830</v>
      </c>
      <c r="C17" s="126">
        <v>44196</v>
      </c>
      <c r="D17" s="126">
        <v>44561</v>
      </c>
      <c r="E17" s="126">
        <v>44926</v>
      </c>
      <c r="F17" s="126">
        <v>45291</v>
      </c>
      <c r="G17" s="126">
        <v>45443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spans="1:19" s="120" customFormat="1" x14ac:dyDescent="0.2">
      <c r="A18" s="215" t="s">
        <v>151</v>
      </c>
      <c r="B18" s="53">
        <f t="shared" ref="B18:G18" si="2">SUM(B$19+ B$20)</f>
        <v>1</v>
      </c>
      <c r="C18" s="53">
        <f t="shared" si="2"/>
        <v>1</v>
      </c>
      <c r="D18" s="53">
        <f t="shared" si="2"/>
        <v>1</v>
      </c>
      <c r="E18" s="53">
        <f t="shared" si="2"/>
        <v>1</v>
      </c>
      <c r="F18" s="53">
        <f t="shared" si="2"/>
        <v>1</v>
      </c>
      <c r="G18" s="53">
        <f t="shared" si="2"/>
        <v>1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s="139" customFormat="1" x14ac:dyDescent="0.2">
      <c r="A19" s="163" t="s">
        <v>39</v>
      </c>
      <c r="B19" s="151">
        <v>0.41978199999999999</v>
      </c>
      <c r="C19" s="151">
        <v>0.404779</v>
      </c>
      <c r="D19" s="151">
        <v>0.41600799999999999</v>
      </c>
      <c r="E19" s="151">
        <v>0.35870600000000002</v>
      </c>
      <c r="F19" s="151">
        <v>0.30011700000000002</v>
      </c>
      <c r="G19" s="151">
        <v>0.278835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</row>
    <row r="20" spans="1:19" s="139" customFormat="1" x14ac:dyDescent="0.2">
      <c r="A20" s="163" t="s">
        <v>177</v>
      </c>
      <c r="B20" s="151">
        <v>0.58021800000000001</v>
      </c>
      <c r="C20" s="151">
        <v>0.595221</v>
      </c>
      <c r="D20" s="151">
        <v>0.58399199999999996</v>
      </c>
      <c r="E20" s="151">
        <v>0.64129400000000003</v>
      </c>
      <c r="F20" s="151">
        <v>0.69988300000000003</v>
      </c>
      <c r="G20" s="151">
        <v>0.72116499999999994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9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9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9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207" customFormat="1" x14ac:dyDescent="0.2"/>
    <row r="26" spans="1:19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9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7" bestFit="1" customWidth="1"/>
    <col min="2" max="7" width="11.7109375" style="27" customWidth="1"/>
    <col min="8" max="16384" width="9.140625" style="27"/>
  </cols>
  <sheetData>
    <row r="2" spans="1:19" ht="18.75" x14ac:dyDescent="0.3">
      <c r="A2" s="5" t="s">
        <v>205</v>
      </c>
      <c r="B2" s="3"/>
      <c r="C2" s="3"/>
      <c r="D2" s="3"/>
      <c r="E2" s="3"/>
      <c r="F2" s="3"/>
      <c r="G2" s="3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4" spans="1:19" s="133" customFormat="1" x14ac:dyDescent="0.2">
      <c r="G4" s="187" t="s">
        <v>108</v>
      </c>
    </row>
    <row r="5" spans="1:19" s="91" customFormat="1" x14ac:dyDescent="0.2">
      <c r="A5" s="140"/>
      <c r="B5" s="126">
        <f>YT_ALL!B5</f>
        <v>43830</v>
      </c>
      <c r="C5" s="126">
        <f>YT_ALL!C5</f>
        <v>44196</v>
      </c>
      <c r="D5" s="126">
        <f>YT_ALL!D5</f>
        <v>44561</v>
      </c>
      <c r="E5" s="126">
        <f>YT_ALL!E5</f>
        <v>44926</v>
      </c>
      <c r="F5" s="126">
        <f>YT_ALL!F5</f>
        <v>45291</v>
      </c>
      <c r="G5" s="126">
        <f>YT_ALL!G5</f>
        <v>45443</v>
      </c>
    </row>
    <row r="6" spans="1:19" s="254" customFormat="1" x14ac:dyDescent="0.2">
      <c r="A6" s="215" t="s">
        <v>151</v>
      </c>
      <c r="B6" s="53">
        <f t="shared" ref="B6:G6" si="0">SUM(B$7+ B$8)</f>
        <v>1998.2958999647599</v>
      </c>
      <c r="C6" s="53">
        <f t="shared" si="0"/>
        <v>2551.8817252042099</v>
      </c>
      <c r="D6" s="53">
        <f t="shared" si="0"/>
        <v>2672.0602101004497</v>
      </c>
      <c r="E6" s="53">
        <f t="shared" si="0"/>
        <v>4075.4500576792198</v>
      </c>
      <c r="F6" s="53">
        <f t="shared" si="0"/>
        <v>5519.5057194944002</v>
      </c>
      <c r="G6" s="53">
        <f t="shared" si="0"/>
        <v>6115.26354220139</v>
      </c>
    </row>
    <row r="7" spans="1:19" s="43" customFormat="1" x14ac:dyDescent="0.2">
      <c r="A7" s="100" t="str">
        <f>YT_ALL!A7</f>
        <v>Domestic Debt</v>
      </c>
      <c r="B7" s="131">
        <f>YT_ALL!B7/DMLMLR</f>
        <v>838.84791942062998</v>
      </c>
      <c r="C7" s="131">
        <f>YT_ALL!C7/DMLMLR</f>
        <v>1032.9472373433</v>
      </c>
      <c r="D7" s="131">
        <f>YT_ALL!D7/DMLMLR</f>
        <v>1111.59786125906</v>
      </c>
      <c r="E7" s="131">
        <f>YT_ALL!E7/DMLMLR</f>
        <v>1461.888183668</v>
      </c>
      <c r="F7" s="131">
        <f>YT_ALL!F7/DMLMLR</f>
        <v>1656.49630379928</v>
      </c>
      <c r="G7" s="131">
        <f>YT_ALL!G7/DMLMLR</f>
        <v>1705.1476223949201</v>
      </c>
    </row>
    <row r="8" spans="1:19" s="43" customFormat="1" x14ac:dyDescent="0.2">
      <c r="A8" s="100" t="str">
        <f>YT_ALL!A8</f>
        <v>External Debt</v>
      </c>
      <c r="B8" s="131">
        <f>YT_ALL!B8/DMLMLR</f>
        <v>1159.4479805441299</v>
      </c>
      <c r="C8" s="131">
        <f>YT_ALL!C8/DMLMLR</f>
        <v>1518.9344878609099</v>
      </c>
      <c r="D8" s="131">
        <f>YT_ALL!D8/DMLMLR</f>
        <v>1560.4623488413899</v>
      </c>
      <c r="E8" s="131">
        <f>YT_ALL!E8/DMLMLR</f>
        <v>2613.56187401122</v>
      </c>
      <c r="F8" s="131">
        <f>YT_ALL!F8/DMLMLR</f>
        <v>3863.00941569512</v>
      </c>
      <c r="G8" s="131">
        <f>YT_ALL!G8/DMLMLR</f>
        <v>4410.1159198064697</v>
      </c>
    </row>
    <row r="9" spans="1:19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9" x14ac:dyDescent="0.2">
      <c r="B10" s="15"/>
      <c r="C10" s="15"/>
      <c r="D10" s="15"/>
      <c r="E10" s="15"/>
      <c r="F10" s="15"/>
      <c r="G10" s="187" t="s">
        <v>106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9" s="198" customFormat="1" x14ac:dyDescent="0.2">
      <c r="A11" s="13"/>
      <c r="B11" s="126">
        <f>YT_ALL!B11</f>
        <v>43830</v>
      </c>
      <c r="C11" s="126">
        <f>YT_ALL!C11</f>
        <v>44196</v>
      </c>
      <c r="D11" s="126">
        <f>YT_ALL!D11</f>
        <v>44561</v>
      </c>
      <c r="E11" s="126">
        <f>YT_ALL!E11</f>
        <v>44926</v>
      </c>
      <c r="F11" s="126">
        <f>YT_ALL!F11</f>
        <v>45291</v>
      </c>
      <c r="G11" s="126">
        <f>YT_ALL!G11</f>
        <v>45443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spans="1:19" s="120" customFormat="1" x14ac:dyDescent="0.2">
      <c r="A12" s="215" t="s">
        <v>151</v>
      </c>
      <c r="B12" s="53">
        <f t="shared" ref="B12:G12" si="1">SUM(B$13+ B$14)</f>
        <v>84.365406859860002</v>
      </c>
      <c r="C12" s="53">
        <f t="shared" si="1"/>
        <v>90.253504035259994</v>
      </c>
      <c r="D12" s="53">
        <f t="shared" si="1"/>
        <v>97.95588455634001</v>
      </c>
      <c r="E12" s="53">
        <f t="shared" si="1"/>
        <v>111.44670722128998</v>
      </c>
      <c r="F12" s="53">
        <f t="shared" si="1"/>
        <v>145.31745543965999</v>
      </c>
      <c r="G12" s="53">
        <f t="shared" si="1"/>
        <v>150.99378871165001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s="139" customFormat="1" x14ac:dyDescent="0.2">
      <c r="A13" s="100" t="str">
        <f>YT_ALL!A13</f>
        <v>Domestic Debt</v>
      </c>
      <c r="B13" s="131">
        <f>YT_ALL!B13/DMLMLR</f>
        <v>35.415048400320003</v>
      </c>
      <c r="C13" s="131">
        <f>YT_ALL!C13/DMLMLR</f>
        <v>36.532691438050001</v>
      </c>
      <c r="D13" s="131">
        <f>YT_ALL!D13/DMLMLR</f>
        <v>40.750410997160003</v>
      </c>
      <c r="E13" s="131">
        <f>YT_ALL!E13/DMLMLR</f>
        <v>39.976596962419997</v>
      </c>
      <c r="F13" s="131">
        <f>YT_ALL!F13/DMLMLR</f>
        <v>43.612207332799997</v>
      </c>
      <c r="G13" s="131">
        <f>YT_ALL!G13/DMLMLR</f>
        <v>42.10230647321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9" s="139" customFormat="1" x14ac:dyDescent="0.2">
      <c r="A14" s="100" t="str">
        <f>YT_ALL!A14</f>
        <v>External Debt</v>
      </c>
      <c r="B14" s="131">
        <f>YT_ALL!B14/DMLMLR</f>
        <v>48.950358459539999</v>
      </c>
      <c r="C14" s="131">
        <f>YT_ALL!C14/DMLMLR</f>
        <v>53.720812597209999</v>
      </c>
      <c r="D14" s="131">
        <f>YT_ALL!D14/DMLMLR</f>
        <v>57.20547355918</v>
      </c>
      <c r="E14" s="131">
        <f>YT_ALL!E14/DMLMLR</f>
        <v>71.470110258869994</v>
      </c>
      <c r="F14" s="131">
        <f>YT_ALL!F14/DMLMLR</f>
        <v>101.70524810686</v>
      </c>
      <c r="G14" s="131">
        <f>YT_ALL!G14/DMLMLR</f>
        <v>108.89148223844001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1:19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s="207" customFormat="1" x14ac:dyDescent="0.2">
      <c r="G16" s="187" t="s">
        <v>196</v>
      </c>
    </row>
    <row r="17" spans="1:19" s="198" customFormat="1" x14ac:dyDescent="0.2">
      <c r="A17" s="13"/>
      <c r="B17" s="126">
        <f>YT_ALL!B17</f>
        <v>43830</v>
      </c>
      <c r="C17" s="126">
        <f>YT_ALL!C17</f>
        <v>44196</v>
      </c>
      <c r="D17" s="126">
        <f>YT_ALL!D17</f>
        <v>44561</v>
      </c>
      <c r="E17" s="126">
        <f>YT_ALL!E17</f>
        <v>44926</v>
      </c>
      <c r="F17" s="126">
        <f>YT_ALL!F17</f>
        <v>45291</v>
      </c>
      <c r="G17" s="126">
        <f>YT_ALL!G17</f>
        <v>45443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spans="1:19" s="120" customFormat="1" x14ac:dyDescent="0.2">
      <c r="A18" s="215" t="s">
        <v>151</v>
      </c>
      <c r="B18" s="53">
        <f t="shared" ref="B18:G18" si="2">SUM(B$19+ B$20)</f>
        <v>1</v>
      </c>
      <c r="C18" s="53">
        <f t="shared" si="2"/>
        <v>1</v>
      </c>
      <c r="D18" s="53">
        <f t="shared" si="2"/>
        <v>1</v>
      </c>
      <c r="E18" s="53">
        <f t="shared" si="2"/>
        <v>1</v>
      </c>
      <c r="F18" s="53">
        <f t="shared" si="2"/>
        <v>1</v>
      </c>
      <c r="G18" s="53">
        <f t="shared" si="2"/>
        <v>1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s="139" customFormat="1" x14ac:dyDescent="0.2">
      <c r="A19" s="100" t="str">
        <f>YT_ALL!A19</f>
        <v>Domestic Debt</v>
      </c>
      <c r="B19" s="248">
        <f>YT_ALL!B19</f>
        <v>0.41978199999999999</v>
      </c>
      <c r="C19" s="248">
        <f>YT_ALL!C19</f>
        <v>0.404779</v>
      </c>
      <c r="D19" s="248">
        <f>YT_ALL!D19</f>
        <v>0.41600799999999999</v>
      </c>
      <c r="E19" s="248">
        <f>YT_ALL!E19</f>
        <v>0.35870600000000002</v>
      </c>
      <c r="F19" s="248">
        <f>YT_ALL!F19</f>
        <v>0.30011700000000002</v>
      </c>
      <c r="G19" s="248">
        <f>YT_ALL!G19</f>
        <v>0.278835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</row>
    <row r="20" spans="1:19" s="139" customFormat="1" x14ac:dyDescent="0.2">
      <c r="A20" s="100" t="str">
        <f>YT_ALL!A20</f>
        <v>External Debt</v>
      </c>
      <c r="B20" s="248">
        <f>YT_ALL!B20</f>
        <v>0.58021800000000001</v>
      </c>
      <c r="C20" s="248">
        <f>YT_ALL!C20</f>
        <v>0.595221</v>
      </c>
      <c r="D20" s="248">
        <f>YT_ALL!D20</f>
        <v>0.58399199999999996</v>
      </c>
      <c r="E20" s="248">
        <f>YT_ALL!E20</f>
        <v>0.64129400000000003</v>
      </c>
      <c r="F20" s="248">
        <f>YT_ALL!F20</f>
        <v>0.69988300000000003</v>
      </c>
      <c r="G20" s="248">
        <f>YT_ALL!G20</f>
        <v>0.72116499999999994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9" x14ac:dyDescent="0.2">
      <c r="A21" s="16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9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9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207" customFormat="1" x14ac:dyDescent="0.2"/>
    <row r="26" spans="1:19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9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7" bestFit="1" customWidth="1"/>
    <col min="2" max="7" width="11.7109375" style="27" customWidth="1"/>
    <col min="8" max="16384" width="9.140625" style="27"/>
  </cols>
  <sheetData>
    <row r="2" spans="1:19" ht="18.75" x14ac:dyDescent="0.3">
      <c r="A2" s="5" t="s">
        <v>205</v>
      </c>
      <c r="B2" s="3"/>
      <c r="C2" s="3"/>
      <c r="D2" s="3"/>
      <c r="E2" s="3"/>
      <c r="F2" s="3"/>
      <c r="G2" s="3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4" spans="1:19" s="133" customFormat="1" x14ac:dyDescent="0.2">
      <c r="G4" s="187" t="s">
        <v>108</v>
      </c>
    </row>
    <row r="5" spans="1:19" s="91" customFormat="1" x14ac:dyDescent="0.2">
      <c r="A5" s="140"/>
      <c r="B5" s="126">
        <f>YT_ALL!B5</f>
        <v>43830</v>
      </c>
      <c r="C5" s="126">
        <f>YT_ALL!C5</f>
        <v>44196</v>
      </c>
      <c r="D5" s="126">
        <f>YT_ALL!D5</f>
        <v>44561</v>
      </c>
      <c r="E5" s="126">
        <f>YT_ALL!E5</f>
        <v>44926</v>
      </c>
      <c r="F5" s="126">
        <f>YT_ALL!F5</f>
        <v>45291</v>
      </c>
      <c r="G5" s="126">
        <f>YT_ALL!G5</f>
        <v>45443</v>
      </c>
    </row>
    <row r="6" spans="1:19" s="254" customFormat="1" x14ac:dyDescent="0.2">
      <c r="A6" s="215" t="s">
        <v>151</v>
      </c>
      <c r="B6" s="53">
        <f t="shared" ref="B6:G6" si="0">SUM(B$7+ B$8)</f>
        <v>1998.2958999647599</v>
      </c>
      <c r="C6" s="53">
        <f t="shared" si="0"/>
        <v>2551.8817252042099</v>
      </c>
      <c r="D6" s="53">
        <f t="shared" si="0"/>
        <v>2672.0602101004497</v>
      </c>
      <c r="E6" s="53">
        <f t="shared" si="0"/>
        <v>4075.4500576792198</v>
      </c>
      <c r="F6" s="53">
        <f t="shared" si="0"/>
        <v>5519.5057194943993</v>
      </c>
      <c r="G6" s="53">
        <f t="shared" si="0"/>
        <v>6115.26354220139</v>
      </c>
    </row>
    <row r="7" spans="1:19" s="43" customFormat="1" x14ac:dyDescent="0.2">
      <c r="A7" s="100" t="str">
        <f>YK_ALL!A7</f>
        <v>State Debt</v>
      </c>
      <c r="B7" s="131">
        <f>YK_ALL!B7/DMLMLR</f>
        <v>1761.36913148087</v>
      </c>
      <c r="C7" s="131">
        <f>YK_ALL!C7/DMLMLR</f>
        <v>2259.2315015926201</v>
      </c>
      <c r="D7" s="131">
        <f>YK_ALL!D7/DMLMLR</f>
        <v>2362.7201507571899</v>
      </c>
      <c r="E7" s="131">
        <f>YK_ALL!E7/DMLMLR</f>
        <v>3715.1336317660898</v>
      </c>
      <c r="F7" s="131">
        <f>YK_ALL!F7/DMLMLR</f>
        <v>5188.0907415274296</v>
      </c>
      <c r="G7" s="131">
        <f>YK_ALL!G7/DMLMLR</f>
        <v>5797.7632925308599</v>
      </c>
    </row>
    <row r="8" spans="1:19" s="43" customFormat="1" x14ac:dyDescent="0.2">
      <c r="A8" s="100" t="str">
        <f>YK_ALL!A8</f>
        <v>State guaranteed debt</v>
      </c>
      <c r="B8" s="131">
        <f>YK_ALL!B8/DMLMLR</f>
        <v>236.92676848388999</v>
      </c>
      <c r="C8" s="131">
        <f>YK_ALL!C8/DMLMLR</f>
        <v>292.65022361158998</v>
      </c>
      <c r="D8" s="131">
        <f>YK_ALL!D8/DMLMLR</f>
        <v>309.34005934326001</v>
      </c>
      <c r="E8" s="131">
        <f>YK_ALL!E8/DMLMLR</f>
        <v>360.31642591312999</v>
      </c>
      <c r="F8" s="131">
        <f>YK_ALL!F8/DMLMLR</f>
        <v>331.41497796697001</v>
      </c>
      <c r="G8" s="131">
        <f>YK_ALL!G8/DMLMLR</f>
        <v>317.50024967053002</v>
      </c>
    </row>
    <row r="9" spans="1:19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9" x14ac:dyDescent="0.2">
      <c r="B10" s="15"/>
      <c r="C10" s="15"/>
      <c r="D10" s="15"/>
      <c r="E10" s="15"/>
      <c r="F10" s="15"/>
      <c r="G10" s="187" t="s">
        <v>106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9" s="198" customFormat="1" x14ac:dyDescent="0.2">
      <c r="A11" s="13"/>
      <c r="B11" s="126">
        <f>YT_ALL!B11</f>
        <v>43830</v>
      </c>
      <c r="C11" s="126">
        <f>YT_ALL!C11</f>
        <v>44196</v>
      </c>
      <c r="D11" s="126">
        <f>YT_ALL!D11</f>
        <v>44561</v>
      </c>
      <c r="E11" s="126">
        <f>YT_ALL!E11</f>
        <v>44926</v>
      </c>
      <c r="F11" s="126">
        <f>YT_ALL!F11</f>
        <v>45291</v>
      </c>
      <c r="G11" s="126">
        <f>YT_ALL!G11</f>
        <v>45443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spans="1:19" s="120" customFormat="1" x14ac:dyDescent="0.2">
      <c r="A12" s="215" t="s">
        <v>151</v>
      </c>
      <c r="B12" s="53">
        <f t="shared" ref="B12:G12" si="1">SUM(B$13+ B$14)</f>
        <v>84.365406859860002</v>
      </c>
      <c r="C12" s="53">
        <f t="shared" si="1"/>
        <v>90.253504035260008</v>
      </c>
      <c r="D12" s="53">
        <f t="shared" si="1"/>
        <v>97.955884556339996</v>
      </c>
      <c r="E12" s="53">
        <f t="shared" si="1"/>
        <v>111.44670722129001</v>
      </c>
      <c r="F12" s="53">
        <f t="shared" si="1"/>
        <v>145.31745543966002</v>
      </c>
      <c r="G12" s="53">
        <f t="shared" si="1"/>
        <v>150.99378871164998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s="139" customFormat="1" x14ac:dyDescent="0.2">
      <c r="A13" s="100" t="str">
        <f>YK_ALL!A13</f>
        <v>State Debt</v>
      </c>
      <c r="B13" s="131">
        <f>YK_ALL!B13/DMLMLR</f>
        <v>74.362672420240003</v>
      </c>
      <c r="C13" s="131">
        <f>YK_ALL!C13/DMLMLR</f>
        <v>79.903217077660003</v>
      </c>
      <c r="D13" s="131">
        <f>YK_ALL!D13/DMLMLR</f>
        <v>86.615691312519999</v>
      </c>
      <c r="E13" s="131">
        <f>YK_ALL!E13/DMLMLR</f>
        <v>101.59354286955001</v>
      </c>
      <c r="F13" s="131">
        <f>YK_ALL!F13/DMLMLR</f>
        <v>136.59196737241001</v>
      </c>
      <c r="G13" s="131">
        <f>YK_ALL!G13/DMLMLR</f>
        <v>143.15429573087999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9" s="139" customFormat="1" x14ac:dyDescent="0.2">
      <c r="A14" s="100" t="str">
        <f>YK_ALL!A14</f>
        <v>State guaranteed debt</v>
      </c>
      <c r="B14" s="131">
        <f>YK_ALL!B14/DMLMLR</f>
        <v>10.002734439619999</v>
      </c>
      <c r="C14" s="131">
        <f>YK_ALL!C14/DMLMLR</f>
        <v>10.3502869576</v>
      </c>
      <c r="D14" s="131">
        <f>YK_ALL!D14/DMLMLR</f>
        <v>11.34019324382</v>
      </c>
      <c r="E14" s="131">
        <f>YK_ALL!E14/DMLMLR</f>
        <v>9.8531643517400003</v>
      </c>
      <c r="F14" s="131">
        <f>YK_ALL!F14/DMLMLR</f>
        <v>8.7254880672499997</v>
      </c>
      <c r="G14" s="131">
        <f>YK_ALL!G14/DMLMLR</f>
        <v>7.8394929807700002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1:19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s="207" customFormat="1" x14ac:dyDescent="0.2">
      <c r="G16" s="187" t="s">
        <v>196</v>
      </c>
    </row>
    <row r="17" spans="1:19" s="198" customFormat="1" x14ac:dyDescent="0.2">
      <c r="A17" s="13"/>
      <c r="B17" s="126">
        <f>YT_ALL!B17</f>
        <v>43830</v>
      </c>
      <c r="C17" s="126">
        <f>YT_ALL!C17</f>
        <v>44196</v>
      </c>
      <c r="D17" s="126">
        <f>YT_ALL!D17</f>
        <v>44561</v>
      </c>
      <c r="E17" s="126">
        <f>YT_ALL!E17</f>
        <v>44926</v>
      </c>
      <c r="F17" s="126">
        <f>YT_ALL!F17</f>
        <v>45291</v>
      </c>
      <c r="G17" s="126">
        <f>YT_ALL!G17</f>
        <v>45443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spans="1:19" s="120" customFormat="1" x14ac:dyDescent="0.2">
      <c r="A18" s="215" t="s">
        <v>151</v>
      </c>
      <c r="B18" s="53">
        <f t="shared" ref="B18:G18" si="2">SUM(B$19+ B$20)</f>
        <v>1</v>
      </c>
      <c r="C18" s="53">
        <f t="shared" si="2"/>
        <v>1</v>
      </c>
      <c r="D18" s="53">
        <f t="shared" si="2"/>
        <v>1</v>
      </c>
      <c r="E18" s="53">
        <f t="shared" si="2"/>
        <v>1</v>
      </c>
      <c r="F18" s="53">
        <f t="shared" si="2"/>
        <v>1</v>
      </c>
      <c r="G18" s="53">
        <f t="shared" si="2"/>
        <v>1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s="139" customFormat="1" x14ac:dyDescent="0.2">
      <c r="A19" s="100" t="str">
        <f>YK_ALL!A19</f>
        <v>State Debt</v>
      </c>
      <c r="B19" s="131">
        <f>YK_ALL!B19</f>
        <v>0.881436</v>
      </c>
      <c r="C19" s="131">
        <f>YK_ALL!C19</f>
        <v>0.88532</v>
      </c>
      <c r="D19" s="131">
        <f>YK_ALL!D19</f>
        <v>0.88423200000000002</v>
      </c>
      <c r="E19" s="131">
        <f>YK_ALL!E19</f>
        <v>0.91158899999999998</v>
      </c>
      <c r="F19" s="131">
        <f>YK_ALL!F19</f>
        <v>0.93995600000000001</v>
      </c>
      <c r="G19" s="131">
        <f>YK_ALL!G19</f>
        <v>0.94808099999999995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</row>
    <row r="20" spans="1:19" s="139" customFormat="1" x14ac:dyDescent="0.2">
      <c r="A20" s="100" t="str">
        <f>YK_ALL!A20</f>
        <v>State guaranteed debt</v>
      </c>
      <c r="B20" s="131">
        <f>YK_ALL!B20</f>
        <v>0.118564</v>
      </c>
      <c r="C20" s="131">
        <f>YK_ALL!C20</f>
        <v>0.11468</v>
      </c>
      <c r="D20" s="131">
        <f>YK_ALL!D20</f>
        <v>0.115768</v>
      </c>
      <c r="E20" s="131">
        <f>YK_ALL!E20</f>
        <v>8.8411000000000003E-2</v>
      </c>
      <c r="F20" s="131">
        <f>YK_ALL!F20</f>
        <v>6.0044E-2</v>
      </c>
      <c r="G20" s="131">
        <f>YK_ALL!G20</f>
        <v>5.1919E-2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9" x14ac:dyDescent="0.2">
      <c r="A21" s="16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9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9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207" customFormat="1" x14ac:dyDescent="0.2"/>
    <row r="26" spans="1:19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9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7" bestFit="1" customWidth="1"/>
    <col min="2" max="3" width="13.5703125" style="27" bestFit="1" customWidth="1"/>
    <col min="4" max="4" width="14" style="27" bestFit="1" customWidth="1"/>
    <col min="5" max="7" width="14.5703125" style="27" bestFit="1" customWidth="1"/>
    <col min="8" max="16384" width="9.140625" style="27"/>
  </cols>
  <sheetData>
    <row r="2" spans="1:19" ht="18.75" x14ac:dyDescent="0.3">
      <c r="A2" s="5" t="s">
        <v>205</v>
      </c>
      <c r="B2" s="3"/>
      <c r="C2" s="3"/>
      <c r="D2" s="3"/>
      <c r="E2" s="3"/>
      <c r="F2" s="3"/>
      <c r="G2" s="3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">
      <c r="A3" s="212"/>
    </row>
    <row r="4" spans="1:19" s="133" customFormat="1" x14ac:dyDescent="0.2">
      <c r="G4" s="133" t="str">
        <f>VALUAH</f>
        <v>bn UAH</v>
      </c>
    </row>
    <row r="5" spans="1:19" s="91" customFormat="1" x14ac:dyDescent="0.2">
      <c r="A5" s="138"/>
      <c r="B5" s="126">
        <v>43830</v>
      </c>
      <c r="C5" s="126">
        <v>44196</v>
      </c>
      <c r="D5" s="126">
        <v>44561</v>
      </c>
      <c r="E5" s="126">
        <v>44926</v>
      </c>
      <c r="F5" s="126">
        <v>45291</v>
      </c>
      <c r="G5" s="126">
        <v>45443</v>
      </c>
    </row>
    <row r="6" spans="1:19" s="254" customFormat="1" x14ac:dyDescent="0.2">
      <c r="A6" s="215" t="s">
        <v>151</v>
      </c>
      <c r="B6" s="53">
        <f t="shared" ref="B6:G6" si="0">SUM(B$7+ B$8)</f>
        <v>1998.2958999647599</v>
      </c>
      <c r="C6" s="53">
        <f t="shared" si="0"/>
        <v>2551.8817252042099</v>
      </c>
      <c r="D6" s="53">
        <f t="shared" si="0"/>
        <v>2672.0602101004497</v>
      </c>
      <c r="E6" s="53">
        <f t="shared" si="0"/>
        <v>4075.4500576792198</v>
      </c>
      <c r="F6" s="53">
        <f t="shared" si="0"/>
        <v>5519.5057194943993</v>
      </c>
      <c r="G6" s="53">
        <f t="shared" si="0"/>
        <v>6115.26354220139</v>
      </c>
    </row>
    <row r="7" spans="1:19" s="43" customFormat="1" x14ac:dyDescent="0.2">
      <c r="A7" s="39" t="s">
        <v>161</v>
      </c>
      <c r="B7" s="131">
        <v>1761.36913148087</v>
      </c>
      <c r="C7" s="131">
        <v>2259.2315015926201</v>
      </c>
      <c r="D7" s="131">
        <v>2362.7201507571899</v>
      </c>
      <c r="E7" s="131">
        <v>3715.1336317660898</v>
      </c>
      <c r="F7" s="131">
        <v>5188.0907415274296</v>
      </c>
      <c r="G7" s="131">
        <v>5797.7632925308599</v>
      </c>
    </row>
    <row r="8" spans="1:19" s="43" customFormat="1" x14ac:dyDescent="0.2">
      <c r="A8" s="39" t="s">
        <v>64</v>
      </c>
      <c r="B8" s="131">
        <v>236.92676848388999</v>
      </c>
      <c r="C8" s="131">
        <v>292.65022361158998</v>
      </c>
      <c r="D8" s="131">
        <v>309.34005934326001</v>
      </c>
      <c r="E8" s="131">
        <v>360.31642591312999</v>
      </c>
      <c r="F8" s="131">
        <v>331.41497796697001</v>
      </c>
      <c r="G8" s="131">
        <v>317.50024967053002</v>
      </c>
    </row>
    <row r="9" spans="1:19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9" x14ac:dyDescent="0.2">
      <c r="B10" s="15"/>
      <c r="C10" s="15"/>
      <c r="D10" s="15"/>
      <c r="E10" s="15"/>
      <c r="F10" s="15"/>
      <c r="G10" s="133" t="str">
        <f>VALUSD</f>
        <v>bn USD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9" s="198" customFormat="1" x14ac:dyDescent="0.2">
      <c r="A11" s="138"/>
      <c r="B11" s="126">
        <v>43830</v>
      </c>
      <c r="C11" s="126">
        <v>44196</v>
      </c>
      <c r="D11" s="126">
        <v>44561</v>
      </c>
      <c r="E11" s="126">
        <v>44926</v>
      </c>
      <c r="F11" s="126">
        <v>45291</v>
      </c>
      <c r="G11" s="126">
        <v>45443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spans="1:19" s="120" customFormat="1" x14ac:dyDescent="0.2">
      <c r="A12" s="215" t="s">
        <v>151</v>
      </c>
      <c r="B12" s="53">
        <f t="shared" ref="B12:G12" si="1">SUM(B$13+ B$14)</f>
        <v>84.365406859860002</v>
      </c>
      <c r="C12" s="53">
        <f t="shared" si="1"/>
        <v>90.253504035260008</v>
      </c>
      <c r="D12" s="53">
        <f t="shared" si="1"/>
        <v>97.955884556339996</v>
      </c>
      <c r="E12" s="53">
        <f t="shared" si="1"/>
        <v>111.44670722129001</v>
      </c>
      <c r="F12" s="53">
        <f t="shared" si="1"/>
        <v>145.31745543966002</v>
      </c>
      <c r="G12" s="53">
        <f t="shared" si="1"/>
        <v>150.99378871164998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s="139" customFormat="1" x14ac:dyDescent="0.2">
      <c r="A13" s="39" t="s">
        <v>161</v>
      </c>
      <c r="B13" s="26">
        <v>74.362672420240003</v>
      </c>
      <c r="C13" s="26">
        <v>79.903217077660003</v>
      </c>
      <c r="D13" s="26">
        <v>86.615691312519999</v>
      </c>
      <c r="E13" s="26">
        <v>101.59354286955001</v>
      </c>
      <c r="F13" s="26">
        <v>136.59196737241001</v>
      </c>
      <c r="G13" s="26">
        <v>143.15429573087999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9" s="139" customFormat="1" x14ac:dyDescent="0.2">
      <c r="A14" s="39" t="s">
        <v>64</v>
      </c>
      <c r="B14" s="26">
        <v>10.002734439619999</v>
      </c>
      <c r="C14" s="26">
        <v>10.3502869576</v>
      </c>
      <c r="D14" s="26">
        <v>11.34019324382</v>
      </c>
      <c r="E14" s="26">
        <v>9.8531643517400003</v>
      </c>
      <c r="F14" s="26">
        <v>8.7254880672499997</v>
      </c>
      <c r="G14" s="26">
        <v>7.8394929807700002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1:19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s="207" customFormat="1" x14ac:dyDescent="0.2">
      <c r="G16" s="187" t="s">
        <v>196</v>
      </c>
    </row>
    <row r="17" spans="1:19" s="198" customFormat="1" x14ac:dyDescent="0.2">
      <c r="A17" s="138"/>
      <c r="B17" s="126">
        <v>43830</v>
      </c>
      <c r="C17" s="126">
        <v>44196</v>
      </c>
      <c r="D17" s="126">
        <v>44561</v>
      </c>
      <c r="E17" s="126">
        <v>44926</v>
      </c>
      <c r="F17" s="126">
        <v>45291</v>
      </c>
      <c r="G17" s="126">
        <v>45443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spans="1:19" s="120" customFormat="1" x14ac:dyDescent="0.2">
      <c r="A18" s="215" t="s">
        <v>151</v>
      </c>
      <c r="B18" s="53">
        <f t="shared" ref="B18:G18" si="2">SUM(B$19+ B$20)</f>
        <v>1</v>
      </c>
      <c r="C18" s="53">
        <f t="shared" si="2"/>
        <v>1</v>
      </c>
      <c r="D18" s="53">
        <f t="shared" si="2"/>
        <v>1</v>
      </c>
      <c r="E18" s="53">
        <f t="shared" si="2"/>
        <v>1</v>
      </c>
      <c r="F18" s="53">
        <f t="shared" si="2"/>
        <v>1</v>
      </c>
      <c r="G18" s="53">
        <f t="shared" si="2"/>
        <v>1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s="139" customFormat="1" x14ac:dyDescent="0.2">
      <c r="A19" s="39" t="s">
        <v>161</v>
      </c>
      <c r="B19" s="151">
        <v>0.881436</v>
      </c>
      <c r="C19" s="151">
        <v>0.88532</v>
      </c>
      <c r="D19" s="151">
        <v>0.88423200000000002</v>
      </c>
      <c r="E19" s="151">
        <v>0.91158899999999998</v>
      </c>
      <c r="F19" s="151">
        <v>0.93995600000000001</v>
      </c>
      <c r="G19" s="151">
        <v>0.94808099999999995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</row>
    <row r="20" spans="1:19" s="139" customFormat="1" x14ac:dyDescent="0.2">
      <c r="A20" s="39" t="s">
        <v>64</v>
      </c>
      <c r="B20" s="151">
        <v>0.118564</v>
      </c>
      <c r="C20" s="151">
        <v>0.11468</v>
      </c>
      <c r="D20" s="151">
        <v>0.115768</v>
      </c>
      <c r="E20" s="151">
        <v>8.8411000000000003E-2</v>
      </c>
      <c r="F20" s="151">
        <v>6.0044E-2</v>
      </c>
      <c r="G20" s="151">
        <v>5.1919E-2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9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9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9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207" customFormat="1" x14ac:dyDescent="0.2"/>
    <row r="26" spans="1:19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9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63" style="27" customWidth="1"/>
    <col min="2" max="7" width="12.5703125" style="108" customWidth="1"/>
    <col min="8" max="16384" width="9.140625" style="27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3"/>
      <c r="C2" s="3"/>
      <c r="D2" s="3"/>
      <c r="E2" s="3"/>
      <c r="F2" s="3"/>
      <c r="G2" s="3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">
      <c r="A3" s="212"/>
    </row>
    <row r="4" spans="1:19" s="133" customFormat="1" x14ac:dyDescent="0.2">
      <c r="B4" s="194"/>
      <c r="C4" s="194"/>
      <c r="D4" s="194"/>
      <c r="E4" s="194"/>
      <c r="F4" s="194"/>
      <c r="G4" s="133" t="str">
        <f>VALUAH</f>
        <v>bn UAH</v>
      </c>
    </row>
    <row r="5" spans="1:19" s="91" customFormat="1" x14ac:dyDescent="0.2">
      <c r="A5" s="138"/>
      <c r="B5" s="126">
        <v>43830</v>
      </c>
      <c r="C5" s="126">
        <v>44196</v>
      </c>
      <c r="D5" s="126">
        <v>44561</v>
      </c>
      <c r="E5" s="126">
        <v>44926</v>
      </c>
      <c r="F5" s="126">
        <v>45291</v>
      </c>
      <c r="G5" s="126">
        <v>45443</v>
      </c>
    </row>
    <row r="6" spans="1:19" s="254" customFormat="1" ht="15.75" x14ac:dyDescent="0.2">
      <c r="A6" s="144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41">
        <f t="shared" ref="B6:G6" si="0">B$7+B$86</f>
        <v>1998.2958999647599</v>
      </c>
      <c r="C6" s="41">
        <f t="shared" si="0"/>
        <v>2551.8817252042109</v>
      </c>
      <c r="D6" s="41">
        <f t="shared" si="0"/>
        <v>2672.0602101004497</v>
      </c>
      <c r="E6" s="41">
        <f t="shared" si="0"/>
        <v>4075.4500576792207</v>
      </c>
      <c r="F6" s="41">
        <f t="shared" si="0"/>
        <v>5519.5057194943993</v>
      </c>
      <c r="G6" s="41">
        <f t="shared" si="0"/>
        <v>6115.2635422013891</v>
      </c>
    </row>
    <row r="7" spans="1:19" s="104" customFormat="1" ht="15" x14ac:dyDescent="0.2">
      <c r="A7" s="11" t="s">
        <v>161</v>
      </c>
      <c r="B7" s="37">
        <f t="shared" ref="B7:G7" si="1">B$8+B$46</f>
        <v>1761.3691314808698</v>
      </c>
      <c r="C7" s="37">
        <f t="shared" si="1"/>
        <v>2259.2315015926206</v>
      </c>
      <c r="D7" s="37">
        <f t="shared" si="1"/>
        <v>2362.7201507571899</v>
      </c>
      <c r="E7" s="37">
        <f t="shared" si="1"/>
        <v>3715.1336317660907</v>
      </c>
      <c r="F7" s="37">
        <f t="shared" si="1"/>
        <v>5188.0907415274296</v>
      </c>
      <c r="G7" s="37">
        <f t="shared" si="1"/>
        <v>5797.763292530859</v>
      </c>
    </row>
    <row r="8" spans="1:19" s="152" customFormat="1" ht="15" outlineLevel="1" x14ac:dyDescent="0.2">
      <c r="A8" s="183" t="s">
        <v>39</v>
      </c>
      <c r="B8" s="216">
        <f t="shared" ref="B8:G8" si="2">B$9+B$44</f>
        <v>829.49510481237996</v>
      </c>
      <c r="C8" s="216">
        <f t="shared" si="2"/>
        <v>1000.7098766559004</v>
      </c>
      <c r="D8" s="216">
        <f t="shared" si="2"/>
        <v>1062.5590347498203</v>
      </c>
      <c r="E8" s="216">
        <f t="shared" si="2"/>
        <v>1389.6902523549404</v>
      </c>
      <c r="F8" s="216">
        <f t="shared" si="2"/>
        <v>1587.69758465976</v>
      </c>
      <c r="G8" s="216">
        <f t="shared" si="2"/>
        <v>1636.3022215191395</v>
      </c>
    </row>
    <row r="9" spans="1:19" s="30" customFormat="1" outlineLevel="2" x14ac:dyDescent="0.2">
      <c r="A9" s="90" t="s">
        <v>178</v>
      </c>
      <c r="B9" s="21">
        <f t="shared" ref="B9:G9" si="3">SUM(B$10:B$43)</f>
        <v>827.37906445219994</v>
      </c>
      <c r="C9" s="21">
        <f t="shared" si="3"/>
        <v>998.72608881820042</v>
      </c>
      <c r="D9" s="21">
        <f t="shared" si="3"/>
        <v>1060.7074994346003</v>
      </c>
      <c r="E9" s="21">
        <f t="shared" si="3"/>
        <v>1387.9709695622005</v>
      </c>
      <c r="F9" s="21">
        <f t="shared" si="3"/>
        <v>1586.1105543895001</v>
      </c>
      <c r="G9" s="21">
        <f t="shared" si="3"/>
        <v>1634.7482543794995</v>
      </c>
    </row>
    <row r="10" spans="1:19" s="43" customFormat="1" outlineLevel="3" x14ac:dyDescent="0.2">
      <c r="A10" s="168" t="s">
        <v>23</v>
      </c>
      <c r="B10" s="131">
        <v>37.771855741800003</v>
      </c>
      <c r="C10" s="131">
        <v>55.628160976399997</v>
      </c>
      <c r="D10" s="131">
        <v>95.914618630199996</v>
      </c>
      <c r="E10" s="131">
        <v>53.805816397400001</v>
      </c>
      <c r="F10" s="131">
        <v>124.26256048570001</v>
      </c>
      <c r="G10" s="131">
        <v>86.814149702500004</v>
      </c>
    </row>
    <row r="11" spans="1:19" outlineLevel="3" x14ac:dyDescent="0.2">
      <c r="A11" s="22" t="s">
        <v>180</v>
      </c>
      <c r="B11" s="95">
        <v>0</v>
      </c>
      <c r="C11" s="95">
        <v>33.438972800999998</v>
      </c>
      <c r="D11" s="95">
        <v>1.1224285348</v>
      </c>
      <c r="E11" s="95">
        <v>0</v>
      </c>
      <c r="F11" s="95">
        <v>0</v>
      </c>
      <c r="G11" s="95"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outlineLevel="3" x14ac:dyDescent="0.2">
      <c r="A12" s="22" t="s">
        <v>144</v>
      </c>
      <c r="B12" s="95">
        <v>0</v>
      </c>
      <c r="C12" s="95">
        <v>11.184692</v>
      </c>
      <c r="D12" s="95">
        <v>26.571145999999999</v>
      </c>
      <c r="E12" s="95">
        <v>46.997578392000001</v>
      </c>
      <c r="F12" s="95">
        <v>0</v>
      </c>
      <c r="G12" s="95"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outlineLevel="3" x14ac:dyDescent="0.2">
      <c r="A13" s="22" t="s">
        <v>175</v>
      </c>
      <c r="B13" s="95">
        <v>0</v>
      </c>
      <c r="C13" s="95">
        <v>31.776369563999999</v>
      </c>
      <c r="D13" s="95">
        <v>0</v>
      </c>
      <c r="E13" s="95">
        <v>0</v>
      </c>
      <c r="F13" s="95">
        <v>45.625538052300001</v>
      </c>
      <c r="G13" s="95">
        <v>15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outlineLevel="3" x14ac:dyDescent="0.2">
      <c r="A14" s="22" t="s">
        <v>15</v>
      </c>
      <c r="B14" s="95">
        <v>72.721914999999996</v>
      </c>
      <c r="C14" s="95">
        <v>71.771915000000007</v>
      </c>
      <c r="D14" s="95">
        <v>81.333449999999999</v>
      </c>
      <c r="E14" s="95">
        <v>81.333449999999999</v>
      </c>
      <c r="F14" s="95">
        <v>75.401431000000002</v>
      </c>
      <c r="G14" s="95">
        <v>70.901431000000002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outlineLevel="3" x14ac:dyDescent="0.2">
      <c r="A15" s="22" t="s">
        <v>59</v>
      </c>
      <c r="B15" s="95">
        <v>19.033000000000001</v>
      </c>
      <c r="C15" s="95">
        <v>19.033000000000001</v>
      </c>
      <c r="D15" s="95">
        <v>17.533000000000001</v>
      </c>
      <c r="E15" s="95">
        <v>17.533000000000001</v>
      </c>
      <c r="F15" s="95">
        <v>17.533000000000001</v>
      </c>
      <c r="G15" s="95">
        <v>17.533000000000001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outlineLevel="3" x14ac:dyDescent="0.2">
      <c r="A16" s="22" t="s">
        <v>115</v>
      </c>
      <c r="B16" s="95">
        <v>36.5</v>
      </c>
      <c r="C16" s="95">
        <v>36.5</v>
      </c>
      <c r="D16" s="95">
        <v>36.5</v>
      </c>
      <c r="E16" s="95">
        <v>50</v>
      </c>
      <c r="F16" s="95">
        <v>50</v>
      </c>
      <c r="G16" s="95">
        <v>50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outlineLevel="3" x14ac:dyDescent="0.2">
      <c r="A17" s="22" t="s">
        <v>160</v>
      </c>
      <c r="B17" s="95">
        <v>28.700001</v>
      </c>
      <c r="C17" s="95">
        <v>28.700001</v>
      </c>
      <c r="D17" s="95">
        <v>28.700001</v>
      </c>
      <c r="E17" s="95">
        <v>33.700001</v>
      </c>
      <c r="F17" s="95">
        <v>33.700001</v>
      </c>
      <c r="G17" s="95">
        <v>33.700001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outlineLevel="3" x14ac:dyDescent="0.2">
      <c r="A18" s="22" t="s">
        <v>220</v>
      </c>
      <c r="B18" s="95">
        <v>46.9</v>
      </c>
      <c r="C18" s="95">
        <v>46.9</v>
      </c>
      <c r="D18" s="95">
        <v>46.9</v>
      </c>
      <c r="E18" s="95">
        <v>46.9</v>
      </c>
      <c r="F18" s="95">
        <v>46.9</v>
      </c>
      <c r="G18" s="95">
        <v>46.9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outlineLevel="3" x14ac:dyDescent="0.2">
      <c r="A19" s="22" t="s">
        <v>48</v>
      </c>
      <c r="B19" s="95">
        <v>93.438657000000006</v>
      </c>
      <c r="C19" s="95">
        <v>100.278657</v>
      </c>
      <c r="D19" s="95">
        <v>117.101957</v>
      </c>
      <c r="E19" s="95">
        <v>237.101957</v>
      </c>
      <c r="F19" s="95">
        <v>237.101957</v>
      </c>
      <c r="G19" s="95">
        <v>237.101957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outlineLevel="3" x14ac:dyDescent="0.2">
      <c r="A20" s="22" t="s">
        <v>36</v>
      </c>
      <c r="B20" s="95">
        <v>12.097744</v>
      </c>
      <c r="C20" s="95">
        <v>12.097744</v>
      </c>
      <c r="D20" s="95">
        <v>12.097744</v>
      </c>
      <c r="E20" s="95">
        <v>12.097744</v>
      </c>
      <c r="F20" s="95">
        <v>12.097744</v>
      </c>
      <c r="G20" s="95">
        <v>12.097744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outlineLevel="3" x14ac:dyDescent="0.2">
      <c r="A21" s="22" t="s">
        <v>90</v>
      </c>
      <c r="B21" s="95">
        <v>12.097744</v>
      </c>
      <c r="C21" s="95">
        <v>12.097744</v>
      </c>
      <c r="D21" s="95">
        <v>12.097744</v>
      </c>
      <c r="E21" s="95">
        <v>27.097743999999999</v>
      </c>
      <c r="F21" s="95">
        <v>27.097743999999999</v>
      </c>
      <c r="G21" s="95">
        <v>27.097743999999999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outlineLevel="3" x14ac:dyDescent="0.2">
      <c r="A22" s="22" t="s">
        <v>217</v>
      </c>
      <c r="B22" s="95">
        <v>31.401890643400002</v>
      </c>
      <c r="C22" s="95">
        <v>42.233933071199999</v>
      </c>
      <c r="D22" s="95">
        <v>80.791961688200004</v>
      </c>
      <c r="E22" s="95">
        <v>69.614992801400007</v>
      </c>
      <c r="F22" s="95">
        <v>57.311411851499997</v>
      </c>
      <c r="G22" s="95">
        <v>138.75929667700001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outlineLevel="3" x14ac:dyDescent="0.2">
      <c r="A23" s="22" t="s">
        <v>137</v>
      </c>
      <c r="B23" s="95">
        <v>12.097744</v>
      </c>
      <c r="C23" s="95">
        <v>12.097744</v>
      </c>
      <c r="D23" s="95">
        <v>12.097744</v>
      </c>
      <c r="E23" s="95">
        <v>12.097744</v>
      </c>
      <c r="F23" s="95">
        <v>12.097744</v>
      </c>
      <c r="G23" s="95">
        <v>12.097744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outlineLevel="3" x14ac:dyDescent="0.2">
      <c r="A24" s="22" t="s">
        <v>193</v>
      </c>
      <c r="B24" s="95">
        <v>12.097744</v>
      </c>
      <c r="C24" s="95">
        <v>12.097744</v>
      </c>
      <c r="D24" s="95">
        <v>12.097744</v>
      </c>
      <c r="E24" s="95">
        <v>12.097744</v>
      </c>
      <c r="F24" s="95">
        <v>12.097744</v>
      </c>
      <c r="G24" s="95">
        <v>12.097744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outlineLevel="3" x14ac:dyDescent="0.2">
      <c r="A25" s="22" t="s">
        <v>124</v>
      </c>
      <c r="B25" s="95">
        <v>47.236592873600003</v>
      </c>
      <c r="C25" s="95">
        <v>102.290142528</v>
      </c>
      <c r="D25" s="95">
        <v>61.134827581400003</v>
      </c>
      <c r="E25" s="95">
        <v>60.071426971400001</v>
      </c>
      <c r="F25" s="95">
        <v>192.71749500000001</v>
      </c>
      <c r="G25" s="95">
        <v>227.41722100000001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outlineLevel="3" x14ac:dyDescent="0.2">
      <c r="A26" s="22" t="s">
        <v>208</v>
      </c>
      <c r="B26" s="95">
        <v>12.097744</v>
      </c>
      <c r="C26" s="95">
        <v>12.097744</v>
      </c>
      <c r="D26" s="95">
        <v>12.097744</v>
      </c>
      <c r="E26" s="95">
        <v>12.097744</v>
      </c>
      <c r="F26" s="95">
        <v>12.097744</v>
      </c>
      <c r="G26" s="95">
        <v>12.097744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outlineLevel="3" x14ac:dyDescent="0.2">
      <c r="A27" s="22" t="s">
        <v>197</v>
      </c>
      <c r="B27" s="95">
        <v>12.097744</v>
      </c>
      <c r="C27" s="95">
        <v>12.097744</v>
      </c>
      <c r="D27" s="95">
        <v>12.097744</v>
      </c>
      <c r="E27" s="95">
        <v>12.097744</v>
      </c>
      <c r="F27" s="95">
        <v>12.097744</v>
      </c>
      <c r="G27" s="95">
        <v>12.097744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outlineLevel="3" x14ac:dyDescent="0.2">
      <c r="A28" s="22" t="s">
        <v>26</v>
      </c>
      <c r="B28" s="95">
        <v>12.097744</v>
      </c>
      <c r="C28" s="95">
        <v>12.097744</v>
      </c>
      <c r="D28" s="95">
        <v>12.097744</v>
      </c>
      <c r="E28" s="95">
        <v>12.097744</v>
      </c>
      <c r="F28" s="95">
        <v>12.097744</v>
      </c>
      <c r="G28" s="95">
        <v>12.097744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outlineLevel="3" x14ac:dyDescent="0.2">
      <c r="A29" s="22" t="s">
        <v>77</v>
      </c>
      <c r="B29" s="95">
        <v>12.097744</v>
      </c>
      <c r="C29" s="95">
        <v>12.097744</v>
      </c>
      <c r="D29" s="95">
        <v>12.097744</v>
      </c>
      <c r="E29" s="95">
        <v>12.097744</v>
      </c>
      <c r="F29" s="95">
        <v>12.097744</v>
      </c>
      <c r="G29" s="95">
        <v>12.097744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outlineLevel="3" x14ac:dyDescent="0.2">
      <c r="A30" s="22" t="s">
        <v>130</v>
      </c>
      <c r="B30" s="95">
        <v>12.097744</v>
      </c>
      <c r="C30" s="95">
        <v>12.097744</v>
      </c>
      <c r="D30" s="95">
        <v>12.097744</v>
      </c>
      <c r="E30" s="95">
        <v>12.097744</v>
      </c>
      <c r="F30" s="95">
        <v>12.097744</v>
      </c>
      <c r="G30" s="95">
        <v>12.097744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outlineLevel="3" x14ac:dyDescent="0.2">
      <c r="A31" s="22" t="s">
        <v>183</v>
      </c>
      <c r="B31" s="95">
        <v>12.097744</v>
      </c>
      <c r="C31" s="95">
        <v>12.097744</v>
      </c>
      <c r="D31" s="95">
        <v>12.097744</v>
      </c>
      <c r="E31" s="95">
        <v>12.097744</v>
      </c>
      <c r="F31" s="95">
        <v>12.097744</v>
      </c>
      <c r="G31" s="95">
        <v>12.097744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outlineLevel="3" x14ac:dyDescent="0.2">
      <c r="A32" s="22" t="s">
        <v>174</v>
      </c>
      <c r="B32" s="95">
        <v>12.097744</v>
      </c>
      <c r="C32" s="95">
        <v>12.097744</v>
      </c>
      <c r="D32" s="95">
        <v>12.097744</v>
      </c>
      <c r="E32" s="95">
        <v>12.097744</v>
      </c>
      <c r="F32" s="95">
        <v>12.097744</v>
      </c>
      <c r="G32" s="95">
        <v>12.097744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outlineLevel="3" x14ac:dyDescent="0.2">
      <c r="A33" s="22" t="s">
        <v>10</v>
      </c>
      <c r="B33" s="95">
        <v>12.097744</v>
      </c>
      <c r="C33" s="95">
        <v>12.097744</v>
      </c>
      <c r="D33" s="95">
        <v>12.097744</v>
      </c>
      <c r="E33" s="95">
        <v>12.097744</v>
      </c>
      <c r="F33" s="95">
        <v>12.097744</v>
      </c>
      <c r="G33" s="95">
        <v>12.097744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outlineLevel="3" x14ac:dyDescent="0.2">
      <c r="A34" s="22" t="s">
        <v>58</v>
      </c>
      <c r="B34" s="95">
        <v>12.097744</v>
      </c>
      <c r="C34" s="95">
        <v>12.097744</v>
      </c>
      <c r="D34" s="95">
        <v>12.097744</v>
      </c>
      <c r="E34" s="95">
        <v>12.097744</v>
      </c>
      <c r="F34" s="95">
        <v>12.097744</v>
      </c>
      <c r="G34" s="95">
        <v>12.097744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outlineLevel="3" x14ac:dyDescent="0.2">
      <c r="A35" s="22" t="s">
        <v>114</v>
      </c>
      <c r="B35" s="95">
        <v>12.097744</v>
      </c>
      <c r="C35" s="95">
        <v>12.097744</v>
      </c>
      <c r="D35" s="95">
        <v>12.097744</v>
      </c>
      <c r="E35" s="95">
        <v>12.097744</v>
      </c>
      <c r="F35" s="95">
        <v>12.097744</v>
      </c>
      <c r="G35" s="95">
        <v>12.097744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outlineLevel="3" x14ac:dyDescent="0.2">
      <c r="A36" s="22" t="s">
        <v>119</v>
      </c>
      <c r="B36" s="95">
        <v>79.853823193400004</v>
      </c>
      <c r="C36" s="95">
        <v>61.000111877599998</v>
      </c>
      <c r="D36" s="95">
        <v>91.468603000000002</v>
      </c>
      <c r="E36" s="95">
        <v>41.488599000000001</v>
      </c>
      <c r="F36" s="95">
        <v>126.120059</v>
      </c>
      <c r="G36" s="95">
        <v>161.22369699999999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outlineLevel="3" x14ac:dyDescent="0.2">
      <c r="A37" s="22" t="s">
        <v>122</v>
      </c>
      <c r="B37" s="95">
        <v>12.097751000000001</v>
      </c>
      <c r="C37" s="95">
        <v>12.097751000000001</v>
      </c>
      <c r="D37" s="95">
        <v>12.097751000000001</v>
      </c>
      <c r="E37" s="95">
        <v>257.09775100000002</v>
      </c>
      <c r="F37" s="95">
        <v>257.09775100000002</v>
      </c>
      <c r="G37" s="95">
        <v>257.09775100000002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outlineLevel="3" x14ac:dyDescent="0.2">
      <c r="A38" s="22" t="s">
        <v>164</v>
      </c>
      <c r="B38" s="95">
        <v>7.03</v>
      </c>
      <c r="C38" s="95">
        <v>18.918331999999999</v>
      </c>
      <c r="D38" s="95">
        <v>42.151356999999997</v>
      </c>
      <c r="E38" s="95">
        <v>49.921956999999999</v>
      </c>
      <c r="F38" s="95">
        <v>22.5396</v>
      </c>
      <c r="G38" s="95"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outlineLevel="3" x14ac:dyDescent="0.2">
      <c r="A39" s="22" t="s">
        <v>5</v>
      </c>
      <c r="B39" s="95">
        <v>46.557594000000002</v>
      </c>
      <c r="C39" s="95">
        <v>57.979410999999999</v>
      </c>
      <c r="D39" s="95">
        <v>51.468836000000003</v>
      </c>
      <c r="E39" s="95">
        <v>67.473926000000006</v>
      </c>
      <c r="F39" s="95">
        <v>41.069235999999997</v>
      </c>
      <c r="G39" s="95">
        <v>41.069235999999997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outlineLevel="3" x14ac:dyDescent="0.2">
      <c r="A40" s="22" t="s">
        <v>51</v>
      </c>
      <c r="B40" s="95">
        <v>39.665255999999999</v>
      </c>
      <c r="C40" s="95">
        <v>46.880406999999998</v>
      </c>
      <c r="D40" s="95">
        <v>41.080407000000001</v>
      </c>
      <c r="E40" s="95">
        <v>41.080407000000001</v>
      </c>
      <c r="F40" s="95">
        <v>41.080407000000001</v>
      </c>
      <c r="G40" s="95">
        <v>41.080407000000001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outlineLevel="3" x14ac:dyDescent="0.2">
      <c r="A41" s="22" t="s">
        <v>104</v>
      </c>
      <c r="B41" s="95">
        <v>23.602312000000001</v>
      </c>
      <c r="C41" s="95">
        <v>17.245816000000001</v>
      </c>
      <c r="D41" s="95">
        <v>23.968738999999999</v>
      </c>
      <c r="E41" s="95">
        <v>21.481691000000001</v>
      </c>
      <c r="F41" s="95">
        <v>17.781690999999999</v>
      </c>
      <c r="G41" s="95">
        <v>17.781690999999999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outlineLevel="3" x14ac:dyDescent="0.2">
      <c r="A42" s="22" t="s">
        <v>153</v>
      </c>
      <c r="B42" s="95">
        <v>17.5</v>
      </c>
      <c r="C42" s="95">
        <v>17.5</v>
      </c>
      <c r="D42" s="95">
        <v>17.5</v>
      </c>
      <c r="E42" s="95">
        <v>10</v>
      </c>
      <c r="F42" s="95">
        <v>2.5</v>
      </c>
      <c r="G42" s="95">
        <v>2.5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outlineLevel="3" x14ac:dyDescent="0.2">
      <c r="A43" s="22" t="s">
        <v>142</v>
      </c>
      <c r="B43" s="95">
        <v>18</v>
      </c>
      <c r="C43" s="95">
        <v>18</v>
      </c>
      <c r="D43" s="95">
        <v>18</v>
      </c>
      <c r="E43" s="95">
        <v>18</v>
      </c>
      <c r="F43" s="95">
        <v>13</v>
      </c>
      <c r="G43" s="95">
        <v>5.5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outlineLevel="2" x14ac:dyDescent="0.2">
      <c r="A44" s="172" t="s">
        <v>116</v>
      </c>
      <c r="B44" s="211">
        <f t="shared" ref="B44:G44" si="4">SUM(B$45:B$45)</f>
        <v>2.11604036018</v>
      </c>
      <c r="C44" s="211">
        <f t="shared" si="4"/>
        <v>1.9837878377</v>
      </c>
      <c r="D44" s="211">
        <f t="shared" si="4"/>
        <v>1.85153531522</v>
      </c>
      <c r="E44" s="211">
        <f t="shared" si="4"/>
        <v>1.7192827927400001</v>
      </c>
      <c r="F44" s="211">
        <f t="shared" si="4"/>
        <v>1.5870302702600001</v>
      </c>
      <c r="G44" s="211">
        <f t="shared" si="4"/>
        <v>1.5539671396400001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outlineLevel="3" x14ac:dyDescent="0.2">
      <c r="A45" s="22" t="s">
        <v>156</v>
      </c>
      <c r="B45" s="95">
        <v>2.11604036018</v>
      </c>
      <c r="C45" s="95">
        <v>1.9837878377</v>
      </c>
      <c r="D45" s="95">
        <v>1.85153531522</v>
      </c>
      <c r="E45" s="95">
        <v>1.7192827927400001</v>
      </c>
      <c r="F45" s="95">
        <v>1.5870302702600001</v>
      </c>
      <c r="G45" s="95">
        <v>1.5539671396400001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5" outlineLevel="1" x14ac:dyDescent="0.25">
      <c r="A46" s="40" t="s">
        <v>177</v>
      </c>
      <c r="B46" s="34">
        <f t="shared" ref="B46:G46" si="5">B$47+B$55+B$65+B$67+B$74+B$82+B$84</f>
        <v>931.87402666848993</v>
      </c>
      <c r="C46" s="34">
        <f t="shared" si="5"/>
        <v>1258.5216249367204</v>
      </c>
      <c r="D46" s="34">
        <f t="shared" si="5"/>
        <v>1300.1611160073699</v>
      </c>
      <c r="E46" s="34">
        <f t="shared" si="5"/>
        <v>2325.4433794111501</v>
      </c>
      <c r="F46" s="34">
        <f t="shared" si="5"/>
        <v>3600.3931568676699</v>
      </c>
      <c r="G46" s="34">
        <f t="shared" si="5"/>
        <v>4161.4610710117195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25.5" outlineLevel="2" x14ac:dyDescent="0.2">
      <c r="A47" s="269" t="s">
        <v>53</v>
      </c>
      <c r="B47" s="211">
        <f t="shared" ref="B47:G47" si="6">SUM(B$48:B$54)</f>
        <v>292.19705520394996</v>
      </c>
      <c r="C47" s="211">
        <f t="shared" si="6"/>
        <v>443.31220499021003</v>
      </c>
      <c r="D47" s="211">
        <f t="shared" si="6"/>
        <v>463.16791086648999</v>
      </c>
      <c r="E47" s="211">
        <f t="shared" si="6"/>
        <v>1100.2564081594501</v>
      </c>
      <c r="F47" s="211">
        <f t="shared" si="6"/>
        <v>2252.5797122582303</v>
      </c>
      <c r="G47" s="211">
        <f t="shared" si="6"/>
        <v>2677.2195717945101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outlineLevel="3" x14ac:dyDescent="0.2">
      <c r="A48" s="270" t="s">
        <v>89</v>
      </c>
      <c r="B48" s="95">
        <v>0.54160285082000004</v>
      </c>
      <c r="C48" s="95">
        <v>1.0454113763399999</v>
      </c>
      <c r="D48" s="95">
        <v>1.5875877036599999</v>
      </c>
      <c r="E48" s="95">
        <v>2.8371336968200001</v>
      </c>
      <c r="F48" s="95">
        <v>4.33677963433</v>
      </c>
      <c r="G48" s="95">
        <v>4.73706780825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outlineLevel="3" x14ac:dyDescent="0.2">
      <c r="A49" s="270" t="s">
        <v>112</v>
      </c>
      <c r="B49" s="95">
        <v>11.9812827548</v>
      </c>
      <c r="C49" s="95">
        <v>13.69347224048</v>
      </c>
      <c r="D49" s="95">
        <v>10.537976948860001</v>
      </c>
      <c r="E49" s="95">
        <v>9.4549938057599991</v>
      </c>
      <c r="F49" s="95">
        <v>7.3589337960099996</v>
      </c>
      <c r="G49" s="95">
        <v>6.0675658653299998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outlineLevel="3" x14ac:dyDescent="0.2">
      <c r="A50" s="270" t="s">
        <v>110</v>
      </c>
      <c r="B50" s="95">
        <v>18.590715185450001</v>
      </c>
      <c r="C50" s="95">
        <v>26.985065628059999</v>
      </c>
      <c r="D50" s="95">
        <v>27.704960040149999</v>
      </c>
      <c r="E50" s="95">
        <v>98.126692472870005</v>
      </c>
      <c r="F50" s="95">
        <v>115.07812630904</v>
      </c>
      <c r="G50" s="95">
        <v>118.23262721198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outlineLevel="3" x14ac:dyDescent="0.2">
      <c r="A51" s="270" t="s">
        <v>30</v>
      </c>
      <c r="B51" s="95">
        <v>87.456819999999993</v>
      </c>
      <c r="C51" s="95">
        <v>132.357876</v>
      </c>
      <c r="D51" s="95">
        <v>136.36866599999999</v>
      </c>
      <c r="E51" s="95">
        <v>452.22111000000001</v>
      </c>
      <c r="F51" s="95">
        <v>1249.7759189999999</v>
      </c>
      <c r="G51" s="95">
        <v>1534.0366710000001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outlineLevel="3" x14ac:dyDescent="0.2">
      <c r="A52" s="270" t="s">
        <v>52</v>
      </c>
      <c r="B52" s="95">
        <v>116.13319515038</v>
      </c>
      <c r="C52" s="95">
        <v>149.66078664104</v>
      </c>
      <c r="D52" s="95">
        <v>167.90406736776001</v>
      </c>
      <c r="E52" s="95">
        <v>303.46587855233997</v>
      </c>
      <c r="F52" s="95">
        <v>495.86324140484999</v>
      </c>
      <c r="G52" s="95">
        <v>597.12860877704998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outlineLevel="3" x14ac:dyDescent="0.2">
      <c r="A53" s="270" t="s">
        <v>49</v>
      </c>
      <c r="B53" s="95">
        <v>57.493439262499997</v>
      </c>
      <c r="C53" s="95">
        <v>119.56959310429001</v>
      </c>
      <c r="D53" s="95">
        <v>119.00280760606</v>
      </c>
      <c r="E53" s="95">
        <v>234.07269763165999</v>
      </c>
      <c r="F53" s="95">
        <v>379.91330392216003</v>
      </c>
      <c r="G53" s="95">
        <v>416.60499181606002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outlineLevel="3" x14ac:dyDescent="0.2">
      <c r="A54" s="270" t="s">
        <v>118</v>
      </c>
      <c r="B54" s="95">
        <v>0</v>
      </c>
      <c r="C54" s="95">
        <v>0</v>
      </c>
      <c r="D54" s="95">
        <v>6.1845200000000003E-2</v>
      </c>
      <c r="E54" s="95">
        <v>7.7901999999999999E-2</v>
      </c>
      <c r="F54" s="95">
        <v>0.25340819184000002</v>
      </c>
      <c r="G54" s="95">
        <v>0.41203931583999998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38.25" outlineLevel="2" x14ac:dyDescent="0.2">
      <c r="A55" s="269" t="s">
        <v>65</v>
      </c>
      <c r="B55" s="211">
        <f t="shared" ref="B55:G55" si="7">SUM(B$56:B$64)</f>
        <v>24.236838598479999</v>
      </c>
      <c r="C55" s="211">
        <f t="shared" si="7"/>
        <v>26.766260647390002</v>
      </c>
      <c r="D55" s="211">
        <f t="shared" si="7"/>
        <v>24.223503565430001</v>
      </c>
      <c r="E55" s="211">
        <f t="shared" si="7"/>
        <v>160.50546788983999</v>
      </c>
      <c r="F55" s="211">
        <f t="shared" si="7"/>
        <v>239.95764692871998</v>
      </c>
      <c r="G55" s="211">
        <f t="shared" si="7"/>
        <v>304.82322493201002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outlineLevel="3" x14ac:dyDescent="0.2">
      <c r="A56" s="270" t="s">
        <v>67</v>
      </c>
      <c r="B56" s="95">
        <v>3.6202200000000002</v>
      </c>
      <c r="C56" s="95">
        <v>0</v>
      </c>
      <c r="D56" s="95">
        <v>0</v>
      </c>
      <c r="E56" s="95">
        <v>66.835792851359997</v>
      </c>
      <c r="F56" s="95">
        <v>139.85243126616001</v>
      </c>
      <c r="G56" s="95">
        <v>203.55292376752001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outlineLevel="3" x14ac:dyDescent="0.2">
      <c r="A57" s="270" t="s">
        <v>11</v>
      </c>
      <c r="B57" s="95">
        <v>0.58780514750000001</v>
      </c>
      <c r="C57" s="95">
        <v>0.78617442469999999</v>
      </c>
      <c r="D57" s="95">
        <v>1.08277249519</v>
      </c>
      <c r="E57" s="95">
        <v>17.370752550180001</v>
      </c>
      <c r="F57" s="95">
        <v>18.97010688824</v>
      </c>
      <c r="G57" s="95">
        <v>19.621225077839998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outlineLevel="3" x14ac:dyDescent="0.2">
      <c r="A58" s="270" t="s">
        <v>148</v>
      </c>
      <c r="B58" s="95">
        <v>6.4320433100400001</v>
      </c>
      <c r="C58" s="95">
        <v>8.9906458514699992</v>
      </c>
      <c r="D58" s="95">
        <v>7.8206807494600001</v>
      </c>
      <c r="E58" s="95">
        <v>21.460113920649999</v>
      </c>
      <c r="F58" s="95">
        <v>23.719138560360001</v>
      </c>
      <c r="G58" s="95">
        <v>24.62696029484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outlineLevel="3" x14ac:dyDescent="0.2">
      <c r="A59" s="270" t="s">
        <v>72</v>
      </c>
      <c r="B59" s="95">
        <v>0</v>
      </c>
      <c r="C59" s="95">
        <v>0</v>
      </c>
      <c r="D59" s="95">
        <v>0</v>
      </c>
      <c r="E59" s="95">
        <v>7.7901999999999996</v>
      </c>
      <c r="F59" s="95">
        <v>8.4415800000000001</v>
      </c>
      <c r="G59" s="95">
        <v>8.76342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outlineLevel="3" x14ac:dyDescent="0.2">
      <c r="A60" s="270" t="s">
        <v>126</v>
      </c>
      <c r="B60" s="95">
        <v>13.3643304583</v>
      </c>
      <c r="C60" s="95">
        <v>16.52857859905</v>
      </c>
      <c r="D60" s="95">
        <v>13.60669455595</v>
      </c>
      <c r="E60" s="95">
        <v>36.492455130940002</v>
      </c>
      <c r="F60" s="95">
        <v>35.941655990729998</v>
      </c>
      <c r="G60" s="95">
        <v>34.465259345889997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outlineLevel="3" x14ac:dyDescent="0.2">
      <c r="A61" s="270" t="s">
        <v>3</v>
      </c>
      <c r="B61" s="95">
        <v>0</v>
      </c>
      <c r="C61" s="95">
        <v>0</v>
      </c>
      <c r="D61" s="95">
        <v>0</v>
      </c>
      <c r="E61" s="95">
        <v>7.7901999999999996</v>
      </c>
      <c r="F61" s="95">
        <v>8.4415800000000001</v>
      </c>
      <c r="G61" s="95">
        <v>8.76342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outlineLevel="3" x14ac:dyDescent="0.2">
      <c r="A62" s="270" t="s">
        <v>33</v>
      </c>
      <c r="B62" s="95">
        <v>0.15374539101000001</v>
      </c>
      <c r="C62" s="95">
        <v>0.40721180357999998</v>
      </c>
      <c r="D62" s="95">
        <v>1.1414699260300001</v>
      </c>
      <c r="E62" s="95">
        <v>1.94019993968</v>
      </c>
      <c r="F62" s="95">
        <v>3.6823600697400001</v>
      </c>
      <c r="G62" s="95">
        <v>4.0651487357200002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outlineLevel="3" x14ac:dyDescent="0.2">
      <c r="A63" s="270" t="s">
        <v>100</v>
      </c>
      <c r="B63" s="95">
        <v>0</v>
      </c>
      <c r="C63" s="95">
        <v>0</v>
      </c>
      <c r="D63" s="95">
        <v>0.55899540264000003</v>
      </c>
      <c r="E63" s="95">
        <v>0.80847284054000002</v>
      </c>
      <c r="F63" s="95">
        <v>0.89084539944999996</v>
      </c>
      <c r="G63" s="95">
        <v>0.94572920568999996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outlineLevel="3" x14ac:dyDescent="0.2">
      <c r="A64" s="270" t="s">
        <v>201</v>
      </c>
      <c r="B64" s="95">
        <v>7.8694291629999996E-2</v>
      </c>
      <c r="C64" s="95">
        <v>5.364996859E-2</v>
      </c>
      <c r="D64" s="95">
        <v>1.2890436159999999E-2</v>
      </c>
      <c r="E64" s="95">
        <v>1.7280656490000001E-2</v>
      </c>
      <c r="F64" s="95">
        <v>1.7948754040000001E-2</v>
      </c>
      <c r="G64" s="95">
        <v>1.9138504510000001E-2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25.5" outlineLevel="2" x14ac:dyDescent="0.2">
      <c r="A65" s="269" t="s">
        <v>211</v>
      </c>
      <c r="B65" s="211">
        <f t="shared" ref="B65:G65" si="8">SUM(B$66:B$66)</f>
        <v>14.350423071130001</v>
      </c>
      <c r="C65" s="211">
        <f t="shared" si="8"/>
        <v>17.13033209916</v>
      </c>
      <c r="D65" s="211">
        <f t="shared" si="8"/>
        <v>16.526657320249999</v>
      </c>
      <c r="E65" s="211">
        <f t="shared" si="8"/>
        <v>22.155300602000001</v>
      </c>
      <c r="F65" s="211">
        <f t="shared" si="8"/>
        <v>23.011859616860001</v>
      </c>
      <c r="G65" s="211">
        <f t="shared" si="8"/>
        <v>24.53722291559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outlineLevel="3" x14ac:dyDescent="0.2">
      <c r="A66" s="270" t="s">
        <v>109</v>
      </c>
      <c r="B66" s="95">
        <v>14.350423071130001</v>
      </c>
      <c r="C66" s="95">
        <v>17.13033209916</v>
      </c>
      <c r="D66" s="95">
        <v>16.526657320249999</v>
      </c>
      <c r="E66" s="95">
        <v>22.155300602000001</v>
      </c>
      <c r="F66" s="95">
        <v>23.011859616860001</v>
      </c>
      <c r="G66" s="95">
        <v>24.53722291559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25.5" outlineLevel="2" x14ac:dyDescent="0.2">
      <c r="A67" s="269" t="s">
        <v>6</v>
      </c>
      <c r="B67" s="211">
        <f t="shared" ref="B67:G67" si="9">SUM(B$68:B$73)</f>
        <v>33.342212997930005</v>
      </c>
      <c r="C67" s="211">
        <f t="shared" si="9"/>
        <v>61.086282690360008</v>
      </c>
      <c r="D67" s="211">
        <f t="shared" si="9"/>
        <v>50.739152857089998</v>
      </c>
      <c r="E67" s="211">
        <f t="shared" si="9"/>
        <v>60.379535033479996</v>
      </c>
      <c r="F67" s="211">
        <f t="shared" si="9"/>
        <v>59.488384682030002</v>
      </c>
      <c r="G67" s="211">
        <f t="shared" si="9"/>
        <v>66.55070718427001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outlineLevel="3" x14ac:dyDescent="0.2">
      <c r="A68" s="270" t="s">
        <v>169</v>
      </c>
      <c r="B68" s="95">
        <v>4.3171068115700004</v>
      </c>
      <c r="C68" s="95">
        <v>6.5858728443199999</v>
      </c>
      <c r="D68" s="95">
        <v>8.11366189644</v>
      </c>
      <c r="E68" s="95">
        <v>11.098013129230001</v>
      </c>
      <c r="F68" s="95">
        <v>10.288715116660001</v>
      </c>
      <c r="G68" s="95">
        <v>9.7051388277800008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outlineLevel="3" x14ac:dyDescent="0.2">
      <c r="A69" s="270" t="s">
        <v>68</v>
      </c>
      <c r="B69" s="95">
        <v>6.6055000000000001</v>
      </c>
      <c r="C69" s="95">
        <v>17.369800000000001</v>
      </c>
      <c r="D69" s="95">
        <v>20.099689999999999</v>
      </c>
      <c r="E69" s="95">
        <v>25.318149999999999</v>
      </c>
      <c r="F69" s="95">
        <v>27.435134999999999</v>
      </c>
      <c r="G69" s="95">
        <v>28.481114999999999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outlineLevel="3" x14ac:dyDescent="0.2">
      <c r="A70" s="270" t="s">
        <v>84</v>
      </c>
      <c r="B70" s="95">
        <v>1.3509357200000001E-3</v>
      </c>
      <c r="C70" s="95">
        <v>1.77620796E-3</v>
      </c>
      <c r="D70" s="95">
        <v>1.5810478E-3</v>
      </c>
      <c r="E70" s="95">
        <v>1.99153347E-3</v>
      </c>
      <c r="F70" s="95">
        <v>2.15805616E-3</v>
      </c>
      <c r="G70" s="95">
        <v>2.24033327E-3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outlineLevel="3" x14ac:dyDescent="0.2">
      <c r="A71" s="270" t="s">
        <v>176</v>
      </c>
      <c r="B71" s="95">
        <v>0</v>
      </c>
      <c r="C71" s="95">
        <v>0</v>
      </c>
      <c r="D71" s="95">
        <v>0</v>
      </c>
      <c r="E71" s="95">
        <v>0</v>
      </c>
      <c r="F71" s="95">
        <v>0.16403021542999999</v>
      </c>
      <c r="G71" s="95">
        <v>0.17028395994000001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outlineLevel="3" x14ac:dyDescent="0.2">
      <c r="A72" s="270" t="s">
        <v>55</v>
      </c>
      <c r="B72" s="95">
        <v>22.418255250640001</v>
      </c>
      <c r="C72" s="95">
        <v>37.128833638080003</v>
      </c>
      <c r="D72" s="95">
        <v>22.52421991285</v>
      </c>
      <c r="E72" s="95">
        <v>23.961380370779999</v>
      </c>
      <c r="F72" s="95">
        <v>21.598346293780001</v>
      </c>
      <c r="G72" s="95">
        <v>21.366370092090001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outlineLevel="3" x14ac:dyDescent="0.2">
      <c r="A73" s="270" t="s">
        <v>63</v>
      </c>
      <c r="B73" s="95">
        <v>0</v>
      </c>
      <c r="C73" s="95">
        <v>0</v>
      </c>
      <c r="D73" s="95">
        <v>0</v>
      </c>
      <c r="E73" s="95">
        <v>0</v>
      </c>
      <c r="F73" s="95">
        <v>0</v>
      </c>
      <c r="G73" s="95">
        <v>6.8255589711900004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 outlineLevel="2" x14ac:dyDescent="0.2">
      <c r="A74" s="269" t="s">
        <v>71</v>
      </c>
      <c r="B74" s="211">
        <f t="shared" ref="B74:G74" si="10">SUM(B$75:B$81)</f>
        <v>456.46710759700005</v>
      </c>
      <c r="C74" s="211">
        <f t="shared" si="10"/>
        <v>575.39488208960006</v>
      </c>
      <c r="D74" s="211">
        <f t="shared" si="10"/>
        <v>543.16986546599992</v>
      </c>
      <c r="E74" s="211">
        <f t="shared" si="10"/>
        <v>718.83682421800006</v>
      </c>
      <c r="F74" s="211">
        <f t="shared" si="10"/>
        <v>750.56792791199996</v>
      </c>
      <c r="G74" s="211">
        <f t="shared" si="10"/>
        <v>797.64571606300001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 outlineLevel="3" x14ac:dyDescent="0.2">
      <c r="A75" s="270" t="s">
        <v>80</v>
      </c>
      <c r="B75" s="95">
        <v>279.63773759700001</v>
      </c>
      <c r="C75" s="95">
        <v>244.17311208960001</v>
      </c>
      <c r="D75" s="95">
        <v>208.99547546599999</v>
      </c>
      <c r="E75" s="95">
        <v>276.48165421800002</v>
      </c>
      <c r="F75" s="95">
        <v>287.17087291199999</v>
      </c>
      <c r="G75" s="95">
        <v>306.20627106299997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outlineLevel="3" x14ac:dyDescent="0.2">
      <c r="A76" s="270" t="s">
        <v>74</v>
      </c>
      <c r="B76" s="95">
        <v>23.686199999999999</v>
      </c>
      <c r="C76" s="95">
        <v>28.2746</v>
      </c>
      <c r="D76" s="95">
        <v>0</v>
      </c>
      <c r="E76" s="95">
        <v>0</v>
      </c>
      <c r="F76" s="95">
        <v>0</v>
      </c>
      <c r="G76" s="95">
        <v>0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 outlineLevel="3" x14ac:dyDescent="0.2">
      <c r="A77" s="270" t="s">
        <v>16</v>
      </c>
      <c r="B77" s="95">
        <v>71.058599999999998</v>
      </c>
      <c r="C77" s="95">
        <v>84.823800000000006</v>
      </c>
      <c r="D77" s="95">
        <v>81.834599999999995</v>
      </c>
      <c r="E77" s="95">
        <v>109.7058</v>
      </c>
      <c r="F77" s="95">
        <v>113.9472</v>
      </c>
      <c r="G77" s="95">
        <v>121.5003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 outlineLevel="3" x14ac:dyDescent="0.2">
      <c r="A78" s="270" t="s">
        <v>159</v>
      </c>
      <c r="B78" s="95">
        <v>55.662570000000002</v>
      </c>
      <c r="C78" s="95">
        <v>66.445310000000006</v>
      </c>
      <c r="D78" s="95">
        <v>64.103769999999997</v>
      </c>
      <c r="E78" s="95">
        <v>85.936210000000003</v>
      </c>
      <c r="F78" s="95">
        <v>89.25864</v>
      </c>
      <c r="G78" s="95">
        <v>95.175235000000001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outlineLevel="3" x14ac:dyDescent="0.2">
      <c r="A79" s="270" t="s">
        <v>98</v>
      </c>
      <c r="B79" s="95">
        <v>26.422000000000001</v>
      </c>
      <c r="C79" s="95">
        <v>34.739600000000003</v>
      </c>
      <c r="D79" s="95">
        <v>30.922599999999999</v>
      </c>
      <c r="E79" s="95">
        <v>38.951000000000001</v>
      </c>
      <c r="F79" s="95">
        <v>42.207900000000002</v>
      </c>
      <c r="G79" s="95">
        <v>43.817100000000003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outlineLevel="3" x14ac:dyDescent="0.2">
      <c r="A80" s="270" t="s">
        <v>103</v>
      </c>
      <c r="B80" s="95">
        <v>0</v>
      </c>
      <c r="C80" s="95">
        <v>116.93846000000001</v>
      </c>
      <c r="D80" s="95">
        <v>109.57657</v>
      </c>
      <c r="E80" s="95">
        <v>143.76711</v>
      </c>
      <c r="F80" s="95">
        <v>151.514115</v>
      </c>
      <c r="G80" s="95">
        <v>160.07163499999999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outlineLevel="3" x14ac:dyDescent="0.2">
      <c r="A81" s="270" t="s">
        <v>31</v>
      </c>
      <c r="B81" s="95">
        <v>0</v>
      </c>
      <c r="C81" s="95">
        <v>0</v>
      </c>
      <c r="D81" s="95">
        <v>47.736849999999997</v>
      </c>
      <c r="E81" s="95">
        <v>63.995049999999999</v>
      </c>
      <c r="F81" s="95">
        <v>66.469200000000001</v>
      </c>
      <c r="G81" s="95">
        <v>70.875174999999999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outlineLevel="2" x14ac:dyDescent="0.2">
      <c r="A82" s="269" t="s">
        <v>125</v>
      </c>
      <c r="B82" s="211">
        <f t="shared" ref="B82:G82" si="11">SUM(B$83:B$83)</f>
        <v>71.058599999999998</v>
      </c>
      <c r="C82" s="211">
        <f t="shared" si="11"/>
        <v>84.823800000000006</v>
      </c>
      <c r="D82" s="211">
        <f t="shared" si="11"/>
        <v>81.834599999999995</v>
      </c>
      <c r="E82" s="211">
        <f t="shared" si="11"/>
        <v>109.7058</v>
      </c>
      <c r="F82" s="211">
        <f t="shared" si="11"/>
        <v>113.9472</v>
      </c>
      <c r="G82" s="211">
        <f t="shared" si="11"/>
        <v>121.5003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outlineLevel="3" x14ac:dyDescent="0.2">
      <c r="A83" s="270" t="s">
        <v>2</v>
      </c>
      <c r="B83" s="95">
        <v>71.058599999999998</v>
      </c>
      <c r="C83" s="95">
        <v>84.823800000000006</v>
      </c>
      <c r="D83" s="95">
        <v>81.834599999999995</v>
      </c>
      <c r="E83" s="95">
        <v>109.7058</v>
      </c>
      <c r="F83" s="95">
        <v>113.9472</v>
      </c>
      <c r="G83" s="95">
        <v>121.5003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outlineLevel="2" x14ac:dyDescent="0.2">
      <c r="A84" s="269" t="s">
        <v>117</v>
      </c>
      <c r="B84" s="211">
        <f t="shared" ref="B84:G84" si="12">SUM(B$85:B$85)</f>
        <v>40.221789200000003</v>
      </c>
      <c r="C84" s="211">
        <f t="shared" si="12"/>
        <v>50.007862420000002</v>
      </c>
      <c r="D84" s="211">
        <f t="shared" si="12"/>
        <v>120.49942593211</v>
      </c>
      <c r="E84" s="211">
        <f t="shared" si="12"/>
        <v>153.60404350837999</v>
      </c>
      <c r="F84" s="211">
        <f t="shared" si="12"/>
        <v>160.84042546983</v>
      </c>
      <c r="G84" s="211">
        <f t="shared" si="12"/>
        <v>169.18432812233999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outlineLevel="3" x14ac:dyDescent="0.2">
      <c r="A85" s="270" t="s">
        <v>49</v>
      </c>
      <c r="B85" s="95">
        <v>40.221789200000003</v>
      </c>
      <c r="C85" s="95">
        <v>50.007862420000002</v>
      </c>
      <c r="D85" s="95">
        <v>120.49942593211</v>
      </c>
      <c r="E85" s="95">
        <v>153.60404350837999</v>
      </c>
      <c r="F85" s="95">
        <v>160.84042546983</v>
      </c>
      <c r="G85" s="95">
        <v>169.18432812233999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ht="15" x14ac:dyDescent="0.25">
      <c r="A86" s="277" t="s">
        <v>64</v>
      </c>
      <c r="B86" s="244">
        <f t="shared" ref="B86:G86" si="13">B$87+B$106</f>
        <v>236.92676848389004</v>
      </c>
      <c r="C86" s="244">
        <f t="shared" si="13"/>
        <v>292.65022361159004</v>
      </c>
      <c r="D86" s="244">
        <f t="shared" si="13"/>
        <v>309.34005934326001</v>
      </c>
      <c r="E86" s="244">
        <f t="shared" si="13"/>
        <v>360.31642591313005</v>
      </c>
      <c r="F86" s="244">
        <f t="shared" si="13"/>
        <v>331.41497796696996</v>
      </c>
      <c r="G86" s="244">
        <f t="shared" si="13"/>
        <v>317.50024967053002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15" outlineLevel="1" x14ac:dyDescent="0.25">
      <c r="A87" s="272" t="s">
        <v>39</v>
      </c>
      <c r="B87" s="34">
        <f t="shared" ref="B87:G87" si="14">B$88+B$96+B$104</f>
        <v>9.3528146082500001</v>
      </c>
      <c r="C87" s="34">
        <f t="shared" si="14"/>
        <v>32.237360687399999</v>
      </c>
      <c r="D87" s="34">
        <f t="shared" si="14"/>
        <v>49.038826509239996</v>
      </c>
      <c r="E87" s="34">
        <f t="shared" si="14"/>
        <v>72.197931313059996</v>
      </c>
      <c r="F87" s="34">
        <f t="shared" si="14"/>
        <v>68.798719139520003</v>
      </c>
      <c r="G87" s="34">
        <f t="shared" si="14"/>
        <v>68.845400875780001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outlineLevel="2" x14ac:dyDescent="0.2">
      <c r="A88" s="269" t="s">
        <v>178</v>
      </c>
      <c r="B88" s="211">
        <f t="shared" ref="B88:G88" si="15">SUM(B$89:B$95)</f>
        <v>4.1880116000000003</v>
      </c>
      <c r="C88" s="211">
        <f t="shared" si="15"/>
        <v>24.3868166</v>
      </c>
      <c r="D88" s="211">
        <f t="shared" si="15"/>
        <v>16.928416600000002</v>
      </c>
      <c r="E88" s="211">
        <f t="shared" si="15"/>
        <v>11.847416600000001</v>
      </c>
      <c r="F88" s="211">
        <f t="shared" si="15"/>
        <v>7.9750115999999993</v>
      </c>
      <c r="G88" s="211">
        <f t="shared" si="15"/>
        <v>7.9750115999999993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outlineLevel="3" x14ac:dyDescent="0.2">
      <c r="A89" s="270" t="s">
        <v>83</v>
      </c>
      <c r="B89" s="95">
        <v>2.1880000000000002</v>
      </c>
      <c r="C89" s="95">
        <v>3.4750000000000001</v>
      </c>
      <c r="D89" s="95">
        <v>3.4750000000000001</v>
      </c>
      <c r="E89" s="95">
        <v>3.4750000000000001</v>
      </c>
      <c r="F89" s="95">
        <v>2.4750000000000001</v>
      </c>
      <c r="G89" s="95">
        <v>2.4750000000000001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outlineLevel="3" x14ac:dyDescent="0.2">
      <c r="A90" s="270" t="s">
        <v>121</v>
      </c>
      <c r="B90" s="95">
        <v>2</v>
      </c>
      <c r="C90" s="95">
        <v>1.6763999999999999</v>
      </c>
      <c r="D90" s="95">
        <v>0</v>
      </c>
      <c r="E90" s="95">
        <v>0</v>
      </c>
      <c r="F90" s="95">
        <v>0</v>
      </c>
      <c r="G90" s="95">
        <v>0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outlineLevel="3" x14ac:dyDescent="0.2">
      <c r="A91" s="270" t="s">
        <v>102</v>
      </c>
      <c r="B91" s="95">
        <v>0</v>
      </c>
      <c r="C91" s="95">
        <v>10.863</v>
      </c>
      <c r="D91" s="95">
        <v>5.0810000000000004</v>
      </c>
      <c r="E91" s="95">
        <v>0</v>
      </c>
      <c r="F91" s="95">
        <v>0</v>
      </c>
      <c r="G91" s="95"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outlineLevel="3" x14ac:dyDescent="0.2">
      <c r="A92" s="270" t="s">
        <v>179</v>
      </c>
      <c r="B92" s="95">
        <v>0</v>
      </c>
      <c r="C92" s="95">
        <v>2.8724050000000001</v>
      </c>
      <c r="D92" s="95">
        <v>2.8724050000000001</v>
      </c>
      <c r="E92" s="95">
        <v>2.8724050000000001</v>
      </c>
      <c r="F92" s="95">
        <v>0</v>
      </c>
      <c r="G92" s="95"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outlineLevel="3" x14ac:dyDescent="0.2">
      <c r="A93" s="270" t="s">
        <v>96</v>
      </c>
      <c r="B93" s="95">
        <v>0</v>
      </c>
      <c r="C93" s="95">
        <v>3.5</v>
      </c>
      <c r="D93" s="95">
        <v>3.5</v>
      </c>
      <c r="E93" s="95">
        <v>3.5</v>
      </c>
      <c r="F93" s="95">
        <v>3.5</v>
      </c>
      <c r="G93" s="95">
        <v>3.5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outlineLevel="3" x14ac:dyDescent="0.2">
      <c r="A94" s="270" t="s">
        <v>18</v>
      </c>
      <c r="B94" s="95">
        <v>0</v>
      </c>
      <c r="C94" s="95">
        <v>2</v>
      </c>
      <c r="D94" s="95">
        <v>2</v>
      </c>
      <c r="E94" s="95">
        <v>2</v>
      </c>
      <c r="F94" s="95">
        <v>2</v>
      </c>
      <c r="G94" s="95">
        <v>2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outlineLevel="3" x14ac:dyDescent="0.2">
      <c r="A95" s="270" t="s">
        <v>132</v>
      </c>
      <c r="B95" s="95">
        <v>1.1600000000000001E-5</v>
      </c>
      <c r="C95" s="95">
        <v>1.1600000000000001E-5</v>
      </c>
      <c r="D95" s="95">
        <v>1.1600000000000001E-5</v>
      </c>
      <c r="E95" s="95">
        <v>1.1600000000000001E-5</v>
      </c>
      <c r="F95" s="95">
        <v>1.1600000000000001E-5</v>
      </c>
      <c r="G95" s="95">
        <v>1.1600000000000001E-5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outlineLevel="2" x14ac:dyDescent="0.2">
      <c r="A96" s="269" t="s">
        <v>116</v>
      </c>
      <c r="B96" s="211">
        <f t="shared" ref="B96:G96" si="16">SUM(B$97:B$103)</f>
        <v>5.1638483582500001</v>
      </c>
      <c r="C96" s="211">
        <f t="shared" si="16"/>
        <v>7.8495894374000006</v>
      </c>
      <c r="D96" s="211">
        <f t="shared" si="16"/>
        <v>32.109455259240001</v>
      </c>
      <c r="E96" s="211">
        <f t="shared" si="16"/>
        <v>60.349560063059997</v>
      </c>
      <c r="F96" s="211">
        <f t="shared" si="16"/>
        <v>60.822752889520004</v>
      </c>
      <c r="G96" s="211">
        <f t="shared" si="16"/>
        <v>60.869434625780002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outlineLevel="3" x14ac:dyDescent="0.2">
      <c r="A97" s="270" t="s">
        <v>21</v>
      </c>
      <c r="B97" s="95">
        <v>5.8776307889999997E-2</v>
      </c>
      <c r="C97" s="95">
        <v>1.0434432467899999</v>
      </c>
      <c r="D97" s="95">
        <v>4.3504301856599996</v>
      </c>
      <c r="E97" s="95">
        <v>4.2835835157500002</v>
      </c>
      <c r="F97" s="95">
        <v>3.58431738666</v>
      </c>
      <c r="G97" s="95">
        <v>3.23893623848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outlineLevel="3" x14ac:dyDescent="0.2">
      <c r="A98" s="270" t="s">
        <v>1</v>
      </c>
      <c r="B98" s="95">
        <v>0</v>
      </c>
      <c r="C98" s="95">
        <v>0</v>
      </c>
      <c r="D98" s="95">
        <v>0.3546166</v>
      </c>
      <c r="E98" s="95">
        <v>0.47539179999999998</v>
      </c>
      <c r="F98" s="95">
        <v>0.43890773350000001</v>
      </c>
      <c r="G98" s="95">
        <v>0.39487597541000002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outlineLevel="3" x14ac:dyDescent="0.2">
      <c r="A99" s="270" t="s">
        <v>203</v>
      </c>
      <c r="B99" s="95">
        <v>0</v>
      </c>
      <c r="C99" s="95">
        <v>0</v>
      </c>
      <c r="D99" s="95">
        <v>0.27278200000000002</v>
      </c>
      <c r="E99" s="95">
        <v>0.36568600000000001</v>
      </c>
      <c r="F99" s="95">
        <v>0.33762133300000002</v>
      </c>
      <c r="G99" s="95">
        <v>0.30375074919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outlineLevel="3" x14ac:dyDescent="0.2">
      <c r="A100" s="270" t="s">
        <v>165</v>
      </c>
      <c r="B100" s="95">
        <v>0</v>
      </c>
      <c r="C100" s="95">
        <v>0</v>
      </c>
      <c r="D100" s="95">
        <v>0.38189479999999998</v>
      </c>
      <c r="E100" s="95">
        <v>0.51196039999999998</v>
      </c>
      <c r="F100" s="95">
        <v>0.47266986649999998</v>
      </c>
      <c r="G100" s="95">
        <v>0.42525104958999999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outlineLevel="3" x14ac:dyDescent="0.2">
      <c r="A101" s="270" t="s">
        <v>155</v>
      </c>
      <c r="B101" s="95">
        <v>3.3534463771</v>
      </c>
      <c r="C101" s="95">
        <v>4.8264493541000002</v>
      </c>
      <c r="D101" s="95">
        <v>12.514342159670001</v>
      </c>
      <c r="E101" s="95">
        <v>13.93794200916</v>
      </c>
      <c r="F101" s="95">
        <v>13.171333369219999</v>
      </c>
      <c r="G101" s="95">
        <v>12.570878066080001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outlineLevel="3" x14ac:dyDescent="0.2">
      <c r="A102" s="270" t="s">
        <v>188</v>
      </c>
      <c r="B102" s="95">
        <v>1.75162567326</v>
      </c>
      <c r="C102" s="95">
        <v>1.9796968365100001</v>
      </c>
      <c r="D102" s="95">
        <v>10.60962944519</v>
      </c>
      <c r="E102" s="95">
        <v>12.3806687687</v>
      </c>
      <c r="F102" s="95">
        <v>11.39334056433</v>
      </c>
      <c r="G102" s="95">
        <v>13.821234488769999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outlineLevel="3" x14ac:dyDescent="0.2">
      <c r="A103" s="270" t="s">
        <v>128</v>
      </c>
      <c r="B103" s="95">
        <v>0</v>
      </c>
      <c r="C103" s="95">
        <v>0</v>
      </c>
      <c r="D103" s="95">
        <v>3.62576006872</v>
      </c>
      <c r="E103" s="95">
        <v>28.394327569449999</v>
      </c>
      <c r="F103" s="95">
        <v>31.42456263631</v>
      </c>
      <c r="G103" s="95">
        <v>30.11450805826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outlineLevel="2" x14ac:dyDescent="0.2">
      <c r="A104" s="269" t="s">
        <v>195</v>
      </c>
      <c r="B104" s="211">
        <f t="shared" ref="B104:G104" si="17">SUM(B$105:B$105)</f>
        <v>9.5465000000000003E-4</v>
      </c>
      <c r="C104" s="211">
        <f t="shared" si="17"/>
        <v>9.5465000000000003E-4</v>
      </c>
      <c r="D104" s="211">
        <f t="shared" si="17"/>
        <v>9.5465000000000003E-4</v>
      </c>
      <c r="E104" s="211">
        <f t="shared" si="17"/>
        <v>9.5465000000000003E-4</v>
      </c>
      <c r="F104" s="211">
        <f t="shared" si="17"/>
        <v>9.5465000000000003E-4</v>
      </c>
      <c r="G104" s="211">
        <f t="shared" si="17"/>
        <v>9.5465000000000003E-4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outlineLevel="3" x14ac:dyDescent="0.2">
      <c r="A105" s="270" t="s">
        <v>56</v>
      </c>
      <c r="B105" s="95">
        <v>9.5465000000000003E-4</v>
      </c>
      <c r="C105" s="95">
        <v>9.5465000000000003E-4</v>
      </c>
      <c r="D105" s="95">
        <v>9.5465000000000003E-4</v>
      </c>
      <c r="E105" s="95">
        <v>9.5465000000000003E-4</v>
      </c>
      <c r="F105" s="95">
        <v>9.5465000000000003E-4</v>
      </c>
      <c r="G105" s="95">
        <v>9.5465000000000003E-4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15" outlineLevel="1" x14ac:dyDescent="0.25">
      <c r="A106" s="272" t="s">
        <v>177</v>
      </c>
      <c r="B106" s="34">
        <f t="shared" ref="B106:G106" si="18">B$107+B$114+B$116+B$123+B$126</f>
        <v>227.57395387564003</v>
      </c>
      <c r="C106" s="34">
        <f t="shared" si="18"/>
        <v>260.41286292419005</v>
      </c>
      <c r="D106" s="34">
        <f t="shared" si="18"/>
        <v>260.30123283402003</v>
      </c>
      <c r="E106" s="34">
        <f t="shared" si="18"/>
        <v>288.11849460007005</v>
      </c>
      <c r="F106" s="34">
        <f t="shared" si="18"/>
        <v>262.61625882744994</v>
      </c>
      <c r="G106" s="34">
        <f t="shared" si="18"/>
        <v>248.65484879475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t="25.5" outlineLevel="2" x14ac:dyDescent="0.2">
      <c r="A107" s="269" t="s">
        <v>53</v>
      </c>
      <c r="B107" s="211">
        <f t="shared" ref="B107:G107" si="19">SUM(B$108:B$113)</f>
        <v>190.85308737639002</v>
      </c>
      <c r="C107" s="211">
        <f t="shared" si="19"/>
        <v>221.66375750545001</v>
      </c>
      <c r="D107" s="211">
        <f t="shared" si="19"/>
        <v>186.07907645544</v>
      </c>
      <c r="E107" s="211">
        <f t="shared" si="19"/>
        <v>191.11922107045001</v>
      </c>
      <c r="F107" s="211">
        <f t="shared" si="19"/>
        <v>160.59882259232</v>
      </c>
      <c r="G107" s="211">
        <f t="shared" si="19"/>
        <v>140.08499788803999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outlineLevel="3" x14ac:dyDescent="0.2">
      <c r="A108" s="270" t="s">
        <v>89</v>
      </c>
      <c r="B108" s="95">
        <v>0</v>
      </c>
      <c r="C108" s="95">
        <v>0</v>
      </c>
      <c r="D108" s="95">
        <v>0</v>
      </c>
      <c r="E108" s="95">
        <v>5.6845157299999999E-3</v>
      </c>
      <c r="F108" s="95">
        <v>5.99848447E-3</v>
      </c>
      <c r="G108" s="95">
        <v>6.5176000899999998E-3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outlineLevel="3" x14ac:dyDescent="0.2">
      <c r="A109" s="270" t="s">
        <v>112</v>
      </c>
      <c r="B109" s="95">
        <v>7.9946693819899997</v>
      </c>
      <c r="C109" s="95">
        <v>10.432493581479999</v>
      </c>
      <c r="D109" s="95">
        <v>9.2797913553099995</v>
      </c>
      <c r="E109" s="95">
        <v>22.055347160010001</v>
      </c>
      <c r="F109" s="95">
        <v>42.352858176529999</v>
      </c>
      <c r="G109" s="95">
        <v>35.401758292190003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outlineLevel="3" x14ac:dyDescent="0.2">
      <c r="A110" s="270" t="s">
        <v>110</v>
      </c>
      <c r="B110" s="95">
        <v>1.4470008299999999</v>
      </c>
      <c r="C110" s="95">
        <v>1.9025141940000001</v>
      </c>
      <c r="D110" s="95">
        <v>1.685745539</v>
      </c>
      <c r="E110" s="95">
        <v>4.0027995150000004</v>
      </c>
      <c r="F110" s="95">
        <v>4.2488582534999999</v>
      </c>
      <c r="G110" s="95">
        <v>4.3571724239999998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outlineLevel="3" x14ac:dyDescent="0.2">
      <c r="A111" s="270" t="s">
        <v>73</v>
      </c>
      <c r="B111" s="95">
        <v>2.6421999999999999</v>
      </c>
      <c r="C111" s="95">
        <v>6.9479199999999999</v>
      </c>
      <c r="D111" s="95">
        <v>9.2767800000000005</v>
      </c>
      <c r="E111" s="95">
        <v>11.6853</v>
      </c>
      <c r="F111" s="95">
        <v>12.662369999999999</v>
      </c>
      <c r="G111" s="95">
        <v>13.14513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outlineLevel="3" x14ac:dyDescent="0.2">
      <c r="A112" s="270" t="s">
        <v>52</v>
      </c>
      <c r="B112" s="95">
        <v>10.8254236629</v>
      </c>
      <c r="C112" s="95">
        <v>12.66957612263</v>
      </c>
      <c r="D112" s="95">
        <v>12.77248679523</v>
      </c>
      <c r="E112" s="95">
        <v>17.16922751996</v>
      </c>
      <c r="F112" s="95">
        <v>20.401384690299999</v>
      </c>
      <c r="G112" s="95">
        <v>21.0930911566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outlineLevel="3" x14ac:dyDescent="0.2">
      <c r="A113" s="270" t="s">
        <v>49</v>
      </c>
      <c r="B113" s="95">
        <v>167.94379350150001</v>
      </c>
      <c r="C113" s="95">
        <v>189.71125360734001</v>
      </c>
      <c r="D113" s="95">
        <v>153.0642727659</v>
      </c>
      <c r="E113" s="95">
        <v>136.20086235975</v>
      </c>
      <c r="F113" s="95">
        <v>80.927352987519996</v>
      </c>
      <c r="G113" s="95">
        <v>66.081328415160002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outlineLevel="2" x14ac:dyDescent="0.2">
      <c r="A114" s="269" t="s">
        <v>111</v>
      </c>
      <c r="B114" s="211">
        <f t="shared" ref="B114:G114" si="20">SUM(B$115:B$115)</f>
        <v>0</v>
      </c>
      <c r="C114" s="211">
        <f t="shared" si="20"/>
        <v>0</v>
      </c>
      <c r="D114" s="211">
        <f t="shared" si="20"/>
        <v>0</v>
      </c>
      <c r="E114" s="211">
        <f t="shared" si="20"/>
        <v>0</v>
      </c>
      <c r="F114" s="211">
        <f t="shared" si="20"/>
        <v>1.1284923625100001</v>
      </c>
      <c r="G114" s="211">
        <f t="shared" si="20"/>
        <v>1.35126941251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outlineLevel="3" x14ac:dyDescent="0.2">
      <c r="A115" s="270" t="s">
        <v>148</v>
      </c>
      <c r="B115" s="95">
        <v>0</v>
      </c>
      <c r="C115" s="95">
        <v>0</v>
      </c>
      <c r="D115" s="95">
        <v>0</v>
      </c>
      <c r="E115" s="95">
        <v>0</v>
      </c>
      <c r="F115" s="95">
        <v>1.1284923625100001</v>
      </c>
      <c r="G115" s="95">
        <v>1.35126941251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25.5" outlineLevel="2" x14ac:dyDescent="0.2">
      <c r="A116" s="269" t="s">
        <v>6</v>
      </c>
      <c r="B116" s="211">
        <f t="shared" ref="B116:G116" si="21">SUM(B$117:B$122)</f>
        <v>34.05327729071</v>
      </c>
      <c r="C116" s="211">
        <f t="shared" si="21"/>
        <v>35.432484333830004</v>
      </c>
      <c r="D116" s="211">
        <f t="shared" si="21"/>
        <v>29.513522327330001</v>
      </c>
      <c r="E116" s="211">
        <f t="shared" si="21"/>
        <v>37.268544666909996</v>
      </c>
      <c r="F116" s="211">
        <f t="shared" si="21"/>
        <v>38.815441697280001</v>
      </c>
      <c r="G116" s="211">
        <f t="shared" si="21"/>
        <v>41.09027993326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outlineLevel="3" x14ac:dyDescent="0.2">
      <c r="A117" s="270" t="s">
        <v>152</v>
      </c>
      <c r="B117" s="95">
        <v>3.43046205458</v>
      </c>
      <c r="C117" s="95">
        <v>4.9365827108299998</v>
      </c>
      <c r="D117" s="95">
        <v>4.4761919675000001</v>
      </c>
      <c r="E117" s="95">
        <v>6.8946523524199996</v>
      </c>
      <c r="F117" s="95">
        <v>7.4799616972800003</v>
      </c>
      <c r="G117" s="95">
        <v>7.6776974332599996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outlineLevel="3" x14ac:dyDescent="0.2">
      <c r="A118" s="270" t="s">
        <v>199</v>
      </c>
      <c r="B118" s="95">
        <v>0.48319847999999999</v>
      </c>
      <c r="C118" s="95">
        <v>0</v>
      </c>
      <c r="D118" s="95">
        <v>0</v>
      </c>
      <c r="E118" s="95">
        <v>0</v>
      </c>
      <c r="F118" s="95">
        <v>0</v>
      </c>
      <c r="G118" s="95"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outlineLevel="3" x14ac:dyDescent="0.2">
      <c r="A119" s="270" t="s">
        <v>55</v>
      </c>
      <c r="B119" s="95">
        <v>0.71897552226000006</v>
      </c>
      <c r="C119" s="95">
        <v>0.80757162299999996</v>
      </c>
      <c r="D119" s="95">
        <v>0.48695035983000001</v>
      </c>
      <c r="E119" s="95">
        <v>0.20479731448999999</v>
      </c>
      <c r="F119" s="95">
        <v>0</v>
      </c>
      <c r="G119" s="95"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outlineLevel="3" x14ac:dyDescent="0.2">
      <c r="A120" s="270" t="s">
        <v>166</v>
      </c>
      <c r="B120" s="95">
        <v>28.423439999999999</v>
      </c>
      <c r="C120" s="95">
        <v>29.688330000000001</v>
      </c>
      <c r="D120" s="95">
        <v>24.550380000000001</v>
      </c>
      <c r="E120" s="95">
        <v>30.169094999999999</v>
      </c>
      <c r="F120" s="95">
        <v>31.33548</v>
      </c>
      <c r="G120" s="95">
        <v>33.412582499999999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outlineLevel="3" x14ac:dyDescent="0.2">
      <c r="A121" s="270" t="s">
        <v>37</v>
      </c>
      <c r="B121" s="95">
        <v>0.77261423625000003</v>
      </c>
      <c r="C121" s="95">
        <v>0</v>
      </c>
      <c r="D121" s="95">
        <v>0</v>
      </c>
      <c r="E121" s="95">
        <v>0</v>
      </c>
      <c r="F121" s="95">
        <v>0</v>
      </c>
      <c r="G121" s="95"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outlineLevel="3" x14ac:dyDescent="0.2">
      <c r="A122" s="270" t="s">
        <v>135</v>
      </c>
      <c r="B122" s="95">
        <v>0.22458699762000001</v>
      </c>
      <c r="C122" s="95">
        <v>0</v>
      </c>
      <c r="D122" s="95">
        <v>0</v>
      </c>
      <c r="E122" s="95">
        <v>0</v>
      </c>
      <c r="F122" s="95">
        <v>0</v>
      </c>
      <c r="G122" s="95">
        <v>0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outlineLevel="2" x14ac:dyDescent="0.2">
      <c r="A123" s="269" t="s">
        <v>131</v>
      </c>
      <c r="B123" s="211">
        <f t="shared" ref="B123:G123" si="22">SUM(B$124:B$125)</f>
        <v>0</v>
      </c>
      <c r="C123" s="211">
        <f t="shared" si="22"/>
        <v>0</v>
      </c>
      <c r="D123" s="211">
        <f t="shared" si="22"/>
        <v>41.599254999999999</v>
      </c>
      <c r="E123" s="211">
        <f t="shared" si="22"/>
        <v>55.767115000000004</v>
      </c>
      <c r="F123" s="211">
        <f t="shared" si="22"/>
        <v>57.923159999999996</v>
      </c>
      <c r="G123" s="211">
        <f t="shared" si="22"/>
        <v>61.762652500000002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outlineLevel="3" x14ac:dyDescent="0.2">
      <c r="A124" s="270" t="s">
        <v>0</v>
      </c>
      <c r="B124" s="95">
        <v>0</v>
      </c>
      <c r="C124" s="95">
        <v>0</v>
      </c>
      <c r="D124" s="95">
        <v>19.094740000000002</v>
      </c>
      <c r="E124" s="95">
        <v>25.598020000000002</v>
      </c>
      <c r="F124" s="95">
        <v>26.587679999999999</v>
      </c>
      <c r="G124" s="95">
        <v>28.350069999999999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outlineLevel="3" x14ac:dyDescent="0.2">
      <c r="A125" s="270" t="s">
        <v>127</v>
      </c>
      <c r="B125" s="95">
        <v>0</v>
      </c>
      <c r="C125" s="95">
        <v>0</v>
      </c>
      <c r="D125" s="95">
        <v>22.504515000000001</v>
      </c>
      <c r="E125" s="95">
        <v>30.169094999999999</v>
      </c>
      <c r="F125" s="95">
        <v>31.33548</v>
      </c>
      <c r="G125" s="95">
        <v>33.412582499999999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outlineLevel="2" x14ac:dyDescent="0.2">
      <c r="A126" s="269" t="s">
        <v>117</v>
      </c>
      <c r="B126" s="211">
        <f t="shared" ref="B126:G126" si="23">SUM(B$127:B$127)</f>
        <v>2.6675892085399999</v>
      </c>
      <c r="C126" s="211">
        <f t="shared" si="23"/>
        <v>3.31662108491</v>
      </c>
      <c r="D126" s="211">
        <f t="shared" si="23"/>
        <v>3.1093790512499999</v>
      </c>
      <c r="E126" s="211">
        <f t="shared" si="23"/>
        <v>3.9636138627099999</v>
      </c>
      <c r="F126" s="211">
        <f t="shared" si="23"/>
        <v>4.1503421753399996</v>
      </c>
      <c r="G126" s="211">
        <f t="shared" si="23"/>
        <v>4.36564906094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outlineLevel="3" x14ac:dyDescent="0.2">
      <c r="A127" s="22" t="s">
        <v>49</v>
      </c>
      <c r="B127" s="95">
        <v>2.6675892085399999</v>
      </c>
      <c r="C127" s="95">
        <v>3.31662108491</v>
      </c>
      <c r="D127" s="95">
        <v>3.1093790512499999</v>
      </c>
      <c r="E127" s="95">
        <v>3.9636138627099999</v>
      </c>
      <c r="F127" s="95">
        <v>4.1503421753399996</v>
      </c>
      <c r="G127" s="95">
        <v>4.36564906094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x14ac:dyDescent="0.2">
      <c r="B128" s="101"/>
      <c r="C128" s="101"/>
      <c r="D128" s="101"/>
      <c r="E128" s="101"/>
      <c r="F128" s="101"/>
      <c r="G128" s="101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101"/>
      <c r="E129" s="101"/>
      <c r="F129" s="101"/>
      <c r="G129" s="101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101"/>
      <c r="E130" s="101"/>
      <c r="F130" s="101"/>
      <c r="G130" s="101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101"/>
      <c r="E131" s="101"/>
      <c r="F131" s="101"/>
      <c r="G131" s="101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101"/>
      <c r="E132" s="101"/>
      <c r="F132" s="101"/>
      <c r="G132" s="101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101"/>
      <c r="E133" s="101"/>
      <c r="F133" s="101"/>
      <c r="G133" s="101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101"/>
      <c r="E134" s="101"/>
      <c r="F134" s="101"/>
      <c r="G134" s="101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101"/>
      <c r="E135" s="101"/>
      <c r="F135" s="101"/>
      <c r="G135" s="101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101"/>
      <c r="E136" s="101"/>
      <c r="F136" s="101"/>
      <c r="G136" s="101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101"/>
      <c r="E137" s="101"/>
      <c r="F137" s="101"/>
      <c r="G137" s="101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101"/>
      <c r="E138" s="101"/>
      <c r="F138" s="101"/>
      <c r="G138" s="101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101"/>
      <c r="E139" s="101"/>
      <c r="F139" s="101"/>
      <c r="G139" s="101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101"/>
      <c r="E140" s="101"/>
      <c r="F140" s="101"/>
      <c r="G140" s="101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101"/>
      <c r="E141" s="101"/>
      <c r="F141" s="101"/>
      <c r="G141" s="101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101"/>
      <c r="E142" s="101"/>
      <c r="F142" s="101"/>
      <c r="G142" s="101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101"/>
      <c r="E143" s="101"/>
      <c r="F143" s="101"/>
      <c r="G143" s="101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101"/>
      <c r="E144" s="101"/>
      <c r="F144" s="101"/>
      <c r="G144" s="101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101"/>
      <c r="E145" s="101"/>
      <c r="F145" s="101"/>
      <c r="G145" s="101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101"/>
      <c r="E146" s="101"/>
      <c r="F146" s="101"/>
      <c r="G146" s="101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101"/>
      <c r="E147" s="101"/>
      <c r="F147" s="101"/>
      <c r="G147" s="101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101"/>
      <c r="E148" s="101"/>
      <c r="F148" s="101"/>
      <c r="G148" s="101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101"/>
      <c r="E149" s="101"/>
      <c r="F149" s="101"/>
      <c r="G149" s="101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101"/>
      <c r="E150" s="101"/>
      <c r="F150" s="101"/>
      <c r="G150" s="101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101"/>
      <c r="E151" s="101"/>
      <c r="F151" s="101"/>
      <c r="G151" s="101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101"/>
      <c r="E152" s="101"/>
      <c r="F152" s="101"/>
      <c r="G152" s="101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101"/>
      <c r="E153" s="101"/>
      <c r="F153" s="101"/>
      <c r="G153" s="101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101"/>
      <c r="E154" s="101"/>
      <c r="F154" s="101"/>
      <c r="G154" s="101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101"/>
      <c r="E155" s="101"/>
      <c r="F155" s="101"/>
      <c r="G155" s="101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101"/>
      <c r="E156" s="101"/>
      <c r="F156" s="101"/>
      <c r="G156" s="101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101"/>
      <c r="E157" s="101"/>
      <c r="F157" s="101"/>
      <c r="G157" s="101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101"/>
      <c r="E158" s="101"/>
      <c r="F158" s="101"/>
      <c r="G158" s="101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101"/>
      <c r="E159" s="101"/>
      <c r="F159" s="101"/>
      <c r="G159" s="101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101"/>
      <c r="E160" s="101"/>
      <c r="F160" s="101"/>
      <c r="G160" s="101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101"/>
      <c r="E161" s="101"/>
      <c r="F161" s="101"/>
      <c r="G161" s="101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101"/>
      <c r="E162" s="101"/>
      <c r="F162" s="101"/>
      <c r="G162" s="101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101"/>
      <c r="E163" s="101"/>
      <c r="F163" s="101"/>
      <c r="G163" s="101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101"/>
      <c r="E164" s="101"/>
      <c r="F164" s="101"/>
      <c r="G164" s="101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101"/>
      <c r="E165" s="101"/>
      <c r="F165" s="101"/>
      <c r="G165" s="101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101"/>
      <c r="E166" s="101"/>
      <c r="F166" s="101"/>
      <c r="G166" s="101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101"/>
      <c r="E167" s="101"/>
      <c r="F167" s="101"/>
      <c r="G167" s="101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101"/>
      <c r="E168" s="101"/>
      <c r="F168" s="101"/>
      <c r="G168" s="101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</sheetData>
  <mergeCells count="1">
    <mergeCell ref="A2:G2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4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D121" sqref="D121"/>
    </sheetView>
  </sheetViews>
  <sheetFormatPr defaultRowHeight="12.75" outlineLevelRow="3" x14ac:dyDescent="0.2"/>
  <cols>
    <col min="1" max="1" width="67.28515625" style="27" customWidth="1"/>
    <col min="2" max="7" width="11.5703125" style="108" customWidth="1"/>
    <col min="8" max="16384" width="9.140625" style="27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3"/>
      <c r="C2" s="3"/>
      <c r="D2" s="3"/>
      <c r="E2" s="3"/>
      <c r="F2" s="3"/>
      <c r="G2" s="3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">
      <c r="A3" s="212"/>
    </row>
    <row r="4" spans="1:19" s="133" customFormat="1" x14ac:dyDescent="0.2">
      <c r="B4" s="194"/>
      <c r="C4" s="194"/>
      <c r="D4" s="194"/>
      <c r="E4" s="194"/>
      <c r="F4" s="194"/>
      <c r="G4" s="133" t="str">
        <f>VALUSD</f>
        <v>bn USD</v>
      </c>
    </row>
    <row r="5" spans="1:19" s="91" customFormat="1" x14ac:dyDescent="0.2">
      <c r="A5" s="138"/>
      <c r="B5" s="126">
        <v>43830</v>
      </c>
      <c r="C5" s="126">
        <v>44196</v>
      </c>
      <c r="D5" s="126">
        <v>44561</v>
      </c>
      <c r="E5" s="126">
        <v>44926</v>
      </c>
      <c r="F5" s="126">
        <v>45291</v>
      </c>
      <c r="G5" s="126">
        <v>45443</v>
      </c>
    </row>
    <row r="6" spans="1:19" s="254" customFormat="1" ht="15.75" x14ac:dyDescent="0.2">
      <c r="A6" s="144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41">
        <f t="shared" ref="B6:G6" si="0">B$7+B$86</f>
        <v>84.365406859860002</v>
      </c>
      <c r="C6" s="41">
        <f t="shared" si="0"/>
        <v>90.253504035259994</v>
      </c>
      <c r="D6" s="41">
        <f t="shared" si="0"/>
        <v>97.95588455634001</v>
      </c>
      <c r="E6" s="41">
        <f t="shared" si="0"/>
        <v>111.44670722128998</v>
      </c>
      <c r="F6" s="41">
        <f t="shared" si="0"/>
        <v>145.31745543966002</v>
      </c>
      <c r="G6" s="41">
        <f t="shared" si="0"/>
        <v>150.99378871165001</v>
      </c>
    </row>
    <row r="7" spans="1:19" s="104" customFormat="1" ht="15" x14ac:dyDescent="0.2">
      <c r="A7" s="11" t="s">
        <v>161</v>
      </c>
      <c r="B7" s="37">
        <f t="shared" ref="B7:G7" si="1">B$8+B$46</f>
        <v>74.362672420240003</v>
      </c>
      <c r="C7" s="37">
        <f t="shared" si="1"/>
        <v>79.903217077660003</v>
      </c>
      <c r="D7" s="37">
        <f t="shared" si="1"/>
        <v>86.615691312520013</v>
      </c>
      <c r="E7" s="37">
        <f t="shared" si="1"/>
        <v>101.59354286954999</v>
      </c>
      <c r="F7" s="37">
        <f t="shared" si="1"/>
        <v>136.59196737241001</v>
      </c>
      <c r="G7" s="37">
        <f t="shared" si="1"/>
        <v>143.15429573088002</v>
      </c>
    </row>
    <row r="8" spans="1:19" s="152" customFormat="1" ht="15" outlineLevel="1" x14ac:dyDescent="0.2">
      <c r="A8" s="183" t="s">
        <v>39</v>
      </c>
      <c r="B8" s="216">
        <f t="shared" ref="B8:G8" si="2">B$9+B$44</f>
        <v>35.020184952060006</v>
      </c>
      <c r="C8" s="216">
        <f t="shared" si="2"/>
        <v>35.392538767910011</v>
      </c>
      <c r="D8" s="216">
        <f t="shared" si="2"/>
        <v>38.952681436220011</v>
      </c>
      <c r="E8" s="216">
        <f t="shared" si="2"/>
        <v>38.002282077159983</v>
      </c>
      <c r="F8" s="216">
        <f t="shared" si="2"/>
        <v>41.800875791419998</v>
      </c>
      <c r="G8" s="216">
        <f t="shared" si="2"/>
        <v>40.402424229060024</v>
      </c>
    </row>
    <row r="9" spans="1:19" s="30" customFormat="1" outlineLevel="2" x14ac:dyDescent="0.2">
      <c r="A9" s="90" t="s">
        <v>178</v>
      </c>
      <c r="B9" s="21">
        <f t="shared" ref="B9:G9" si="3">SUM(B$10:B$43)</f>
        <v>34.930848530000006</v>
      </c>
      <c r="C9" s="21">
        <f t="shared" si="3"/>
        <v>35.322377285950012</v>
      </c>
      <c r="D9" s="21">
        <f t="shared" si="3"/>
        <v>38.884805428450008</v>
      </c>
      <c r="E9" s="21">
        <f t="shared" si="3"/>
        <v>37.955266801959979</v>
      </c>
      <c r="F9" s="21">
        <f t="shared" si="3"/>
        <v>41.759092484669999</v>
      </c>
      <c r="G9" s="21">
        <f t="shared" si="3"/>
        <v>40.364054764800024</v>
      </c>
    </row>
    <row r="10" spans="1:19" s="43" customFormat="1" outlineLevel="3" x14ac:dyDescent="0.2">
      <c r="A10" s="168" t="s">
        <v>23</v>
      </c>
      <c r="B10" s="131">
        <v>1.59467773396</v>
      </c>
      <c r="C10" s="131">
        <v>1.96742521474</v>
      </c>
      <c r="D10" s="131">
        <v>3.5161637729300002</v>
      </c>
      <c r="E10" s="131">
        <v>1.47136659314</v>
      </c>
      <c r="F10" s="131">
        <v>3.2715826405300001</v>
      </c>
      <c r="G10" s="131">
        <v>2.1435539591900001</v>
      </c>
    </row>
    <row r="11" spans="1:19" outlineLevel="3" x14ac:dyDescent="0.2">
      <c r="A11" s="22" t="s">
        <v>180</v>
      </c>
      <c r="B11" s="95">
        <v>0</v>
      </c>
      <c r="C11" s="95">
        <v>1.1826506051800001</v>
      </c>
      <c r="D11" s="95">
        <v>4.1147456020000001E-2</v>
      </c>
      <c r="E11" s="95">
        <v>0</v>
      </c>
      <c r="F11" s="95">
        <v>0</v>
      </c>
      <c r="G11" s="95"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outlineLevel="3" x14ac:dyDescent="0.2">
      <c r="A12" s="22" t="s">
        <v>144</v>
      </c>
      <c r="B12" s="95">
        <v>0</v>
      </c>
      <c r="C12" s="95">
        <v>0.39557383659000001</v>
      </c>
      <c r="D12" s="95">
        <v>0.97407988796</v>
      </c>
      <c r="E12" s="95">
        <v>1.28518943552</v>
      </c>
      <c r="F12" s="95">
        <v>0</v>
      </c>
      <c r="G12" s="95"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outlineLevel="3" x14ac:dyDescent="0.2">
      <c r="A13" s="22" t="s">
        <v>175</v>
      </c>
      <c r="B13" s="95">
        <v>0</v>
      </c>
      <c r="C13" s="95">
        <v>1.1238485978199999</v>
      </c>
      <c r="D13" s="95">
        <v>0</v>
      </c>
      <c r="E13" s="95">
        <v>0</v>
      </c>
      <c r="F13" s="95">
        <v>1.2012284124199999</v>
      </c>
      <c r="G13" s="95">
        <v>0.37036945589999998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outlineLevel="3" x14ac:dyDescent="0.2">
      <c r="A14" s="22" t="s">
        <v>15</v>
      </c>
      <c r="B14" s="95">
        <v>3.0702229567899999</v>
      </c>
      <c r="C14" s="95">
        <v>2.5383883414600001</v>
      </c>
      <c r="D14" s="95">
        <v>2.9816281866000001</v>
      </c>
      <c r="E14" s="95">
        <v>2.22413354628</v>
      </c>
      <c r="F14" s="95">
        <v>1.9851676302800001</v>
      </c>
      <c r="G14" s="95">
        <v>1.7506482946799999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outlineLevel="3" x14ac:dyDescent="0.2">
      <c r="A15" s="22" t="s">
        <v>59</v>
      </c>
      <c r="B15" s="95">
        <v>0.80354805750000002</v>
      </c>
      <c r="C15" s="95">
        <v>0.67314833805999996</v>
      </c>
      <c r="D15" s="95">
        <v>0.64274768862999998</v>
      </c>
      <c r="E15" s="95">
        <v>0.47945505163000002</v>
      </c>
      <c r="F15" s="95">
        <v>0.46160853447</v>
      </c>
      <c r="G15" s="95">
        <v>0.43291251133999997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outlineLevel="3" x14ac:dyDescent="0.2">
      <c r="A16" s="22" t="s">
        <v>115</v>
      </c>
      <c r="B16" s="95">
        <v>1.54098166862</v>
      </c>
      <c r="C16" s="95">
        <v>1.29091127722</v>
      </c>
      <c r="D16" s="95">
        <v>1.3380648283200001</v>
      </c>
      <c r="E16" s="95">
        <v>1.36729325161</v>
      </c>
      <c r="F16" s="95">
        <v>1.3163991743700001</v>
      </c>
      <c r="G16" s="95">
        <v>1.23456485291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outlineLevel="3" x14ac:dyDescent="0.2">
      <c r="A17" s="22" t="s">
        <v>160</v>
      </c>
      <c r="B17" s="95">
        <v>1.2116760391900001</v>
      </c>
      <c r="C17" s="95">
        <v>1.01504534102</v>
      </c>
      <c r="D17" s="95">
        <v>1.05212224414</v>
      </c>
      <c r="E17" s="95">
        <v>0.92155567894000001</v>
      </c>
      <c r="F17" s="95">
        <v>0.88725306985999997</v>
      </c>
      <c r="G17" s="95">
        <v>0.83209673553999997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outlineLevel="3" x14ac:dyDescent="0.2">
      <c r="A18" s="22" t="s">
        <v>220</v>
      </c>
      <c r="B18" s="95">
        <v>1.98005589748</v>
      </c>
      <c r="C18" s="95">
        <v>1.65873257264</v>
      </c>
      <c r="D18" s="95">
        <v>1.71932165613</v>
      </c>
      <c r="E18" s="95">
        <v>1.28252107002</v>
      </c>
      <c r="F18" s="95">
        <v>1.23478242557</v>
      </c>
      <c r="G18" s="95">
        <v>1.15802183201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outlineLevel="3" x14ac:dyDescent="0.2">
      <c r="A19" s="22" t="s">
        <v>48</v>
      </c>
      <c r="B19" s="95">
        <v>3.9448563720599998</v>
      </c>
      <c r="C19" s="95">
        <v>3.5465986079</v>
      </c>
      <c r="D19" s="95">
        <v>4.2928769860499996</v>
      </c>
      <c r="E19" s="95">
        <v>6.4837581148799996</v>
      </c>
      <c r="F19" s="95">
        <v>6.2424164086299996</v>
      </c>
      <c r="G19" s="95">
        <v>5.8543548534200003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outlineLevel="3" x14ac:dyDescent="0.2">
      <c r="A20" s="22" t="s">
        <v>36</v>
      </c>
      <c r="B20" s="95">
        <v>0.51075073250000003</v>
      </c>
      <c r="C20" s="95">
        <v>0.42786614134000001</v>
      </c>
      <c r="D20" s="95">
        <v>0.44349495202</v>
      </c>
      <c r="E20" s="95">
        <v>0.33082327462</v>
      </c>
      <c r="F20" s="95">
        <v>0.31850920426000001</v>
      </c>
      <c r="G20" s="95">
        <v>0.29870899084000002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outlineLevel="3" x14ac:dyDescent="0.2">
      <c r="A21" s="22" t="s">
        <v>90</v>
      </c>
      <c r="B21" s="95">
        <v>0.51075073250000003</v>
      </c>
      <c r="C21" s="95">
        <v>0.42786614134000001</v>
      </c>
      <c r="D21" s="95">
        <v>0.44349495202</v>
      </c>
      <c r="E21" s="95">
        <v>0.74101125010000002</v>
      </c>
      <c r="F21" s="95">
        <v>0.71342895657000005</v>
      </c>
      <c r="G21" s="95">
        <v>0.66907844672000005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outlineLevel="3" x14ac:dyDescent="0.2">
      <c r="A22" s="22" t="s">
        <v>217</v>
      </c>
      <c r="B22" s="95">
        <v>1.3257462422599999</v>
      </c>
      <c r="C22" s="95">
        <v>1.4937057667</v>
      </c>
      <c r="D22" s="95">
        <v>2.9617775985099999</v>
      </c>
      <c r="E22" s="95">
        <v>1.90368219733</v>
      </c>
      <c r="F22" s="95">
        <v>1.5088939048200001</v>
      </c>
      <c r="G22" s="95">
        <v>3.4261470139100001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outlineLevel="3" x14ac:dyDescent="0.2">
      <c r="A23" s="22" t="s">
        <v>137</v>
      </c>
      <c r="B23" s="95">
        <v>0.51075073250000003</v>
      </c>
      <c r="C23" s="95">
        <v>0.42786614134000001</v>
      </c>
      <c r="D23" s="95">
        <v>0.44349495202</v>
      </c>
      <c r="E23" s="95">
        <v>0.33082327462</v>
      </c>
      <c r="F23" s="95">
        <v>0.31850920426000001</v>
      </c>
      <c r="G23" s="95">
        <v>0.29870899084000002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outlineLevel="3" x14ac:dyDescent="0.2">
      <c r="A24" s="22" t="s">
        <v>193</v>
      </c>
      <c r="B24" s="95">
        <v>0.51075073250000003</v>
      </c>
      <c r="C24" s="95">
        <v>0.42786614134000001</v>
      </c>
      <c r="D24" s="95">
        <v>0.44349495202</v>
      </c>
      <c r="E24" s="95">
        <v>0.33082327462</v>
      </c>
      <c r="F24" s="95">
        <v>0.31850920426000001</v>
      </c>
      <c r="G24" s="95">
        <v>0.29870899084000002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outlineLevel="3" x14ac:dyDescent="0.2">
      <c r="A25" s="22" t="s">
        <v>124</v>
      </c>
      <c r="B25" s="95">
        <v>1.9942664029399999</v>
      </c>
      <c r="C25" s="95">
        <v>3.6177396860700002</v>
      </c>
      <c r="D25" s="95">
        <v>2.2411606184299999</v>
      </c>
      <c r="E25" s="95">
        <v>1.6427051342200001</v>
      </c>
      <c r="F25" s="95">
        <v>5.0738630260099997</v>
      </c>
      <c r="G25" s="95">
        <v>5.6152261599799997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outlineLevel="3" x14ac:dyDescent="0.2">
      <c r="A26" s="22" t="s">
        <v>208</v>
      </c>
      <c r="B26" s="95">
        <v>0.51075073250000003</v>
      </c>
      <c r="C26" s="95">
        <v>0.42786614134000001</v>
      </c>
      <c r="D26" s="95">
        <v>0.44349495202</v>
      </c>
      <c r="E26" s="95">
        <v>0.33082327462</v>
      </c>
      <c r="F26" s="95">
        <v>0.31850920426000001</v>
      </c>
      <c r="G26" s="95">
        <v>0.29870899084000002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outlineLevel="3" x14ac:dyDescent="0.2">
      <c r="A27" s="22" t="s">
        <v>197</v>
      </c>
      <c r="B27" s="95">
        <v>0.51075073250000003</v>
      </c>
      <c r="C27" s="95">
        <v>0.42786614134000001</v>
      </c>
      <c r="D27" s="95">
        <v>0.44349495202</v>
      </c>
      <c r="E27" s="95">
        <v>0.33082327462</v>
      </c>
      <c r="F27" s="95">
        <v>0.31850920426000001</v>
      </c>
      <c r="G27" s="95">
        <v>0.29870899084000002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outlineLevel="3" x14ac:dyDescent="0.2">
      <c r="A28" s="22" t="s">
        <v>26</v>
      </c>
      <c r="B28" s="95">
        <v>0.51075073250000003</v>
      </c>
      <c r="C28" s="95">
        <v>0.42786614134000001</v>
      </c>
      <c r="D28" s="95">
        <v>0.44349495202</v>
      </c>
      <c r="E28" s="95">
        <v>0.33082327462</v>
      </c>
      <c r="F28" s="95">
        <v>0.31850920426000001</v>
      </c>
      <c r="G28" s="95">
        <v>0.29870899084000002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outlineLevel="3" x14ac:dyDescent="0.2">
      <c r="A29" s="22" t="s">
        <v>77</v>
      </c>
      <c r="B29" s="95">
        <v>0.51075073250000003</v>
      </c>
      <c r="C29" s="95">
        <v>0.42786614134000001</v>
      </c>
      <c r="D29" s="95">
        <v>0.44349495202</v>
      </c>
      <c r="E29" s="95">
        <v>0.33082327462</v>
      </c>
      <c r="F29" s="95">
        <v>0.31850920426000001</v>
      </c>
      <c r="G29" s="95">
        <v>0.29870899084000002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outlineLevel="3" x14ac:dyDescent="0.2">
      <c r="A30" s="22" t="s">
        <v>130</v>
      </c>
      <c r="B30" s="95">
        <v>0.51075073250000003</v>
      </c>
      <c r="C30" s="95">
        <v>0.42786614134000001</v>
      </c>
      <c r="D30" s="95">
        <v>0.44349495202</v>
      </c>
      <c r="E30" s="95">
        <v>0.33082327462</v>
      </c>
      <c r="F30" s="95">
        <v>0.31850920426000001</v>
      </c>
      <c r="G30" s="95">
        <v>0.29870899084000002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outlineLevel="3" x14ac:dyDescent="0.2">
      <c r="A31" s="22" t="s">
        <v>183</v>
      </c>
      <c r="B31" s="95">
        <v>0.51075073250000003</v>
      </c>
      <c r="C31" s="95">
        <v>0.42786614134000001</v>
      </c>
      <c r="D31" s="95">
        <v>0.44349495202</v>
      </c>
      <c r="E31" s="95">
        <v>0.33082327462</v>
      </c>
      <c r="F31" s="95">
        <v>0.31850920426000001</v>
      </c>
      <c r="G31" s="95">
        <v>0.29870899084000002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outlineLevel="3" x14ac:dyDescent="0.2">
      <c r="A32" s="22" t="s">
        <v>174</v>
      </c>
      <c r="B32" s="95">
        <v>0.51075073250000003</v>
      </c>
      <c r="C32" s="95">
        <v>0.42786614134000001</v>
      </c>
      <c r="D32" s="95">
        <v>0.44349495202</v>
      </c>
      <c r="E32" s="95">
        <v>0.33082327462</v>
      </c>
      <c r="F32" s="95">
        <v>0.31850920426000001</v>
      </c>
      <c r="G32" s="95">
        <v>0.29870899084000002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outlineLevel="3" x14ac:dyDescent="0.2">
      <c r="A33" s="22" t="s">
        <v>10</v>
      </c>
      <c r="B33" s="95">
        <v>0.51075073250000003</v>
      </c>
      <c r="C33" s="95">
        <v>0.42786614134000001</v>
      </c>
      <c r="D33" s="95">
        <v>0.44349495202</v>
      </c>
      <c r="E33" s="95">
        <v>0.33082327462</v>
      </c>
      <c r="F33" s="95">
        <v>0.31850920426000001</v>
      </c>
      <c r="G33" s="95">
        <v>0.29870899084000002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outlineLevel="3" x14ac:dyDescent="0.2">
      <c r="A34" s="22" t="s">
        <v>58</v>
      </c>
      <c r="B34" s="95">
        <v>0.51075073250000003</v>
      </c>
      <c r="C34" s="95">
        <v>0.42786614134000001</v>
      </c>
      <c r="D34" s="95">
        <v>0.44349495202</v>
      </c>
      <c r="E34" s="95">
        <v>0.33082327462</v>
      </c>
      <c r="F34" s="95">
        <v>0.31850920426000001</v>
      </c>
      <c r="G34" s="95">
        <v>0.29870899084000002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outlineLevel="3" x14ac:dyDescent="0.2">
      <c r="A35" s="22" t="s">
        <v>114</v>
      </c>
      <c r="B35" s="95">
        <v>0.51075073250000003</v>
      </c>
      <c r="C35" s="95">
        <v>0.42786614134000001</v>
      </c>
      <c r="D35" s="95">
        <v>0.44349495202</v>
      </c>
      <c r="E35" s="95">
        <v>0.33082327462</v>
      </c>
      <c r="F35" s="95">
        <v>0.31850920426000001</v>
      </c>
      <c r="G35" s="95">
        <v>0.29870899084000002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outlineLevel="3" x14ac:dyDescent="0.2">
      <c r="A36" s="22" t="s">
        <v>119</v>
      </c>
      <c r="B36" s="95">
        <v>3.3713226771100002</v>
      </c>
      <c r="C36" s="95">
        <v>2.1574173242899999</v>
      </c>
      <c r="D36" s="95">
        <v>3.3531759060400002</v>
      </c>
      <c r="E36" s="95">
        <v>1.1345416286000001</v>
      </c>
      <c r="F36" s="95">
        <v>3.3204868307900002</v>
      </c>
      <c r="G36" s="95">
        <v>3.9808221955200001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outlineLevel="3" x14ac:dyDescent="0.2">
      <c r="A37" s="22" t="s">
        <v>122</v>
      </c>
      <c r="B37" s="95">
        <v>0.51075102803000005</v>
      </c>
      <c r="C37" s="95">
        <v>0.42786638891000001</v>
      </c>
      <c r="D37" s="95">
        <v>0.44349520863000003</v>
      </c>
      <c r="E37" s="95">
        <v>7.0305603988399996</v>
      </c>
      <c r="F37" s="95">
        <v>6.7688653429299999</v>
      </c>
      <c r="G37" s="95">
        <v>6.3480769430399997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outlineLevel="3" x14ac:dyDescent="0.2">
      <c r="A38" s="22" t="s">
        <v>164</v>
      </c>
      <c r="B38" s="95">
        <v>0.29679729124999998</v>
      </c>
      <c r="C38" s="95">
        <v>0.66909282536000003</v>
      </c>
      <c r="D38" s="95">
        <v>1.54523967858</v>
      </c>
      <c r="E38" s="95">
        <v>1.3651590982999999</v>
      </c>
      <c r="F38" s="95">
        <v>0.59342221659000005</v>
      </c>
      <c r="G38" s="95"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outlineLevel="3" x14ac:dyDescent="0.2">
      <c r="A39" s="22" t="s">
        <v>5</v>
      </c>
      <c r="B39" s="95">
        <v>1.9655999696199999</v>
      </c>
      <c r="C39" s="95">
        <v>2.0505828906499999</v>
      </c>
      <c r="D39" s="95">
        <v>1.88681203308</v>
      </c>
      <c r="E39" s="95">
        <v>1.8451328735700001</v>
      </c>
      <c r="F39" s="95">
        <v>1.08127016724</v>
      </c>
      <c r="G39" s="95">
        <v>1.01405270603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outlineLevel="3" x14ac:dyDescent="0.2">
      <c r="A40" s="22" t="s">
        <v>51</v>
      </c>
      <c r="B40" s="95">
        <v>1.6746145857300001</v>
      </c>
      <c r="C40" s="95">
        <v>1.6580396185999999</v>
      </c>
      <c r="D40" s="95">
        <v>1.50597939013</v>
      </c>
      <c r="E40" s="95">
        <v>1.1233792652800001</v>
      </c>
      <c r="F40" s="95">
        <v>1.08156427714</v>
      </c>
      <c r="G40" s="95">
        <v>1.01432853253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outlineLevel="3" x14ac:dyDescent="0.2">
      <c r="A41" s="22" t="s">
        <v>104</v>
      </c>
      <c r="B41" s="95">
        <v>0.99645835970999996</v>
      </c>
      <c r="C41" s="95">
        <v>0.60994022902</v>
      </c>
      <c r="D41" s="95">
        <v>0.87867744205999998</v>
      </c>
      <c r="E41" s="95">
        <v>0.58743542275000005</v>
      </c>
      <c r="F41" s="95">
        <v>0.46815606701000001</v>
      </c>
      <c r="G41" s="95">
        <v>0.43905301469000002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outlineLevel="3" x14ac:dyDescent="0.2">
      <c r="A42" s="22" t="s">
        <v>153</v>
      </c>
      <c r="B42" s="95">
        <v>0.73882682741000005</v>
      </c>
      <c r="C42" s="95">
        <v>0.61893006440999998</v>
      </c>
      <c r="D42" s="95">
        <v>0.64153793137000004</v>
      </c>
      <c r="E42" s="95">
        <v>0.27345865032</v>
      </c>
      <c r="F42" s="95">
        <v>6.5819958720000002E-2</v>
      </c>
      <c r="G42" s="95">
        <v>6.1728242650000001E-2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outlineLevel="3" x14ac:dyDescent="0.2">
      <c r="A43" s="22" t="s">
        <v>142</v>
      </c>
      <c r="B43" s="95">
        <v>0.75993616533999997</v>
      </c>
      <c r="C43" s="95">
        <v>0.63661378054999995</v>
      </c>
      <c r="D43" s="95">
        <v>0.65986758656</v>
      </c>
      <c r="E43" s="95">
        <v>0.49222557056999999</v>
      </c>
      <c r="F43" s="95">
        <v>0.34226378534000002</v>
      </c>
      <c r="G43" s="95">
        <v>0.13580213382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outlineLevel="2" x14ac:dyDescent="0.2">
      <c r="A44" s="172" t="s">
        <v>116</v>
      </c>
      <c r="B44" s="211">
        <f t="shared" ref="B44:G44" si="4">SUM(B$45:B$45)</f>
        <v>8.9336422060000004E-2</v>
      </c>
      <c r="C44" s="211">
        <f t="shared" si="4"/>
        <v>7.0161481959999994E-2</v>
      </c>
      <c r="D44" s="211">
        <f t="shared" si="4"/>
        <v>6.7876007769999996E-2</v>
      </c>
      <c r="E44" s="211">
        <f t="shared" si="4"/>
        <v>4.7015275199999998E-2</v>
      </c>
      <c r="F44" s="211">
        <f t="shared" si="4"/>
        <v>4.1783306749999999E-2</v>
      </c>
      <c r="G44" s="211">
        <f t="shared" si="4"/>
        <v>3.836946426E-2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outlineLevel="3" x14ac:dyDescent="0.2">
      <c r="A45" s="22" t="s">
        <v>156</v>
      </c>
      <c r="B45" s="95">
        <v>8.9336422060000004E-2</v>
      </c>
      <c r="C45" s="95">
        <v>7.0161481959999994E-2</v>
      </c>
      <c r="D45" s="95">
        <v>6.7876007769999996E-2</v>
      </c>
      <c r="E45" s="95">
        <v>4.7015275199999998E-2</v>
      </c>
      <c r="F45" s="95">
        <v>4.1783306749999999E-2</v>
      </c>
      <c r="G45" s="95">
        <v>3.836946426E-2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5" outlineLevel="1" x14ac:dyDescent="0.25">
      <c r="A46" s="40" t="s">
        <v>177</v>
      </c>
      <c r="B46" s="34">
        <f t="shared" ref="B46:G46" si="5">B$47+B$55+B$65+B$67+B$74+B$82+B$84</f>
        <v>39.342487468179996</v>
      </c>
      <c r="C46" s="34">
        <f t="shared" si="5"/>
        <v>44.510678309749999</v>
      </c>
      <c r="D46" s="34">
        <f t="shared" si="5"/>
        <v>47.663009876300002</v>
      </c>
      <c r="E46" s="34">
        <f t="shared" si="5"/>
        <v>63.591260792390003</v>
      </c>
      <c r="F46" s="34">
        <f t="shared" si="5"/>
        <v>94.791091580989999</v>
      </c>
      <c r="G46" s="34">
        <f t="shared" si="5"/>
        <v>102.75187150182001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5" customHeight="1" outlineLevel="2" x14ac:dyDescent="0.2">
      <c r="A47" s="269" t="s">
        <v>53</v>
      </c>
      <c r="B47" s="211">
        <f t="shared" ref="B47:G47" si="6">SUM(B$48:B$54)</f>
        <v>12.336172758989999</v>
      </c>
      <c r="C47" s="211">
        <f t="shared" si="6"/>
        <v>15.678814377209999</v>
      </c>
      <c r="D47" s="211">
        <f t="shared" si="6"/>
        <v>16.97941619561</v>
      </c>
      <c r="E47" s="211">
        <f t="shared" si="6"/>
        <v>30.08746323786</v>
      </c>
      <c r="F47" s="211">
        <f t="shared" si="6"/>
        <v>59.305881467680003</v>
      </c>
      <c r="G47" s="211">
        <f t="shared" si="6"/>
        <v>66.104023738050003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outlineLevel="3" x14ac:dyDescent="0.2">
      <c r="A48" s="270" t="s">
        <v>89</v>
      </c>
      <c r="B48" s="95">
        <v>2.2865755200000001E-2</v>
      </c>
      <c r="C48" s="95">
        <v>3.697351603E-2</v>
      </c>
      <c r="D48" s="95">
        <v>5.8199870360000003E-2</v>
      </c>
      <c r="E48" s="95">
        <v>7.7583875149999995E-2</v>
      </c>
      <c r="F48" s="95">
        <v>0.11417866259999999</v>
      </c>
      <c r="G48" s="95">
        <v>0.11696434844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outlineLevel="3" x14ac:dyDescent="0.2">
      <c r="A49" s="270" t="s">
        <v>112</v>
      </c>
      <c r="B49" s="95">
        <v>0.50583389293000003</v>
      </c>
      <c r="C49" s="95">
        <v>0.48430295177999999</v>
      </c>
      <c r="D49" s="95">
        <v>0.3863149676</v>
      </c>
      <c r="E49" s="95">
        <v>0.25855498448999997</v>
      </c>
      <c r="F49" s="95">
        <v>0.19374588745999999</v>
      </c>
      <c r="G49" s="95">
        <v>0.14981607121000001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outlineLevel="3" x14ac:dyDescent="0.2">
      <c r="A50" s="270" t="s">
        <v>110</v>
      </c>
      <c r="B50" s="95">
        <v>0.78487537830999998</v>
      </c>
      <c r="C50" s="95">
        <v>0.95439248045000002</v>
      </c>
      <c r="D50" s="95">
        <v>1.0156447287699999</v>
      </c>
      <c r="E50" s="95">
        <v>2.6833592883700002</v>
      </c>
      <c r="F50" s="95">
        <v>3.0297750091800002</v>
      </c>
      <c r="G50" s="95">
        <v>2.91931692049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outlineLevel="3" x14ac:dyDescent="0.2">
      <c r="A51" s="270" t="s">
        <v>30</v>
      </c>
      <c r="B51" s="95">
        <v>3.6923111347500002</v>
      </c>
      <c r="C51" s="95">
        <v>4.6811582126699998</v>
      </c>
      <c r="D51" s="95">
        <v>4.9991812509700004</v>
      </c>
      <c r="E51" s="95">
        <v>12.366377438580001</v>
      </c>
      <c r="F51" s="95">
        <v>32.90407975798</v>
      </c>
      <c r="G51" s="95">
        <v>37.877355142299997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outlineLevel="3" x14ac:dyDescent="0.2">
      <c r="A52" s="270" t="s">
        <v>52</v>
      </c>
      <c r="B52" s="95">
        <v>4.90298972188</v>
      </c>
      <c r="C52" s="95">
        <v>5.2931177325599998</v>
      </c>
      <c r="D52" s="95">
        <v>6.1552473171899997</v>
      </c>
      <c r="E52" s="95">
        <v>8.2985369566399996</v>
      </c>
      <c r="F52" s="95">
        <v>13.055079231560001</v>
      </c>
      <c r="G52" s="95">
        <v>14.74387986146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outlineLevel="3" x14ac:dyDescent="0.2">
      <c r="A53" s="270" t="s">
        <v>49</v>
      </c>
      <c r="B53" s="95">
        <v>2.4272968759200002</v>
      </c>
      <c r="C53" s="95">
        <v>4.2288694837199996</v>
      </c>
      <c r="D53" s="95">
        <v>4.3625608583400002</v>
      </c>
      <c r="E53" s="95">
        <v>6.4009203970500002</v>
      </c>
      <c r="F53" s="95">
        <v>10.00235119221</v>
      </c>
      <c r="G53" s="95">
        <v>10.286517609000001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outlineLevel="3" x14ac:dyDescent="0.2">
      <c r="A54" s="270" t="s">
        <v>118</v>
      </c>
      <c r="B54" s="95">
        <v>0</v>
      </c>
      <c r="C54" s="95">
        <v>0</v>
      </c>
      <c r="D54" s="95">
        <v>2.2672023800000001E-3</v>
      </c>
      <c r="E54" s="95">
        <v>2.13029758E-3</v>
      </c>
      <c r="F54" s="95">
        <v>6.6717266900000001E-3</v>
      </c>
      <c r="G54" s="95">
        <v>1.017378515E-2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38.25" outlineLevel="2" x14ac:dyDescent="0.2">
      <c r="A55" s="269" t="s">
        <v>65</v>
      </c>
      <c r="B55" s="211">
        <f t="shared" ref="B55:G55" si="7">SUM(B$56:B$64)</f>
        <v>1.0232472325099999</v>
      </c>
      <c r="C55" s="211">
        <f t="shared" si="7"/>
        <v>0.94665391014000011</v>
      </c>
      <c r="D55" s="211">
        <f t="shared" si="7"/>
        <v>0.88801693534000015</v>
      </c>
      <c r="E55" s="211">
        <f t="shared" si="7"/>
        <v>4.3891608617900006</v>
      </c>
      <c r="F55" s="211">
        <f t="shared" si="7"/>
        <v>6.3176009659000005</v>
      </c>
      <c r="G55" s="211">
        <f t="shared" si="7"/>
        <v>7.5264807971300005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outlineLevel="3" x14ac:dyDescent="0.2">
      <c r="A56" s="270" t="s">
        <v>67</v>
      </c>
      <c r="B56" s="95">
        <v>0.15284089470000001</v>
      </c>
      <c r="C56" s="95">
        <v>0</v>
      </c>
      <c r="D56" s="95">
        <v>0</v>
      </c>
      <c r="E56" s="95">
        <v>1.8276825705999999</v>
      </c>
      <c r="F56" s="95">
        <v>3.6820325010000001</v>
      </c>
      <c r="G56" s="95">
        <v>5.0259857078800003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outlineLevel="3" x14ac:dyDescent="0.2">
      <c r="A57" s="270" t="s">
        <v>11</v>
      </c>
      <c r="B57" s="95">
        <v>2.4816354990000001E-2</v>
      </c>
      <c r="C57" s="95">
        <v>2.7804970700000001E-2</v>
      </c>
      <c r="D57" s="95">
        <v>3.9693692959999999E-2</v>
      </c>
      <c r="E57" s="95">
        <v>0.47501825474999998</v>
      </c>
      <c r="F57" s="95">
        <v>0.4994446609</v>
      </c>
      <c r="G57" s="95">
        <v>0.48447349704999998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outlineLevel="3" x14ac:dyDescent="0.2">
      <c r="A58" s="270" t="s">
        <v>148</v>
      </c>
      <c r="B58" s="95">
        <v>0.27155235158000002</v>
      </c>
      <c r="C58" s="95">
        <v>0.31797605808000001</v>
      </c>
      <c r="D58" s="95">
        <v>0.28670076286000001</v>
      </c>
      <c r="E58" s="95">
        <v>0.58684537884999999</v>
      </c>
      <c r="F58" s="95">
        <v>0.62447708832000004</v>
      </c>
      <c r="G58" s="95">
        <v>0.60807159227999996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outlineLevel="3" x14ac:dyDescent="0.2">
      <c r="A59" s="270" t="s">
        <v>72</v>
      </c>
      <c r="B59" s="95">
        <v>0</v>
      </c>
      <c r="C59" s="95">
        <v>0</v>
      </c>
      <c r="D59" s="95">
        <v>0</v>
      </c>
      <c r="E59" s="95">
        <v>0.21302975776999999</v>
      </c>
      <c r="F59" s="95">
        <v>0.22224977884</v>
      </c>
      <c r="G59" s="95">
        <v>0.21638020647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outlineLevel="3" x14ac:dyDescent="0.2">
      <c r="A60" s="270" t="s">
        <v>126</v>
      </c>
      <c r="B60" s="95">
        <v>0.56422433561999996</v>
      </c>
      <c r="C60" s="95">
        <v>0.58457338385000002</v>
      </c>
      <c r="D60" s="95">
        <v>0.49881203877000002</v>
      </c>
      <c r="E60" s="95">
        <v>0.99791775268000005</v>
      </c>
      <c r="F60" s="95">
        <v>0.94627132542000003</v>
      </c>
      <c r="G60" s="95">
        <v>0.85099195671000005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outlineLevel="3" x14ac:dyDescent="0.2">
      <c r="A61" s="270" t="s">
        <v>3</v>
      </c>
      <c r="B61" s="95">
        <v>0</v>
      </c>
      <c r="C61" s="95">
        <v>0</v>
      </c>
      <c r="D61" s="95">
        <v>0</v>
      </c>
      <c r="E61" s="95">
        <v>0.21302975776999999</v>
      </c>
      <c r="F61" s="95">
        <v>0.22224977884</v>
      </c>
      <c r="G61" s="95">
        <v>0.21638020647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outlineLevel="3" x14ac:dyDescent="0.2">
      <c r="A62" s="270" t="s">
        <v>33</v>
      </c>
      <c r="B62" s="95">
        <v>6.4909268300000003E-3</v>
      </c>
      <c r="C62" s="95">
        <v>1.440203588E-2</v>
      </c>
      <c r="D62" s="95">
        <v>4.1845500289999997E-2</v>
      </c>
      <c r="E62" s="95">
        <v>5.3056445690000002E-2</v>
      </c>
      <c r="F62" s="95">
        <v>9.6949115109999998E-2</v>
      </c>
      <c r="G62" s="95">
        <v>0.10037379502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outlineLevel="3" x14ac:dyDescent="0.2">
      <c r="A63" s="270" t="s">
        <v>100</v>
      </c>
      <c r="B63" s="95">
        <v>0</v>
      </c>
      <c r="C63" s="95">
        <v>0</v>
      </c>
      <c r="D63" s="95">
        <v>2.0492385960000001E-2</v>
      </c>
      <c r="E63" s="95">
        <v>2.210838918E-2</v>
      </c>
      <c r="F63" s="95">
        <v>2.3454162970000001E-2</v>
      </c>
      <c r="G63" s="95">
        <v>2.3351280750000002E-2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outlineLevel="3" x14ac:dyDescent="0.2">
      <c r="A64" s="270" t="s">
        <v>201</v>
      </c>
      <c r="B64" s="95">
        <v>3.3223687899999999E-3</v>
      </c>
      <c r="C64" s="95">
        <v>1.8974616299999999E-3</v>
      </c>
      <c r="D64" s="95">
        <v>4.7255449999999998E-4</v>
      </c>
      <c r="E64" s="95">
        <v>4.7255449999999998E-4</v>
      </c>
      <c r="F64" s="95">
        <v>4.7255449999999998E-4</v>
      </c>
      <c r="G64" s="95">
        <v>4.7255449999999998E-4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25.5" outlineLevel="2" x14ac:dyDescent="0.2">
      <c r="A65" s="269" t="s">
        <v>211</v>
      </c>
      <c r="B65" s="211">
        <f t="shared" ref="B65:G65" si="8">SUM(B$66:B$66)</f>
        <v>0.60585586000000002</v>
      </c>
      <c r="C65" s="211">
        <f t="shared" si="8"/>
        <v>0.60585586000000002</v>
      </c>
      <c r="D65" s="211">
        <f t="shared" si="8"/>
        <v>0.60585586000000002</v>
      </c>
      <c r="E65" s="211">
        <f t="shared" si="8"/>
        <v>0.60585586000000002</v>
      </c>
      <c r="F65" s="211">
        <f t="shared" si="8"/>
        <v>0.60585586000000002</v>
      </c>
      <c r="G65" s="211">
        <f t="shared" si="8"/>
        <v>0.60585586000000002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outlineLevel="3" x14ac:dyDescent="0.2">
      <c r="A66" s="270" t="s">
        <v>109</v>
      </c>
      <c r="B66" s="95">
        <v>0.60585586000000002</v>
      </c>
      <c r="C66" s="95">
        <v>0.60585586000000002</v>
      </c>
      <c r="D66" s="95">
        <v>0.60585586000000002</v>
      </c>
      <c r="E66" s="95">
        <v>0.60585586000000002</v>
      </c>
      <c r="F66" s="95">
        <v>0.60585586000000002</v>
      </c>
      <c r="G66" s="95">
        <v>0.60585586000000002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25.5" outlineLevel="2" x14ac:dyDescent="0.2">
      <c r="A67" s="269" t="s">
        <v>6</v>
      </c>
      <c r="B67" s="211">
        <f t="shared" ref="B67:G67" si="9">SUM(B$68:B$73)</f>
        <v>1.4076640828</v>
      </c>
      <c r="C67" s="211">
        <f t="shared" si="9"/>
        <v>2.16046496469</v>
      </c>
      <c r="D67" s="211">
        <f t="shared" si="9"/>
        <v>1.8600623522399999</v>
      </c>
      <c r="E67" s="211">
        <f t="shared" si="9"/>
        <v>1.6511306157100001</v>
      </c>
      <c r="F67" s="211">
        <f t="shared" si="9"/>
        <v>1.56620920958</v>
      </c>
      <c r="G67" s="211">
        <f t="shared" si="9"/>
        <v>1.64322328055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outlineLevel="3" x14ac:dyDescent="0.2">
      <c r="A68" s="270" t="s">
        <v>169</v>
      </c>
      <c r="B68" s="95">
        <v>0.18226253311000001</v>
      </c>
      <c r="C68" s="95">
        <v>0.23292541166</v>
      </c>
      <c r="D68" s="95">
        <v>0.29744124965000002</v>
      </c>
      <c r="E68" s="95">
        <v>0.30348476916</v>
      </c>
      <c r="F68" s="95">
        <v>0.2708811217</v>
      </c>
      <c r="G68" s="95">
        <v>0.23963246579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outlineLevel="3" x14ac:dyDescent="0.2">
      <c r="A69" s="270" t="s">
        <v>68</v>
      </c>
      <c r="B69" s="95">
        <v>0.27887546335000002</v>
      </c>
      <c r="C69" s="95">
        <v>0.61432522476999996</v>
      </c>
      <c r="D69" s="95">
        <v>0.73684077395000003</v>
      </c>
      <c r="E69" s="95">
        <v>0.69234671275000004</v>
      </c>
      <c r="F69" s="95">
        <v>0.72231178122999995</v>
      </c>
      <c r="G69" s="95">
        <v>0.70323567102999995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outlineLevel="3" x14ac:dyDescent="0.2">
      <c r="A70" s="270" t="s">
        <v>84</v>
      </c>
      <c r="B70" s="95">
        <v>5.7034719999999999E-5</v>
      </c>
      <c r="C70" s="95">
        <v>6.2819910000000005E-5</v>
      </c>
      <c r="D70" s="95">
        <v>5.7960120000000002E-5</v>
      </c>
      <c r="E70" s="95">
        <v>5.4460209999999998E-5</v>
      </c>
      <c r="F70" s="95">
        <v>5.681727E-5</v>
      </c>
      <c r="G70" s="95">
        <v>5.5316730000000001E-5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outlineLevel="3" x14ac:dyDescent="0.2">
      <c r="A71" s="270" t="s">
        <v>176</v>
      </c>
      <c r="B71" s="95">
        <v>0</v>
      </c>
      <c r="C71" s="95">
        <v>0</v>
      </c>
      <c r="D71" s="95">
        <v>0</v>
      </c>
      <c r="E71" s="95">
        <v>0</v>
      </c>
      <c r="F71" s="95">
        <v>4.3185847999999997E-3</v>
      </c>
      <c r="G71" s="95">
        <v>4.2045318400000002E-3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outlineLevel="3" x14ac:dyDescent="0.2">
      <c r="A72" s="270" t="s">
        <v>55</v>
      </c>
      <c r="B72" s="95">
        <v>0.94646905161999995</v>
      </c>
      <c r="C72" s="95">
        <v>1.3131515083500001</v>
      </c>
      <c r="D72" s="95">
        <v>0.82572236852000003</v>
      </c>
      <c r="E72" s="95">
        <v>0.65524467359000005</v>
      </c>
      <c r="F72" s="95">
        <v>0.56864090458000005</v>
      </c>
      <c r="G72" s="95">
        <v>0.52756339101000005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outlineLevel="3" x14ac:dyDescent="0.2">
      <c r="A73" s="270" t="s">
        <v>63</v>
      </c>
      <c r="B73" s="95">
        <v>0</v>
      </c>
      <c r="C73" s="95">
        <v>0</v>
      </c>
      <c r="D73" s="95">
        <v>0</v>
      </c>
      <c r="E73" s="95">
        <v>0</v>
      </c>
      <c r="F73" s="95">
        <v>0</v>
      </c>
      <c r="G73" s="95">
        <v>0.16853190414999999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 outlineLevel="2" x14ac:dyDescent="0.2">
      <c r="A74" s="269" t="s">
        <v>71</v>
      </c>
      <c r="B74" s="211">
        <f t="shared" ref="B74:G74" si="10">SUM(B$75:B$81)</f>
        <v>19.271436853400001</v>
      </c>
      <c r="C74" s="211">
        <f t="shared" si="10"/>
        <v>20.35023951142</v>
      </c>
      <c r="D74" s="211">
        <f t="shared" si="10"/>
        <v>19.912232679059997</v>
      </c>
      <c r="E74" s="211">
        <f t="shared" si="10"/>
        <v>19.657214774909999</v>
      </c>
      <c r="F74" s="211">
        <f t="shared" si="10"/>
        <v>19.760940011999999</v>
      </c>
      <c r="G74" s="211">
        <f t="shared" si="10"/>
        <v>19.69490732277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 outlineLevel="3" x14ac:dyDescent="0.2">
      <c r="A75" s="270" t="s">
        <v>80</v>
      </c>
      <c r="B75" s="95">
        <v>11.805935</v>
      </c>
      <c r="C75" s="95">
        <v>8.6357759999999999</v>
      </c>
      <c r="D75" s="95">
        <v>7.6616299999999997</v>
      </c>
      <c r="E75" s="95">
        <v>7.5606299999999997</v>
      </c>
      <c r="F75" s="95">
        <v>7.5606299999999997</v>
      </c>
      <c r="G75" s="95">
        <v>7.5606299999999997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outlineLevel="3" x14ac:dyDescent="0.2">
      <c r="A76" s="270" t="s">
        <v>74</v>
      </c>
      <c r="B76" s="95">
        <v>1</v>
      </c>
      <c r="C76" s="95">
        <v>1</v>
      </c>
      <c r="D76" s="95">
        <v>0</v>
      </c>
      <c r="E76" s="95">
        <v>0</v>
      </c>
      <c r="F76" s="95">
        <v>0</v>
      </c>
      <c r="G76" s="95">
        <v>0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 outlineLevel="3" x14ac:dyDescent="0.2">
      <c r="A77" s="270" t="s">
        <v>16</v>
      </c>
      <c r="B77" s="95">
        <v>3</v>
      </c>
      <c r="C77" s="95">
        <v>3</v>
      </c>
      <c r="D77" s="95">
        <v>3</v>
      </c>
      <c r="E77" s="95">
        <v>3</v>
      </c>
      <c r="F77" s="95">
        <v>3</v>
      </c>
      <c r="G77" s="95">
        <v>3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 outlineLevel="3" x14ac:dyDescent="0.2">
      <c r="A78" s="270" t="s">
        <v>159</v>
      </c>
      <c r="B78" s="95">
        <v>2.35</v>
      </c>
      <c r="C78" s="95">
        <v>2.35</v>
      </c>
      <c r="D78" s="95">
        <v>2.35</v>
      </c>
      <c r="E78" s="95">
        <v>2.35</v>
      </c>
      <c r="F78" s="95">
        <v>2.35</v>
      </c>
      <c r="G78" s="95">
        <v>2.35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outlineLevel="3" x14ac:dyDescent="0.2">
      <c r="A79" s="270" t="s">
        <v>98</v>
      </c>
      <c r="B79" s="95">
        <v>1.1155018534000001</v>
      </c>
      <c r="C79" s="95">
        <v>1.2286504495199999</v>
      </c>
      <c r="D79" s="95">
        <v>1.1336011906900001</v>
      </c>
      <c r="E79" s="95">
        <v>1.06514878885</v>
      </c>
      <c r="F79" s="95">
        <v>1.1112488942200001</v>
      </c>
      <c r="G79" s="95">
        <v>1.08190103234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outlineLevel="3" x14ac:dyDescent="0.2">
      <c r="A80" s="270" t="s">
        <v>103</v>
      </c>
      <c r="B80" s="95">
        <v>0</v>
      </c>
      <c r="C80" s="95">
        <v>4.1358130619000004</v>
      </c>
      <c r="D80" s="95">
        <v>4.01700148837</v>
      </c>
      <c r="E80" s="95">
        <v>3.9314359860599999</v>
      </c>
      <c r="F80" s="95">
        <v>3.9890611177799999</v>
      </c>
      <c r="G80" s="95">
        <v>3.9523762904300002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outlineLevel="3" x14ac:dyDescent="0.2">
      <c r="A81" s="270" t="s">
        <v>31</v>
      </c>
      <c r="B81" s="95">
        <v>0</v>
      </c>
      <c r="C81" s="95">
        <v>0</v>
      </c>
      <c r="D81" s="95">
        <v>1.75</v>
      </c>
      <c r="E81" s="95">
        <v>1.75</v>
      </c>
      <c r="F81" s="95">
        <v>1.75</v>
      </c>
      <c r="G81" s="95">
        <v>1.75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outlineLevel="2" x14ac:dyDescent="0.2">
      <c r="A82" s="269" t="s">
        <v>125</v>
      </c>
      <c r="B82" s="211">
        <f t="shared" ref="B82:G82" si="11">SUM(B$83:B$83)</f>
        <v>3</v>
      </c>
      <c r="C82" s="211">
        <f t="shared" si="11"/>
        <v>3</v>
      </c>
      <c r="D82" s="211">
        <f t="shared" si="11"/>
        <v>3</v>
      </c>
      <c r="E82" s="211">
        <f t="shared" si="11"/>
        <v>3</v>
      </c>
      <c r="F82" s="211">
        <f t="shared" si="11"/>
        <v>3</v>
      </c>
      <c r="G82" s="211">
        <f t="shared" si="11"/>
        <v>3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outlineLevel="3" x14ac:dyDescent="0.2">
      <c r="A83" s="270" t="s">
        <v>2</v>
      </c>
      <c r="B83" s="95">
        <v>3</v>
      </c>
      <c r="C83" s="95">
        <v>3</v>
      </c>
      <c r="D83" s="95">
        <v>3</v>
      </c>
      <c r="E83" s="95">
        <v>3</v>
      </c>
      <c r="F83" s="95">
        <v>3</v>
      </c>
      <c r="G83" s="95">
        <v>3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outlineLevel="2" x14ac:dyDescent="0.2">
      <c r="A84" s="269" t="s">
        <v>117</v>
      </c>
      <c r="B84" s="211">
        <f t="shared" ref="B84:G84" si="12">SUM(B$85:B$85)</f>
        <v>1.6981106804799999</v>
      </c>
      <c r="C84" s="211">
        <f t="shared" si="12"/>
        <v>1.7686496862900001</v>
      </c>
      <c r="D84" s="211">
        <f t="shared" si="12"/>
        <v>4.4174258540500002</v>
      </c>
      <c r="E84" s="211">
        <f t="shared" si="12"/>
        <v>4.2004354421199999</v>
      </c>
      <c r="F84" s="211">
        <f t="shared" si="12"/>
        <v>4.2346040658300002</v>
      </c>
      <c r="G84" s="211">
        <f t="shared" si="12"/>
        <v>4.1773805033200002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outlineLevel="3" x14ac:dyDescent="0.2">
      <c r="A85" s="270" t="s">
        <v>49</v>
      </c>
      <c r="B85" s="95">
        <v>1.6981106804799999</v>
      </c>
      <c r="C85" s="95">
        <v>1.7686496862900001</v>
      </c>
      <c r="D85" s="95">
        <v>4.4174258540500002</v>
      </c>
      <c r="E85" s="95">
        <v>4.2004354421199999</v>
      </c>
      <c r="F85" s="95">
        <v>4.2346040658300002</v>
      </c>
      <c r="G85" s="95">
        <v>4.1773805033200002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ht="15" x14ac:dyDescent="0.25">
      <c r="A86" s="277" t="s">
        <v>64</v>
      </c>
      <c r="B86" s="244">
        <f t="shared" ref="B86:G86" si="13">B$87+B$106</f>
        <v>10.002734439620001</v>
      </c>
      <c r="C86" s="244">
        <f t="shared" si="13"/>
        <v>10.350286957599998</v>
      </c>
      <c r="D86" s="244">
        <f t="shared" si="13"/>
        <v>11.340193243820002</v>
      </c>
      <c r="E86" s="244">
        <f t="shared" si="13"/>
        <v>9.8531643517399985</v>
      </c>
      <c r="F86" s="244">
        <f t="shared" si="13"/>
        <v>8.7254880672499997</v>
      </c>
      <c r="G86" s="244">
        <f t="shared" si="13"/>
        <v>7.8394929807700011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15" outlineLevel="1" x14ac:dyDescent="0.25">
      <c r="A87" s="272" t="s">
        <v>39</v>
      </c>
      <c r="B87" s="34">
        <f t="shared" ref="B87:G87" si="14">B$88+B$96+B$104</f>
        <v>0.39486344825999997</v>
      </c>
      <c r="C87" s="34">
        <f t="shared" si="14"/>
        <v>1.14015267014</v>
      </c>
      <c r="D87" s="34">
        <f t="shared" si="14"/>
        <v>1.7977295609399999</v>
      </c>
      <c r="E87" s="34">
        <f t="shared" si="14"/>
        <v>1.9743148852600001</v>
      </c>
      <c r="F87" s="34">
        <f t="shared" si="14"/>
        <v>1.8113315413799997</v>
      </c>
      <c r="G87" s="34">
        <f t="shared" si="14"/>
        <v>1.6998822441500003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outlineLevel="2" x14ac:dyDescent="0.2">
      <c r="A88" s="269" t="s">
        <v>178</v>
      </c>
      <c r="B88" s="211">
        <f t="shared" ref="B88:G88" si="15">SUM(B$89:B$95)</f>
        <v>0.17681230419999999</v>
      </c>
      <c r="C88" s="211">
        <f t="shared" si="15"/>
        <v>0.86249908397999997</v>
      </c>
      <c r="D88" s="211">
        <f t="shared" si="15"/>
        <v>0.62058407812999994</v>
      </c>
      <c r="E88" s="211">
        <f t="shared" si="15"/>
        <v>0.32397785532000001</v>
      </c>
      <c r="F88" s="211">
        <f t="shared" si="15"/>
        <v>0.2099659737</v>
      </c>
      <c r="G88" s="211">
        <f t="shared" si="15"/>
        <v>0.19691338046000001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outlineLevel="3" x14ac:dyDescent="0.2">
      <c r="A89" s="270" t="s">
        <v>83</v>
      </c>
      <c r="B89" s="95">
        <v>9.2374462759999998E-2</v>
      </c>
      <c r="C89" s="95">
        <v>0.12290182708</v>
      </c>
      <c r="D89" s="95">
        <v>0.12739110351999999</v>
      </c>
      <c r="E89" s="95">
        <v>9.5026880990000007E-2</v>
      </c>
      <c r="F89" s="95">
        <v>6.5161759129999997E-2</v>
      </c>
      <c r="G89" s="95">
        <v>6.1110960220000003E-2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outlineLevel="3" x14ac:dyDescent="0.2">
      <c r="A90" s="270" t="s">
        <v>121</v>
      </c>
      <c r="B90" s="95">
        <v>8.4437351699999996E-2</v>
      </c>
      <c r="C90" s="95">
        <v>5.9289963430000002E-2</v>
      </c>
      <c r="D90" s="95">
        <v>0</v>
      </c>
      <c r="E90" s="95">
        <v>0</v>
      </c>
      <c r="F90" s="95">
        <v>0</v>
      </c>
      <c r="G90" s="95">
        <v>0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outlineLevel="3" x14ac:dyDescent="0.2">
      <c r="A91" s="270" t="s">
        <v>102</v>
      </c>
      <c r="B91" s="95">
        <v>0</v>
      </c>
      <c r="C91" s="95">
        <v>0.38419641656999998</v>
      </c>
      <c r="D91" s="95">
        <v>0.18626595596000001</v>
      </c>
      <c r="E91" s="95">
        <v>0</v>
      </c>
      <c r="F91" s="95">
        <v>0</v>
      </c>
      <c r="G91" s="95"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outlineLevel="3" x14ac:dyDescent="0.2">
      <c r="A92" s="270" t="s">
        <v>179</v>
      </c>
      <c r="B92" s="95">
        <v>0</v>
      </c>
      <c r="C92" s="95">
        <v>0.10158958924</v>
      </c>
      <c r="D92" s="95">
        <v>0.10530038639</v>
      </c>
      <c r="E92" s="95">
        <v>7.854839945E-2</v>
      </c>
      <c r="F92" s="95">
        <v>0</v>
      </c>
      <c r="G92" s="95"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outlineLevel="3" x14ac:dyDescent="0.2">
      <c r="A93" s="270" t="s">
        <v>96</v>
      </c>
      <c r="B93" s="95">
        <v>0</v>
      </c>
      <c r="C93" s="95">
        <v>0.12378601289000001</v>
      </c>
      <c r="D93" s="95">
        <v>0.12830758628</v>
      </c>
      <c r="E93" s="95">
        <v>9.5710527609999999E-2</v>
      </c>
      <c r="F93" s="95">
        <v>9.2147942199999999E-2</v>
      </c>
      <c r="G93" s="95">
        <v>8.6419539700000006E-2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outlineLevel="3" x14ac:dyDescent="0.2">
      <c r="A94" s="270" t="s">
        <v>18</v>
      </c>
      <c r="B94" s="95">
        <v>0</v>
      </c>
      <c r="C94" s="95">
        <v>7.0734864509999995E-2</v>
      </c>
      <c r="D94" s="95">
        <v>7.3318620730000006E-2</v>
      </c>
      <c r="E94" s="95">
        <v>5.4691730059999999E-2</v>
      </c>
      <c r="F94" s="95">
        <v>5.2655966970000002E-2</v>
      </c>
      <c r="G94" s="95">
        <v>4.9382594119999998E-2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outlineLevel="3" x14ac:dyDescent="0.2">
      <c r="A95" s="270" t="s">
        <v>132</v>
      </c>
      <c r="B95" s="95">
        <v>4.8973999999999999E-7</v>
      </c>
      <c r="C95" s="95">
        <v>4.1026000000000002E-7</v>
      </c>
      <c r="D95" s="95">
        <v>4.2525000000000003E-7</v>
      </c>
      <c r="E95" s="95">
        <v>3.1721000000000002E-7</v>
      </c>
      <c r="F95" s="95">
        <v>3.0540000000000002E-7</v>
      </c>
      <c r="G95" s="95">
        <v>2.8641999999999999E-7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outlineLevel="2" x14ac:dyDescent="0.2">
      <c r="A96" s="269" t="s">
        <v>116</v>
      </c>
      <c r="B96" s="211">
        <f t="shared" ref="B96:G96" si="16">SUM(B$97:B$103)</f>
        <v>0.21801084000000001</v>
      </c>
      <c r="C96" s="211">
        <f t="shared" si="16"/>
        <v>0.27761982263999996</v>
      </c>
      <c r="D96" s="211">
        <f t="shared" si="16"/>
        <v>1.1771104859999999</v>
      </c>
      <c r="E96" s="211">
        <f t="shared" si="16"/>
        <v>1.65031092421</v>
      </c>
      <c r="F96" s="211">
        <f t="shared" si="16"/>
        <v>1.6013404336699999</v>
      </c>
      <c r="G96" s="211">
        <f t="shared" si="16"/>
        <v>1.5029452921400002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outlineLevel="3" x14ac:dyDescent="0.2">
      <c r="A97" s="270" t="s">
        <v>21</v>
      </c>
      <c r="B97" s="95">
        <v>2.4814578900000002E-3</v>
      </c>
      <c r="C97" s="95">
        <v>3.690390834E-2</v>
      </c>
      <c r="D97" s="95">
        <v>0.1594837704</v>
      </c>
      <c r="E97" s="95">
        <v>0.11713829667</v>
      </c>
      <c r="F97" s="95">
        <v>9.436784896E-2</v>
      </c>
      <c r="G97" s="95">
        <v>7.9973536819999996E-2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outlineLevel="3" x14ac:dyDescent="0.2">
      <c r="A98" s="270" t="s">
        <v>1</v>
      </c>
      <c r="B98" s="95">
        <v>0</v>
      </c>
      <c r="C98" s="95">
        <v>0</v>
      </c>
      <c r="D98" s="95">
        <v>1.2999999999999999E-2</v>
      </c>
      <c r="E98" s="95">
        <v>1.2999999999999999E-2</v>
      </c>
      <c r="F98" s="95">
        <v>1.155555556E-2</v>
      </c>
      <c r="G98" s="95">
        <v>9.7500000100000008E-3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outlineLevel="3" x14ac:dyDescent="0.2">
      <c r="A99" s="270" t="s">
        <v>203</v>
      </c>
      <c r="B99" s="95">
        <v>0</v>
      </c>
      <c r="C99" s="95">
        <v>0</v>
      </c>
      <c r="D99" s="95">
        <v>0.01</v>
      </c>
      <c r="E99" s="95">
        <v>0.01</v>
      </c>
      <c r="F99" s="95">
        <v>8.8888888799999993E-3</v>
      </c>
      <c r="G99" s="95">
        <v>7.4999999799999998E-3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outlineLevel="3" x14ac:dyDescent="0.2">
      <c r="A100" s="270" t="s">
        <v>165</v>
      </c>
      <c r="B100" s="95">
        <v>0</v>
      </c>
      <c r="C100" s="95">
        <v>0</v>
      </c>
      <c r="D100" s="95">
        <v>1.4E-2</v>
      </c>
      <c r="E100" s="95">
        <v>1.4E-2</v>
      </c>
      <c r="F100" s="95">
        <v>1.2444444440000001E-2</v>
      </c>
      <c r="G100" s="95">
        <v>1.049999999E-2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outlineLevel="3" x14ac:dyDescent="0.2">
      <c r="A101" s="270" t="s">
        <v>155</v>
      </c>
      <c r="B101" s="95">
        <v>0.14157806559</v>
      </c>
      <c r="C101" s="95">
        <v>0.17069912056</v>
      </c>
      <c r="D101" s="95">
        <v>0.45876715325</v>
      </c>
      <c r="E101" s="95">
        <v>0.381145081</v>
      </c>
      <c r="F101" s="95">
        <v>0.34677464744999997</v>
      </c>
      <c r="G101" s="95">
        <v>0.31039128460999998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outlineLevel="3" x14ac:dyDescent="0.2">
      <c r="A102" s="270" t="s">
        <v>188</v>
      </c>
      <c r="B102" s="95">
        <v>7.3951316520000004E-2</v>
      </c>
      <c r="C102" s="95">
        <v>7.001679374E-2</v>
      </c>
      <c r="D102" s="95">
        <v>0.38894169869</v>
      </c>
      <c r="E102" s="95">
        <v>0.33856009715000002</v>
      </c>
      <c r="F102" s="95">
        <v>0.29996368222999997</v>
      </c>
      <c r="G102" s="95">
        <v>0.34126420648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outlineLevel="3" x14ac:dyDescent="0.2">
      <c r="A103" s="270" t="s">
        <v>128</v>
      </c>
      <c r="B103" s="95">
        <v>0</v>
      </c>
      <c r="C103" s="95">
        <v>0</v>
      </c>
      <c r="D103" s="95">
        <v>0.13291786366</v>
      </c>
      <c r="E103" s="95">
        <v>0.77646744939000001</v>
      </c>
      <c r="F103" s="95">
        <v>0.82734536614999998</v>
      </c>
      <c r="G103" s="95">
        <v>0.74356626425000005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outlineLevel="2" x14ac:dyDescent="0.2">
      <c r="A104" s="269" t="s">
        <v>195</v>
      </c>
      <c r="B104" s="211">
        <f t="shared" ref="B104:G104" si="17">SUM(B$105:B$105)</f>
        <v>4.0304060000000003E-5</v>
      </c>
      <c r="C104" s="211">
        <f t="shared" si="17"/>
        <v>3.3763519999999998E-5</v>
      </c>
      <c r="D104" s="211">
        <f t="shared" si="17"/>
        <v>3.4996809999999997E-5</v>
      </c>
      <c r="E104" s="211">
        <f t="shared" si="17"/>
        <v>2.6105729999999998E-5</v>
      </c>
      <c r="F104" s="211">
        <f t="shared" si="17"/>
        <v>2.5134010000000001E-5</v>
      </c>
      <c r="G104" s="211">
        <f t="shared" si="17"/>
        <v>2.357155E-5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outlineLevel="3" x14ac:dyDescent="0.2">
      <c r="A105" s="270" t="s">
        <v>56</v>
      </c>
      <c r="B105" s="95">
        <v>4.0304060000000003E-5</v>
      </c>
      <c r="C105" s="95">
        <v>3.3763519999999998E-5</v>
      </c>
      <c r="D105" s="95">
        <v>3.4996809999999997E-5</v>
      </c>
      <c r="E105" s="95">
        <v>2.6105729999999998E-5</v>
      </c>
      <c r="F105" s="95">
        <v>2.5134010000000001E-5</v>
      </c>
      <c r="G105" s="95">
        <v>2.357155E-5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15" outlineLevel="1" x14ac:dyDescent="0.25">
      <c r="A106" s="272" t="s">
        <v>177</v>
      </c>
      <c r="B106" s="34">
        <f t="shared" ref="B106:G106" si="18">B$107+B$114+B$116+B$123+B$126</f>
        <v>9.6078709913600004</v>
      </c>
      <c r="C106" s="34">
        <f t="shared" si="18"/>
        <v>9.210134287459999</v>
      </c>
      <c r="D106" s="34">
        <f t="shared" si="18"/>
        <v>9.5424636828800011</v>
      </c>
      <c r="E106" s="34">
        <f t="shared" si="18"/>
        <v>7.8788494664799993</v>
      </c>
      <c r="F106" s="34">
        <f t="shared" si="18"/>
        <v>6.9141565258700002</v>
      </c>
      <c r="G106" s="34">
        <f t="shared" si="18"/>
        <v>6.1396107366200008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outlineLevel="2" x14ac:dyDescent="0.2">
      <c r="A107" s="269" t="s">
        <v>53</v>
      </c>
      <c r="B107" s="211">
        <f t="shared" ref="B107:G107" si="19">SUM(B$108:B$113)</f>
        <v>8.0575646315699991</v>
      </c>
      <c r="C107" s="211">
        <f t="shared" si="19"/>
        <v>7.8396779266699994</v>
      </c>
      <c r="D107" s="211">
        <f t="shared" si="19"/>
        <v>6.8215306162400005</v>
      </c>
      <c r="E107" s="211">
        <f t="shared" si="19"/>
        <v>5.2263204243599999</v>
      </c>
      <c r="F107" s="211">
        <f t="shared" si="19"/>
        <v>4.2282431492699999</v>
      </c>
      <c r="G107" s="211">
        <f t="shared" si="19"/>
        <v>3.4588802962799998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outlineLevel="3" x14ac:dyDescent="0.2">
      <c r="A108" s="270" t="s">
        <v>89</v>
      </c>
      <c r="B108" s="95">
        <v>0</v>
      </c>
      <c r="C108" s="95">
        <v>0</v>
      </c>
      <c r="D108" s="95">
        <v>0</v>
      </c>
      <c r="E108" s="95">
        <v>1.5544800000000001E-4</v>
      </c>
      <c r="F108" s="95">
        <v>1.57928E-4</v>
      </c>
      <c r="G108" s="95">
        <v>1.6092799999999999E-4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outlineLevel="3" x14ac:dyDescent="0.2">
      <c r="A109" s="270" t="s">
        <v>112</v>
      </c>
      <c r="B109" s="95">
        <v>0.33752435519000001</v>
      </c>
      <c r="C109" s="95">
        <v>0.36897050998000003</v>
      </c>
      <c r="D109" s="95">
        <v>0.34019075142999999</v>
      </c>
      <c r="E109" s="95">
        <v>0.60312254666999998</v>
      </c>
      <c r="F109" s="95">
        <v>1.1150653507099999</v>
      </c>
      <c r="G109" s="95">
        <v>0.87411533037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outlineLevel="3" x14ac:dyDescent="0.2">
      <c r="A110" s="270" t="s">
        <v>110</v>
      </c>
      <c r="B110" s="95">
        <v>6.1090459E-2</v>
      </c>
      <c r="C110" s="95">
        <v>6.7287041869999994E-2</v>
      </c>
      <c r="D110" s="95">
        <v>6.1798268910000002E-2</v>
      </c>
      <c r="E110" s="95">
        <v>0.10946001528</v>
      </c>
      <c r="F110" s="95">
        <v>0.11186386994</v>
      </c>
      <c r="G110" s="95">
        <v>0.10758423866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outlineLevel="3" x14ac:dyDescent="0.2">
      <c r="A111" s="270" t="s">
        <v>73</v>
      </c>
      <c r="B111" s="95">
        <v>0.11155018534</v>
      </c>
      <c r="C111" s="95">
        <v>0.2457300899</v>
      </c>
      <c r="D111" s="95">
        <v>0.34008035721000002</v>
      </c>
      <c r="E111" s="95">
        <v>0.31954463665999999</v>
      </c>
      <c r="F111" s="95">
        <v>0.33337466827000001</v>
      </c>
      <c r="G111" s="95">
        <v>0.3245703097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outlineLevel="3" x14ac:dyDescent="0.2">
      <c r="A112" s="270" t="s">
        <v>52</v>
      </c>
      <c r="B112" s="95">
        <v>0.45703505259999999</v>
      </c>
      <c r="C112" s="95">
        <v>0.4480903752</v>
      </c>
      <c r="D112" s="95">
        <v>0.46823055755999998</v>
      </c>
      <c r="E112" s="95">
        <v>0.46950737846000001</v>
      </c>
      <c r="F112" s="95">
        <v>0.53712731924000001</v>
      </c>
      <c r="G112" s="95">
        <v>0.52081577963000003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outlineLevel="3" x14ac:dyDescent="0.2">
      <c r="A113" s="270" t="s">
        <v>49</v>
      </c>
      <c r="B113" s="95">
        <v>7.0903645794400001</v>
      </c>
      <c r="C113" s="95">
        <v>6.7095999097199996</v>
      </c>
      <c r="D113" s="95">
        <v>5.6112306811300003</v>
      </c>
      <c r="E113" s="95">
        <v>3.7245303992899998</v>
      </c>
      <c r="F113" s="95">
        <v>2.13065401311</v>
      </c>
      <c r="G113" s="95">
        <v>1.63163370992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outlineLevel="2" x14ac:dyDescent="0.2">
      <c r="A114" s="269" t="s">
        <v>111</v>
      </c>
      <c r="B114" s="211">
        <f t="shared" ref="B114:G114" si="20">SUM(B$115:B$115)</f>
        <v>0</v>
      </c>
      <c r="C114" s="211">
        <f t="shared" si="20"/>
        <v>0</v>
      </c>
      <c r="D114" s="211">
        <f t="shared" si="20"/>
        <v>0</v>
      </c>
      <c r="E114" s="211">
        <f t="shared" si="20"/>
        <v>0</v>
      </c>
      <c r="F114" s="211">
        <f t="shared" si="20"/>
        <v>2.9710928290000001E-2</v>
      </c>
      <c r="G114" s="211">
        <f t="shared" si="20"/>
        <v>3.3364594470000002E-2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outlineLevel="3" x14ac:dyDescent="0.2">
      <c r="A115" s="270" t="s">
        <v>148</v>
      </c>
      <c r="B115" s="95">
        <v>0</v>
      </c>
      <c r="C115" s="95">
        <v>0</v>
      </c>
      <c r="D115" s="95">
        <v>0</v>
      </c>
      <c r="E115" s="95">
        <v>0</v>
      </c>
      <c r="F115" s="95">
        <v>2.9710928290000001E-2</v>
      </c>
      <c r="G115" s="95">
        <v>3.3364594470000002E-2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25.5" outlineLevel="2" x14ac:dyDescent="0.2">
      <c r="A116" s="269" t="s">
        <v>6</v>
      </c>
      <c r="B116" s="211">
        <f t="shared" ref="B116:G116" si="21">SUM(B$117:B$122)</f>
        <v>1.4376842756799999</v>
      </c>
      <c r="C116" s="211">
        <f t="shared" si="21"/>
        <v>1.2531559892600002</v>
      </c>
      <c r="D116" s="211">
        <f t="shared" si="21"/>
        <v>1.0819453749600001</v>
      </c>
      <c r="E116" s="211">
        <f t="shared" si="21"/>
        <v>1.0191405923899999</v>
      </c>
      <c r="F116" s="211">
        <f t="shared" si="21"/>
        <v>1.02193230805</v>
      </c>
      <c r="G116" s="211">
        <f t="shared" si="21"/>
        <v>1.01457230805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outlineLevel="3" x14ac:dyDescent="0.2">
      <c r="A117" s="22" t="s">
        <v>152</v>
      </c>
      <c r="B117" s="95">
        <v>0.14482956551000001</v>
      </c>
      <c r="C117" s="95">
        <v>0.17459425459</v>
      </c>
      <c r="D117" s="95">
        <v>0.16409411059000001</v>
      </c>
      <c r="E117" s="95">
        <v>0.18854023267</v>
      </c>
      <c r="F117" s="95">
        <v>0.19693230805</v>
      </c>
      <c r="G117" s="95">
        <v>0.18957230805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outlineLevel="3" x14ac:dyDescent="0.2">
      <c r="A118" s="22" t="s">
        <v>199</v>
      </c>
      <c r="B118" s="95">
        <v>2.0400000000000001E-2</v>
      </c>
      <c r="C118" s="95">
        <v>0</v>
      </c>
      <c r="D118" s="95">
        <v>0</v>
      </c>
      <c r="E118" s="95">
        <v>0</v>
      </c>
      <c r="F118" s="95">
        <v>0</v>
      </c>
      <c r="G118" s="95"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outlineLevel="3" x14ac:dyDescent="0.2">
      <c r="A119" s="22" t="s">
        <v>55</v>
      </c>
      <c r="B119" s="95">
        <v>3.0354194519999999E-2</v>
      </c>
      <c r="C119" s="95">
        <v>2.8561734669999998E-2</v>
      </c>
      <c r="D119" s="95">
        <v>1.7851264370000001E-2</v>
      </c>
      <c r="E119" s="95">
        <v>5.6003597199999998E-3</v>
      </c>
      <c r="F119" s="95">
        <v>0</v>
      </c>
      <c r="G119" s="95"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outlineLevel="3" x14ac:dyDescent="0.2">
      <c r="A120" s="22" t="s">
        <v>166</v>
      </c>
      <c r="B120" s="95">
        <v>1.2</v>
      </c>
      <c r="C120" s="95">
        <v>1.05</v>
      </c>
      <c r="D120" s="95">
        <v>0.9</v>
      </c>
      <c r="E120" s="95">
        <v>0.82499999999999996</v>
      </c>
      <c r="F120" s="95">
        <v>0.82499999999999996</v>
      </c>
      <c r="G120" s="95">
        <v>0.82499999999999996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outlineLevel="3" x14ac:dyDescent="0.2">
      <c r="A121" s="22" t="s">
        <v>37</v>
      </c>
      <c r="B121" s="95">
        <v>3.2618750000000002E-2</v>
      </c>
      <c r="C121" s="95">
        <v>0</v>
      </c>
      <c r="D121" s="95">
        <v>0</v>
      </c>
      <c r="E121" s="95">
        <v>0</v>
      </c>
      <c r="F121" s="95">
        <v>0</v>
      </c>
      <c r="G121" s="95"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outlineLevel="3" x14ac:dyDescent="0.2">
      <c r="A122" s="22" t="s">
        <v>135</v>
      </c>
      <c r="B122" s="95">
        <v>9.4817656499999996E-3</v>
      </c>
      <c r="C122" s="95">
        <v>0</v>
      </c>
      <c r="D122" s="95">
        <v>0</v>
      </c>
      <c r="E122" s="95">
        <v>0</v>
      </c>
      <c r="F122" s="95">
        <v>0</v>
      </c>
      <c r="G122" s="95">
        <v>0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outlineLevel="2" x14ac:dyDescent="0.2">
      <c r="A123" s="172" t="s">
        <v>131</v>
      </c>
      <c r="B123" s="211">
        <f t="shared" ref="B123:G123" si="22">SUM(B$124:B$125)</f>
        <v>0</v>
      </c>
      <c r="C123" s="211">
        <f t="shared" si="22"/>
        <v>0</v>
      </c>
      <c r="D123" s="211">
        <f t="shared" si="22"/>
        <v>1.5249999999999999</v>
      </c>
      <c r="E123" s="211">
        <f t="shared" si="22"/>
        <v>1.5249999999999999</v>
      </c>
      <c r="F123" s="211">
        <f t="shared" si="22"/>
        <v>1.5249999999999999</v>
      </c>
      <c r="G123" s="211">
        <f t="shared" si="22"/>
        <v>1.5249999999999999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outlineLevel="3" x14ac:dyDescent="0.2">
      <c r="A124" s="22" t="s">
        <v>0</v>
      </c>
      <c r="B124" s="95">
        <v>0</v>
      </c>
      <c r="C124" s="95">
        <v>0</v>
      </c>
      <c r="D124" s="95">
        <v>0.7</v>
      </c>
      <c r="E124" s="95">
        <v>0.7</v>
      </c>
      <c r="F124" s="95">
        <v>0.7</v>
      </c>
      <c r="G124" s="95">
        <v>0.7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outlineLevel="3" x14ac:dyDescent="0.2">
      <c r="A125" s="22" t="s">
        <v>127</v>
      </c>
      <c r="B125" s="95">
        <v>0</v>
      </c>
      <c r="C125" s="95">
        <v>0</v>
      </c>
      <c r="D125" s="95">
        <v>0.82499999999999996</v>
      </c>
      <c r="E125" s="95">
        <v>0.82499999999999996</v>
      </c>
      <c r="F125" s="95">
        <v>0.82499999999999996</v>
      </c>
      <c r="G125" s="95">
        <v>0.82499999999999996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outlineLevel="2" x14ac:dyDescent="0.2">
      <c r="A126" s="172" t="s">
        <v>117</v>
      </c>
      <c r="B126" s="211">
        <f t="shared" ref="B126:G126" si="23">SUM(B$127:B$127)</f>
        <v>0.11262208411000001</v>
      </c>
      <c r="C126" s="211">
        <f t="shared" si="23"/>
        <v>0.11730037153</v>
      </c>
      <c r="D126" s="211">
        <f t="shared" si="23"/>
        <v>0.11398769168</v>
      </c>
      <c r="E126" s="211">
        <f t="shared" si="23"/>
        <v>0.10838844973</v>
      </c>
      <c r="F126" s="211">
        <f t="shared" si="23"/>
        <v>0.10927014026</v>
      </c>
      <c r="G126" s="211">
        <f t="shared" si="23"/>
        <v>0.10779353781999999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outlineLevel="3" x14ac:dyDescent="0.2">
      <c r="A127" s="22" t="s">
        <v>49</v>
      </c>
      <c r="B127" s="95">
        <v>0.11262208411000001</v>
      </c>
      <c r="C127" s="95">
        <v>0.11730037153</v>
      </c>
      <c r="D127" s="95">
        <v>0.11398769168</v>
      </c>
      <c r="E127" s="95">
        <v>0.10838844973</v>
      </c>
      <c r="F127" s="95">
        <v>0.10927014026</v>
      </c>
      <c r="G127" s="95">
        <v>0.10779353781999999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x14ac:dyDescent="0.2">
      <c r="B128" s="101"/>
      <c r="C128" s="101"/>
      <c r="D128" s="101"/>
      <c r="E128" s="101"/>
      <c r="F128" s="101"/>
      <c r="G128" s="101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101"/>
      <c r="E129" s="101"/>
      <c r="F129" s="101"/>
      <c r="G129" s="101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101"/>
      <c r="E130" s="101"/>
      <c r="F130" s="101"/>
      <c r="G130" s="101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101"/>
      <c r="E131" s="101"/>
      <c r="F131" s="101"/>
      <c r="G131" s="101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101"/>
      <c r="E132" s="101"/>
      <c r="F132" s="101"/>
      <c r="G132" s="101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101"/>
      <c r="E133" s="101"/>
      <c r="F133" s="101"/>
      <c r="G133" s="101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101"/>
      <c r="E134" s="101"/>
      <c r="F134" s="101"/>
      <c r="G134" s="101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101"/>
      <c r="E135" s="101"/>
      <c r="F135" s="101"/>
      <c r="G135" s="101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101"/>
      <c r="E136" s="101"/>
      <c r="F136" s="101"/>
      <c r="G136" s="101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101"/>
      <c r="E137" s="101"/>
      <c r="F137" s="101"/>
      <c r="G137" s="101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101"/>
      <c r="E138" s="101"/>
      <c r="F138" s="101"/>
      <c r="G138" s="101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101"/>
      <c r="E139" s="101"/>
      <c r="F139" s="101"/>
      <c r="G139" s="101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101"/>
      <c r="E140" s="101"/>
      <c r="F140" s="101"/>
      <c r="G140" s="101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101"/>
      <c r="E141" s="101"/>
      <c r="F141" s="101"/>
      <c r="G141" s="101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101"/>
      <c r="E142" s="101"/>
      <c r="F142" s="101"/>
      <c r="G142" s="101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101"/>
      <c r="E143" s="101"/>
      <c r="F143" s="101"/>
      <c r="G143" s="101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101"/>
      <c r="E144" s="101"/>
      <c r="F144" s="101"/>
      <c r="G144" s="101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101"/>
      <c r="E145" s="101"/>
      <c r="F145" s="101"/>
      <c r="G145" s="101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101"/>
      <c r="E146" s="101"/>
      <c r="F146" s="101"/>
      <c r="G146" s="101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101"/>
      <c r="E147" s="101"/>
      <c r="F147" s="101"/>
      <c r="G147" s="101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101"/>
      <c r="E148" s="101"/>
      <c r="F148" s="101"/>
      <c r="G148" s="101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101"/>
      <c r="E149" s="101"/>
      <c r="F149" s="101"/>
      <c r="G149" s="101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101"/>
      <c r="E150" s="101"/>
      <c r="F150" s="101"/>
      <c r="G150" s="101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101"/>
      <c r="E151" s="101"/>
      <c r="F151" s="101"/>
      <c r="G151" s="101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101"/>
      <c r="E152" s="101"/>
      <c r="F152" s="101"/>
      <c r="G152" s="101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101"/>
      <c r="E153" s="101"/>
      <c r="F153" s="101"/>
      <c r="G153" s="101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101"/>
      <c r="E154" s="101"/>
      <c r="F154" s="101"/>
      <c r="G154" s="101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101"/>
      <c r="E155" s="101"/>
      <c r="F155" s="101"/>
      <c r="G155" s="101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101"/>
      <c r="E156" s="101"/>
      <c r="F156" s="101"/>
      <c r="G156" s="101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101"/>
      <c r="E157" s="101"/>
      <c r="F157" s="101"/>
      <c r="G157" s="101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101"/>
      <c r="E158" s="101"/>
      <c r="F158" s="101"/>
      <c r="G158" s="101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101"/>
      <c r="E159" s="101"/>
      <c r="F159" s="101"/>
      <c r="G159" s="101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101"/>
      <c r="E160" s="101"/>
      <c r="F160" s="101"/>
      <c r="G160" s="101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101"/>
      <c r="E161" s="101"/>
      <c r="F161" s="101"/>
      <c r="G161" s="101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101"/>
      <c r="E162" s="101"/>
      <c r="F162" s="101"/>
      <c r="G162" s="101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101"/>
      <c r="E163" s="101"/>
      <c r="F163" s="101"/>
      <c r="G163" s="101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101"/>
      <c r="E164" s="101"/>
      <c r="F164" s="101"/>
      <c r="G164" s="101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101"/>
      <c r="E165" s="101"/>
      <c r="F165" s="101"/>
      <c r="G165" s="101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101"/>
      <c r="E166" s="101"/>
      <c r="F166" s="101"/>
      <c r="G166" s="101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101"/>
      <c r="E167" s="101"/>
      <c r="F167" s="101"/>
      <c r="G167" s="101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101"/>
      <c r="E168" s="101"/>
      <c r="F168" s="101"/>
      <c r="G168" s="101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</sheetData>
  <mergeCells count="1">
    <mergeCell ref="A2:G2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4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7" bestFit="1" customWidth="1"/>
    <col min="2" max="2" width="12.42578125" style="108" bestFit="1" customWidth="1"/>
    <col min="3" max="3" width="13.5703125" style="108" bestFit="1" customWidth="1"/>
    <col min="4" max="4" width="10.28515625" style="213" customWidth="1"/>
    <col min="5" max="6" width="13.5703125" style="108" bestFit="1" customWidth="1"/>
    <col min="7" max="7" width="10.28515625" style="213" customWidth="1"/>
    <col min="8" max="8" width="12.7109375" style="108" hidden="1" customWidth="1"/>
    <col min="9" max="9" width="13.7109375" style="108" bestFit="1" customWidth="1"/>
    <col min="10" max="16384" width="9.140625" style="27"/>
  </cols>
  <sheetData>
    <row r="1" spans="1:19" x14ac:dyDescent="0.2">
      <c r="A1" s="212"/>
      <c r="B1" s="262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31.05.2024</v>
      </c>
      <c r="C1" s="263"/>
      <c r="D1" s="263"/>
      <c r="E1" s="263"/>
    </row>
    <row r="2" spans="1:19" ht="38.25" customHeight="1" x14ac:dyDescent="0.3">
      <c r="A2" s="264" t="s">
        <v>13</v>
      </c>
      <c r="B2" s="3"/>
      <c r="C2" s="3"/>
      <c r="D2" s="3"/>
      <c r="E2" s="3"/>
      <c r="F2" s="3"/>
      <c r="G2" s="3"/>
      <c r="H2" s="3"/>
      <c r="I2" s="3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">
      <c r="A3" s="212"/>
    </row>
    <row r="4" spans="1:19" s="133" customFormat="1" x14ac:dyDescent="0.2">
      <c r="B4" s="194"/>
      <c r="C4" s="194"/>
      <c r="D4" s="70"/>
      <c r="E4" s="194"/>
      <c r="F4" s="194"/>
      <c r="G4" s="70"/>
      <c r="H4" s="194" t="s">
        <v>146</v>
      </c>
      <c r="I4" s="133" t="str">
        <f>VALVAL</f>
        <v>bn units</v>
      </c>
    </row>
    <row r="5" spans="1:19" s="164" customFormat="1" x14ac:dyDescent="0.2">
      <c r="A5" s="175"/>
      <c r="B5" s="256">
        <v>45291</v>
      </c>
      <c r="C5" s="257"/>
      <c r="D5" s="258"/>
      <c r="E5" s="256">
        <v>45443</v>
      </c>
      <c r="F5" s="257"/>
      <c r="G5" s="258"/>
      <c r="H5" s="196"/>
      <c r="I5" s="196"/>
    </row>
    <row r="6" spans="1:19" s="217" customFormat="1" x14ac:dyDescent="0.2">
      <c r="A6" s="138"/>
      <c r="B6" s="56" t="s">
        <v>170</v>
      </c>
      <c r="C6" s="56" t="s">
        <v>172</v>
      </c>
      <c r="D6" s="166" t="s">
        <v>196</v>
      </c>
      <c r="E6" s="56" t="s">
        <v>170</v>
      </c>
      <c r="F6" s="56" t="s">
        <v>172</v>
      </c>
      <c r="G6" s="166" t="s">
        <v>196</v>
      </c>
      <c r="H6" s="56" t="s">
        <v>196</v>
      </c>
      <c r="I6" s="56" t="s">
        <v>69</v>
      </c>
    </row>
    <row r="7" spans="1:19" s="254" customFormat="1" ht="15" x14ac:dyDescent="0.2">
      <c r="A7" s="240" t="s">
        <v>151</v>
      </c>
      <c r="B7" s="58">
        <f t="shared" ref="B7:G7" si="0">SUM(B$8+ B$9)</f>
        <v>145.31745543966002</v>
      </c>
      <c r="C7" s="58">
        <f t="shared" si="0"/>
        <v>5519.5057194943993</v>
      </c>
      <c r="D7" s="167">
        <f t="shared" si="0"/>
        <v>1</v>
      </c>
      <c r="E7" s="58">
        <f t="shared" si="0"/>
        <v>150.99378871164998</v>
      </c>
      <c r="F7" s="58">
        <f t="shared" si="0"/>
        <v>6115.26354220139</v>
      </c>
      <c r="G7" s="167">
        <f t="shared" si="0"/>
        <v>1</v>
      </c>
      <c r="H7" s="58"/>
      <c r="I7" s="58">
        <f>SUM(I$8+ I$9)</f>
        <v>0</v>
      </c>
    </row>
    <row r="8" spans="1:19" s="43" customFormat="1" x14ac:dyDescent="0.2">
      <c r="A8" s="39" t="s">
        <v>161</v>
      </c>
      <c r="B8" s="131">
        <v>136.59196737241001</v>
      </c>
      <c r="C8" s="131">
        <v>5188.0907415274296</v>
      </c>
      <c r="D8" s="248">
        <v>0.93995600000000001</v>
      </c>
      <c r="E8" s="131">
        <v>143.15429573087999</v>
      </c>
      <c r="F8" s="131">
        <v>5797.7632925308599</v>
      </c>
      <c r="G8" s="248">
        <v>0.94808099999999995</v>
      </c>
      <c r="H8" s="131">
        <v>8.1250000000000003E-3</v>
      </c>
      <c r="I8" s="131">
        <v>-21.4</v>
      </c>
    </row>
    <row r="9" spans="1:19" s="43" customFormat="1" x14ac:dyDescent="0.2">
      <c r="A9" s="39" t="s">
        <v>64</v>
      </c>
      <c r="B9" s="131">
        <v>8.7254880672499997</v>
      </c>
      <c r="C9" s="131">
        <v>331.41497796697001</v>
      </c>
      <c r="D9" s="248">
        <v>6.0044E-2</v>
      </c>
      <c r="E9" s="131">
        <v>7.8394929807700002</v>
      </c>
      <c r="F9" s="131">
        <v>317.50024967053002</v>
      </c>
      <c r="G9" s="248">
        <v>5.1919E-2</v>
      </c>
      <c r="H9" s="131">
        <v>-8.1250000000000003E-3</v>
      </c>
      <c r="I9" s="131">
        <v>21.4</v>
      </c>
    </row>
    <row r="10" spans="1:19" x14ac:dyDescent="0.2">
      <c r="B10" s="101"/>
      <c r="C10" s="101"/>
      <c r="D10" s="204"/>
      <c r="E10" s="101"/>
      <c r="F10" s="101"/>
      <c r="G10" s="204"/>
      <c r="H10" s="101"/>
      <c r="I10" s="101"/>
      <c r="J10" s="15"/>
      <c r="K10" s="15"/>
      <c r="L10" s="15"/>
      <c r="M10" s="15"/>
      <c r="N10" s="15"/>
      <c r="O10" s="15"/>
      <c r="P10" s="15"/>
      <c r="Q10" s="15"/>
    </row>
    <row r="11" spans="1:19" x14ac:dyDescent="0.2">
      <c r="B11" s="101"/>
      <c r="C11" s="101"/>
      <c r="D11" s="204"/>
      <c r="E11" s="101"/>
      <c r="F11" s="101"/>
      <c r="G11" s="204"/>
      <c r="H11" s="101"/>
      <c r="I11" s="101"/>
      <c r="J11" s="15"/>
      <c r="K11" s="15"/>
      <c r="L11" s="15"/>
      <c r="M11" s="15"/>
      <c r="N11" s="15"/>
      <c r="O11" s="15"/>
      <c r="P11" s="15"/>
      <c r="Q11" s="15"/>
    </row>
    <row r="12" spans="1:19" x14ac:dyDescent="0.2">
      <c r="B12" s="101"/>
      <c r="C12" s="101"/>
      <c r="D12" s="204"/>
      <c r="E12" s="101"/>
      <c r="F12" s="101"/>
      <c r="G12" s="204"/>
      <c r="H12" s="101"/>
      <c r="I12" s="101"/>
      <c r="J12" s="15"/>
      <c r="K12" s="15"/>
      <c r="L12" s="15"/>
      <c r="M12" s="15"/>
      <c r="N12" s="15"/>
      <c r="O12" s="15"/>
      <c r="P12" s="15"/>
      <c r="Q12" s="15"/>
    </row>
    <row r="13" spans="1:19" x14ac:dyDescent="0.2">
      <c r="B13" s="101"/>
      <c r="C13" s="101"/>
      <c r="D13" s="204"/>
      <c r="E13" s="101"/>
      <c r="F13" s="101"/>
      <c r="G13" s="204"/>
      <c r="H13" s="101"/>
      <c r="I13" s="101"/>
      <c r="J13" s="15"/>
      <c r="K13" s="15"/>
      <c r="L13" s="15"/>
      <c r="M13" s="15"/>
      <c r="N13" s="15"/>
      <c r="O13" s="15"/>
      <c r="P13" s="15"/>
      <c r="Q13" s="15"/>
    </row>
    <row r="14" spans="1:19" x14ac:dyDescent="0.2">
      <c r="B14" s="101"/>
      <c r="C14" s="101"/>
      <c r="D14" s="204"/>
      <c r="E14" s="101"/>
      <c r="F14" s="101"/>
      <c r="G14" s="204"/>
      <c r="H14" s="101"/>
      <c r="I14" s="101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01"/>
      <c r="C15" s="101"/>
      <c r="D15" s="204"/>
      <c r="E15" s="101"/>
      <c r="F15" s="101"/>
      <c r="G15" s="204"/>
      <c r="H15" s="101"/>
      <c r="I15" s="101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B16" s="101"/>
      <c r="C16" s="101"/>
      <c r="D16" s="204"/>
      <c r="E16" s="101"/>
      <c r="F16" s="101"/>
      <c r="G16" s="204"/>
      <c r="H16" s="101"/>
      <c r="I16" s="101"/>
      <c r="J16" s="15"/>
      <c r="K16" s="15"/>
      <c r="L16" s="15"/>
      <c r="M16" s="15"/>
      <c r="N16" s="15"/>
      <c r="O16" s="15"/>
      <c r="P16" s="15"/>
      <c r="Q16" s="15"/>
    </row>
    <row r="17" spans="2:17" x14ac:dyDescent="0.2">
      <c r="B17" s="101"/>
      <c r="C17" s="101"/>
      <c r="D17" s="204"/>
      <c r="E17" s="101"/>
      <c r="F17" s="101"/>
      <c r="G17" s="204"/>
      <c r="H17" s="101"/>
      <c r="I17" s="101"/>
      <c r="J17" s="15"/>
      <c r="K17" s="15"/>
      <c r="L17" s="15"/>
      <c r="M17" s="15"/>
      <c r="N17" s="15"/>
      <c r="O17" s="15"/>
      <c r="P17" s="15"/>
      <c r="Q17" s="15"/>
    </row>
    <row r="18" spans="2:17" x14ac:dyDescent="0.2">
      <c r="B18" s="101"/>
      <c r="C18" s="101"/>
      <c r="D18" s="204"/>
      <c r="E18" s="101"/>
      <c r="F18" s="101"/>
      <c r="G18" s="204"/>
      <c r="H18" s="101"/>
      <c r="I18" s="101"/>
      <c r="J18" s="15"/>
      <c r="K18" s="15"/>
      <c r="L18" s="15"/>
      <c r="M18" s="15"/>
      <c r="N18" s="15"/>
      <c r="O18" s="15"/>
      <c r="P18" s="15"/>
      <c r="Q18" s="15"/>
    </row>
    <row r="19" spans="2:17" x14ac:dyDescent="0.2">
      <c r="B19" s="101"/>
      <c r="C19" s="101"/>
      <c r="D19" s="204"/>
      <c r="E19" s="101"/>
      <c r="F19" s="101"/>
      <c r="G19" s="204"/>
      <c r="H19" s="101"/>
      <c r="I19" s="101"/>
      <c r="J19" s="15"/>
      <c r="K19" s="15"/>
      <c r="L19" s="15"/>
      <c r="M19" s="15"/>
      <c r="N19" s="15"/>
      <c r="O19" s="15"/>
      <c r="P19" s="15"/>
      <c r="Q19" s="15"/>
    </row>
    <row r="20" spans="2:17" x14ac:dyDescent="0.2">
      <c r="B20" s="101"/>
      <c r="C20" s="101"/>
      <c r="D20" s="204"/>
      <c r="E20" s="101"/>
      <c r="F20" s="101"/>
      <c r="G20" s="204"/>
      <c r="H20" s="101"/>
      <c r="I20" s="101"/>
      <c r="J20" s="15"/>
      <c r="K20" s="15"/>
      <c r="L20" s="15"/>
      <c r="M20" s="15"/>
      <c r="N20" s="15"/>
      <c r="O20" s="15"/>
      <c r="P20" s="15"/>
      <c r="Q20" s="15"/>
    </row>
    <row r="21" spans="2:17" x14ac:dyDescent="0.2">
      <c r="B21" s="101"/>
      <c r="C21" s="101"/>
      <c r="D21" s="204"/>
      <c r="E21" s="101"/>
      <c r="F21" s="101"/>
      <c r="G21" s="204"/>
      <c r="H21" s="101"/>
      <c r="I21" s="101"/>
      <c r="J21" s="15"/>
      <c r="K21" s="15"/>
      <c r="L21" s="15"/>
      <c r="M21" s="15"/>
      <c r="N21" s="15"/>
      <c r="O21" s="15"/>
      <c r="P21" s="15"/>
      <c r="Q21" s="15"/>
    </row>
    <row r="22" spans="2:17" x14ac:dyDescent="0.2">
      <c r="B22" s="101"/>
      <c r="C22" s="101"/>
      <c r="D22" s="204"/>
      <c r="E22" s="101"/>
      <c r="F22" s="101"/>
      <c r="G22" s="204"/>
      <c r="H22" s="101"/>
      <c r="I22" s="101"/>
      <c r="J22" s="15"/>
      <c r="K22" s="15"/>
      <c r="L22" s="15"/>
      <c r="M22" s="15"/>
      <c r="N22" s="15"/>
      <c r="O22" s="15"/>
      <c r="P22" s="15"/>
      <c r="Q22" s="15"/>
    </row>
    <row r="23" spans="2:17" x14ac:dyDescent="0.2">
      <c r="B23" s="101"/>
      <c r="C23" s="101"/>
      <c r="D23" s="204"/>
      <c r="E23" s="101"/>
      <c r="F23" s="101"/>
      <c r="G23" s="204"/>
      <c r="H23" s="101"/>
      <c r="I23" s="101"/>
      <c r="J23" s="15"/>
      <c r="K23" s="15"/>
      <c r="L23" s="15"/>
      <c r="M23" s="15"/>
      <c r="N23" s="15"/>
      <c r="O23" s="15"/>
      <c r="P23" s="15"/>
      <c r="Q23" s="15"/>
    </row>
    <row r="24" spans="2:17" x14ac:dyDescent="0.2">
      <c r="B24" s="101"/>
      <c r="C24" s="101"/>
      <c r="D24" s="204"/>
      <c r="E24" s="101"/>
      <c r="F24" s="101"/>
      <c r="G24" s="204"/>
      <c r="H24" s="101"/>
      <c r="I24" s="101"/>
      <c r="J24" s="15"/>
      <c r="K24" s="15"/>
      <c r="L24" s="15"/>
      <c r="M24" s="15"/>
      <c r="N24" s="15"/>
      <c r="O24" s="15"/>
      <c r="P24" s="15"/>
      <c r="Q24" s="15"/>
    </row>
    <row r="25" spans="2:17" x14ac:dyDescent="0.2">
      <c r="B25" s="101"/>
      <c r="C25" s="101"/>
      <c r="D25" s="204"/>
      <c r="E25" s="101"/>
      <c r="F25" s="101"/>
      <c r="G25" s="204"/>
      <c r="H25" s="101"/>
      <c r="I25" s="101"/>
      <c r="J25" s="15"/>
      <c r="K25" s="15"/>
      <c r="L25" s="15"/>
      <c r="M25" s="15"/>
      <c r="N25" s="15"/>
      <c r="O25" s="15"/>
      <c r="P25" s="15"/>
      <c r="Q25" s="15"/>
    </row>
    <row r="26" spans="2:17" x14ac:dyDescent="0.2">
      <c r="B26" s="101"/>
      <c r="C26" s="101"/>
      <c r="D26" s="204"/>
      <c r="E26" s="101"/>
      <c r="F26" s="101"/>
      <c r="G26" s="204"/>
      <c r="H26" s="101"/>
      <c r="I26" s="101"/>
      <c r="J26" s="15"/>
      <c r="K26" s="15"/>
      <c r="L26" s="15"/>
      <c r="M26" s="15"/>
      <c r="N26" s="15"/>
      <c r="O26" s="15"/>
      <c r="P26" s="15"/>
      <c r="Q26" s="15"/>
    </row>
    <row r="27" spans="2:17" x14ac:dyDescent="0.2">
      <c r="B27" s="101"/>
      <c r="C27" s="101"/>
      <c r="D27" s="204"/>
      <c r="E27" s="101"/>
      <c r="F27" s="101"/>
      <c r="G27" s="204"/>
      <c r="H27" s="101"/>
      <c r="I27" s="101"/>
      <c r="J27" s="15"/>
      <c r="K27" s="15"/>
      <c r="L27" s="15"/>
      <c r="M27" s="15"/>
      <c r="N27" s="15"/>
      <c r="O27" s="15"/>
      <c r="P27" s="15"/>
      <c r="Q27" s="15"/>
    </row>
    <row r="28" spans="2:17" x14ac:dyDescent="0.2">
      <c r="B28" s="101"/>
      <c r="C28" s="101"/>
      <c r="D28" s="204"/>
      <c r="E28" s="101"/>
      <c r="F28" s="101"/>
      <c r="G28" s="204"/>
      <c r="H28" s="101"/>
      <c r="I28" s="101"/>
      <c r="J28" s="15"/>
      <c r="K28" s="15"/>
      <c r="L28" s="15"/>
      <c r="M28" s="15"/>
      <c r="N28" s="15"/>
      <c r="O28" s="15"/>
      <c r="P28" s="15"/>
      <c r="Q28" s="15"/>
    </row>
    <row r="29" spans="2:17" x14ac:dyDescent="0.2">
      <c r="B29" s="101"/>
      <c r="C29" s="101"/>
      <c r="D29" s="204"/>
      <c r="E29" s="101"/>
      <c r="F29" s="101"/>
      <c r="G29" s="204"/>
      <c r="H29" s="101"/>
      <c r="I29" s="101"/>
      <c r="J29" s="15"/>
      <c r="K29" s="15"/>
      <c r="L29" s="15"/>
      <c r="M29" s="15"/>
      <c r="N29" s="15"/>
      <c r="O29" s="15"/>
      <c r="P29" s="15"/>
      <c r="Q29" s="15"/>
    </row>
    <row r="30" spans="2:17" x14ac:dyDescent="0.2">
      <c r="B30" s="101"/>
      <c r="C30" s="101"/>
      <c r="D30" s="204"/>
      <c r="E30" s="101"/>
      <c r="F30" s="101"/>
      <c r="G30" s="204"/>
      <c r="H30" s="101"/>
      <c r="I30" s="101"/>
      <c r="J30" s="15"/>
      <c r="K30" s="15"/>
      <c r="L30" s="15"/>
      <c r="M30" s="15"/>
      <c r="N30" s="15"/>
      <c r="O30" s="15"/>
      <c r="P30" s="15"/>
      <c r="Q30" s="15"/>
    </row>
    <row r="31" spans="2:17" x14ac:dyDescent="0.2">
      <c r="B31" s="101"/>
      <c r="C31" s="101"/>
      <c r="D31" s="204"/>
      <c r="E31" s="101"/>
      <c r="F31" s="101"/>
      <c r="G31" s="204"/>
      <c r="H31" s="101"/>
      <c r="I31" s="101"/>
      <c r="J31" s="15"/>
      <c r="K31" s="15"/>
      <c r="L31" s="15"/>
      <c r="M31" s="15"/>
      <c r="N31" s="15"/>
      <c r="O31" s="15"/>
      <c r="P31" s="15"/>
      <c r="Q31" s="15"/>
    </row>
    <row r="32" spans="2:17" x14ac:dyDescent="0.2">
      <c r="B32" s="101"/>
      <c r="C32" s="101"/>
      <c r="D32" s="204"/>
      <c r="E32" s="101"/>
      <c r="F32" s="101"/>
      <c r="G32" s="204"/>
      <c r="H32" s="101"/>
      <c r="I32" s="101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01"/>
      <c r="C33" s="101"/>
      <c r="D33" s="204"/>
      <c r="E33" s="101"/>
      <c r="F33" s="101"/>
      <c r="G33" s="204"/>
      <c r="H33" s="101"/>
      <c r="I33" s="101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01"/>
      <c r="C34" s="101"/>
      <c r="D34" s="204"/>
      <c r="E34" s="101"/>
      <c r="F34" s="101"/>
      <c r="G34" s="204"/>
      <c r="H34" s="101"/>
      <c r="I34" s="101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01"/>
      <c r="C35" s="101"/>
      <c r="D35" s="204"/>
      <c r="E35" s="101"/>
      <c r="F35" s="101"/>
      <c r="G35" s="204"/>
      <c r="H35" s="101"/>
      <c r="I35" s="101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01"/>
      <c r="C36" s="101"/>
      <c r="D36" s="204"/>
      <c r="E36" s="101"/>
      <c r="F36" s="101"/>
      <c r="G36" s="204"/>
      <c r="H36" s="101"/>
      <c r="I36" s="101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01"/>
      <c r="C37" s="101"/>
      <c r="D37" s="204"/>
      <c r="E37" s="101"/>
      <c r="F37" s="101"/>
      <c r="G37" s="204"/>
      <c r="H37" s="101"/>
      <c r="I37" s="101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01"/>
      <c r="C38" s="101"/>
      <c r="D38" s="204"/>
      <c r="E38" s="101"/>
      <c r="F38" s="101"/>
      <c r="G38" s="204"/>
      <c r="H38" s="101"/>
      <c r="I38" s="101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01"/>
      <c r="C39" s="101"/>
      <c r="D39" s="204"/>
      <c r="E39" s="101"/>
      <c r="F39" s="101"/>
      <c r="G39" s="204"/>
      <c r="H39" s="101"/>
      <c r="I39" s="101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01"/>
      <c r="C40" s="101"/>
      <c r="D40" s="204"/>
      <c r="E40" s="101"/>
      <c r="F40" s="101"/>
      <c r="G40" s="204"/>
      <c r="H40" s="101"/>
      <c r="I40" s="101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01"/>
      <c r="C41" s="101"/>
      <c r="D41" s="204"/>
      <c r="E41" s="101"/>
      <c r="F41" s="101"/>
      <c r="G41" s="204"/>
      <c r="H41" s="101"/>
      <c r="I41" s="101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01"/>
      <c r="C42" s="101"/>
      <c r="D42" s="204"/>
      <c r="E42" s="101"/>
      <c r="F42" s="101"/>
      <c r="G42" s="204"/>
      <c r="H42" s="101"/>
      <c r="I42" s="101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01"/>
      <c r="C43" s="101"/>
      <c r="D43" s="204"/>
      <c r="E43" s="101"/>
      <c r="F43" s="101"/>
      <c r="G43" s="204"/>
      <c r="H43" s="101"/>
      <c r="I43" s="101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01"/>
      <c r="C44" s="101"/>
      <c r="D44" s="204"/>
      <c r="E44" s="101"/>
      <c r="F44" s="101"/>
      <c r="G44" s="204"/>
      <c r="H44" s="101"/>
      <c r="I44" s="101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01"/>
      <c r="C45" s="101"/>
      <c r="D45" s="204"/>
      <c r="E45" s="101"/>
      <c r="F45" s="101"/>
      <c r="G45" s="204"/>
      <c r="H45" s="101"/>
      <c r="I45" s="101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01"/>
      <c r="C46" s="101"/>
      <c r="D46" s="204"/>
      <c r="E46" s="101"/>
      <c r="F46" s="101"/>
      <c r="G46" s="204"/>
      <c r="H46" s="101"/>
      <c r="I46" s="101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01"/>
      <c r="C47" s="101"/>
      <c r="D47" s="204"/>
      <c r="E47" s="101"/>
      <c r="F47" s="101"/>
      <c r="G47" s="204"/>
      <c r="H47" s="101"/>
      <c r="I47" s="101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01"/>
      <c r="C48" s="101"/>
      <c r="D48" s="204"/>
      <c r="E48" s="101"/>
      <c r="F48" s="101"/>
      <c r="G48" s="204"/>
      <c r="H48" s="101"/>
      <c r="I48" s="101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01"/>
      <c r="C49" s="101"/>
      <c r="D49" s="204"/>
      <c r="E49" s="101"/>
      <c r="F49" s="101"/>
      <c r="G49" s="204"/>
      <c r="H49" s="101"/>
      <c r="I49" s="101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01"/>
      <c r="C50" s="101"/>
      <c r="D50" s="204"/>
      <c r="E50" s="101"/>
      <c r="F50" s="101"/>
      <c r="G50" s="204"/>
      <c r="H50" s="101"/>
      <c r="I50" s="101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01"/>
      <c r="C51" s="101"/>
      <c r="D51" s="204"/>
      <c r="E51" s="101"/>
      <c r="F51" s="101"/>
      <c r="G51" s="204"/>
      <c r="H51" s="101"/>
      <c r="I51" s="101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01"/>
      <c r="C52" s="101"/>
      <c r="D52" s="204"/>
      <c r="E52" s="101"/>
      <c r="F52" s="101"/>
      <c r="G52" s="204"/>
      <c r="H52" s="101"/>
      <c r="I52" s="101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01"/>
      <c r="C53" s="101"/>
      <c r="D53" s="204"/>
      <c r="E53" s="101"/>
      <c r="F53" s="101"/>
      <c r="G53" s="204"/>
      <c r="H53" s="101"/>
      <c r="I53" s="101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01"/>
      <c r="C54" s="101"/>
      <c r="D54" s="204"/>
      <c r="E54" s="101"/>
      <c r="F54" s="101"/>
      <c r="G54" s="204"/>
      <c r="H54" s="101"/>
      <c r="I54" s="101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01"/>
      <c r="C55" s="101"/>
      <c r="D55" s="204"/>
      <c r="E55" s="101"/>
      <c r="F55" s="101"/>
      <c r="G55" s="204"/>
      <c r="H55" s="101"/>
      <c r="I55" s="101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01"/>
      <c r="C56" s="101"/>
      <c r="D56" s="204"/>
      <c r="E56" s="101"/>
      <c r="F56" s="101"/>
      <c r="G56" s="204"/>
      <c r="H56" s="101"/>
      <c r="I56" s="101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01"/>
      <c r="C57" s="101"/>
      <c r="D57" s="204"/>
      <c r="E57" s="101"/>
      <c r="F57" s="101"/>
      <c r="G57" s="204"/>
      <c r="H57" s="101"/>
      <c r="I57" s="101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01"/>
      <c r="C58" s="101"/>
      <c r="D58" s="204"/>
      <c r="E58" s="101"/>
      <c r="F58" s="101"/>
      <c r="G58" s="204"/>
      <c r="H58" s="101"/>
      <c r="I58" s="101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01"/>
      <c r="C59" s="101"/>
      <c r="D59" s="204"/>
      <c r="E59" s="101"/>
      <c r="F59" s="101"/>
      <c r="G59" s="204"/>
      <c r="H59" s="101"/>
      <c r="I59" s="101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01"/>
      <c r="C60" s="101"/>
      <c r="D60" s="204"/>
      <c r="E60" s="101"/>
      <c r="F60" s="101"/>
      <c r="G60" s="204"/>
      <c r="H60" s="101"/>
      <c r="I60" s="101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01"/>
      <c r="C61" s="101"/>
      <c r="D61" s="204"/>
      <c r="E61" s="101"/>
      <c r="F61" s="101"/>
      <c r="G61" s="204"/>
      <c r="H61" s="101"/>
      <c r="I61" s="101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01"/>
      <c r="C62" s="101"/>
      <c r="D62" s="204"/>
      <c r="E62" s="101"/>
      <c r="F62" s="101"/>
      <c r="G62" s="204"/>
      <c r="H62" s="101"/>
      <c r="I62" s="101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01"/>
      <c r="C63" s="101"/>
      <c r="D63" s="204"/>
      <c r="E63" s="101"/>
      <c r="F63" s="101"/>
      <c r="G63" s="204"/>
      <c r="H63" s="101"/>
      <c r="I63" s="101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01"/>
      <c r="C64" s="101"/>
      <c r="D64" s="204"/>
      <c r="E64" s="101"/>
      <c r="F64" s="101"/>
      <c r="G64" s="204"/>
      <c r="H64" s="101"/>
      <c r="I64" s="101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01"/>
      <c r="C65" s="101"/>
      <c r="D65" s="204"/>
      <c r="E65" s="101"/>
      <c r="F65" s="101"/>
      <c r="G65" s="204"/>
      <c r="H65" s="101"/>
      <c r="I65" s="101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01"/>
      <c r="C66" s="101"/>
      <c r="D66" s="204"/>
      <c r="E66" s="101"/>
      <c r="F66" s="101"/>
      <c r="G66" s="204"/>
      <c r="H66" s="101"/>
      <c r="I66" s="101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01"/>
      <c r="C67" s="101"/>
      <c r="D67" s="204"/>
      <c r="E67" s="101"/>
      <c r="F67" s="101"/>
      <c r="G67" s="204"/>
      <c r="H67" s="101"/>
      <c r="I67" s="101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01"/>
      <c r="C68" s="101"/>
      <c r="D68" s="204"/>
      <c r="E68" s="101"/>
      <c r="F68" s="101"/>
      <c r="G68" s="204"/>
      <c r="H68" s="101"/>
      <c r="I68" s="101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01"/>
      <c r="C69" s="101"/>
      <c r="D69" s="204"/>
      <c r="E69" s="101"/>
      <c r="F69" s="101"/>
      <c r="G69" s="204"/>
      <c r="H69" s="101"/>
      <c r="I69" s="101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01"/>
      <c r="C70" s="101"/>
      <c r="D70" s="204"/>
      <c r="E70" s="101"/>
      <c r="F70" s="101"/>
      <c r="G70" s="204"/>
      <c r="H70" s="101"/>
      <c r="I70" s="101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01"/>
      <c r="C71" s="101"/>
      <c r="D71" s="204"/>
      <c r="E71" s="101"/>
      <c r="F71" s="101"/>
      <c r="G71" s="204"/>
      <c r="H71" s="101"/>
      <c r="I71" s="101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01"/>
      <c r="C72" s="101"/>
      <c r="D72" s="204"/>
      <c r="E72" s="101"/>
      <c r="F72" s="101"/>
      <c r="G72" s="204"/>
      <c r="H72" s="101"/>
      <c r="I72" s="101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01"/>
      <c r="C73" s="101"/>
      <c r="D73" s="204"/>
      <c r="E73" s="101"/>
      <c r="F73" s="101"/>
      <c r="G73" s="204"/>
      <c r="H73" s="101"/>
      <c r="I73" s="101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01"/>
      <c r="C74" s="101"/>
      <c r="D74" s="204"/>
      <c r="E74" s="101"/>
      <c r="F74" s="101"/>
      <c r="G74" s="204"/>
      <c r="H74" s="101"/>
      <c r="I74" s="101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01"/>
      <c r="C75" s="101"/>
      <c r="D75" s="204"/>
      <c r="E75" s="101"/>
      <c r="F75" s="101"/>
      <c r="G75" s="204"/>
      <c r="H75" s="101"/>
      <c r="I75" s="101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01"/>
      <c r="C76" s="101"/>
      <c r="D76" s="204"/>
      <c r="E76" s="101"/>
      <c r="F76" s="101"/>
      <c r="G76" s="204"/>
      <c r="H76" s="101"/>
      <c r="I76" s="101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01"/>
      <c r="C77" s="101"/>
      <c r="D77" s="204"/>
      <c r="E77" s="101"/>
      <c r="F77" s="101"/>
      <c r="G77" s="204"/>
      <c r="H77" s="101"/>
      <c r="I77" s="101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01"/>
      <c r="C78" s="101"/>
      <c r="D78" s="204"/>
      <c r="E78" s="101"/>
      <c r="F78" s="101"/>
      <c r="G78" s="204"/>
      <c r="H78" s="101"/>
      <c r="I78" s="101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01"/>
      <c r="C79" s="101"/>
      <c r="D79" s="204"/>
      <c r="E79" s="101"/>
      <c r="F79" s="101"/>
      <c r="G79" s="204"/>
      <c r="H79" s="101"/>
      <c r="I79" s="101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01"/>
      <c r="C80" s="101"/>
      <c r="D80" s="204"/>
      <c r="E80" s="101"/>
      <c r="F80" s="101"/>
      <c r="G80" s="204"/>
      <c r="H80" s="101"/>
      <c r="I80" s="101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01"/>
      <c r="C81" s="101"/>
      <c r="D81" s="204"/>
      <c r="E81" s="101"/>
      <c r="F81" s="101"/>
      <c r="G81" s="204"/>
      <c r="H81" s="101"/>
      <c r="I81" s="101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01"/>
      <c r="C82" s="101"/>
      <c r="D82" s="204"/>
      <c r="E82" s="101"/>
      <c r="F82" s="101"/>
      <c r="G82" s="204"/>
      <c r="H82" s="101"/>
      <c r="I82" s="101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01"/>
      <c r="C83" s="101"/>
      <c r="D83" s="204"/>
      <c r="E83" s="101"/>
      <c r="F83" s="101"/>
      <c r="G83" s="204"/>
      <c r="H83" s="101"/>
      <c r="I83" s="101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01"/>
      <c r="C84" s="101"/>
      <c r="D84" s="204"/>
      <c r="E84" s="101"/>
      <c r="F84" s="101"/>
      <c r="G84" s="204"/>
      <c r="H84" s="101"/>
      <c r="I84" s="101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01"/>
      <c r="C85" s="101"/>
      <c r="D85" s="204"/>
      <c r="E85" s="101"/>
      <c r="F85" s="101"/>
      <c r="G85" s="204"/>
      <c r="H85" s="101"/>
      <c r="I85" s="101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01"/>
      <c r="C86" s="101"/>
      <c r="D86" s="204"/>
      <c r="E86" s="101"/>
      <c r="F86" s="101"/>
      <c r="G86" s="204"/>
      <c r="H86" s="101"/>
      <c r="I86" s="101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01"/>
      <c r="C87" s="101"/>
      <c r="D87" s="204"/>
      <c r="E87" s="101"/>
      <c r="F87" s="101"/>
      <c r="G87" s="204"/>
      <c r="H87" s="101"/>
      <c r="I87" s="101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01"/>
      <c r="C88" s="101"/>
      <c r="D88" s="204"/>
      <c r="E88" s="101"/>
      <c r="F88" s="101"/>
      <c r="G88" s="204"/>
      <c r="H88" s="101"/>
      <c r="I88" s="101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01"/>
      <c r="C89" s="101"/>
      <c r="D89" s="204"/>
      <c r="E89" s="101"/>
      <c r="F89" s="101"/>
      <c r="G89" s="204"/>
      <c r="H89" s="101"/>
      <c r="I89" s="101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01"/>
      <c r="C90" s="101"/>
      <c r="D90" s="204"/>
      <c r="E90" s="101"/>
      <c r="F90" s="101"/>
      <c r="G90" s="204"/>
      <c r="H90" s="101"/>
      <c r="I90" s="101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01"/>
      <c r="C91" s="101"/>
      <c r="D91" s="204"/>
      <c r="E91" s="101"/>
      <c r="F91" s="101"/>
      <c r="G91" s="204"/>
      <c r="H91" s="101"/>
      <c r="I91" s="101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01"/>
      <c r="C92" s="101"/>
      <c r="D92" s="204"/>
      <c r="E92" s="101"/>
      <c r="F92" s="101"/>
      <c r="G92" s="204"/>
      <c r="H92" s="101"/>
      <c r="I92" s="101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01"/>
      <c r="C93" s="101"/>
      <c r="D93" s="204"/>
      <c r="E93" s="101"/>
      <c r="F93" s="101"/>
      <c r="G93" s="204"/>
      <c r="H93" s="101"/>
      <c r="I93" s="101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01"/>
      <c r="C94" s="101"/>
      <c r="D94" s="204"/>
      <c r="E94" s="101"/>
      <c r="F94" s="101"/>
      <c r="G94" s="204"/>
      <c r="H94" s="101"/>
      <c r="I94" s="101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01"/>
      <c r="C95" s="101"/>
      <c r="D95" s="204"/>
      <c r="E95" s="101"/>
      <c r="F95" s="101"/>
      <c r="G95" s="204"/>
      <c r="H95" s="101"/>
      <c r="I95" s="101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01"/>
      <c r="C96" s="101"/>
      <c r="D96" s="204"/>
      <c r="E96" s="101"/>
      <c r="F96" s="101"/>
      <c r="G96" s="204"/>
      <c r="H96" s="101"/>
      <c r="I96" s="101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01"/>
      <c r="C97" s="101"/>
      <c r="D97" s="204"/>
      <c r="E97" s="101"/>
      <c r="F97" s="101"/>
      <c r="G97" s="204"/>
      <c r="H97" s="101"/>
      <c r="I97" s="101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01"/>
      <c r="C98" s="101"/>
      <c r="D98" s="204"/>
      <c r="E98" s="101"/>
      <c r="F98" s="101"/>
      <c r="G98" s="204"/>
      <c r="H98" s="101"/>
      <c r="I98" s="101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01"/>
      <c r="C99" s="101"/>
      <c r="D99" s="204"/>
      <c r="E99" s="101"/>
      <c r="F99" s="101"/>
      <c r="G99" s="204"/>
      <c r="H99" s="101"/>
      <c r="I99" s="101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01"/>
      <c r="C100" s="101"/>
      <c r="D100" s="204"/>
      <c r="E100" s="101"/>
      <c r="F100" s="101"/>
      <c r="G100" s="204"/>
      <c r="H100" s="101"/>
      <c r="I100" s="101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01"/>
      <c r="C101" s="101"/>
      <c r="D101" s="204"/>
      <c r="E101" s="101"/>
      <c r="F101" s="101"/>
      <c r="G101" s="204"/>
      <c r="H101" s="101"/>
      <c r="I101" s="101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01"/>
      <c r="C102" s="101"/>
      <c r="D102" s="204"/>
      <c r="E102" s="101"/>
      <c r="F102" s="101"/>
      <c r="G102" s="204"/>
      <c r="H102" s="101"/>
      <c r="I102" s="101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01"/>
      <c r="C103" s="101"/>
      <c r="D103" s="204"/>
      <c r="E103" s="101"/>
      <c r="F103" s="101"/>
      <c r="G103" s="204"/>
      <c r="H103" s="101"/>
      <c r="I103" s="101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01"/>
      <c r="C104" s="101"/>
      <c r="D104" s="204"/>
      <c r="E104" s="101"/>
      <c r="F104" s="101"/>
      <c r="G104" s="204"/>
      <c r="H104" s="101"/>
      <c r="I104" s="101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01"/>
      <c r="C105" s="101"/>
      <c r="D105" s="204"/>
      <c r="E105" s="101"/>
      <c r="F105" s="101"/>
      <c r="G105" s="204"/>
      <c r="H105" s="101"/>
      <c r="I105" s="101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01"/>
      <c r="C106" s="101"/>
      <c r="D106" s="204"/>
      <c r="E106" s="101"/>
      <c r="F106" s="101"/>
      <c r="G106" s="204"/>
      <c r="H106" s="101"/>
      <c r="I106" s="101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01"/>
      <c r="C107" s="101"/>
      <c r="D107" s="204"/>
      <c r="E107" s="101"/>
      <c r="F107" s="101"/>
      <c r="G107" s="204"/>
      <c r="H107" s="101"/>
      <c r="I107" s="101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01"/>
      <c r="C108" s="101"/>
      <c r="D108" s="204"/>
      <c r="E108" s="101"/>
      <c r="F108" s="101"/>
      <c r="G108" s="204"/>
      <c r="H108" s="101"/>
      <c r="I108" s="101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01"/>
      <c r="C109" s="101"/>
      <c r="D109" s="204"/>
      <c r="E109" s="101"/>
      <c r="F109" s="101"/>
      <c r="G109" s="204"/>
      <c r="H109" s="101"/>
      <c r="I109" s="101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01"/>
      <c r="C110" s="101"/>
      <c r="D110" s="204"/>
      <c r="E110" s="101"/>
      <c r="F110" s="101"/>
      <c r="G110" s="204"/>
      <c r="H110" s="101"/>
      <c r="I110" s="101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01"/>
      <c r="C111" s="101"/>
      <c r="D111" s="204"/>
      <c r="E111" s="101"/>
      <c r="F111" s="101"/>
      <c r="G111" s="204"/>
      <c r="H111" s="101"/>
      <c r="I111" s="101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01"/>
      <c r="C112" s="101"/>
      <c r="D112" s="204"/>
      <c r="E112" s="101"/>
      <c r="F112" s="101"/>
      <c r="G112" s="204"/>
      <c r="H112" s="101"/>
      <c r="I112" s="101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01"/>
      <c r="C113" s="101"/>
      <c r="D113" s="204"/>
      <c r="E113" s="101"/>
      <c r="F113" s="101"/>
      <c r="G113" s="204"/>
      <c r="H113" s="101"/>
      <c r="I113" s="101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01"/>
      <c r="C114" s="101"/>
      <c r="D114" s="204"/>
      <c r="E114" s="101"/>
      <c r="F114" s="101"/>
      <c r="G114" s="204"/>
      <c r="H114" s="101"/>
      <c r="I114" s="101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01"/>
      <c r="C115" s="101"/>
      <c r="D115" s="204"/>
      <c r="E115" s="101"/>
      <c r="F115" s="101"/>
      <c r="G115" s="204"/>
      <c r="H115" s="101"/>
      <c r="I115" s="101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01"/>
      <c r="C116" s="101"/>
      <c r="D116" s="204"/>
      <c r="E116" s="101"/>
      <c r="F116" s="101"/>
      <c r="G116" s="204"/>
      <c r="H116" s="101"/>
      <c r="I116" s="101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01"/>
      <c r="C117" s="101"/>
      <c r="D117" s="204"/>
      <c r="E117" s="101"/>
      <c r="F117" s="101"/>
      <c r="G117" s="204"/>
      <c r="H117" s="101"/>
      <c r="I117" s="101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01"/>
      <c r="C118" s="101"/>
      <c r="D118" s="204"/>
      <c r="E118" s="101"/>
      <c r="F118" s="101"/>
      <c r="G118" s="204"/>
      <c r="H118" s="101"/>
      <c r="I118" s="101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01"/>
      <c r="C119" s="101"/>
      <c r="D119" s="204"/>
      <c r="E119" s="101"/>
      <c r="F119" s="101"/>
      <c r="G119" s="204"/>
      <c r="H119" s="101"/>
      <c r="I119" s="101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01"/>
      <c r="C120" s="101"/>
      <c r="D120" s="204"/>
      <c r="E120" s="101"/>
      <c r="F120" s="101"/>
      <c r="G120" s="204"/>
      <c r="H120" s="101"/>
      <c r="I120" s="101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01"/>
      <c r="C121" s="101"/>
      <c r="D121" s="204"/>
      <c r="E121" s="101"/>
      <c r="F121" s="101"/>
      <c r="G121" s="204"/>
      <c r="H121" s="101"/>
      <c r="I121" s="101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01"/>
      <c r="C122" s="101"/>
      <c r="D122" s="204"/>
      <c r="E122" s="101"/>
      <c r="F122" s="101"/>
      <c r="G122" s="204"/>
      <c r="H122" s="101"/>
      <c r="I122" s="101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01"/>
      <c r="C123" s="101"/>
      <c r="D123" s="204"/>
      <c r="E123" s="101"/>
      <c r="F123" s="101"/>
      <c r="G123" s="204"/>
      <c r="H123" s="101"/>
      <c r="I123" s="101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01"/>
      <c r="C124" s="101"/>
      <c r="D124" s="204"/>
      <c r="E124" s="101"/>
      <c r="F124" s="101"/>
      <c r="G124" s="204"/>
      <c r="H124" s="101"/>
      <c r="I124" s="101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01"/>
      <c r="C125" s="101"/>
      <c r="D125" s="204"/>
      <c r="E125" s="101"/>
      <c r="F125" s="101"/>
      <c r="G125" s="204"/>
      <c r="H125" s="101"/>
      <c r="I125" s="101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01"/>
      <c r="C126" s="101"/>
      <c r="D126" s="204"/>
      <c r="E126" s="101"/>
      <c r="F126" s="101"/>
      <c r="G126" s="204"/>
      <c r="H126" s="101"/>
      <c r="I126" s="101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01"/>
      <c r="C127" s="101"/>
      <c r="D127" s="204"/>
      <c r="E127" s="101"/>
      <c r="F127" s="101"/>
      <c r="G127" s="204"/>
      <c r="H127" s="101"/>
      <c r="I127" s="101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01"/>
      <c r="C128" s="101"/>
      <c r="D128" s="204"/>
      <c r="E128" s="101"/>
      <c r="F128" s="101"/>
      <c r="G128" s="204"/>
      <c r="H128" s="101"/>
      <c r="I128" s="101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01"/>
      <c r="C129" s="101"/>
      <c r="D129" s="204"/>
      <c r="E129" s="101"/>
      <c r="F129" s="101"/>
      <c r="G129" s="204"/>
      <c r="H129" s="101"/>
      <c r="I129" s="101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01"/>
      <c r="C130" s="101"/>
      <c r="D130" s="204"/>
      <c r="E130" s="101"/>
      <c r="F130" s="101"/>
      <c r="G130" s="204"/>
      <c r="H130" s="101"/>
      <c r="I130" s="101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01"/>
      <c r="C131" s="101"/>
      <c r="D131" s="204"/>
      <c r="E131" s="101"/>
      <c r="F131" s="101"/>
      <c r="G131" s="204"/>
      <c r="H131" s="101"/>
      <c r="I131" s="101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01"/>
      <c r="C132" s="101"/>
      <c r="D132" s="204"/>
      <c r="E132" s="101"/>
      <c r="F132" s="101"/>
      <c r="G132" s="204"/>
      <c r="H132" s="101"/>
      <c r="I132" s="101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01"/>
      <c r="C133" s="101"/>
      <c r="D133" s="204"/>
      <c r="E133" s="101"/>
      <c r="F133" s="101"/>
      <c r="G133" s="204"/>
      <c r="H133" s="101"/>
      <c r="I133" s="101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01"/>
      <c r="C134" s="101"/>
      <c r="D134" s="204"/>
      <c r="E134" s="101"/>
      <c r="F134" s="101"/>
      <c r="G134" s="204"/>
      <c r="H134" s="101"/>
      <c r="I134" s="101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01"/>
      <c r="C135" s="101"/>
      <c r="D135" s="204"/>
      <c r="E135" s="101"/>
      <c r="F135" s="101"/>
      <c r="G135" s="204"/>
      <c r="H135" s="101"/>
      <c r="I135" s="101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01"/>
      <c r="C136" s="101"/>
      <c r="D136" s="204"/>
      <c r="E136" s="101"/>
      <c r="F136" s="101"/>
      <c r="G136" s="204"/>
      <c r="H136" s="101"/>
      <c r="I136" s="101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01"/>
      <c r="C137" s="101"/>
      <c r="D137" s="204"/>
      <c r="E137" s="101"/>
      <c r="F137" s="101"/>
      <c r="G137" s="204"/>
      <c r="H137" s="101"/>
      <c r="I137" s="101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01"/>
      <c r="C138" s="101"/>
      <c r="D138" s="204"/>
      <c r="E138" s="101"/>
      <c r="F138" s="101"/>
      <c r="G138" s="204"/>
      <c r="H138" s="101"/>
      <c r="I138" s="101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01"/>
      <c r="C139" s="101"/>
      <c r="D139" s="204"/>
      <c r="E139" s="101"/>
      <c r="F139" s="101"/>
      <c r="G139" s="204"/>
      <c r="H139" s="101"/>
      <c r="I139" s="101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01"/>
      <c r="C140" s="101"/>
      <c r="D140" s="204"/>
      <c r="E140" s="101"/>
      <c r="F140" s="101"/>
      <c r="G140" s="204"/>
      <c r="H140" s="101"/>
      <c r="I140" s="101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01"/>
      <c r="C141" s="101"/>
      <c r="D141" s="204"/>
      <c r="E141" s="101"/>
      <c r="F141" s="101"/>
      <c r="G141" s="204"/>
      <c r="H141" s="101"/>
      <c r="I141" s="101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01"/>
      <c r="C142" s="101"/>
      <c r="D142" s="204"/>
      <c r="E142" s="101"/>
      <c r="F142" s="101"/>
      <c r="G142" s="204"/>
      <c r="H142" s="101"/>
      <c r="I142" s="101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01"/>
      <c r="C143" s="101"/>
      <c r="D143" s="204"/>
      <c r="E143" s="101"/>
      <c r="F143" s="101"/>
      <c r="G143" s="204"/>
      <c r="H143" s="101"/>
      <c r="I143" s="101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01"/>
      <c r="C144" s="101"/>
      <c r="D144" s="204"/>
      <c r="E144" s="101"/>
      <c r="F144" s="101"/>
      <c r="G144" s="204"/>
      <c r="H144" s="101"/>
      <c r="I144" s="101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01"/>
      <c r="C145" s="101"/>
      <c r="D145" s="204"/>
      <c r="E145" s="101"/>
      <c r="F145" s="101"/>
      <c r="G145" s="204"/>
      <c r="H145" s="101"/>
      <c r="I145" s="101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01"/>
      <c r="C146" s="101"/>
      <c r="D146" s="204"/>
      <c r="E146" s="101"/>
      <c r="F146" s="101"/>
      <c r="G146" s="204"/>
      <c r="H146" s="101"/>
      <c r="I146" s="101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01"/>
      <c r="C147" s="101"/>
      <c r="D147" s="204"/>
      <c r="E147" s="101"/>
      <c r="F147" s="101"/>
      <c r="G147" s="204"/>
      <c r="H147" s="101"/>
      <c r="I147" s="101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01"/>
      <c r="C148" s="101"/>
      <c r="D148" s="204"/>
      <c r="E148" s="101"/>
      <c r="F148" s="101"/>
      <c r="G148" s="204"/>
      <c r="H148" s="101"/>
      <c r="I148" s="101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01"/>
      <c r="C149" s="101"/>
      <c r="D149" s="204"/>
      <c r="E149" s="101"/>
      <c r="F149" s="101"/>
      <c r="G149" s="204"/>
      <c r="H149" s="101"/>
      <c r="I149" s="101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01"/>
      <c r="C150" s="101"/>
      <c r="D150" s="204"/>
      <c r="E150" s="101"/>
      <c r="F150" s="101"/>
      <c r="G150" s="204"/>
      <c r="H150" s="101"/>
      <c r="I150" s="101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01"/>
      <c r="C151" s="101"/>
      <c r="D151" s="204"/>
      <c r="E151" s="101"/>
      <c r="F151" s="101"/>
      <c r="G151" s="204"/>
      <c r="H151" s="101"/>
      <c r="I151" s="101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01"/>
      <c r="C152" s="101"/>
      <c r="D152" s="204"/>
      <c r="E152" s="101"/>
      <c r="F152" s="101"/>
      <c r="G152" s="204"/>
      <c r="H152" s="101"/>
      <c r="I152" s="101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01"/>
      <c r="C153" s="101"/>
      <c r="D153" s="204"/>
      <c r="E153" s="101"/>
      <c r="F153" s="101"/>
      <c r="G153" s="204"/>
      <c r="H153" s="101"/>
      <c r="I153" s="101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01"/>
      <c r="C154" s="101"/>
      <c r="D154" s="204"/>
      <c r="E154" s="101"/>
      <c r="F154" s="101"/>
      <c r="G154" s="204"/>
      <c r="H154" s="101"/>
      <c r="I154" s="101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01"/>
      <c r="C155" s="101"/>
      <c r="D155" s="204"/>
      <c r="E155" s="101"/>
      <c r="F155" s="101"/>
      <c r="G155" s="204"/>
      <c r="H155" s="101"/>
      <c r="I155" s="101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01"/>
      <c r="C156" s="101"/>
      <c r="D156" s="204"/>
      <c r="E156" s="101"/>
      <c r="F156" s="101"/>
      <c r="G156" s="204"/>
      <c r="H156" s="101"/>
      <c r="I156" s="101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01"/>
      <c r="C157" s="101"/>
      <c r="D157" s="204"/>
      <c r="E157" s="101"/>
      <c r="F157" s="101"/>
      <c r="G157" s="204"/>
      <c r="H157" s="101"/>
      <c r="I157" s="101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01"/>
      <c r="C158" s="101"/>
      <c r="D158" s="204"/>
      <c r="E158" s="101"/>
      <c r="F158" s="101"/>
      <c r="G158" s="204"/>
      <c r="H158" s="101"/>
      <c r="I158" s="101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01"/>
      <c r="C159" s="101"/>
      <c r="D159" s="204"/>
      <c r="E159" s="101"/>
      <c r="F159" s="101"/>
      <c r="G159" s="204"/>
      <c r="H159" s="101"/>
      <c r="I159" s="101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01"/>
      <c r="C160" s="101"/>
      <c r="D160" s="204"/>
      <c r="E160" s="101"/>
      <c r="F160" s="101"/>
      <c r="G160" s="204"/>
      <c r="H160" s="101"/>
      <c r="I160" s="101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01"/>
      <c r="C161" s="101"/>
      <c r="D161" s="204"/>
      <c r="E161" s="101"/>
      <c r="F161" s="101"/>
      <c r="G161" s="204"/>
      <c r="H161" s="101"/>
      <c r="I161" s="101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01"/>
      <c r="C162" s="101"/>
      <c r="D162" s="204"/>
      <c r="E162" s="101"/>
      <c r="F162" s="101"/>
      <c r="G162" s="204"/>
      <c r="H162" s="101"/>
      <c r="I162" s="101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01"/>
      <c r="C163" s="101"/>
      <c r="D163" s="204"/>
      <c r="E163" s="101"/>
      <c r="F163" s="101"/>
      <c r="G163" s="204"/>
      <c r="H163" s="101"/>
      <c r="I163" s="101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01"/>
      <c r="C164" s="101"/>
      <c r="D164" s="204"/>
      <c r="E164" s="101"/>
      <c r="F164" s="101"/>
      <c r="G164" s="204"/>
      <c r="H164" s="101"/>
      <c r="I164" s="101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01"/>
      <c r="C165" s="101"/>
      <c r="D165" s="204"/>
      <c r="E165" s="101"/>
      <c r="F165" s="101"/>
      <c r="G165" s="204"/>
      <c r="H165" s="101"/>
      <c r="I165" s="101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01"/>
      <c r="C166" s="101"/>
      <c r="D166" s="204"/>
      <c r="E166" s="101"/>
      <c r="F166" s="101"/>
      <c r="G166" s="204"/>
      <c r="H166" s="101"/>
      <c r="I166" s="101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01"/>
      <c r="C167" s="101"/>
      <c r="D167" s="204"/>
      <c r="E167" s="101"/>
      <c r="F167" s="101"/>
      <c r="G167" s="204"/>
      <c r="H167" s="101"/>
      <c r="I167" s="101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01"/>
      <c r="C168" s="101"/>
      <c r="D168" s="204"/>
      <c r="E168" s="101"/>
      <c r="F168" s="101"/>
      <c r="G168" s="204"/>
      <c r="H168" s="101"/>
      <c r="I168" s="101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01"/>
      <c r="C169" s="101"/>
      <c r="D169" s="204"/>
      <c r="E169" s="101"/>
      <c r="F169" s="101"/>
      <c r="G169" s="204"/>
      <c r="H169" s="101"/>
      <c r="I169" s="101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01"/>
      <c r="C170" s="101"/>
      <c r="D170" s="204"/>
      <c r="E170" s="101"/>
      <c r="F170" s="101"/>
      <c r="G170" s="204"/>
      <c r="H170" s="101"/>
      <c r="I170" s="101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01"/>
      <c r="C171" s="101"/>
      <c r="D171" s="204"/>
      <c r="E171" s="101"/>
      <c r="F171" s="101"/>
      <c r="G171" s="204"/>
      <c r="H171" s="101"/>
      <c r="I171" s="101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01"/>
      <c r="C172" s="101"/>
      <c r="D172" s="204"/>
      <c r="E172" s="101"/>
      <c r="F172" s="101"/>
      <c r="G172" s="204"/>
      <c r="H172" s="101"/>
      <c r="I172" s="101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01"/>
      <c r="C173" s="101"/>
      <c r="D173" s="204"/>
      <c r="E173" s="101"/>
      <c r="F173" s="101"/>
      <c r="G173" s="204"/>
      <c r="H173" s="101"/>
      <c r="I173" s="101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01"/>
      <c r="C174" s="101"/>
      <c r="D174" s="204"/>
      <c r="E174" s="101"/>
      <c r="F174" s="101"/>
      <c r="G174" s="204"/>
      <c r="H174" s="101"/>
      <c r="I174" s="101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01"/>
      <c r="C175" s="101"/>
      <c r="D175" s="204"/>
      <c r="E175" s="101"/>
      <c r="F175" s="101"/>
      <c r="G175" s="204"/>
      <c r="H175" s="101"/>
      <c r="I175" s="101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01"/>
      <c r="C176" s="101"/>
      <c r="D176" s="204"/>
      <c r="E176" s="101"/>
      <c r="F176" s="101"/>
      <c r="G176" s="204"/>
      <c r="H176" s="101"/>
      <c r="I176" s="101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01"/>
      <c r="C177" s="101"/>
      <c r="D177" s="204"/>
      <c r="E177" s="101"/>
      <c r="F177" s="101"/>
      <c r="G177" s="204"/>
      <c r="H177" s="101"/>
      <c r="I177" s="101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01"/>
      <c r="C178" s="101"/>
      <c r="D178" s="204"/>
      <c r="E178" s="101"/>
      <c r="F178" s="101"/>
      <c r="G178" s="204"/>
      <c r="H178" s="101"/>
      <c r="I178" s="101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01"/>
      <c r="C179" s="101"/>
      <c r="D179" s="204"/>
      <c r="E179" s="101"/>
      <c r="F179" s="101"/>
      <c r="G179" s="204"/>
      <c r="H179" s="101"/>
      <c r="I179" s="101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01"/>
      <c r="C180" s="101"/>
      <c r="D180" s="204"/>
      <c r="E180" s="101"/>
      <c r="F180" s="101"/>
      <c r="G180" s="204"/>
      <c r="H180" s="101"/>
      <c r="I180" s="101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01"/>
      <c r="C181" s="101"/>
      <c r="D181" s="204"/>
      <c r="E181" s="101"/>
      <c r="F181" s="101"/>
      <c r="G181" s="204"/>
      <c r="H181" s="101"/>
      <c r="I181" s="101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01"/>
      <c r="C182" s="101"/>
      <c r="D182" s="204"/>
      <c r="E182" s="101"/>
      <c r="F182" s="101"/>
      <c r="G182" s="204"/>
      <c r="H182" s="101"/>
      <c r="I182" s="101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01"/>
      <c r="C183" s="101"/>
      <c r="D183" s="204"/>
      <c r="E183" s="101"/>
      <c r="F183" s="101"/>
      <c r="G183" s="204"/>
      <c r="H183" s="101"/>
      <c r="I183" s="101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01"/>
      <c r="C184" s="101"/>
      <c r="D184" s="204"/>
      <c r="E184" s="101"/>
      <c r="F184" s="101"/>
      <c r="G184" s="204"/>
      <c r="H184" s="101"/>
      <c r="I184" s="101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01"/>
      <c r="C185" s="101"/>
      <c r="D185" s="204"/>
      <c r="E185" s="101"/>
      <c r="F185" s="101"/>
      <c r="G185" s="204"/>
      <c r="H185" s="101"/>
      <c r="I185" s="101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01"/>
      <c r="C186" s="101"/>
      <c r="D186" s="204"/>
      <c r="E186" s="101"/>
      <c r="F186" s="101"/>
      <c r="G186" s="204"/>
      <c r="H186" s="101"/>
      <c r="I186" s="101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01"/>
      <c r="C187" s="101"/>
      <c r="D187" s="204"/>
      <c r="E187" s="101"/>
      <c r="F187" s="101"/>
      <c r="G187" s="204"/>
      <c r="H187" s="101"/>
      <c r="I187" s="101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01"/>
      <c r="C188" s="101"/>
      <c r="D188" s="204"/>
      <c r="E188" s="101"/>
      <c r="F188" s="101"/>
      <c r="G188" s="204"/>
      <c r="H188" s="101"/>
      <c r="I188" s="101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01"/>
      <c r="C189" s="101"/>
      <c r="D189" s="204"/>
      <c r="E189" s="101"/>
      <c r="F189" s="101"/>
      <c r="G189" s="204"/>
      <c r="H189" s="101"/>
      <c r="I189" s="101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01"/>
      <c r="C190" s="101"/>
      <c r="D190" s="204"/>
      <c r="E190" s="101"/>
      <c r="F190" s="101"/>
      <c r="G190" s="204"/>
      <c r="H190" s="101"/>
      <c r="I190" s="101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01"/>
      <c r="C191" s="101"/>
      <c r="D191" s="204"/>
      <c r="E191" s="101"/>
      <c r="F191" s="101"/>
      <c r="G191" s="204"/>
      <c r="H191" s="101"/>
      <c r="I191" s="101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01"/>
      <c r="C192" s="101"/>
      <c r="D192" s="204"/>
      <c r="E192" s="101"/>
      <c r="F192" s="101"/>
      <c r="G192" s="204"/>
      <c r="H192" s="101"/>
      <c r="I192" s="101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01"/>
      <c r="C193" s="101"/>
      <c r="D193" s="204"/>
      <c r="E193" s="101"/>
      <c r="F193" s="101"/>
      <c r="G193" s="204"/>
      <c r="H193" s="101"/>
      <c r="I193" s="101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01"/>
      <c r="C194" s="101"/>
      <c r="D194" s="204"/>
      <c r="E194" s="101"/>
      <c r="F194" s="101"/>
      <c r="G194" s="204"/>
      <c r="H194" s="101"/>
      <c r="I194" s="101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01"/>
      <c r="C195" s="101"/>
      <c r="D195" s="204"/>
      <c r="E195" s="101"/>
      <c r="F195" s="101"/>
      <c r="G195" s="204"/>
      <c r="H195" s="101"/>
      <c r="I195" s="101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01"/>
      <c r="C196" s="101"/>
      <c r="D196" s="204"/>
      <c r="E196" s="101"/>
      <c r="F196" s="101"/>
      <c r="G196" s="204"/>
      <c r="H196" s="101"/>
      <c r="I196" s="101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01"/>
      <c r="C197" s="101"/>
      <c r="D197" s="204"/>
      <c r="E197" s="101"/>
      <c r="F197" s="101"/>
      <c r="G197" s="204"/>
      <c r="H197" s="101"/>
      <c r="I197" s="101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01"/>
      <c r="C198" s="101"/>
      <c r="D198" s="204"/>
      <c r="E198" s="101"/>
      <c r="F198" s="101"/>
      <c r="G198" s="204"/>
      <c r="H198" s="101"/>
      <c r="I198" s="101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01"/>
      <c r="C199" s="101"/>
      <c r="D199" s="204"/>
      <c r="E199" s="101"/>
      <c r="F199" s="101"/>
      <c r="G199" s="204"/>
      <c r="H199" s="101"/>
      <c r="I199" s="101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01"/>
      <c r="C200" s="101"/>
      <c r="D200" s="204"/>
      <c r="E200" s="101"/>
      <c r="F200" s="101"/>
      <c r="G200" s="204"/>
      <c r="H200" s="101"/>
      <c r="I200" s="101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01"/>
      <c r="C201" s="101"/>
      <c r="D201" s="204"/>
      <c r="E201" s="101"/>
      <c r="F201" s="101"/>
      <c r="G201" s="204"/>
      <c r="H201" s="101"/>
      <c r="I201" s="101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01"/>
      <c r="C202" s="101"/>
      <c r="D202" s="204"/>
      <c r="E202" s="101"/>
      <c r="F202" s="101"/>
      <c r="G202" s="204"/>
      <c r="H202" s="101"/>
      <c r="I202" s="101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01"/>
      <c r="C203" s="101"/>
      <c r="D203" s="204"/>
      <c r="E203" s="101"/>
      <c r="F203" s="101"/>
      <c r="G203" s="204"/>
      <c r="H203" s="101"/>
      <c r="I203" s="101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01"/>
      <c r="C204" s="101"/>
      <c r="D204" s="204"/>
      <c r="E204" s="101"/>
      <c r="F204" s="101"/>
      <c r="G204" s="204"/>
      <c r="H204" s="101"/>
      <c r="I204" s="101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01"/>
      <c r="C205" s="101"/>
      <c r="D205" s="204"/>
      <c r="E205" s="101"/>
      <c r="F205" s="101"/>
      <c r="G205" s="204"/>
      <c r="H205" s="101"/>
      <c r="I205" s="101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01"/>
      <c r="C206" s="101"/>
      <c r="D206" s="204"/>
      <c r="E206" s="101"/>
      <c r="F206" s="101"/>
      <c r="G206" s="204"/>
      <c r="H206" s="101"/>
      <c r="I206" s="101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01"/>
      <c r="C207" s="101"/>
      <c r="D207" s="204"/>
      <c r="E207" s="101"/>
      <c r="F207" s="101"/>
      <c r="G207" s="204"/>
      <c r="H207" s="101"/>
      <c r="I207" s="101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01"/>
      <c r="C208" s="101"/>
      <c r="D208" s="204"/>
      <c r="E208" s="101"/>
      <c r="F208" s="101"/>
      <c r="G208" s="204"/>
      <c r="H208" s="101"/>
      <c r="I208" s="101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01"/>
      <c r="C209" s="101"/>
      <c r="D209" s="204"/>
      <c r="E209" s="101"/>
      <c r="F209" s="101"/>
      <c r="G209" s="204"/>
      <c r="H209" s="101"/>
      <c r="I209" s="101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01"/>
      <c r="C210" s="101"/>
      <c r="D210" s="204"/>
      <c r="E210" s="101"/>
      <c r="F210" s="101"/>
      <c r="G210" s="204"/>
      <c r="H210" s="101"/>
      <c r="I210" s="101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01"/>
      <c r="C211" s="101"/>
      <c r="D211" s="204"/>
      <c r="E211" s="101"/>
      <c r="F211" s="101"/>
      <c r="G211" s="204"/>
      <c r="H211" s="101"/>
      <c r="I211" s="101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01"/>
      <c r="C212" s="101"/>
      <c r="D212" s="204"/>
      <c r="E212" s="101"/>
      <c r="F212" s="101"/>
      <c r="G212" s="204"/>
      <c r="H212" s="101"/>
      <c r="I212" s="101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01"/>
      <c r="C213" s="101"/>
      <c r="D213" s="204"/>
      <c r="E213" s="101"/>
      <c r="F213" s="101"/>
      <c r="G213" s="204"/>
      <c r="H213" s="101"/>
      <c r="I213" s="101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01"/>
      <c r="C214" s="101"/>
      <c r="D214" s="204"/>
      <c r="E214" s="101"/>
      <c r="F214" s="101"/>
      <c r="G214" s="204"/>
      <c r="H214" s="101"/>
      <c r="I214" s="101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01"/>
      <c r="C215" s="101"/>
      <c r="D215" s="204"/>
      <c r="E215" s="101"/>
      <c r="F215" s="101"/>
      <c r="G215" s="204"/>
      <c r="H215" s="101"/>
      <c r="I215" s="101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01"/>
      <c r="C216" s="101"/>
      <c r="D216" s="204"/>
      <c r="E216" s="101"/>
      <c r="F216" s="101"/>
      <c r="G216" s="204"/>
      <c r="H216" s="101"/>
      <c r="I216" s="101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01"/>
      <c r="C217" s="101"/>
      <c r="D217" s="204"/>
      <c r="E217" s="101"/>
      <c r="F217" s="101"/>
      <c r="G217" s="204"/>
      <c r="H217" s="101"/>
      <c r="I217" s="101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01"/>
      <c r="C218" s="101"/>
      <c r="D218" s="204"/>
      <c r="E218" s="101"/>
      <c r="F218" s="101"/>
      <c r="G218" s="204"/>
      <c r="H218" s="101"/>
      <c r="I218" s="101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01"/>
      <c r="C219" s="101"/>
      <c r="D219" s="204"/>
      <c r="E219" s="101"/>
      <c r="F219" s="101"/>
      <c r="G219" s="204"/>
      <c r="H219" s="101"/>
      <c r="I219" s="101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01"/>
      <c r="C220" s="101"/>
      <c r="D220" s="204"/>
      <c r="E220" s="101"/>
      <c r="F220" s="101"/>
      <c r="G220" s="204"/>
      <c r="H220" s="101"/>
      <c r="I220" s="101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01"/>
      <c r="C221" s="101"/>
      <c r="D221" s="204"/>
      <c r="E221" s="101"/>
      <c r="F221" s="101"/>
      <c r="G221" s="204"/>
      <c r="H221" s="101"/>
      <c r="I221" s="101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01"/>
      <c r="C222" s="101"/>
      <c r="D222" s="204"/>
      <c r="E222" s="101"/>
      <c r="F222" s="101"/>
      <c r="G222" s="204"/>
      <c r="H222" s="101"/>
      <c r="I222" s="101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01"/>
      <c r="C223" s="101"/>
      <c r="D223" s="204"/>
      <c r="E223" s="101"/>
      <c r="F223" s="101"/>
      <c r="G223" s="204"/>
      <c r="H223" s="101"/>
      <c r="I223" s="101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01"/>
      <c r="C224" s="101"/>
      <c r="D224" s="204"/>
      <c r="E224" s="101"/>
      <c r="F224" s="101"/>
      <c r="G224" s="204"/>
      <c r="H224" s="101"/>
      <c r="I224" s="101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01"/>
      <c r="C225" s="101"/>
      <c r="D225" s="204"/>
      <c r="E225" s="101"/>
      <c r="F225" s="101"/>
      <c r="G225" s="204"/>
      <c r="H225" s="101"/>
      <c r="I225" s="101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01"/>
      <c r="C226" s="101"/>
      <c r="D226" s="204"/>
      <c r="E226" s="101"/>
      <c r="F226" s="101"/>
      <c r="G226" s="204"/>
      <c r="H226" s="101"/>
      <c r="I226" s="101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01"/>
      <c r="C227" s="101"/>
      <c r="D227" s="204"/>
      <c r="E227" s="101"/>
      <c r="F227" s="101"/>
      <c r="G227" s="204"/>
      <c r="H227" s="101"/>
      <c r="I227" s="101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01"/>
      <c r="C228" s="101"/>
      <c r="D228" s="204"/>
      <c r="E228" s="101"/>
      <c r="F228" s="101"/>
      <c r="G228" s="204"/>
      <c r="H228" s="101"/>
      <c r="I228" s="101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01"/>
      <c r="C229" s="101"/>
      <c r="D229" s="204"/>
      <c r="E229" s="101"/>
      <c r="F229" s="101"/>
      <c r="G229" s="204"/>
      <c r="H229" s="101"/>
      <c r="I229" s="101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01"/>
      <c r="C230" s="101"/>
      <c r="D230" s="204"/>
      <c r="E230" s="101"/>
      <c r="F230" s="101"/>
      <c r="G230" s="204"/>
      <c r="H230" s="101"/>
      <c r="I230" s="101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01"/>
      <c r="C231" s="101"/>
      <c r="D231" s="204"/>
      <c r="E231" s="101"/>
      <c r="F231" s="101"/>
      <c r="G231" s="204"/>
      <c r="H231" s="101"/>
      <c r="I231" s="101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01"/>
      <c r="C232" s="101"/>
      <c r="D232" s="204"/>
      <c r="E232" s="101"/>
      <c r="F232" s="101"/>
      <c r="G232" s="204"/>
      <c r="H232" s="101"/>
      <c r="I232" s="101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01"/>
      <c r="C233" s="101"/>
      <c r="D233" s="204"/>
      <c r="E233" s="101"/>
      <c r="F233" s="101"/>
      <c r="G233" s="204"/>
      <c r="H233" s="101"/>
      <c r="I233" s="101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01"/>
      <c r="C234" s="101"/>
      <c r="D234" s="204"/>
      <c r="E234" s="101"/>
      <c r="F234" s="101"/>
      <c r="G234" s="204"/>
      <c r="H234" s="101"/>
      <c r="I234" s="101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01"/>
      <c r="C235" s="101"/>
      <c r="D235" s="204"/>
      <c r="E235" s="101"/>
      <c r="F235" s="101"/>
      <c r="G235" s="204"/>
      <c r="H235" s="101"/>
      <c r="I235" s="101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01"/>
      <c r="C236" s="101"/>
      <c r="D236" s="204"/>
      <c r="E236" s="101"/>
      <c r="F236" s="101"/>
      <c r="G236" s="204"/>
      <c r="H236" s="101"/>
      <c r="I236" s="101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01"/>
      <c r="C237" s="101"/>
      <c r="D237" s="204"/>
      <c r="E237" s="101"/>
      <c r="F237" s="101"/>
      <c r="G237" s="204"/>
      <c r="H237" s="101"/>
      <c r="I237" s="101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01"/>
      <c r="C238" s="101"/>
      <c r="D238" s="204"/>
      <c r="E238" s="101"/>
      <c r="F238" s="101"/>
      <c r="G238" s="204"/>
      <c r="H238" s="101"/>
      <c r="I238" s="101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01"/>
      <c r="C239" s="101"/>
      <c r="D239" s="204"/>
      <c r="E239" s="101"/>
      <c r="F239" s="101"/>
      <c r="G239" s="204"/>
      <c r="H239" s="101"/>
      <c r="I239" s="101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01"/>
      <c r="C240" s="101"/>
      <c r="D240" s="204"/>
      <c r="E240" s="101"/>
      <c r="F240" s="101"/>
      <c r="G240" s="204"/>
      <c r="H240" s="101"/>
      <c r="I240" s="101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01"/>
      <c r="C241" s="101"/>
      <c r="D241" s="204"/>
      <c r="E241" s="101"/>
      <c r="F241" s="101"/>
      <c r="G241" s="204"/>
      <c r="H241" s="101"/>
      <c r="I241" s="101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01"/>
      <c r="C242" s="101"/>
      <c r="D242" s="204"/>
      <c r="E242" s="101"/>
      <c r="F242" s="101"/>
      <c r="G242" s="204"/>
      <c r="H242" s="101"/>
      <c r="I242" s="101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01"/>
      <c r="C243" s="101"/>
      <c r="D243" s="204"/>
      <c r="E243" s="101"/>
      <c r="F243" s="101"/>
      <c r="G243" s="204"/>
      <c r="H243" s="101"/>
      <c r="I243" s="101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01"/>
      <c r="C244" s="101"/>
      <c r="D244" s="204"/>
      <c r="E244" s="101"/>
      <c r="F244" s="101"/>
      <c r="G244" s="204"/>
      <c r="H244" s="101"/>
      <c r="I244" s="101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01"/>
      <c r="C245" s="101"/>
      <c r="D245" s="204"/>
      <c r="E245" s="101"/>
      <c r="F245" s="101"/>
      <c r="G245" s="204"/>
      <c r="H245" s="101"/>
      <c r="I245" s="101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01"/>
      <c r="C246" s="101"/>
      <c r="D246" s="204"/>
      <c r="E246" s="101"/>
      <c r="F246" s="101"/>
      <c r="G246" s="204"/>
      <c r="H246" s="101"/>
      <c r="I246" s="101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01"/>
      <c r="C247" s="101"/>
      <c r="D247" s="204"/>
      <c r="E247" s="101"/>
      <c r="F247" s="101"/>
      <c r="G247" s="204"/>
      <c r="H247" s="101"/>
      <c r="I247" s="101"/>
      <c r="J247" s="15"/>
      <c r="K247" s="15"/>
      <c r="L247" s="15"/>
      <c r="M247" s="15"/>
      <c r="N247" s="15"/>
      <c r="O247" s="15"/>
      <c r="P247" s="15"/>
      <c r="Q247" s="1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L180"/>
  <sheetViews>
    <sheetView tabSelected="1" workbookViewId="0">
      <selection activeCell="K81" sqref="K81"/>
    </sheetView>
  </sheetViews>
  <sheetFormatPr defaultRowHeight="11.25" outlineLevelRow="3" x14ac:dyDescent="0.2"/>
  <cols>
    <col min="1" max="1" width="68.28515625" style="181" customWidth="1"/>
    <col min="2" max="7" width="12.140625" style="29" customWidth="1"/>
    <col min="8" max="16384" width="9.140625" style="181"/>
  </cols>
  <sheetData>
    <row r="1" spans="1:12" s="27" customFormat="1" ht="18.75" x14ac:dyDescent="0.2">
      <c r="A1" s="5"/>
      <c r="B1" s="5"/>
      <c r="C1" s="5"/>
      <c r="D1" s="5"/>
      <c r="E1" s="5"/>
      <c r="F1" s="5"/>
      <c r="G1" s="5"/>
    </row>
    <row r="2" spans="1:12" s="27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5"/>
      <c r="C2" s="5"/>
      <c r="D2" s="5"/>
      <c r="E2" s="5"/>
      <c r="F2" s="5"/>
      <c r="G2" s="5"/>
      <c r="H2" s="59"/>
      <c r="I2" s="59"/>
      <c r="J2" s="59"/>
      <c r="K2" s="59"/>
      <c r="L2" s="59"/>
    </row>
    <row r="3" spans="1:12" s="27" customFormat="1" ht="12.75" x14ac:dyDescent="0.2">
      <c r="A3" s="212"/>
      <c r="B3" s="108"/>
      <c r="C3" s="108"/>
      <c r="D3" s="108"/>
      <c r="E3" s="108"/>
      <c r="F3" s="108"/>
      <c r="G3" s="108"/>
    </row>
    <row r="4" spans="1:12" s="133" customFormat="1" ht="12.75" x14ac:dyDescent="0.2">
      <c r="B4" s="194"/>
      <c r="C4" s="194"/>
      <c r="D4" s="194"/>
      <c r="E4" s="194"/>
      <c r="F4" s="194"/>
      <c r="G4" s="194" t="str">
        <f>VALUAH</f>
        <v>bn UAH</v>
      </c>
    </row>
    <row r="5" spans="1:12" s="91" customFormat="1" ht="12.75" x14ac:dyDescent="0.2">
      <c r="A5" s="138"/>
      <c r="B5" s="126">
        <v>45291</v>
      </c>
      <c r="C5" s="126">
        <v>45322</v>
      </c>
      <c r="D5" s="126">
        <v>45351</v>
      </c>
      <c r="E5" s="126">
        <v>45382</v>
      </c>
      <c r="F5" s="126">
        <v>45412</v>
      </c>
      <c r="G5" s="126">
        <v>45443</v>
      </c>
    </row>
    <row r="6" spans="1:12" s="254" customFormat="1" ht="15.75" x14ac:dyDescent="0.2">
      <c r="A6" s="144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41">
        <f t="shared" ref="B6:G6" si="0">B$7+B$83</f>
        <v>5519.5057194943993</v>
      </c>
      <c r="C6" s="41">
        <f t="shared" si="0"/>
        <v>5487.91750246027</v>
      </c>
      <c r="D6" s="41">
        <f t="shared" si="0"/>
        <v>5489.9451869411196</v>
      </c>
      <c r="E6" s="41">
        <f t="shared" si="0"/>
        <v>5924.2538039275987</v>
      </c>
      <c r="F6" s="41">
        <f t="shared" si="0"/>
        <v>6010.58517705345</v>
      </c>
      <c r="G6" s="41">
        <f t="shared" si="0"/>
        <v>6115.2635422013891</v>
      </c>
    </row>
    <row r="7" spans="1:12" s="35" customFormat="1" ht="15" x14ac:dyDescent="0.2">
      <c r="A7" s="205" t="s">
        <v>161</v>
      </c>
      <c r="B7" s="209">
        <f t="shared" ref="B7:G7" si="1">B$8+B$44</f>
        <v>5188.0907415274296</v>
      </c>
      <c r="C7" s="209">
        <f t="shared" si="1"/>
        <v>5154.3421032807601</v>
      </c>
      <c r="D7" s="209">
        <f t="shared" si="1"/>
        <v>5167.2531379974098</v>
      </c>
      <c r="E7" s="209">
        <f t="shared" si="1"/>
        <v>5612.5548101356389</v>
      </c>
      <c r="F7" s="209">
        <f t="shared" si="1"/>
        <v>5699.54362534547</v>
      </c>
      <c r="G7" s="209">
        <f t="shared" si="1"/>
        <v>5797.763292530859</v>
      </c>
    </row>
    <row r="8" spans="1:12" s="152" customFormat="1" ht="15" outlineLevel="1" x14ac:dyDescent="0.2">
      <c r="A8" s="182" t="s">
        <v>39</v>
      </c>
      <c r="B8" s="214">
        <f t="shared" ref="B8:G8" si="2">B$9+B$42</f>
        <v>1587.69758465976</v>
      </c>
      <c r="C8" s="214">
        <f t="shared" si="2"/>
        <v>1602.6442239495598</v>
      </c>
      <c r="D8" s="214">
        <f t="shared" si="2"/>
        <v>1598.39206778476</v>
      </c>
      <c r="E8" s="214">
        <f t="shared" si="2"/>
        <v>1617.7963423828596</v>
      </c>
      <c r="F8" s="214">
        <f t="shared" si="2"/>
        <v>1643.4805234000396</v>
      </c>
      <c r="G8" s="214">
        <f t="shared" si="2"/>
        <v>1636.3022215191395</v>
      </c>
    </row>
    <row r="9" spans="1:12" s="30" customFormat="1" ht="12.75" outlineLevel="2" x14ac:dyDescent="0.2">
      <c r="A9" s="90" t="s">
        <v>178</v>
      </c>
      <c r="B9" s="21">
        <f t="shared" ref="B9:G9" si="3">SUM(B$10:B$41)</f>
        <v>1586.1105543895001</v>
      </c>
      <c r="C9" s="21">
        <f t="shared" si="3"/>
        <v>1601.0571936792999</v>
      </c>
      <c r="D9" s="21">
        <f t="shared" si="3"/>
        <v>1596.8050375145001</v>
      </c>
      <c r="E9" s="21">
        <f t="shared" si="3"/>
        <v>1616.2093121125997</v>
      </c>
      <c r="F9" s="21">
        <f t="shared" si="3"/>
        <v>1641.9265562603996</v>
      </c>
      <c r="G9" s="21">
        <f t="shared" si="3"/>
        <v>1634.7482543794995</v>
      </c>
    </row>
    <row r="10" spans="1:12" s="192" customFormat="1" ht="12.75" outlineLevel="3" x14ac:dyDescent="0.2">
      <c r="A10" s="168" t="s">
        <v>23</v>
      </c>
      <c r="B10" s="131">
        <v>124.26256048570001</v>
      </c>
      <c r="C10" s="131">
        <v>125.7688936253</v>
      </c>
      <c r="D10" s="131">
        <v>126.4881585361</v>
      </c>
      <c r="E10" s="131">
        <v>118.54101703960001</v>
      </c>
      <c r="F10" s="131">
        <v>119.3335019732</v>
      </c>
      <c r="G10" s="131">
        <v>86.814149702500004</v>
      </c>
    </row>
    <row r="11" spans="1:12" ht="12.75" outlineLevel="3" x14ac:dyDescent="0.2">
      <c r="A11" s="22" t="s">
        <v>175</v>
      </c>
      <c r="B11" s="95">
        <v>45.625538052300001</v>
      </c>
      <c r="C11" s="95">
        <v>45.233548435899998</v>
      </c>
      <c r="D11" s="95">
        <v>15</v>
      </c>
      <c r="E11" s="95">
        <v>15</v>
      </c>
      <c r="F11" s="95">
        <v>15</v>
      </c>
      <c r="G11" s="95">
        <v>15</v>
      </c>
      <c r="H11" s="174"/>
      <c r="I11" s="174"/>
      <c r="J11" s="174"/>
    </row>
    <row r="12" spans="1:12" ht="12.75" outlineLevel="3" x14ac:dyDescent="0.2">
      <c r="A12" s="22" t="s">
        <v>15</v>
      </c>
      <c r="B12" s="95">
        <v>75.401431000000002</v>
      </c>
      <c r="C12" s="95">
        <v>75.401431000000002</v>
      </c>
      <c r="D12" s="95">
        <v>75.401431000000002</v>
      </c>
      <c r="E12" s="95">
        <v>73.401431000000002</v>
      </c>
      <c r="F12" s="95">
        <v>70.901431000000002</v>
      </c>
      <c r="G12" s="95">
        <v>70.901431000000002</v>
      </c>
      <c r="H12" s="174"/>
      <c r="I12" s="174"/>
      <c r="J12" s="174"/>
    </row>
    <row r="13" spans="1:12" ht="12.75" outlineLevel="3" x14ac:dyDescent="0.2">
      <c r="A13" s="22" t="s">
        <v>59</v>
      </c>
      <c r="B13" s="95">
        <v>17.533000000000001</v>
      </c>
      <c r="C13" s="95">
        <v>17.533000000000001</v>
      </c>
      <c r="D13" s="95">
        <v>17.533000000000001</v>
      </c>
      <c r="E13" s="95">
        <v>17.533000000000001</v>
      </c>
      <c r="F13" s="95">
        <v>17.533000000000001</v>
      </c>
      <c r="G13" s="95">
        <v>17.533000000000001</v>
      </c>
      <c r="H13" s="174"/>
      <c r="I13" s="174"/>
      <c r="J13" s="174"/>
    </row>
    <row r="14" spans="1:12" ht="12.75" outlineLevel="3" x14ac:dyDescent="0.2">
      <c r="A14" s="22" t="s">
        <v>115</v>
      </c>
      <c r="B14" s="95">
        <v>50</v>
      </c>
      <c r="C14" s="95">
        <v>50</v>
      </c>
      <c r="D14" s="95">
        <v>50</v>
      </c>
      <c r="E14" s="95">
        <v>50</v>
      </c>
      <c r="F14" s="95">
        <v>50</v>
      </c>
      <c r="G14" s="95">
        <v>50</v>
      </c>
      <c r="H14" s="174"/>
      <c r="I14" s="174"/>
      <c r="J14" s="174"/>
    </row>
    <row r="15" spans="1:12" ht="12.75" outlineLevel="3" x14ac:dyDescent="0.2">
      <c r="A15" s="22" t="s">
        <v>160</v>
      </c>
      <c r="B15" s="95">
        <v>33.700001</v>
      </c>
      <c r="C15" s="95">
        <v>33.700001</v>
      </c>
      <c r="D15" s="95">
        <v>33.700001</v>
      </c>
      <c r="E15" s="95">
        <v>33.700001</v>
      </c>
      <c r="F15" s="95">
        <v>33.700001</v>
      </c>
      <c r="G15" s="95">
        <v>33.700001</v>
      </c>
      <c r="H15" s="174"/>
      <c r="I15" s="174"/>
      <c r="J15" s="174"/>
    </row>
    <row r="16" spans="1:12" ht="12.75" outlineLevel="3" x14ac:dyDescent="0.2">
      <c r="A16" s="22" t="s">
        <v>220</v>
      </c>
      <c r="B16" s="95">
        <v>46.9</v>
      </c>
      <c r="C16" s="95">
        <v>46.9</v>
      </c>
      <c r="D16" s="95">
        <v>46.9</v>
      </c>
      <c r="E16" s="95">
        <v>46.9</v>
      </c>
      <c r="F16" s="95">
        <v>46.9</v>
      </c>
      <c r="G16" s="95">
        <v>46.9</v>
      </c>
      <c r="H16" s="174"/>
      <c r="I16" s="174"/>
      <c r="J16" s="174"/>
    </row>
    <row r="17" spans="1:10" ht="12.75" outlineLevel="3" x14ac:dyDescent="0.2">
      <c r="A17" s="22" t="s">
        <v>48</v>
      </c>
      <c r="B17" s="95">
        <v>237.101957</v>
      </c>
      <c r="C17" s="95">
        <v>237.101957</v>
      </c>
      <c r="D17" s="95">
        <v>237.101957</v>
      </c>
      <c r="E17" s="95">
        <v>237.101957</v>
      </c>
      <c r="F17" s="95">
        <v>237.101957</v>
      </c>
      <c r="G17" s="95">
        <v>237.101957</v>
      </c>
      <c r="H17" s="174"/>
      <c r="I17" s="174"/>
      <c r="J17" s="174"/>
    </row>
    <row r="18" spans="1:10" ht="12.75" outlineLevel="3" x14ac:dyDescent="0.2">
      <c r="A18" s="22" t="s">
        <v>36</v>
      </c>
      <c r="B18" s="95">
        <v>12.097744</v>
      </c>
      <c r="C18" s="95">
        <v>12.097744</v>
      </c>
      <c r="D18" s="95">
        <v>12.097744</v>
      </c>
      <c r="E18" s="95">
        <v>12.097744</v>
      </c>
      <c r="F18" s="95">
        <v>12.097744</v>
      </c>
      <c r="G18" s="95">
        <v>12.097744</v>
      </c>
      <c r="H18" s="174"/>
      <c r="I18" s="174"/>
      <c r="J18" s="174"/>
    </row>
    <row r="19" spans="1:10" ht="12.75" outlineLevel="3" x14ac:dyDescent="0.2">
      <c r="A19" s="22" t="s">
        <v>90</v>
      </c>
      <c r="B19" s="95">
        <v>27.097743999999999</v>
      </c>
      <c r="C19" s="95">
        <v>27.097743999999999</v>
      </c>
      <c r="D19" s="95">
        <v>27.097743999999999</v>
      </c>
      <c r="E19" s="95">
        <v>27.097743999999999</v>
      </c>
      <c r="F19" s="95">
        <v>27.097743999999999</v>
      </c>
      <c r="G19" s="95">
        <v>27.097743999999999</v>
      </c>
      <c r="H19" s="174"/>
      <c r="I19" s="174"/>
      <c r="J19" s="174"/>
    </row>
    <row r="20" spans="1:10" ht="12.75" outlineLevel="3" x14ac:dyDescent="0.2">
      <c r="A20" s="22" t="s">
        <v>217</v>
      </c>
      <c r="B20" s="95">
        <v>57.311411851499997</v>
      </c>
      <c r="C20" s="95">
        <v>62.757375618099999</v>
      </c>
      <c r="D20" s="95">
        <v>92.266492978399995</v>
      </c>
      <c r="E20" s="95">
        <v>103.58555607300001</v>
      </c>
      <c r="F20" s="95">
        <v>118.8786462872</v>
      </c>
      <c r="G20" s="95">
        <v>138.75929667700001</v>
      </c>
      <c r="H20" s="174"/>
      <c r="I20" s="174"/>
      <c r="J20" s="174"/>
    </row>
    <row r="21" spans="1:10" ht="12.75" outlineLevel="3" x14ac:dyDescent="0.2">
      <c r="A21" s="22" t="s">
        <v>137</v>
      </c>
      <c r="B21" s="95">
        <v>12.097744</v>
      </c>
      <c r="C21" s="95">
        <v>12.097744</v>
      </c>
      <c r="D21" s="95">
        <v>12.097744</v>
      </c>
      <c r="E21" s="95">
        <v>12.097744</v>
      </c>
      <c r="F21" s="95">
        <v>12.097744</v>
      </c>
      <c r="G21" s="95">
        <v>12.097744</v>
      </c>
      <c r="H21" s="174"/>
      <c r="I21" s="174"/>
      <c r="J21" s="174"/>
    </row>
    <row r="22" spans="1:10" ht="12.75" outlineLevel="3" x14ac:dyDescent="0.2">
      <c r="A22" s="22" t="s">
        <v>193</v>
      </c>
      <c r="B22" s="95">
        <v>12.097744</v>
      </c>
      <c r="C22" s="95">
        <v>12.097744</v>
      </c>
      <c r="D22" s="95">
        <v>12.097744</v>
      </c>
      <c r="E22" s="95">
        <v>12.097744</v>
      </c>
      <c r="F22" s="95">
        <v>12.097744</v>
      </c>
      <c r="G22" s="95">
        <v>12.097744</v>
      </c>
      <c r="H22" s="174"/>
      <c r="I22" s="174"/>
      <c r="J22" s="174"/>
    </row>
    <row r="23" spans="1:10" ht="12.75" outlineLevel="3" x14ac:dyDescent="0.2">
      <c r="A23" s="22" t="s">
        <v>124</v>
      </c>
      <c r="B23" s="95">
        <v>192.71749500000001</v>
      </c>
      <c r="C23" s="95">
        <v>200.342615</v>
      </c>
      <c r="D23" s="95">
        <v>198.543251</v>
      </c>
      <c r="E23" s="95">
        <v>210.36363299999999</v>
      </c>
      <c r="F23" s="95">
        <v>213.41722100000001</v>
      </c>
      <c r="G23" s="95">
        <v>227.41722100000001</v>
      </c>
      <c r="H23" s="174"/>
      <c r="I23" s="174"/>
      <c r="J23" s="174"/>
    </row>
    <row r="24" spans="1:10" ht="12.75" outlineLevel="3" x14ac:dyDescent="0.2">
      <c r="A24" s="22" t="s">
        <v>208</v>
      </c>
      <c r="B24" s="95">
        <v>12.097744</v>
      </c>
      <c r="C24" s="95">
        <v>12.097744</v>
      </c>
      <c r="D24" s="95">
        <v>12.097744</v>
      </c>
      <c r="E24" s="95">
        <v>12.097744</v>
      </c>
      <c r="F24" s="95">
        <v>12.097744</v>
      </c>
      <c r="G24" s="95">
        <v>12.097744</v>
      </c>
      <c r="H24" s="174"/>
      <c r="I24" s="174"/>
      <c r="J24" s="174"/>
    </row>
    <row r="25" spans="1:10" ht="12.75" outlineLevel="3" x14ac:dyDescent="0.2">
      <c r="A25" s="22" t="s">
        <v>197</v>
      </c>
      <c r="B25" s="95">
        <v>12.097744</v>
      </c>
      <c r="C25" s="95">
        <v>12.097744</v>
      </c>
      <c r="D25" s="95">
        <v>12.097744</v>
      </c>
      <c r="E25" s="95">
        <v>12.097744</v>
      </c>
      <c r="F25" s="95">
        <v>12.097744</v>
      </c>
      <c r="G25" s="95">
        <v>12.097744</v>
      </c>
      <c r="H25" s="174"/>
      <c r="I25" s="174"/>
      <c r="J25" s="174"/>
    </row>
    <row r="26" spans="1:10" ht="12.75" outlineLevel="3" x14ac:dyDescent="0.2">
      <c r="A26" s="22" t="s">
        <v>26</v>
      </c>
      <c r="B26" s="95">
        <v>12.097744</v>
      </c>
      <c r="C26" s="95">
        <v>12.097744</v>
      </c>
      <c r="D26" s="95">
        <v>12.097744</v>
      </c>
      <c r="E26" s="95">
        <v>12.097744</v>
      </c>
      <c r="F26" s="95">
        <v>12.097744</v>
      </c>
      <c r="G26" s="95">
        <v>12.097744</v>
      </c>
      <c r="H26" s="174"/>
      <c r="I26" s="174"/>
      <c r="J26" s="174"/>
    </row>
    <row r="27" spans="1:10" ht="12.75" outlineLevel="3" x14ac:dyDescent="0.2">
      <c r="A27" s="22" t="s">
        <v>77</v>
      </c>
      <c r="B27" s="95">
        <v>12.097744</v>
      </c>
      <c r="C27" s="95">
        <v>12.097744</v>
      </c>
      <c r="D27" s="95">
        <v>12.097744</v>
      </c>
      <c r="E27" s="95">
        <v>12.097744</v>
      </c>
      <c r="F27" s="95">
        <v>12.097744</v>
      </c>
      <c r="G27" s="95">
        <v>12.097744</v>
      </c>
      <c r="H27" s="174"/>
      <c r="I27" s="174"/>
      <c r="J27" s="174"/>
    </row>
    <row r="28" spans="1:10" ht="12.75" outlineLevel="3" x14ac:dyDescent="0.2">
      <c r="A28" s="22" t="s">
        <v>130</v>
      </c>
      <c r="B28" s="95">
        <v>12.097744</v>
      </c>
      <c r="C28" s="95">
        <v>12.097744</v>
      </c>
      <c r="D28" s="95">
        <v>12.097744</v>
      </c>
      <c r="E28" s="95">
        <v>12.097744</v>
      </c>
      <c r="F28" s="95">
        <v>12.097744</v>
      </c>
      <c r="G28" s="95">
        <v>12.097744</v>
      </c>
      <c r="H28" s="174"/>
      <c r="I28" s="174"/>
      <c r="J28" s="174"/>
    </row>
    <row r="29" spans="1:10" ht="12.75" outlineLevel="3" x14ac:dyDescent="0.2">
      <c r="A29" s="22" t="s">
        <v>183</v>
      </c>
      <c r="B29" s="95">
        <v>12.097744</v>
      </c>
      <c r="C29" s="95">
        <v>12.097744</v>
      </c>
      <c r="D29" s="95">
        <v>12.097744</v>
      </c>
      <c r="E29" s="95">
        <v>12.097744</v>
      </c>
      <c r="F29" s="95">
        <v>12.097744</v>
      </c>
      <c r="G29" s="95">
        <v>12.097744</v>
      </c>
      <c r="H29" s="174"/>
      <c r="I29" s="174"/>
      <c r="J29" s="174"/>
    </row>
    <row r="30" spans="1:10" ht="12.75" outlineLevel="3" x14ac:dyDescent="0.2">
      <c r="A30" s="22" t="s">
        <v>174</v>
      </c>
      <c r="B30" s="95">
        <v>12.097744</v>
      </c>
      <c r="C30" s="95">
        <v>12.097744</v>
      </c>
      <c r="D30" s="95">
        <v>12.097744</v>
      </c>
      <c r="E30" s="95">
        <v>12.097744</v>
      </c>
      <c r="F30" s="95">
        <v>12.097744</v>
      </c>
      <c r="G30" s="95">
        <v>12.097744</v>
      </c>
      <c r="H30" s="174"/>
      <c r="I30" s="174"/>
      <c r="J30" s="174"/>
    </row>
    <row r="31" spans="1:10" ht="12.75" outlineLevel="3" x14ac:dyDescent="0.2">
      <c r="A31" s="22" t="s">
        <v>10</v>
      </c>
      <c r="B31" s="95">
        <v>12.097744</v>
      </c>
      <c r="C31" s="95">
        <v>12.097744</v>
      </c>
      <c r="D31" s="95">
        <v>12.097744</v>
      </c>
      <c r="E31" s="95">
        <v>12.097744</v>
      </c>
      <c r="F31" s="95">
        <v>12.097744</v>
      </c>
      <c r="G31" s="95">
        <v>12.097744</v>
      </c>
      <c r="H31" s="174"/>
      <c r="I31" s="174"/>
      <c r="J31" s="174"/>
    </row>
    <row r="32" spans="1:10" ht="12.75" outlineLevel="3" x14ac:dyDescent="0.2">
      <c r="A32" s="22" t="s">
        <v>58</v>
      </c>
      <c r="B32" s="95">
        <v>12.097744</v>
      </c>
      <c r="C32" s="95">
        <v>12.097744</v>
      </c>
      <c r="D32" s="95">
        <v>12.097744</v>
      </c>
      <c r="E32" s="95">
        <v>12.097744</v>
      </c>
      <c r="F32" s="95">
        <v>12.097744</v>
      </c>
      <c r="G32" s="95">
        <v>12.097744</v>
      </c>
      <c r="H32" s="174"/>
      <c r="I32" s="174"/>
      <c r="J32" s="174"/>
    </row>
    <row r="33" spans="1:10" ht="12.75" outlineLevel="3" x14ac:dyDescent="0.2">
      <c r="A33" s="22" t="s">
        <v>114</v>
      </c>
      <c r="B33" s="95">
        <v>12.097744</v>
      </c>
      <c r="C33" s="95">
        <v>12.097744</v>
      </c>
      <c r="D33" s="95">
        <v>12.097744</v>
      </c>
      <c r="E33" s="95">
        <v>12.097744</v>
      </c>
      <c r="F33" s="95">
        <v>12.097744</v>
      </c>
      <c r="G33" s="95">
        <v>12.097744</v>
      </c>
      <c r="H33" s="174"/>
      <c r="I33" s="174"/>
      <c r="J33" s="174"/>
    </row>
    <row r="34" spans="1:10" ht="12.75" outlineLevel="3" x14ac:dyDescent="0.2">
      <c r="A34" s="22" t="s">
        <v>119</v>
      </c>
      <c r="B34" s="95">
        <v>126.120059</v>
      </c>
      <c r="C34" s="95">
        <v>129.381271</v>
      </c>
      <c r="D34" s="95">
        <v>131.93364500000001</v>
      </c>
      <c r="E34" s="95">
        <v>138.14561599999999</v>
      </c>
      <c r="F34" s="95">
        <v>147.22369699999999</v>
      </c>
      <c r="G34" s="95">
        <v>161.22369699999999</v>
      </c>
      <c r="H34" s="174"/>
      <c r="I34" s="174"/>
      <c r="J34" s="174"/>
    </row>
    <row r="35" spans="1:10" ht="12.75" outlineLevel="3" x14ac:dyDescent="0.2">
      <c r="A35" s="22" t="s">
        <v>122</v>
      </c>
      <c r="B35" s="95">
        <v>257.09775100000002</v>
      </c>
      <c r="C35" s="95">
        <v>257.09775100000002</v>
      </c>
      <c r="D35" s="95">
        <v>257.09775100000002</v>
      </c>
      <c r="E35" s="95">
        <v>257.09775100000002</v>
      </c>
      <c r="F35" s="95">
        <v>257.09775100000002</v>
      </c>
      <c r="G35" s="95">
        <v>257.09775100000002</v>
      </c>
      <c r="H35" s="174"/>
      <c r="I35" s="174"/>
      <c r="J35" s="174"/>
    </row>
    <row r="36" spans="1:10" ht="12.75" outlineLevel="3" x14ac:dyDescent="0.2">
      <c r="A36" s="22" t="s">
        <v>164</v>
      </c>
      <c r="B36" s="95">
        <v>22.5396</v>
      </c>
      <c r="C36" s="95">
        <v>22.5396</v>
      </c>
      <c r="D36" s="95">
        <v>22.5396</v>
      </c>
      <c r="E36" s="95">
        <v>22.5396</v>
      </c>
      <c r="F36" s="95">
        <v>22.5396</v>
      </c>
      <c r="G36" s="95">
        <v>0</v>
      </c>
      <c r="H36" s="174"/>
      <c r="I36" s="174"/>
      <c r="J36" s="174"/>
    </row>
    <row r="37" spans="1:10" ht="12.75" outlineLevel="3" x14ac:dyDescent="0.2">
      <c r="A37" s="22" t="s">
        <v>5</v>
      </c>
      <c r="B37" s="95">
        <v>41.069235999999997</v>
      </c>
      <c r="C37" s="95">
        <v>41.069235999999997</v>
      </c>
      <c r="D37" s="95">
        <v>41.069235999999997</v>
      </c>
      <c r="E37" s="95">
        <v>41.069235999999997</v>
      </c>
      <c r="F37" s="95">
        <v>41.069235999999997</v>
      </c>
      <c r="G37" s="95">
        <v>41.069235999999997</v>
      </c>
      <c r="H37" s="174"/>
      <c r="I37" s="174"/>
      <c r="J37" s="174"/>
    </row>
    <row r="38" spans="1:10" ht="12.75" outlineLevel="3" x14ac:dyDescent="0.2">
      <c r="A38" s="22" t="s">
        <v>51</v>
      </c>
      <c r="B38" s="95">
        <v>41.080407000000001</v>
      </c>
      <c r="C38" s="95">
        <v>41.080407000000001</v>
      </c>
      <c r="D38" s="95">
        <v>41.080407000000001</v>
      </c>
      <c r="E38" s="95">
        <v>41.080407000000001</v>
      </c>
      <c r="F38" s="95">
        <v>41.080407000000001</v>
      </c>
      <c r="G38" s="95">
        <v>41.080407000000001</v>
      </c>
      <c r="H38" s="174"/>
      <c r="I38" s="174"/>
      <c r="J38" s="174"/>
    </row>
    <row r="39" spans="1:10" ht="12.75" outlineLevel="3" x14ac:dyDescent="0.2">
      <c r="A39" s="22" t="s">
        <v>104</v>
      </c>
      <c r="B39" s="95">
        <v>17.781690999999999</v>
      </c>
      <c r="C39" s="95">
        <v>17.781690999999999</v>
      </c>
      <c r="D39" s="95">
        <v>17.781690999999999</v>
      </c>
      <c r="E39" s="95">
        <v>17.781690999999999</v>
      </c>
      <c r="F39" s="95">
        <v>17.781690999999999</v>
      </c>
      <c r="G39" s="95">
        <v>17.781690999999999</v>
      </c>
      <c r="H39" s="174"/>
      <c r="I39" s="174"/>
      <c r="J39" s="174"/>
    </row>
    <row r="40" spans="1:10" ht="12.75" outlineLevel="3" x14ac:dyDescent="0.2">
      <c r="A40" s="22" t="s">
        <v>153</v>
      </c>
      <c r="B40" s="95">
        <v>2.5</v>
      </c>
      <c r="C40" s="95">
        <v>2.5</v>
      </c>
      <c r="D40" s="95">
        <v>2.5</v>
      </c>
      <c r="E40" s="95">
        <v>2.5</v>
      </c>
      <c r="F40" s="95">
        <v>2.5</v>
      </c>
      <c r="G40" s="95">
        <v>2.5</v>
      </c>
      <c r="H40" s="174"/>
      <c r="I40" s="174"/>
      <c r="J40" s="174"/>
    </row>
    <row r="41" spans="1:10" ht="12.75" outlineLevel="3" x14ac:dyDescent="0.2">
      <c r="A41" s="22" t="s">
        <v>142</v>
      </c>
      <c r="B41" s="95">
        <v>13</v>
      </c>
      <c r="C41" s="95">
        <v>10.5</v>
      </c>
      <c r="D41" s="95">
        <v>5.5</v>
      </c>
      <c r="E41" s="95">
        <v>5.5</v>
      </c>
      <c r="F41" s="95">
        <v>5.5</v>
      </c>
      <c r="G41" s="95">
        <v>5.5</v>
      </c>
      <c r="H41" s="174"/>
      <c r="I41" s="174"/>
      <c r="J41" s="174"/>
    </row>
    <row r="42" spans="1:10" ht="12.75" outlineLevel="2" x14ac:dyDescent="0.2">
      <c r="A42" s="172" t="s">
        <v>116</v>
      </c>
      <c r="B42" s="211">
        <f t="shared" ref="B42:G42" si="4">SUM(B$43:B$43)</f>
        <v>1.5870302702600001</v>
      </c>
      <c r="C42" s="211">
        <f t="shared" si="4"/>
        <v>1.5870302702600001</v>
      </c>
      <c r="D42" s="211">
        <f t="shared" si="4"/>
        <v>1.5870302702600001</v>
      </c>
      <c r="E42" s="211">
        <f t="shared" si="4"/>
        <v>1.5870302702600001</v>
      </c>
      <c r="F42" s="211">
        <f t="shared" si="4"/>
        <v>1.5539671396400001</v>
      </c>
      <c r="G42" s="211">
        <f t="shared" si="4"/>
        <v>1.5539671396400001</v>
      </c>
      <c r="H42" s="174"/>
      <c r="I42" s="174"/>
      <c r="J42" s="174"/>
    </row>
    <row r="43" spans="1:10" ht="12.75" outlineLevel="3" x14ac:dyDescent="0.2">
      <c r="A43" s="22" t="s">
        <v>156</v>
      </c>
      <c r="B43" s="95">
        <v>1.5870302702600001</v>
      </c>
      <c r="C43" s="95">
        <v>1.5870302702600001</v>
      </c>
      <c r="D43" s="95">
        <v>1.5870302702600001</v>
      </c>
      <c r="E43" s="95">
        <v>1.5870302702600001</v>
      </c>
      <c r="F43" s="95">
        <v>1.5539671396400001</v>
      </c>
      <c r="G43" s="95">
        <v>1.5539671396400001</v>
      </c>
      <c r="H43" s="174"/>
      <c r="I43" s="174"/>
      <c r="J43" s="174"/>
    </row>
    <row r="44" spans="1:10" ht="15" outlineLevel="1" x14ac:dyDescent="0.25">
      <c r="A44" s="40" t="s">
        <v>177</v>
      </c>
      <c r="B44" s="34">
        <f t="shared" ref="B44:G44" si="5">B$45+B$53+B$63+B$65+B$72+B$79+B$81</f>
        <v>3600.3931568676699</v>
      </c>
      <c r="C44" s="34">
        <f t="shared" si="5"/>
        <v>3551.6978793312005</v>
      </c>
      <c r="D44" s="34">
        <f t="shared" si="5"/>
        <v>3568.8610702126493</v>
      </c>
      <c r="E44" s="34">
        <f t="shared" si="5"/>
        <v>3994.7584677527793</v>
      </c>
      <c r="F44" s="34">
        <f t="shared" si="5"/>
        <v>4056.0631019454304</v>
      </c>
      <c r="G44" s="34">
        <f t="shared" si="5"/>
        <v>4161.4610710117195</v>
      </c>
      <c r="H44" s="174"/>
      <c r="I44" s="174"/>
      <c r="J44" s="174"/>
    </row>
    <row r="45" spans="1:10" ht="12.75" outlineLevel="2" x14ac:dyDescent="0.2">
      <c r="A45" s="172" t="s">
        <v>53</v>
      </c>
      <c r="B45" s="211">
        <f t="shared" ref="B45:G45" si="6">SUM(B$46:B$52)</f>
        <v>2252.5797122582303</v>
      </c>
      <c r="C45" s="211">
        <f t="shared" si="6"/>
        <v>2217.7179727264302</v>
      </c>
      <c r="D45" s="211">
        <f t="shared" si="6"/>
        <v>2227.5529111010201</v>
      </c>
      <c r="E45" s="211">
        <f t="shared" si="6"/>
        <v>2554.5693694696997</v>
      </c>
      <c r="F45" s="211">
        <f t="shared" si="6"/>
        <v>2604.3797493532202</v>
      </c>
      <c r="G45" s="211">
        <f t="shared" si="6"/>
        <v>2677.2195717945101</v>
      </c>
      <c r="H45" s="174"/>
      <c r="I45" s="174"/>
      <c r="J45" s="174"/>
    </row>
    <row r="46" spans="1:10" ht="12.75" outlineLevel="3" x14ac:dyDescent="0.2">
      <c r="A46" s="22" t="s">
        <v>89</v>
      </c>
      <c r="B46" s="95">
        <v>4.33677963433</v>
      </c>
      <c r="C46" s="95">
        <v>4.3443318720299997</v>
      </c>
      <c r="D46" s="95">
        <v>4.3825394556499999</v>
      </c>
      <c r="E46" s="95">
        <v>4.5226038293500004</v>
      </c>
      <c r="F46" s="95">
        <v>4.6320899566599998</v>
      </c>
      <c r="G46" s="95">
        <v>4.73706780825</v>
      </c>
      <c r="H46" s="174"/>
      <c r="I46" s="174"/>
      <c r="J46" s="174"/>
    </row>
    <row r="47" spans="1:10" ht="12.75" outlineLevel="3" x14ac:dyDescent="0.2">
      <c r="A47" s="22" t="s">
        <v>112</v>
      </c>
      <c r="B47" s="95">
        <v>7.3589337960099996</v>
      </c>
      <c r="C47" s="95">
        <v>7.1630693671500003</v>
      </c>
      <c r="D47" s="95">
        <v>7.2000838039100001</v>
      </c>
      <c r="E47" s="95">
        <v>7.3458738626000004</v>
      </c>
      <c r="F47" s="95">
        <v>6.9813972608499997</v>
      </c>
      <c r="G47" s="95">
        <v>6.0675658653299998</v>
      </c>
      <c r="H47" s="174"/>
      <c r="I47" s="174"/>
      <c r="J47" s="174"/>
    </row>
    <row r="48" spans="1:10" ht="12.75" outlineLevel="3" x14ac:dyDescent="0.2">
      <c r="A48" s="22" t="s">
        <v>110</v>
      </c>
      <c r="B48" s="95">
        <v>115.07812630904</v>
      </c>
      <c r="C48" s="95">
        <v>112.0152218031</v>
      </c>
      <c r="D48" s="95">
        <v>112.12524442188</v>
      </c>
      <c r="E48" s="95">
        <v>114.99705868738</v>
      </c>
      <c r="F48" s="95">
        <v>115.26546710188001</v>
      </c>
      <c r="G48" s="95">
        <v>118.23262721198</v>
      </c>
      <c r="H48" s="174"/>
      <c r="I48" s="174"/>
      <c r="J48" s="174"/>
    </row>
    <row r="49" spans="1:10" ht="12.75" outlineLevel="3" x14ac:dyDescent="0.2">
      <c r="A49" s="22" t="s">
        <v>30</v>
      </c>
      <c r="B49" s="95">
        <v>1249.7759189999999</v>
      </c>
      <c r="C49" s="95">
        <v>1216.5120449999999</v>
      </c>
      <c r="D49" s="95">
        <v>1222.7982480000001</v>
      </c>
      <c r="E49" s="95">
        <v>1445.1383699999999</v>
      </c>
      <c r="F49" s="95">
        <v>1487.8269720000001</v>
      </c>
      <c r="G49" s="95">
        <v>1534.0366710000001</v>
      </c>
      <c r="H49" s="174"/>
      <c r="I49" s="174"/>
      <c r="J49" s="174"/>
    </row>
    <row r="50" spans="1:10" ht="12.75" outlineLevel="3" x14ac:dyDescent="0.2">
      <c r="A50" s="22" t="s">
        <v>52</v>
      </c>
      <c r="B50" s="95">
        <v>495.86324140484999</v>
      </c>
      <c r="C50" s="95">
        <v>501.92923545910998</v>
      </c>
      <c r="D50" s="95">
        <v>502.64973320841</v>
      </c>
      <c r="E50" s="95">
        <v>578.71675255669004</v>
      </c>
      <c r="F50" s="95">
        <v>582.94990672846995</v>
      </c>
      <c r="G50" s="95">
        <v>597.12860877704998</v>
      </c>
      <c r="H50" s="174"/>
      <c r="I50" s="174"/>
      <c r="J50" s="174"/>
    </row>
    <row r="51" spans="1:10" ht="12.75" outlineLevel="3" x14ac:dyDescent="0.2">
      <c r="A51" s="22" t="s">
        <v>49</v>
      </c>
      <c r="B51" s="95">
        <v>379.91330392216003</v>
      </c>
      <c r="C51" s="95">
        <v>375.50740571282</v>
      </c>
      <c r="D51" s="95">
        <v>378.14912409018001</v>
      </c>
      <c r="E51" s="95">
        <v>403.60706530581001</v>
      </c>
      <c r="F51" s="95">
        <v>406.32428882629</v>
      </c>
      <c r="G51" s="95">
        <v>416.60499181606002</v>
      </c>
      <c r="H51" s="174"/>
      <c r="I51" s="174"/>
      <c r="J51" s="174"/>
    </row>
    <row r="52" spans="1:10" ht="12.75" outlineLevel="3" x14ac:dyDescent="0.2">
      <c r="A52" s="22" t="s">
        <v>118</v>
      </c>
      <c r="B52" s="95">
        <v>0.25340819184000002</v>
      </c>
      <c r="C52" s="95">
        <v>0.24666351221999999</v>
      </c>
      <c r="D52" s="95">
        <v>0.24793812099000001</v>
      </c>
      <c r="E52" s="95">
        <v>0.24164522787000001</v>
      </c>
      <c r="F52" s="95">
        <v>0.39962747907000001</v>
      </c>
      <c r="G52" s="95">
        <v>0.41203931583999998</v>
      </c>
      <c r="H52" s="174"/>
      <c r="I52" s="174"/>
      <c r="J52" s="174"/>
    </row>
    <row r="53" spans="1:10" ht="38.25" outlineLevel="2" x14ac:dyDescent="0.2">
      <c r="A53" s="269" t="s">
        <v>65</v>
      </c>
      <c r="B53" s="211">
        <f t="shared" ref="B53:G53" si="7">SUM(B$54:B$62)</f>
        <v>239.95764692871998</v>
      </c>
      <c r="C53" s="211">
        <f t="shared" si="7"/>
        <v>234.34978612478002</v>
      </c>
      <c r="D53" s="211">
        <f t="shared" si="7"/>
        <v>233.80292589437997</v>
      </c>
      <c r="E53" s="211">
        <f t="shared" si="7"/>
        <v>297.79472413911998</v>
      </c>
      <c r="F53" s="211">
        <f t="shared" si="7"/>
        <v>298.51711193435</v>
      </c>
      <c r="G53" s="211">
        <f t="shared" si="7"/>
        <v>304.82322493201002</v>
      </c>
      <c r="H53" s="174"/>
      <c r="I53" s="174"/>
      <c r="J53" s="174"/>
    </row>
    <row r="54" spans="1:10" ht="12.75" outlineLevel="3" x14ac:dyDescent="0.2">
      <c r="A54" s="270" t="s">
        <v>67</v>
      </c>
      <c r="B54" s="95">
        <v>139.85243126616001</v>
      </c>
      <c r="C54" s="95">
        <v>137.61768721458</v>
      </c>
      <c r="D54" s="95">
        <v>137.18955454834</v>
      </c>
      <c r="E54" s="95">
        <v>198.91362289788</v>
      </c>
      <c r="F54" s="95">
        <v>200.09456749597001</v>
      </c>
      <c r="G54" s="95">
        <v>203.55292376752001</v>
      </c>
      <c r="H54" s="174"/>
      <c r="I54" s="174"/>
      <c r="J54" s="174"/>
    </row>
    <row r="55" spans="1:10" ht="12.75" outlineLevel="3" x14ac:dyDescent="0.2">
      <c r="A55" s="270" t="s">
        <v>11</v>
      </c>
      <c r="B55" s="95">
        <v>18.97010688824</v>
      </c>
      <c r="C55" s="95">
        <v>18.465200980150001</v>
      </c>
      <c r="D55" s="95">
        <v>18.560618039320001</v>
      </c>
      <c r="E55" s="95">
        <v>18.8921324491</v>
      </c>
      <c r="F55" s="95">
        <v>19.0301760358</v>
      </c>
      <c r="G55" s="95">
        <v>19.621225077839998</v>
      </c>
      <c r="H55" s="174"/>
      <c r="I55" s="174"/>
      <c r="J55" s="174"/>
    </row>
    <row r="56" spans="1:10" ht="12.75" outlineLevel="3" x14ac:dyDescent="0.2">
      <c r="A56" s="270" t="s">
        <v>148</v>
      </c>
      <c r="B56" s="95">
        <v>23.719138560360001</v>
      </c>
      <c r="C56" s="95">
        <v>23.087833040340001</v>
      </c>
      <c r="D56" s="95">
        <v>23.207137083340001</v>
      </c>
      <c r="E56" s="95">
        <v>23.81194617653</v>
      </c>
      <c r="F56" s="95">
        <v>23.88512377684</v>
      </c>
      <c r="G56" s="95">
        <v>24.62696029484</v>
      </c>
      <c r="H56" s="174"/>
      <c r="I56" s="174"/>
      <c r="J56" s="174"/>
    </row>
    <row r="57" spans="1:10" ht="12.75" outlineLevel="3" x14ac:dyDescent="0.2">
      <c r="A57" s="270" t="s">
        <v>72</v>
      </c>
      <c r="B57" s="95">
        <v>8.4415800000000001</v>
      </c>
      <c r="C57" s="95">
        <v>8.2169000000000008</v>
      </c>
      <c r="D57" s="95">
        <v>8.2593599999999991</v>
      </c>
      <c r="E57" s="95">
        <v>8.4733999999999998</v>
      </c>
      <c r="F57" s="95">
        <v>8.4994399999999999</v>
      </c>
      <c r="G57" s="95">
        <v>8.76342</v>
      </c>
      <c r="H57" s="174"/>
      <c r="I57" s="174"/>
      <c r="J57" s="174"/>
    </row>
    <row r="58" spans="1:10" ht="12.75" outlineLevel="3" x14ac:dyDescent="0.2">
      <c r="A58" s="270" t="s">
        <v>126</v>
      </c>
      <c r="B58" s="95">
        <v>35.941655990729998</v>
      </c>
      <c r="C58" s="95">
        <v>34.261204525060002</v>
      </c>
      <c r="D58" s="95">
        <v>33.811750442579999</v>
      </c>
      <c r="E58" s="95">
        <v>34.59329374328</v>
      </c>
      <c r="F58" s="95">
        <v>33.857095958320002</v>
      </c>
      <c r="G58" s="95">
        <v>34.465259345889997</v>
      </c>
      <c r="H58" s="174"/>
      <c r="I58" s="174"/>
      <c r="J58" s="174"/>
    </row>
    <row r="59" spans="1:10" ht="12.75" outlineLevel="3" x14ac:dyDescent="0.2">
      <c r="A59" s="270" t="s">
        <v>3</v>
      </c>
      <c r="B59" s="95">
        <v>8.4415800000000001</v>
      </c>
      <c r="C59" s="95">
        <v>8.2169000000000008</v>
      </c>
      <c r="D59" s="95">
        <v>8.2593599999999991</v>
      </c>
      <c r="E59" s="95">
        <v>8.4733999999999998</v>
      </c>
      <c r="F59" s="95">
        <v>8.4994399999999999</v>
      </c>
      <c r="G59" s="95">
        <v>8.76342</v>
      </c>
      <c r="H59" s="174"/>
      <c r="I59" s="174"/>
      <c r="J59" s="174"/>
    </row>
    <row r="60" spans="1:10" ht="12.75" outlineLevel="3" x14ac:dyDescent="0.2">
      <c r="A60" s="270" t="s">
        <v>33</v>
      </c>
      <c r="B60" s="95">
        <v>3.6823600697400001</v>
      </c>
      <c r="C60" s="95">
        <v>3.58435085103</v>
      </c>
      <c r="D60" s="95">
        <v>3.6104009927899998</v>
      </c>
      <c r="E60" s="95">
        <v>3.7077842190400001</v>
      </c>
      <c r="F60" s="95">
        <v>3.7191787833299998</v>
      </c>
      <c r="G60" s="95">
        <v>4.0651487357200002</v>
      </c>
      <c r="H60" s="174"/>
      <c r="I60" s="174"/>
      <c r="J60" s="174"/>
    </row>
    <row r="61" spans="1:10" ht="12.75" outlineLevel="3" x14ac:dyDescent="0.2">
      <c r="A61" s="270" t="s">
        <v>100</v>
      </c>
      <c r="B61" s="95">
        <v>0.89084539944999996</v>
      </c>
      <c r="C61" s="95">
        <v>0.88181170095000005</v>
      </c>
      <c r="D61" s="95">
        <v>0.88668956744000005</v>
      </c>
      <c r="E61" s="95">
        <v>0.91061040421999995</v>
      </c>
      <c r="F61" s="95">
        <v>0.91334421414</v>
      </c>
      <c r="G61" s="95">
        <v>0.94572920568999996</v>
      </c>
      <c r="H61" s="174"/>
      <c r="I61" s="174"/>
      <c r="J61" s="174"/>
    </row>
    <row r="62" spans="1:10" ht="12.75" outlineLevel="3" x14ac:dyDescent="0.2">
      <c r="A62" s="270" t="s">
        <v>201</v>
      </c>
      <c r="B62" s="95">
        <v>1.7948754040000001E-2</v>
      </c>
      <c r="C62" s="95">
        <v>1.7897812669999999E-2</v>
      </c>
      <c r="D62" s="95">
        <v>1.8055220569999999E-2</v>
      </c>
      <c r="E62" s="95">
        <v>1.8534249070000001E-2</v>
      </c>
      <c r="F62" s="95">
        <v>1.8745669949999998E-2</v>
      </c>
      <c r="G62" s="95">
        <v>1.9138504510000001E-2</v>
      </c>
      <c r="H62" s="174"/>
      <c r="I62" s="174"/>
      <c r="J62" s="174"/>
    </row>
    <row r="63" spans="1:10" ht="25.5" outlineLevel="2" x14ac:dyDescent="0.2">
      <c r="A63" s="269" t="s">
        <v>211</v>
      </c>
      <c r="B63" s="211">
        <f t="shared" ref="B63:G63" si="8">SUM(B$64:B$64)</f>
        <v>23.011859616860001</v>
      </c>
      <c r="C63" s="211">
        <f t="shared" si="8"/>
        <v>22.946548355160001</v>
      </c>
      <c r="D63" s="211">
        <f t="shared" si="8"/>
        <v>23.148358942120002</v>
      </c>
      <c r="E63" s="211">
        <f t="shared" si="8"/>
        <v>23.762515027399999</v>
      </c>
      <c r="F63" s="211">
        <f t="shared" si="8"/>
        <v>24.033574939169998</v>
      </c>
      <c r="G63" s="211">
        <f t="shared" si="8"/>
        <v>24.53722291559</v>
      </c>
      <c r="H63" s="174"/>
      <c r="I63" s="174"/>
      <c r="J63" s="174"/>
    </row>
    <row r="64" spans="1:10" ht="12.75" outlineLevel="3" x14ac:dyDescent="0.2">
      <c r="A64" s="270" t="s">
        <v>109</v>
      </c>
      <c r="B64" s="95">
        <v>23.011859616860001</v>
      </c>
      <c r="C64" s="95">
        <v>22.946548355160001</v>
      </c>
      <c r="D64" s="95">
        <v>23.148358942120002</v>
      </c>
      <c r="E64" s="95">
        <v>23.762515027399999</v>
      </c>
      <c r="F64" s="95">
        <v>24.033574939169998</v>
      </c>
      <c r="G64" s="95">
        <v>24.53722291559</v>
      </c>
      <c r="H64" s="174"/>
      <c r="I64" s="174"/>
      <c r="J64" s="174"/>
    </row>
    <row r="65" spans="1:10" ht="25.5" outlineLevel="2" x14ac:dyDescent="0.2">
      <c r="A65" s="269" t="s">
        <v>6</v>
      </c>
      <c r="B65" s="211">
        <f t="shared" ref="B65:G65" si="9">SUM(B$66:B$71)</f>
        <v>59.488384682030002</v>
      </c>
      <c r="C65" s="211">
        <f t="shared" si="9"/>
        <v>57.90504953976</v>
      </c>
      <c r="D65" s="211">
        <f t="shared" si="9"/>
        <v>57.233460656280009</v>
      </c>
      <c r="E65" s="211">
        <f t="shared" si="9"/>
        <v>64.749997945170009</v>
      </c>
      <c r="F65" s="211">
        <f t="shared" si="9"/>
        <v>64.78977742427</v>
      </c>
      <c r="G65" s="211">
        <f t="shared" si="9"/>
        <v>66.55070718427001</v>
      </c>
      <c r="H65" s="174"/>
      <c r="I65" s="174"/>
      <c r="J65" s="174"/>
    </row>
    <row r="66" spans="1:10" ht="12.75" outlineLevel="3" x14ac:dyDescent="0.2">
      <c r="A66" s="270" t="s">
        <v>169</v>
      </c>
      <c r="B66" s="95">
        <v>10.288715116660001</v>
      </c>
      <c r="C66" s="95">
        <v>10.01487200763</v>
      </c>
      <c r="D66" s="95">
        <v>10.090534182760001</v>
      </c>
      <c r="E66" s="95">
        <v>9.8132720423100004</v>
      </c>
      <c r="F66" s="95">
        <v>9.6846893571100008</v>
      </c>
      <c r="G66" s="95">
        <v>9.7051388277800008</v>
      </c>
      <c r="H66" s="174"/>
      <c r="I66" s="174"/>
      <c r="J66" s="174"/>
    </row>
    <row r="67" spans="1:10" ht="12.75" outlineLevel="3" x14ac:dyDescent="0.2">
      <c r="A67" s="270" t="s">
        <v>68</v>
      </c>
      <c r="B67" s="95">
        <v>27.435134999999999</v>
      </c>
      <c r="C67" s="95">
        <v>26.704924999999999</v>
      </c>
      <c r="D67" s="95">
        <v>26.842919999999999</v>
      </c>
      <c r="E67" s="95">
        <v>27.538550000000001</v>
      </c>
      <c r="F67" s="95">
        <v>27.623180000000001</v>
      </c>
      <c r="G67" s="95">
        <v>28.481114999999999</v>
      </c>
      <c r="H67" s="174"/>
      <c r="I67" s="174"/>
      <c r="J67" s="174"/>
    </row>
    <row r="68" spans="1:10" ht="12.75" outlineLevel="3" x14ac:dyDescent="0.2">
      <c r="A68" s="270" t="s">
        <v>84</v>
      </c>
      <c r="B68" s="95">
        <v>2.15805616E-3</v>
      </c>
      <c r="C68" s="95">
        <v>2.1006176200000001E-3</v>
      </c>
      <c r="D68" s="95">
        <v>2.11147235E-3</v>
      </c>
      <c r="E68" s="95">
        <v>2.1661908199999999E-3</v>
      </c>
      <c r="F68" s="95">
        <v>2.17284784E-3</v>
      </c>
      <c r="G68" s="95">
        <v>2.24033327E-3</v>
      </c>
      <c r="H68" s="174"/>
      <c r="I68" s="174"/>
      <c r="J68" s="174"/>
    </row>
    <row r="69" spans="1:10" ht="12.75" outlineLevel="3" x14ac:dyDescent="0.2">
      <c r="A69" s="270" t="s">
        <v>176</v>
      </c>
      <c r="B69" s="95">
        <v>0.16403021542999999</v>
      </c>
      <c r="C69" s="95">
        <v>0.15966440845999999</v>
      </c>
      <c r="D69" s="95">
        <v>0.16048945814999999</v>
      </c>
      <c r="E69" s="95">
        <v>0.16464851691999999</v>
      </c>
      <c r="F69" s="95">
        <v>0.16515450594</v>
      </c>
      <c r="G69" s="95">
        <v>0.17028395994000001</v>
      </c>
      <c r="H69" s="174"/>
      <c r="I69" s="174"/>
      <c r="J69" s="174"/>
    </row>
    <row r="70" spans="1:10" ht="12.75" outlineLevel="3" x14ac:dyDescent="0.2">
      <c r="A70" s="270" t="s">
        <v>55</v>
      </c>
      <c r="B70" s="95">
        <v>21.598346293780001</v>
      </c>
      <c r="C70" s="95">
        <v>21.023487506049999</v>
      </c>
      <c r="D70" s="95">
        <v>20.137405543020002</v>
      </c>
      <c r="E70" s="95">
        <v>20.65926320298</v>
      </c>
      <c r="F70" s="95">
        <v>20.72275214647</v>
      </c>
      <c r="G70" s="95">
        <v>21.366370092090001</v>
      </c>
      <c r="H70" s="174"/>
      <c r="I70" s="174"/>
      <c r="J70" s="174"/>
    </row>
    <row r="71" spans="1:10" ht="12.75" outlineLevel="3" x14ac:dyDescent="0.2">
      <c r="A71" s="270" t="s">
        <v>63</v>
      </c>
      <c r="B71" s="95">
        <v>0</v>
      </c>
      <c r="C71" s="95">
        <v>0</v>
      </c>
      <c r="D71" s="95">
        <v>0</v>
      </c>
      <c r="E71" s="95">
        <v>6.5720979921399998</v>
      </c>
      <c r="F71" s="95">
        <v>6.5918285669100003</v>
      </c>
      <c r="G71" s="95">
        <v>6.8255589711900004</v>
      </c>
      <c r="H71" s="174"/>
      <c r="I71" s="174"/>
      <c r="J71" s="174"/>
    </row>
    <row r="72" spans="1:10" ht="12.75" outlineLevel="2" x14ac:dyDescent="0.2">
      <c r="A72" s="269" t="s">
        <v>71</v>
      </c>
      <c r="B72" s="211">
        <f t="shared" ref="B72:G72" si="10">SUM(B$73:B$78)</f>
        <v>750.56792791199996</v>
      </c>
      <c r="C72" s="211">
        <f t="shared" si="10"/>
        <v>746.179581998</v>
      </c>
      <c r="D72" s="211">
        <f t="shared" si="10"/>
        <v>752.40677285099991</v>
      </c>
      <c r="E72" s="211">
        <f t="shared" si="10"/>
        <v>772.31182348199991</v>
      </c>
      <c r="F72" s="211">
        <f t="shared" si="10"/>
        <v>780.32717934399989</v>
      </c>
      <c r="G72" s="211">
        <f t="shared" si="10"/>
        <v>797.64571606300001</v>
      </c>
      <c r="H72" s="174"/>
      <c r="I72" s="174"/>
      <c r="J72" s="174"/>
    </row>
    <row r="73" spans="1:10" ht="12.75" outlineLevel="3" x14ac:dyDescent="0.2">
      <c r="A73" s="270" t="s">
        <v>80</v>
      </c>
      <c r="B73" s="95">
        <v>287.17087291199999</v>
      </c>
      <c r="C73" s="95">
        <v>286.35583699799997</v>
      </c>
      <c r="D73" s="95">
        <v>288.87428285099998</v>
      </c>
      <c r="E73" s="95">
        <v>296.53849348199998</v>
      </c>
      <c r="F73" s="95">
        <v>299.92111934399998</v>
      </c>
      <c r="G73" s="95">
        <v>306.20627106299997</v>
      </c>
      <c r="H73" s="174"/>
      <c r="I73" s="174"/>
      <c r="J73" s="174"/>
    </row>
    <row r="74" spans="1:10" ht="12.75" outlineLevel="3" x14ac:dyDescent="0.2">
      <c r="A74" s="270" t="s">
        <v>16</v>
      </c>
      <c r="B74" s="95">
        <v>113.9472</v>
      </c>
      <c r="C74" s="95">
        <v>113.6238</v>
      </c>
      <c r="D74" s="95">
        <v>114.62309999999999</v>
      </c>
      <c r="E74" s="95">
        <v>117.66419999999999</v>
      </c>
      <c r="F74" s="95">
        <v>119.0064</v>
      </c>
      <c r="G74" s="95">
        <v>121.5003</v>
      </c>
      <c r="H74" s="174"/>
      <c r="I74" s="174"/>
      <c r="J74" s="174"/>
    </row>
    <row r="75" spans="1:10" ht="12.75" outlineLevel="3" x14ac:dyDescent="0.2">
      <c r="A75" s="270" t="s">
        <v>159</v>
      </c>
      <c r="B75" s="95">
        <v>89.25864</v>
      </c>
      <c r="C75" s="95">
        <v>89.005309999999994</v>
      </c>
      <c r="D75" s="95">
        <v>89.788094999999998</v>
      </c>
      <c r="E75" s="95">
        <v>92.170289999999994</v>
      </c>
      <c r="F75" s="95">
        <v>93.221680000000006</v>
      </c>
      <c r="G75" s="95">
        <v>95.175235000000001</v>
      </c>
      <c r="H75" s="174"/>
      <c r="I75" s="174"/>
      <c r="J75" s="174"/>
    </row>
    <row r="76" spans="1:10" ht="12.75" outlineLevel="3" x14ac:dyDescent="0.2">
      <c r="A76" s="270" t="s">
        <v>98</v>
      </c>
      <c r="B76" s="95">
        <v>42.207900000000002</v>
      </c>
      <c r="C76" s="95">
        <v>41.084499999999998</v>
      </c>
      <c r="D76" s="95">
        <v>41.296799999999998</v>
      </c>
      <c r="E76" s="95">
        <v>42.366999999999997</v>
      </c>
      <c r="F76" s="95">
        <v>42.497199999999999</v>
      </c>
      <c r="G76" s="95">
        <v>43.817100000000003</v>
      </c>
      <c r="H76" s="174"/>
      <c r="I76" s="174"/>
      <c r="J76" s="174"/>
    </row>
    <row r="77" spans="1:10" ht="12.75" outlineLevel="3" x14ac:dyDescent="0.2">
      <c r="A77" s="270" t="s">
        <v>103</v>
      </c>
      <c r="B77" s="95">
        <v>151.514115</v>
      </c>
      <c r="C77" s="95">
        <v>149.82958500000001</v>
      </c>
      <c r="D77" s="95">
        <v>150.96101999999999</v>
      </c>
      <c r="E77" s="95">
        <v>154.93439000000001</v>
      </c>
      <c r="F77" s="95">
        <v>156.26038</v>
      </c>
      <c r="G77" s="95">
        <v>160.07163499999999</v>
      </c>
      <c r="H77" s="174"/>
      <c r="I77" s="174"/>
      <c r="J77" s="174"/>
    </row>
    <row r="78" spans="1:10" ht="12.75" outlineLevel="3" x14ac:dyDescent="0.2">
      <c r="A78" s="270" t="s">
        <v>31</v>
      </c>
      <c r="B78" s="95">
        <v>66.469200000000001</v>
      </c>
      <c r="C78" s="95">
        <v>66.280550000000005</v>
      </c>
      <c r="D78" s="95">
        <v>66.863474999999994</v>
      </c>
      <c r="E78" s="95">
        <v>68.637450000000001</v>
      </c>
      <c r="F78" s="95">
        <v>69.420400000000001</v>
      </c>
      <c r="G78" s="95">
        <v>70.875174999999999</v>
      </c>
      <c r="H78" s="174"/>
      <c r="I78" s="174"/>
      <c r="J78" s="174"/>
    </row>
    <row r="79" spans="1:10" ht="12.75" outlineLevel="2" x14ac:dyDescent="0.2">
      <c r="A79" s="269" t="s">
        <v>125</v>
      </c>
      <c r="B79" s="211">
        <f t="shared" ref="B79:G79" si="11">SUM(B$80:B$80)</f>
        <v>113.9472</v>
      </c>
      <c r="C79" s="211">
        <f t="shared" si="11"/>
        <v>113.6238</v>
      </c>
      <c r="D79" s="211">
        <f t="shared" si="11"/>
        <v>114.62309999999999</v>
      </c>
      <c r="E79" s="211">
        <f t="shared" si="11"/>
        <v>117.66419999999999</v>
      </c>
      <c r="F79" s="211">
        <f t="shared" si="11"/>
        <v>119.0064</v>
      </c>
      <c r="G79" s="211">
        <f t="shared" si="11"/>
        <v>121.5003</v>
      </c>
      <c r="H79" s="174"/>
      <c r="I79" s="174"/>
      <c r="J79" s="174"/>
    </row>
    <row r="80" spans="1:10" ht="12.75" outlineLevel="3" x14ac:dyDescent="0.2">
      <c r="A80" s="270" t="s">
        <v>2</v>
      </c>
      <c r="B80" s="95">
        <v>113.9472</v>
      </c>
      <c r="C80" s="95">
        <v>113.6238</v>
      </c>
      <c r="D80" s="95">
        <v>114.62309999999999</v>
      </c>
      <c r="E80" s="95">
        <v>117.66419999999999</v>
      </c>
      <c r="F80" s="95">
        <v>119.0064</v>
      </c>
      <c r="G80" s="95">
        <v>121.5003</v>
      </c>
      <c r="H80" s="174"/>
      <c r="I80" s="174"/>
      <c r="J80" s="174"/>
    </row>
    <row r="81" spans="1:10" ht="12.75" outlineLevel="2" x14ac:dyDescent="0.2">
      <c r="A81" s="269" t="s">
        <v>117</v>
      </c>
      <c r="B81" s="211">
        <f t="shared" ref="B81:G81" si="12">SUM(B$82:B$82)</f>
        <v>160.84042546983</v>
      </c>
      <c r="C81" s="211">
        <f t="shared" si="12"/>
        <v>158.97514058707</v>
      </c>
      <c r="D81" s="211">
        <f t="shared" si="12"/>
        <v>160.09354076784999</v>
      </c>
      <c r="E81" s="211">
        <f t="shared" si="12"/>
        <v>163.90583768939001</v>
      </c>
      <c r="F81" s="211">
        <f t="shared" si="12"/>
        <v>165.00930895042001</v>
      </c>
      <c r="G81" s="211">
        <f t="shared" si="12"/>
        <v>169.18432812233999</v>
      </c>
      <c r="H81" s="174"/>
      <c r="I81" s="174"/>
      <c r="J81" s="174"/>
    </row>
    <row r="82" spans="1:10" ht="12.75" outlineLevel="3" x14ac:dyDescent="0.2">
      <c r="A82" s="270" t="s">
        <v>49</v>
      </c>
      <c r="B82" s="95">
        <v>160.84042546983</v>
      </c>
      <c r="C82" s="95">
        <v>158.97514058707</v>
      </c>
      <c r="D82" s="95">
        <v>160.09354076784999</v>
      </c>
      <c r="E82" s="95">
        <v>163.90583768939001</v>
      </c>
      <c r="F82" s="95">
        <v>165.00930895042001</v>
      </c>
      <c r="G82" s="95">
        <v>169.18432812233999</v>
      </c>
      <c r="H82" s="174"/>
      <c r="I82" s="174"/>
      <c r="J82" s="174"/>
    </row>
    <row r="83" spans="1:10" ht="15" x14ac:dyDescent="0.25">
      <c r="A83" s="271" t="s">
        <v>64</v>
      </c>
      <c r="B83" s="200">
        <f t="shared" ref="B83:G83" si="13">B$84+B$100</f>
        <v>331.41497796696996</v>
      </c>
      <c r="C83" s="200">
        <f t="shared" si="13"/>
        <v>333.57539917950999</v>
      </c>
      <c r="D83" s="200">
        <f t="shared" si="13"/>
        <v>322.69204894371001</v>
      </c>
      <c r="E83" s="200">
        <f t="shared" si="13"/>
        <v>311.69899379195999</v>
      </c>
      <c r="F83" s="200">
        <f t="shared" si="13"/>
        <v>311.04155170798003</v>
      </c>
      <c r="G83" s="200">
        <f t="shared" si="13"/>
        <v>317.50024967053002</v>
      </c>
      <c r="H83" s="174"/>
      <c r="I83" s="174"/>
      <c r="J83" s="174"/>
    </row>
    <row r="84" spans="1:10" ht="15" outlineLevel="1" x14ac:dyDescent="0.25">
      <c r="A84" s="272" t="s">
        <v>39</v>
      </c>
      <c r="B84" s="34">
        <f t="shared" ref="B84:G84" si="14">B$85+B$90+B$98</f>
        <v>68.798719139520003</v>
      </c>
      <c r="C84" s="34">
        <f t="shared" si="14"/>
        <v>67.753240650639995</v>
      </c>
      <c r="D84" s="34">
        <f t="shared" si="14"/>
        <v>66.991864908019991</v>
      </c>
      <c r="E84" s="34">
        <f t="shared" si="14"/>
        <v>66.93128043726</v>
      </c>
      <c r="F84" s="34">
        <f t="shared" si="14"/>
        <v>68.18437776639999</v>
      </c>
      <c r="G84" s="34">
        <f t="shared" si="14"/>
        <v>68.845400875780001</v>
      </c>
      <c r="H84" s="174"/>
      <c r="I84" s="174"/>
      <c r="J84" s="174"/>
    </row>
    <row r="85" spans="1:10" ht="12.75" outlineLevel="2" x14ac:dyDescent="0.2">
      <c r="A85" s="269" t="s">
        <v>178</v>
      </c>
      <c r="B85" s="211">
        <f t="shared" ref="B85:G85" si="15">SUM(B$86:B$89)</f>
        <v>7.9750115999999993</v>
      </c>
      <c r="C85" s="211">
        <f t="shared" si="15"/>
        <v>7.9750115999999993</v>
      </c>
      <c r="D85" s="211">
        <f t="shared" si="15"/>
        <v>7.9750115999999993</v>
      </c>
      <c r="E85" s="211">
        <f t="shared" si="15"/>
        <v>7.9750115999999993</v>
      </c>
      <c r="F85" s="211">
        <f t="shared" si="15"/>
        <v>7.9750115999999993</v>
      </c>
      <c r="G85" s="211">
        <f t="shared" si="15"/>
        <v>7.9750115999999993</v>
      </c>
      <c r="H85" s="174"/>
      <c r="I85" s="174"/>
      <c r="J85" s="174"/>
    </row>
    <row r="86" spans="1:10" ht="12.75" outlineLevel="3" x14ac:dyDescent="0.2">
      <c r="A86" s="270" t="s">
        <v>83</v>
      </c>
      <c r="B86" s="95">
        <v>2.4750000000000001</v>
      </c>
      <c r="C86" s="95">
        <v>2.4750000000000001</v>
      </c>
      <c r="D86" s="95">
        <v>2.4750000000000001</v>
      </c>
      <c r="E86" s="95">
        <v>2.4750000000000001</v>
      </c>
      <c r="F86" s="95">
        <v>2.4750000000000001</v>
      </c>
      <c r="G86" s="95">
        <v>2.4750000000000001</v>
      </c>
      <c r="H86" s="174"/>
      <c r="I86" s="174"/>
      <c r="J86" s="174"/>
    </row>
    <row r="87" spans="1:10" ht="12.75" outlineLevel="3" x14ac:dyDescent="0.2">
      <c r="A87" s="270" t="s">
        <v>96</v>
      </c>
      <c r="B87" s="95">
        <v>3.5</v>
      </c>
      <c r="C87" s="95">
        <v>3.5</v>
      </c>
      <c r="D87" s="95">
        <v>3.5</v>
      </c>
      <c r="E87" s="95">
        <v>3.5</v>
      </c>
      <c r="F87" s="95">
        <v>3.5</v>
      </c>
      <c r="G87" s="95">
        <v>3.5</v>
      </c>
      <c r="H87" s="174"/>
      <c r="I87" s="174"/>
      <c r="J87" s="174"/>
    </row>
    <row r="88" spans="1:10" ht="12.75" outlineLevel="3" x14ac:dyDescent="0.2">
      <c r="A88" s="270" t="s">
        <v>18</v>
      </c>
      <c r="B88" s="95">
        <v>2</v>
      </c>
      <c r="C88" s="95">
        <v>2</v>
      </c>
      <c r="D88" s="95">
        <v>2</v>
      </c>
      <c r="E88" s="95">
        <v>2</v>
      </c>
      <c r="F88" s="95">
        <v>2</v>
      </c>
      <c r="G88" s="95">
        <v>2</v>
      </c>
      <c r="H88" s="174"/>
      <c r="I88" s="174"/>
      <c r="J88" s="174"/>
    </row>
    <row r="89" spans="1:10" ht="12.75" outlineLevel="3" x14ac:dyDescent="0.2">
      <c r="A89" s="270" t="s">
        <v>132</v>
      </c>
      <c r="B89" s="95">
        <v>1.1600000000000001E-5</v>
      </c>
      <c r="C89" s="95">
        <v>1.1600000000000001E-5</v>
      </c>
      <c r="D89" s="95">
        <v>1.1600000000000001E-5</v>
      </c>
      <c r="E89" s="95">
        <v>1.1600000000000001E-5</v>
      </c>
      <c r="F89" s="95">
        <v>1.1600000000000001E-5</v>
      </c>
      <c r="G89" s="95">
        <v>1.1600000000000001E-5</v>
      </c>
      <c r="H89" s="174"/>
      <c r="I89" s="174"/>
      <c r="J89" s="174"/>
    </row>
    <row r="90" spans="1:10" ht="12.75" outlineLevel="2" x14ac:dyDescent="0.2">
      <c r="A90" s="269" t="s">
        <v>116</v>
      </c>
      <c r="B90" s="211">
        <f t="shared" ref="B90:G90" si="16">SUM(B$91:B$97)</f>
        <v>60.822752889520004</v>
      </c>
      <c r="C90" s="211">
        <f t="shared" si="16"/>
        <v>59.777274400639996</v>
      </c>
      <c r="D90" s="211">
        <f t="shared" si="16"/>
        <v>59.015898658019999</v>
      </c>
      <c r="E90" s="211">
        <f t="shared" si="16"/>
        <v>58.955314187260001</v>
      </c>
      <c r="F90" s="211">
        <f t="shared" si="16"/>
        <v>60.208411516399998</v>
      </c>
      <c r="G90" s="211">
        <f t="shared" si="16"/>
        <v>60.869434625780002</v>
      </c>
      <c r="H90" s="174"/>
      <c r="I90" s="174"/>
      <c r="J90" s="174"/>
    </row>
    <row r="91" spans="1:10" ht="12.75" outlineLevel="3" x14ac:dyDescent="0.2">
      <c r="A91" s="270" t="s">
        <v>21</v>
      </c>
      <c r="B91" s="95">
        <v>3.58431738666</v>
      </c>
      <c r="C91" s="95">
        <v>3.4917170181300001</v>
      </c>
      <c r="D91" s="95">
        <v>3.4177869273899999</v>
      </c>
      <c r="E91" s="95">
        <v>3.37034461442</v>
      </c>
      <c r="F91" s="95">
        <v>3.2980636903399998</v>
      </c>
      <c r="G91" s="95">
        <v>3.23893623848</v>
      </c>
      <c r="H91" s="174"/>
      <c r="I91" s="174"/>
      <c r="J91" s="174"/>
    </row>
    <row r="92" spans="1:10" ht="12.75" outlineLevel="3" x14ac:dyDescent="0.2">
      <c r="A92" s="270" t="s">
        <v>1</v>
      </c>
      <c r="B92" s="95">
        <v>0.43890773350000001</v>
      </c>
      <c r="C92" s="95">
        <v>0.42398510576999998</v>
      </c>
      <c r="D92" s="95">
        <v>0.41391675025000002</v>
      </c>
      <c r="E92" s="95">
        <v>0.41073521696999998</v>
      </c>
      <c r="F92" s="95">
        <v>0.40109564479999998</v>
      </c>
      <c r="G92" s="95">
        <v>0.39487597541000002</v>
      </c>
      <c r="H92" s="174"/>
      <c r="I92" s="174"/>
      <c r="J92" s="174"/>
    </row>
    <row r="93" spans="1:10" ht="12.75" outlineLevel="3" x14ac:dyDescent="0.2">
      <c r="A93" s="270" t="s">
        <v>203</v>
      </c>
      <c r="B93" s="95">
        <v>0.33762133300000002</v>
      </c>
      <c r="C93" s="95">
        <v>0.32614238846999999</v>
      </c>
      <c r="D93" s="95">
        <v>0.31839749949000001</v>
      </c>
      <c r="E93" s="95">
        <v>0.31595016605999998</v>
      </c>
      <c r="F93" s="95">
        <v>0.30853511040999998</v>
      </c>
      <c r="G93" s="95">
        <v>0.30375074919</v>
      </c>
      <c r="H93" s="174"/>
      <c r="I93" s="174"/>
      <c r="J93" s="174"/>
    </row>
    <row r="94" spans="1:10" ht="12.75" outlineLevel="3" x14ac:dyDescent="0.2">
      <c r="A94" s="270" t="s">
        <v>165</v>
      </c>
      <c r="B94" s="95">
        <v>0.47266986649999998</v>
      </c>
      <c r="C94" s="95">
        <v>0.45659934422999998</v>
      </c>
      <c r="D94" s="95">
        <v>0.44575649974999998</v>
      </c>
      <c r="E94" s="95">
        <v>0.44233023303000002</v>
      </c>
      <c r="F94" s="95">
        <v>0.43194915519999999</v>
      </c>
      <c r="G94" s="95">
        <v>0.42525104958999999</v>
      </c>
      <c r="H94" s="174"/>
      <c r="I94" s="174"/>
      <c r="J94" s="174"/>
    </row>
    <row r="95" spans="1:10" ht="12.75" outlineLevel="3" x14ac:dyDescent="0.2">
      <c r="A95" s="270" t="s">
        <v>155</v>
      </c>
      <c r="B95" s="95">
        <v>13.171333369219999</v>
      </c>
      <c r="C95" s="95">
        <v>12.97607546887</v>
      </c>
      <c r="D95" s="95">
        <v>12.839997142670001</v>
      </c>
      <c r="E95" s="95">
        <v>12.78847173036</v>
      </c>
      <c r="F95" s="95">
        <v>12.65843337862</v>
      </c>
      <c r="G95" s="95">
        <v>12.570878066080001</v>
      </c>
      <c r="H95" s="174"/>
      <c r="I95" s="174"/>
      <c r="J95" s="174"/>
    </row>
    <row r="96" spans="1:10" ht="12.75" outlineLevel="3" x14ac:dyDescent="0.2">
      <c r="A96" s="270" t="s">
        <v>188</v>
      </c>
      <c r="B96" s="95">
        <v>11.39334056433</v>
      </c>
      <c r="C96" s="95">
        <v>11.316509228679999</v>
      </c>
      <c r="D96" s="95">
        <v>12.21268514456</v>
      </c>
      <c r="E96" s="95">
        <v>12.696562370720001</v>
      </c>
      <c r="F96" s="95">
        <v>13.205688354079999</v>
      </c>
      <c r="G96" s="95">
        <v>13.821234488769999</v>
      </c>
      <c r="H96" s="174"/>
      <c r="I96" s="174"/>
      <c r="J96" s="174"/>
    </row>
    <row r="97" spans="1:10" ht="12.75" outlineLevel="3" x14ac:dyDescent="0.2">
      <c r="A97" s="270" t="s">
        <v>128</v>
      </c>
      <c r="B97" s="95">
        <v>31.42456263631</v>
      </c>
      <c r="C97" s="95">
        <v>30.786245846490001</v>
      </c>
      <c r="D97" s="95">
        <v>29.367358693909999</v>
      </c>
      <c r="E97" s="95">
        <v>28.930919855700001</v>
      </c>
      <c r="F97" s="95">
        <v>29.90464618295</v>
      </c>
      <c r="G97" s="95">
        <v>30.11450805826</v>
      </c>
      <c r="H97" s="174"/>
      <c r="I97" s="174"/>
      <c r="J97" s="174"/>
    </row>
    <row r="98" spans="1:10" ht="12.75" outlineLevel="2" x14ac:dyDescent="0.2">
      <c r="A98" s="269" t="s">
        <v>195</v>
      </c>
      <c r="B98" s="211">
        <f t="shared" ref="B98:G98" si="17">SUM(B$99:B$99)</f>
        <v>9.5465000000000003E-4</v>
      </c>
      <c r="C98" s="211">
        <f t="shared" si="17"/>
        <v>9.5465000000000003E-4</v>
      </c>
      <c r="D98" s="211">
        <f t="shared" si="17"/>
        <v>9.5465000000000003E-4</v>
      </c>
      <c r="E98" s="211">
        <f t="shared" si="17"/>
        <v>9.5465000000000003E-4</v>
      </c>
      <c r="F98" s="211">
        <f t="shared" si="17"/>
        <v>9.5465000000000003E-4</v>
      </c>
      <c r="G98" s="211">
        <f t="shared" si="17"/>
        <v>9.5465000000000003E-4</v>
      </c>
      <c r="H98" s="174"/>
      <c r="I98" s="174"/>
      <c r="J98" s="174"/>
    </row>
    <row r="99" spans="1:10" ht="12.75" outlineLevel="3" x14ac:dyDescent="0.2">
      <c r="A99" s="270" t="s">
        <v>56</v>
      </c>
      <c r="B99" s="95">
        <v>9.5465000000000003E-4</v>
      </c>
      <c r="C99" s="95">
        <v>9.5465000000000003E-4</v>
      </c>
      <c r="D99" s="95">
        <v>9.5465000000000003E-4</v>
      </c>
      <c r="E99" s="95">
        <v>9.5465000000000003E-4</v>
      </c>
      <c r="F99" s="95">
        <v>9.5465000000000003E-4</v>
      </c>
      <c r="G99" s="95">
        <v>9.5465000000000003E-4</v>
      </c>
      <c r="H99" s="174"/>
      <c r="I99" s="174"/>
      <c r="J99" s="174"/>
    </row>
    <row r="100" spans="1:10" ht="15" outlineLevel="1" x14ac:dyDescent="0.25">
      <c r="A100" s="272" t="s">
        <v>177</v>
      </c>
      <c r="B100" s="34">
        <f t="shared" ref="B100:G100" si="18">B$101+B$108+B$110+B$113+B$116</f>
        <v>262.61625882744994</v>
      </c>
      <c r="C100" s="34">
        <f t="shared" si="18"/>
        <v>265.82215852886998</v>
      </c>
      <c r="D100" s="34">
        <f t="shared" si="18"/>
        <v>255.70018403569</v>
      </c>
      <c r="E100" s="34">
        <f t="shared" si="18"/>
        <v>244.76771335469999</v>
      </c>
      <c r="F100" s="34">
        <f t="shared" si="18"/>
        <v>242.85717394158002</v>
      </c>
      <c r="G100" s="34">
        <f t="shared" si="18"/>
        <v>248.65484879475</v>
      </c>
      <c r="H100" s="174"/>
      <c r="I100" s="174"/>
      <c r="J100" s="174"/>
    </row>
    <row r="101" spans="1:10" ht="12.75" outlineLevel="2" x14ac:dyDescent="0.2">
      <c r="A101" s="269" t="s">
        <v>53</v>
      </c>
      <c r="B101" s="211">
        <f t="shared" ref="B101:G101" si="19">SUM(B$102:B$107)</f>
        <v>160.59882259232</v>
      </c>
      <c r="C101" s="211">
        <f t="shared" si="19"/>
        <v>164.15744939788999</v>
      </c>
      <c r="D101" s="211">
        <f t="shared" si="19"/>
        <v>153.17345407047</v>
      </c>
      <c r="E101" s="211">
        <f t="shared" si="19"/>
        <v>139.48320303505</v>
      </c>
      <c r="F101" s="211">
        <f t="shared" si="19"/>
        <v>136.40156258567001</v>
      </c>
      <c r="G101" s="211">
        <f t="shared" si="19"/>
        <v>140.08499788803999</v>
      </c>
      <c r="H101" s="174"/>
      <c r="I101" s="174"/>
      <c r="J101" s="174"/>
    </row>
    <row r="102" spans="1:10" ht="12.75" outlineLevel="3" x14ac:dyDescent="0.2">
      <c r="A102" s="270" t="s">
        <v>89</v>
      </c>
      <c r="B102" s="95">
        <v>5.99848447E-3</v>
      </c>
      <c r="C102" s="95">
        <v>5.9814598299999999E-3</v>
      </c>
      <c r="D102" s="95">
        <v>6.1486887499999998E-3</v>
      </c>
      <c r="E102" s="95">
        <v>6.3118214600000003E-3</v>
      </c>
      <c r="F102" s="95">
        <v>6.3838206500000001E-3</v>
      </c>
      <c r="G102" s="95">
        <v>6.5176000899999998E-3</v>
      </c>
      <c r="H102" s="174"/>
      <c r="I102" s="174"/>
      <c r="J102" s="174"/>
    </row>
    <row r="103" spans="1:10" ht="12.75" outlineLevel="3" x14ac:dyDescent="0.2">
      <c r="A103" s="270" t="s">
        <v>112</v>
      </c>
      <c r="B103" s="95">
        <v>42.352858176529999</v>
      </c>
      <c r="C103" s="95">
        <v>47.408363710380002</v>
      </c>
      <c r="D103" s="95">
        <v>40.593840327960002</v>
      </c>
      <c r="E103" s="95">
        <v>34.38719554723</v>
      </c>
      <c r="F103" s="95">
        <v>34.18557652925</v>
      </c>
      <c r="G103" s="95">
        <v>35.401758292190003</v>
      </c>
      <c r="H103" s="174"/>
      <c r="I103" s="174"/>
      <c r="J103" s="174"/>
    </row>
    <row r="104" spans="1:10" ht="12.75" outlineLevel="3" x14ac:dyDescent="0.2">
      <c r="A104" s="270" t="s">
        <v>110</v>
      </c>
      <c r="B104" s="95">
        <v>4.2488582534999999</v>
      </c>
      <c r="C104" s="95">
        <v>4.0854426799999999</v>
      </c>
      <c r="D104" s="95">
        <v>4.1065537919999997</v>
      </c>
      <c r="E104" s="95">
        <v>4.2129744799999997</v>
      </c>
      <c r="F104" s="95">
        <v>4.2259215680000004</v>
      </c>
      <c r="G104" s="95">
        <v>4.3571724239999998</v>
      </c>
      <c r="H104" s="174"/>
      <c r="I104" s="174"/>
      <c r="J104" s="174"/>
    </row>
    <row r="105" spans="1:10" ht="12.75" outlineLevel="3" x14ac:dyDescent="0.2">
      <c r="A105" s="270" t="s">
        <v>73</v>
      </c>
      <c r="B105" s="95">
        <v>12.662369999999999</v>
      </c>
      <c r="C105" s="95">
        <v>12.32535</v>
      </c>
      <c r="D105" s="95">
        <v>12.38904</v>
      </c>
      <c r="E105" s="95">
        <v>12.710100000000001</v>
      </c>
      <c r="F105" s="95">
        <v>12.74916</v>
      </c>
      <c r="G105" s="95">
        <v>13.14513</v>
      </c>
      <c r="H105" s="174"/>
      <c r="I105" s="174"/>
      <c r="J105" s="174"/>
    </row>
    <row r="106" spans="1:10" ht="12.75" outlineLevel="3" x14ac:dyDescent="0.2">
      <c r="A106" s="270" t="s">
        <v>52</v>
      </c>
      <c r="B106" s="95">
        <v>20.401384690299999</v>
      </c>
      <c r="C106" s="95">
        <v>20.343482365290001</v>
      </c>
      <c r="D106" s="95">
        <v>20.522972590809999</v>
      </c>
      <c r="E106" s="95">
        <v>20.970340408790001</v>
      </c>
      <c r="F106" s="95">
        <v>20.783903655380001</v>
      </c>
      <c r="G106" s="95">
        <v>21.0930911566</v>
      </c>
      <c r="H106" s="174"/>
      <c r="I106" s="174"/>
      <c r="J106" s="174"/>
    </row>
    <row r="107" spans="1:10" ht="12.75" outlineLevel="3" x14ac:dyDescent="0.2">
      <c r="A107" s="270" t="s">
        <v>49</v>
      </c>
      <c r="B107" s="95">
        <v>80.927352987519996</v>
      </c>
      <c r="C107" s="95">
        <v>79.988829182390006</v>
      </c>
      <c r="D107" s="95">
        <v>75.554898670949996</v>
      </c>
      <c r="E107" s="95">
        <v>67.196280777569996</v>
      </c>
      <c r="F107" s="95">
        <v>64.450617012389998</v>
      </c>
      <c r="G107" s="95">
        <v>66.081328415160002</v>
      </c>
      <c r="H107" s="174"/>
      <c r="I107" s="174"/>
      <c r="J107" s="174"/>
    </row>
    <row r="108" spans="1:10" ht="12.75" outlineLevel="2" x14ac:dyDescent="0.2">
      <c r="A108" s="269" t="s">
        <v>111</v>
      </c>
      <c r="B108" s="211">
        <f t="shared" ref="B108:G108" si="20">SUM(B$109:B$109)</f>
        <v>1.1284923625100001</v>
      </c>
      <c r="C108" s="211">
        <f t="shared" si="20"/>
        <v>1.0984565559399999</v>
      </c>
      <c r="D108" s="211">
        <f t="shared" si="20"/>
        <v>1.2238392659899999</v>
      </c>
      <c r="E108" s="211">
        <f t="shared" si="20"/>
        <v>1.30515187062</v>
      </c>
      <c r="F108" s="211">
        <f t="shared" si="20"/>
        <v>1.30992774319</v>
      </c>
      <c r="G108" s="211">
        <f t="shared" si="20"/>
        <v>1.35126941251</v>
      </c>
      <c r="H108" s="174"/>
      <c r="I108" s="174"/>
      <c r="J108" s="174"/>
    </row>
    <row r="109" spans="1:10" ht="12.75" outlineLevel="3" x14ac:dyDescent="0.2">
      <c r="A109" s="270" t="s">
        <v>148</v>
      </c>
      <c r="B109" s="95">
        <v>1.1284923625100001</v>
      </c>
      <c r="C109" s="95">
        <v>1.0984565559399999</v>
      </c>
      <c r="D109" s="95">
        <v>1.2238392659899999</v>
      </c>
      <c r="E109" s="95">
        <v>1.30515187062</v>
      </c>
      <c r="F109" s="95">
        <v>1.30992774319</v>
      </c>
      <c r="G109" s="95">
        <v>1.35126941251</v>
      </c>
      <c r="H109" s="174"/>
      <c r="I109" s="174"/>
      <c r="J109" s="174"/>
    </row>
    <row r="110" spans="1:10" ht="25.5" outlineLevel="2" x14ac:dyDescent="0.2">
      <c r="A110" s="269" t="s">
        <v>6</v>
      </c>
      <c r="B110" s="211">
        <f t="shared" ref="B110:G110" si="21">SUM(B$111:B$112)</f>
        <v>38.815441697280001</v>
      </c>
      <c r="C110" s="211">
        <f t="shared" si="21"/>
        <v>38.705277394470002</v>
      </c>
      <c r="D110" s="211">
        <f t="shared" si="21"/>
        <v>38.905078710280002</v>
      </c>
      <c r="E110" s="211">
        <f t="shared" si="21"/>
        <v>39.93728107495</v>
      </c>
      <c r="F110" s="211">
        <f t="shared" si="21"/>
        <v>40.392847157569996</v>
      </c>
      <c r="G110" s="211">
        <f t="shared" si="21"/>
        <v>41.09027993326</v>
      </c>
      <c r="H110" s="174"/>
      <c r="I110" s="174"/>
      <c r="J110" s="174"/>
    </row>
    <row r="111" spans="1:10" ht="12.75" outlineLevel="3" x14ac:dyDescent="0.2">
      <c r="A111" s="22" t="s">
        <v>152</v>
      </c>
      <c r="B111" s="95">
        <v>7.4799616972800003</v>
      </c>
      <c r="C111" s="95">
        <v>7.4587323944700001</v>
      </c>
      <c r="D111" s="95">
        <v>7.3837262102799999</v>
      </c>
      <c r="E111" s="95">
        <v>7.5796260749500002</v>
      </c>
      <c r="F111" s="95">
        <v>7.6660871575699998</v>
      </c>
      <c r="G111" s="95">
        <v>7.6776974332599996</v>
      </c>
      <c r="H111" s="174"/>
      <c r="I111" s="174"/>
      <c r="J111" s="174"/>
    </row>
    <row r="112" spans="1:10" ht="12.75" outlineLevel="3" x14ac:dyDescent="0.2">
      <c r="A112" s="22" t="s">
        <v>166</v>
      </c>
      <c r="B112" s="95">
        <v>31.33548</v>
      </c>
      <c r="C112" s="95">
        <v>31.246545000000001</v>
      </c>
      <c r="D112" s="95">
        <v>31.521352499999999</v>
      </c>
      <c r="E112" s="95">
        <v>32.357655000000001</v>
      </c>
      <c r="F112" s="95">
        <v>32.726759999999999</v>
      </c>
      <c r="G112" s="95">
        <v>33.412582499999999</v>
      </c>
      <c r="H112" s="174"/>
      <c r="I112" s="174"/>
      <c r="J112" s="174"/>
    </row>
    <row r="113" spans="1:10" ht="12.75" outlineLevel="2" x14ac:dyDescent="0.2">
      <c r="A113" s="172" t="s">
        <v>131</v>
      </c>
      <c r="B113" s="211">
        <f t="shared" ref="B113:G113" si="22">SUM(B$114:B$115)</f>
        <v>57.923159999999996</v>
      </c>
      <c r="C113" s="211">
        <f t="shared" si="22"/>
        <v>57.758764999999997</v>
      </c>
      <c r="D113" s="211">
        <f t="shared" si="22"/>
        <v>58.266742499999999</v>
      </c>
      <c r="E113" s="211">
        <f t="shared" si="22"/>
        <v>59.812635</v>
      </c>
      <c r="F113" s="211">
        <f t="shared" si="22"/>
        <v>60.49492</v>
      </c>
      <c r="G113" s="211">
        <f t="shared" si="22"/>
        <v>61.762652500000002</v>
      </c>
      <c r="H113" s="174"/>
      <c r="I113" s="174"/>
      <c r="J113" s="174"/>
    </row>
    <row r="114" spans="1:10" ht="12.75" outlineLevel="3" x14ac:dyDescent="0.2">
      <c r="A114" s="22" t="s">
        <v>0</v>
      </c>
      <c r="B114" s="95">
        <v>26.587679999999999</v>
      </c>
      <c r="C114" s="95">
        <v>26.512219999999999</v>
      </c>
      <c r="D114" s="95">
        <v>26.74539</v>
      </c>
      <c r="E114" s="95">
        <v>27.454979999999999</v>
      </c>
      <c r="F114" s="95">
        <v>27.768160000000002</v>
      </c>
      <c r="G114" s="95">
        <v>28.350069999999999</v>
      </c>
      <c r="H114" s="174"/>
      <c r="I114" s="174"/>
      <c r="J114" s="174"/>
    </row>
    <row r="115" spans="1:10" ht="12.75" outlineLevel="3" x14ac:dyDescent="0.2">
      <c r="A115" s="22" t="s">
        <v>127</v>
      </c>
      <c r="B115" s="95">
        <v>31.33548</v>
      </c>
      <c r="C115" s="95">
        <v>31.246545000000001</v>
      </c>
      <c r="D115" s="95">
        <v>31.521352499999999</v>
      </c>
      <c r="E115" s="95">
        <v>32.357655000000001</v>
      </c>
      <c r="F115" s="95">
        <v>32.726759999999999</v>
      </c>
      <c r="G115" s="95">
        <v>33.412582499999999</v>
      </c>
      <c r="H115" s="174"/>
      <c r="I115" s="174"/>
      <c r="J115" s="174"/>
    </row>
    <row r="116" spans="1:10" ht="12.75" outlineLevel="2" x14ac:dyDescent="0.2">
      <c r="A116" s="172" t="s">
        <v>117</v>
      </c>
      <c r="B116" s="211">
        <f t="shared" ref="B116:G116" si="23">SUM(B$117:B$117)</f>
        <v>4.1503421753399996</v>
      </c>
      <c r="C116" s="211">
        <f t="shared" si="23"/>
        <v>4.1022101805700002</v>
      </c>
      <c r="D116" s="211">
        <f t="shared" si="23"/>
        <v>4.1310694889499997</v>
      </c>
      <c r="E116" s="211">
        <f t="shared" si="23"/>
        <v>4.2294423740799996</v>
      </c>
      <c r="F116" s="211">
        <f t="shared" si="23"/>
        <v>4.2579164551500002</v>
      </c>
      <c r="G116" s="211">
        <f t="shared" si="23"/>
        <v>4.36564906094</v>
      </c>
      <c r="H116" s="174"/>
      <c r="I116" s="174"/>
      <c r="J116" s="174"/>
    </row>
    <row r="117" spans="1:10" ht="12.75" outlineLevel="3" x14ac:dyDescent="0.2">
      <c r="A117" s="22" t="s">
        <v>49</v>
      </c>
      <c r="B117" s="95">
        <v>4.1503421753399996</v>
      </c>
      <c r="C117" s="95">
        <v>4.1022101805700002</v>
      </c>
      <c r="D117" s="95">
        <v>4.1310694889499997</v>
      </c>
      <c r="E117" s="95">
        <v>4.2294423740799996</v>
      </c>
      <c r="F117" s="95">
        <v>4.2579164551500002</v>
      </c>
      <c r="G117" s="95">
        <v>4.36564906094</v>
      </c>
      <c r="H117" s="174"/>
      <c r="I117" s="174"/>
      <c r="J117" s="174"/>
    </row>
    <row r="118" spans="1:10" x14ac:dyDescent="0.2">
      <c r="B118" s="19"/>
      <c r="C118" s="19"/>
      <c r="D118" s="19"/>
      <c r="E118" s="19"/>
      <c r="F118" s="19"/>
      <c r="G118" s="19"/>
      <c r="H118" s="174"/>
      <c r="I118" s="174"/>
      <c r="J118" s="174"/>
    </row>
    <row r="119" spans="1:10" x14ac:dyDescent="0.2">
      <c r="B119" s="19"/>
      <c r="C119" s="19"/>
      <c r="D119" s="19"/>
      <c r="E119" s="19"/>
      <c r="F119" s="19"/>
      <c r="G119" s="19"/>
      <c r="H119" s="174"/>
      <c r="I119" s="174"/>
      <c r="J119" s="174"/>
    </row>
    <row r="120" spans="1:10" x14ac:dyDescent="0.2">
      <c r="B120" s="19"/>
      <c r="C120" s="19"/>
      <c r="D120" s="19"/>
      <c r="E120" s="19"/>
      <c r="F120" s="19"/>
      <c r="G120" s="19"/>
      <c r="H120" s="174"/>
      <c r="I120" s="174"/>
      <c r="J120" s="174"/>
    </row>
    <row r="121" spans="1:10" x14ac:dyDescent="0.2">
      <c r="B121" s="19"/>
      <c r="C121" s="19"/>
      <c r="D121" s="19"/>
      <c r="E121" s="19"/>
      <c r="F121" s="19"/>
      <c r="G121" s="19"/>
      <c r="H121" s="174"/>
      <c r="I121" s="174"/>
      <c r="J121" s="174"/>
    </row>
    <row r="122" spans="1:10" x14ac:dyDescent="0.2">
      <c r="B122" s="19"/>
      <c r="C122" s="19"/>
      <c r="D122" s="19"/>
      <c r="E122" s="19"/>
      <c r="F122" s="19"/>
      <c r="G122" s="19"/>
      <c r="H122" s="174"/>
      <c r="I122" s="174"/>
      <c r="J122" s="174"/>
    </row>
    <row r="123" spans="1:10" x14ac:dyDescent="0.2">
      <c r="B123" s="19"/>
      <c r="C123" s="19"/>
      <c r="D123" s="19"/>
      <c r="E123" s="19"/>
      <c r="F123" s="19"/>
      <c r="G123" s="19"/>
      <c r="H123" s="174"/>
      <c r="I123" s="174"/>
      <c r="J123" s="174"/>
    </row>
    <row r="124" spans="1:10" x14ac:dyDescent="0.2">
      <c r="B124" s="19"/>
      <c r="C124" s="19"/>
      <c r="D124" s="19"/>
      <c r="E124" s="19"/>
      <c r="F124" s="19"/>
      <c r="G124" s="19"/>
      <c r="H124" s="174"/>
      <c r="I124" s="174"/>
      <c r="J124" s="174"/>
    </row>
    <row r="125" spans="1:10" x14ac:dyDescent="0.2">
      <c r="B125" s="19"/>
      <c r="C125" s="19"/>
      <c r="D125" s="19"/>
      <c r="E125" s="19"/>
      <c r="F125" s="19"/>
      <c r="G125" s="19"/>
      <c r="H125" s="174"/>
      <c r="I125" s="174"/>
      <c r="J125" s="174"/>
    </row>
    <row r="126" spans="1:10" x14ac:dyDescent="0.2">
      <c r="B126" s="19"/>
      <c r="C126" s="19"/>
      <c r="D126" s="19"/>
      <c r="E126" s="19"/>
      <c r="F126" s="19"/>
      <c r="G126" s="19"/>
      <c r="H126" s="174"/>
      <c r="I126" s="174"/>
      <c r="J126" s="174"/>
    </row>
    <row r="127" spans="1:10" x14ac:dyDescent="0.2">
      <c r="B127" s="19"/>
      <c r="C127" s="19"/>
      <c r="D127" s="19"/>
      <c r="E127" s="19"/>
      <c r="F127" s="19"/>
      <c r="G127" s="19"/>
      <c r="H127" s="174"/>
      <c r="I127" s="174"/>
      <c r="J127" s="174"/>
    </row>
    <row r="128" spans="1:10" x14ac:dyDescent="0.2">
      <c r="B128" s="19"/>
      <c r="C128" s="19"/>
      <c r="D128" s="19"/>
      <c r="E128" s="19"/>
      <c r="F128" s="19"/>
      <c r="G128" s="19"/>
      <c r="H128" s="174"/>
      <c r="I128" s="174"/>
      <c r="J128" s="174"/>
    </row>
    <row r="129" spans="2:10" x14ac:dyDescent="0.2">
      <c r="B129" s="19"/>
      <c r="C129" s="19"/>
      <c r="D129" s="19"/>
      <c r="E129" s="19"/>
      <c r="F129" s="19"/>
      <c r="G129" s="19"/>
      <c r="H129" s="174"/>
      <c r="I129" s="174"/>
      <c r="J129" s="174"/>
    </row>
    <row r="130" spans="2:10" x14ac:dyDescent="0.2">
      <c r="B130" s="19"/>
      <c r="C130" s="19"/>
      <c r="D130" s="19"/>
      <c r="E130" s="19"/>
      <c r="F130" s="19"/>
      <c r="G130" s="19"/>
      <c r="H130" s="174"/>
      <c r="I130" s="174"/>
      <c r="J130" s="174"/>
    </row>
    <row r="131" spans="2:10" x14ac:dyDescent="0.2">
      <c r="B131" s="19"/>
      <c r="C131" s="19"/>
      <c r="D131" s="19"/>
      <c r="E131" s="19"/>
      <c r="F131" s="19"/>
      <c r="G131" s="19"/>
      <c r="H131" s="174"/>
      <c r="I131" s="174"/>
      <c r="J131" s="174"/>
    </row>
    <row r="132" spans="2:10" x14ac:dyDescent="0.2">
      <c r="B132" s="19"/>
      <c r="C132" s="19"/>
      <c r="D132" s="19"/>
      <c r="E132" s="19"/>
      <c r="F132" s="19"/>
      <c r="G132" s="19"/>
      <c r="H132" s="174"/>
      <c r="I132" s="174"/>
      <c r="J132" s="174"/>
    </row>
    <row r="133" spans="2:10" x14ac:dyDescent="0.2">
      <c r="B133" s="19"/>
      <c r="C133" s="19"/>
      <c r="D133" s="19"/>
      <c r="E133" s="19"/>
      <c r="F133" s="19"/>
      <c r="G133" s="19"/>
      <c r="H133" s="174"/>
      <c r="I133" s="174"/>
      <c r="J133" s="174"/>
    </row>
    <row r="134" spans="2:10" x14ac:dyDescent="0.2">
      <c r="B134" s="19"/>
      <c r="C134" s="19"/>
      <c r="D134" s="19"/>
      <c r="E134" s="19"/>
      <c r="F134" s="19"/>
      <c r="G134" s="19"/>
      <c r="H134" s="174"/>
      <c r="I134" s="174"/>
      <c r="J134" s="174"/>
    </row>
    <row r="135" spans="2:10" x14ac:dyDescent="0.2">
      <c r="B135" s="19"/>
      <c r="C135" s="19"/>
      <c r="D135" s="19"/>
      <c r="E135" s="19"/>
      <c r="F135" s="19"/>
      <c r="G135" s="19"/>
      <c r="H135" s="174"/>
      <c r="I135" s="174"/>
      <c r="J135" s="174"/>
    </row>
    <row r="136" spans="2:10" x14ac:dyDescent="0.2">
      <c r="B136" s="19"/>
      <c r="C136" s="19"/>
      <c r="D136" s="19"/>
      <c r="E136" s="19"/>
      <c r="F136" s="19"/>
      <c r="G136" s="19"/>
      <c r="H136" s="174"/>
      <c r="I136" s="174"/>
      <c r="J136" s="174"/>
    </row>
    <row r="137" spans="2:10" x14ac:dyDescent="0.2">
      <c r="B137" s="19"/>
      <c r="C137" s="19"/>
      <c r="D137" s="19"/>
      <c r="E137" s="19"/>
      <c r="F137" s="19"/>
      <c r="G137" s="19"/>
      <c r="H137" s="174"/>
      <c r="I137" s="174"/>
      <c r="J137" s="174"/>
    </row>
    <row r="138" spans="2:10" x14ac:dyDescent="0.2">
      <c r="B138" s="19"/>
      <c r="C138" s="19"/>
      <c r="D138" s="19"/>
      <c r="E138" s="19"/>
      <c r="F138" s="19"/>
      <c r="G138" s="19"/>
      <c r="H138" s="174"/>
      <c r="I138" s="174"/>
      <c r="J138" s="174"/>
    </row>
    <row r="139" spans="2:10" x14ac:dyDescent="0.2">
      <c r="B139" s="19"/>
      <c r="C139" s="19"/>
      <c r="D139" s="19"/>
      <c r="E139" s="19"/>
      <c r="F139" s="19"/>
      <c r="G139" s="19"/>
      <c r="H139" s="174"/>
      <c r="I139" s="174"/>
      <c r="J139" s="174"/>
    </row>
    <row r="140" spans="2:10" x14ac:dyDescent="0.2">
      <c r="B140" s="19"/>
      <c r="C140" s="19"/>
      <c r="D140" s="19"/>
      <c r="E140" s="19"/>
      <c r="F140" s="19"/>
      <c r="G140" s="19"/>
      <c r="H140" s="174"/>
      <c r="I140" s="174"/>
      <c r="J140" s="174"/>
    </row>
    <row r="141" spans="2:10" x14ac:dyDescent="0.2">
      <c r="B141" s="19"/>
      <c r="C141" s="19"/>
      <c r="D141" s="19"/>
      <c r="E141" s="19"/>
      <c r="F141" s="19"/>
      <c r="G141" s="19"/>
      <c r="H141" s="174"/>
      <c r="I141" s="174"/>
      <c r="J141" s="174"/>
    </row>
    <row r="142" spans="2:10" x14ac:dyDescent="0.2">
      <c r="B142" s="19"/>
      <c r="C142" s="19"/>
      <c r="D142" s="19"/>
      <c r="E142" s="19"/>
      <c r="F142" s="19"/>
      <c r="G142" s="19"/>
      <c r="H142" s="174"/>
      <c r="I142" s="174"/>
      <c r="J142" s="174"/>
    </row>
    <row r="143" spans="2:10" x14ac:dyDescent="0.2">
      <c r="B143" s="19"/>
      <c r="C143" s="19"/>
      <c r="D143" s="19"/>
      <c r="E143" s="19"/>
      <c r="F143" s="19"/>
      <c r="G143" s="19"/>
      <c r="H143" s="174"/>
      <c r="I143" s="174"/>
      <c r="J143" s="174"/>
    </row>
    <row r="144" spans="2:10" x14ac:dyDescent="0.2">
      <c r="B144" s="19"/>
      <c r="C144" s="19"/>
      <c r="D144" s="19"/>
      <c r="E144" s="19"/>
      <c r="F144" s="19"/>
      <c r="G144" s="19"/>
      <c r="H144" s="174"/>
      <c r="I144" s="174"/>
      <c r="J144" s="174"/>
    </row>
    <row r="145" spans="2:10" x14ac:dyDescent="0.2">
      <c r="B145" s="19"/>
      <c r="C145" s="19"/>
      <c r="D145" s="19"/>
      <c r="E145" s="19"/>
      <c r="F145" s="19"/>
      <c r="G145" s="19"/>
      <c r="H145" s="174"/>
      <c r="I145" s="174"/>
      <c r="J145" s="174"/>
    </row>
    <row r="146" spans="2:10" x14ac:dyDescent="0.2">
      <c r="B146" s="19"/>
      <c r="C146" s="19"/>
      <c r="D146" s="19"/>
      <c r="E146" s="19"/>
      <c r="F146" s="19"/>
      <c r="G146" s="19"/>
      <c r="H146" s="174"/>
      <c r="I146" s="174"/>
      <c r="J146" s="174"/>
    </row>
    <row r="147" spans="2:10" x14ac:dyDescent="0.2">
      <c r="B147" s="19"/>
      <c r="C147" s="19"/>
      <c r="D147" s="19"/>
      <c r="E147" s="19"/>
      <c r="F147" s="19"/>
      <c r="G147" s="19"/>
      <c r="H147" s="174"/>
      <c r="I147" s="174"/>
      <c r="J147" s="174"/>
    </row>
    <row r="148" spans="2:10" x14ac:dyDescent="0.2">
      <c r="B148" s="19"/>
      <c r="C148" s="19"/>
      <c r="D148" s="19"/>
      <c r="E148" s="19"/>
      <c r="F148" s="19"/>
      <c r="G148" s="19"/>
      <c r="H148" s="174"/>
      <c r="I148" s="174"/>
      <c r="J148" s="174"/>
    </row>
    <row r="149" spans="2:10" x14ac:dyDescent="0.2">
      <c r="B149" s="19"/>
      <c r="C149" s="19"/>
      <c r="D149" s="19"/>
      <c r="E149" s="19"/>
      <c r="F149" s="19"/>
      <c r="G149" s="19"/>
      <c r="H149" s="174"/>
      <c r="I149" s="174"/>
      <c r="J149" s="174"/>
    </row>
    <row r="150" spans="2:10" x14ac:dyDescent="0.2">
      <c r="B150" s="19"/>
      <c r="C150" s="19"/>
      <c r="D150" s="19"/>
      <c r="E150" s="19"/>
      <c r="F150" s="19"/>
      <c r="G150" s="19"/>
      <c r="H150" s="174"/>
      <c r="I150" s="174"/>
      <c r="J150" s="174"/>
    </row>
    <row r="151" spans="2:10" x14ac:dyDescent="0.2">
      <c r="B151" s="19"/>
      <c r="C151" s="19"/>
      <c r="D151" s="19"/>
      <c r="E151" s="19"/>
      <c r="F151" s="19"/>
      <c r="G151" s="19"/>
      <c r="H151" s="174"/>
      <c r="I151" s="174"/>
      <c r="J151" s="174"/>
    </row>
    <row r="152" spans="2:10" x14ac:dyDescent="0.2">
      <c r="B152" s="19"/>
      <c r="C152" s="19"/>
      <c r="D152" s="19"/>
      <c r="E152" s="19"/>
      <c r="F152" s="19"/>
      <c r="G152" s="19"/>
      <c r="H152" s="174"/>
      <c r="I152" s="174"/>
      <c r="J152" s="174"/>
    </row>
    <row r="153" spans="2:10" x14ac:dyDescent="0.2">
      <c r="B153" s="19"/>
      <c r="C153" s="19"/>
      <c r="D153" s="19"/>
      <c r="E153" s="19"/>
      <c r="F153" s="19"/>
      <c r="G153" s="19"/>
      <c r="H153" s="174"/>
      <c r="I153" s="174"/>
      <c r="J153" s="174"/>
    </row>
    <row r="154" spans="2:10" x14ac:dyDescent="0.2">
      <c r="B154" s="19"/>
      <c r="C154" s="19"/>
      <c r="D154" s="19"/>
      <c r="E154" s="19"/>
      <c r="F154" s="19"/>
      <c r="G154" s="19"/>
      <c r="H154" s="174"/>
      <c r="I154" s="174"/>
      <c r="J154" s="174"/>
    </row>
    <row r="155" spans="2:10" x14ac:dyDescent="0.2">
      <c r="B155" s="19"/>
      <c r="C155" s="19"/>
      <c r="D155" s="19"/>
      <c r="E155" s="19"/>
      <c r="F155" s="19"/>
      <c r="G155" s="19"/>
      <c r="H155" s="174"/>
      <c r="I155" s="174"/>
      <c r="J155" s="174"/>
    </row>
    <row r="156" spans="2:10" x14ac:dyDescent="0.2">
      <c r="B156" s="19"/>
      <c r="C156" s="19"/>
      <c r="D156" s="19"/>
      <c r="E156" s="19"/>
      <c r="F156" s="19"/>
      <c r="G156" s="19"/>
      <c r="H156" s="174"/>
      <c r="I156" s="174"/>
      <c r="J156" s="174"/>
    </row>
    <row r="157" spans="2:10" x14ac:dyDescent="0.2">
      <c r="B157" s="19"/>
      <c r="C157" s="19"/>
      <c r="D157" s="19"/>
      <c r="E157" s="19"/>
      <c r="F157" s="19"/>
      <c r="G157" s="19"/>
      <c r="H157" s="174"/>
      <c r="I157" s="174"/>
      <c r="J157" s="174"/>
    </row>
    <row r="158" spans="2:10" x14ac:dyDescent="0.2">
      <c r="B158" s="19"/>
      <c r="C158" s="19"/>
      <c r="D158" s="19"/>
      <c r="E158" s="19"/>
      <c r="F158" s="19"/>
      <c r="G158" s="19"/>
      <c r="H158" s="174"/>
      <c r="I158" s="174"/>
      <c r="J158" s="174"/>
    </row>
    <row r="159" spans="2:10" x14ac:dyDescent="0.2">
      <c r="B159" s="19"/>
      <c r="C159" s="19"/>
      <c r="D159" s="19"/>
      <c r="E159" s="19"/>
      <c r="F159" s="19"/>
      <c r="G159" s="19"/>
      <c r="H159" s="174"/>
      <c r="I159" s="174"/>
      <c r="J159" s="174"/>
    </row>
    <row r="160" spans="2:10" x14ac:dyDescent="0.2">
      <c r="B160" s="19"/>
      <c r="C160" s="19"/>
      <c r="D160" s="19"/>
      <c r="E160" s="19"/>
      <c r="F160" s="19"/>
      <c r="G160" s="19"/>
      <c r="H160" s="174"/>
      <c r="I160" s="174"/>
      <c r="J160" s="174"/>
    </row>
    <row r="161" spans="2:10" x14ac:dyDescent="0.2">
      <c r="B161" s="19"/>
      <c r="C161" s="19"/>
      <c r="D161" s="19"/>
      <c r="E161" s="19"/>
      <c r="F161" s="19"/>
      <c r="G161" s="19"/>
      <c r="H161" s="174"/>
      <c r="I161" s="174"/>
      <c r="J161" s="174"/>
    </row>
    <row r="162" spans="2:10" x14ac:dyDescent="0.2">
      <c r="B162" s="19"/>
      <c r="C162" s="19"/>
      <c r="D162" s="19"/>
      <c r="E162" s="19"/>
      <c r="F162" s="19"/>
      <c r="G162" s="19"/>
      <c r="H162" s="174"/>
      <c r="I162" s="174"/>
      <c r="J162" s="174"/>
    </row>
    <row r="163" spans="2:10" x14ac:dyDescent="0.2">
      <c r="B163" s="19"/>
      <c r="C163" s="19"/>
      <c r="D163" s="19"/>
      <c r="E163" s="19"/>
      <c r="F163" s="19"/>
      <c r="G163" s="19"/>
      <c r="H163" s="174"/>
      <c r="I163" s="174"/>
      <c r="J163" s="174"/>
    </row>
    <row r="164" spans="2:10" x14ac:dyDescent="0.2">
      <c r="B164" s="19"/>
      <c r="C164" s="19"/>
      <c r="D164" s="19"/>
      <c r="E164" s="19"/>
      <c r="F164" s="19"/>
      <c r="G164" s="19"/>
      <c r="H164" s="174"/>
      <c r="I164" s="174"/>
      <c r="J164" s="174"/>
    </row>
    <row r="165" spans="2:10" x14ac:dyDescent="0.2">
      <c r="B165" s="19"/>
      <c r="C165" s="19"/>
      <c r="D165" s="19"/>
      <c r="E165" s="19"/>
      <c r="F165" s="19"/>
      <c r="G165" s="19"/>
      <c r="H165" s="174"/>
      <c r="I165" s="174"/>
      <c r="J165" s="174"/>
    </row>
    <row r="166" spans="2:10" x14ac:dyDescent="0.2">
      <c r="B166" s="19"/>
      <c r="C166" s="19"/>
      <c r="D166" s="19"/>
      <c r="E166" s="19"/>
      <c r="F166" s="19"/>
      <c r="G166" s="19"/>
      <c r="H166" s="174"/>
      <c r="I166" s="174"/>
      <c r="J166" s="174"/>
    </row>
    <row r="167" spans="2:10" x14ac:dyDescent="0.2">
      <c r="B167" s="19"/>
      <c r="C167" s="19"/>
      <c r="D167" s="19"/>
      <c r="E167" s="19"/>
      <c r="F167" s="19"/>
      <c r="G167" s="19"/>
      <c r="H167" s="174"/>
      <c r="I167" s="174"/>
      <c r="J167" s="174"/>
    </row>
    <row r="168" spans="2:10" x14ac:dyDescent="0.2">
      <c r="B168" s="19"/>
      <c r="C168" s="19"/>
      <c r="D168" s="19"/>
      <c r="E168" s="19"/>
      <c r="F168" s="19"/>
      <c r="G168" s="19"/>
      <c r="H168" s="174"/>
      <c r="I168" s="174"/>
      <c r="J168" s="174"/>
    </row>
    <row r="169" spans="2:10" x14ac:dyDescent="0.2">
      <c r="B169" s="19"/>
      <c r="C169" s="19"/>
      <c r="D169" s="19"/>
      <c r="E169" s="19"/>
      <c r="F169" s="19"/>
      <c r="G169" s="19"/>
      <c r="H169" s="174"/>
      <c r="I169" s="174"/>
      <c r="J169" s="174"/>
    </row>
    <row r="170" spans="2:10" x14ac:dyDescent="0.2">
      <c r="B170" s="19"/>
      <c r="C170" s="19"/>
      <c r="D170" s="19"/>
      <c r="E170" s="19"/>
      <c r="F170" s="19"/>
      <c r="G170" s="19"/>
      <c r="H170" s="174"/>
      <c r="I170" s="174"/>
      <c r="J170" s="174"/>
    </row>
    <row r="171" spans="2:10" x14ac:dyDescent="0.2">
      <c r="B171" s="19"/>
      <c r="C171" s="19"/>
      <c r="D171" s="19"/>
      <c r="E171" s="19"/>
      <c r="F171" s="19"/>
      <c r="G171" s="19"/>
      <c r="H171" s="174"/>
      <c r="I171" s="174"/>
      <c r="J171" s="174"/>
    </row>
    <row r="172" spans="2:10" x14ac:dyDescent="0.2">
      <c r="B172" s="19"/>
      <c r="C172" s="19"/>
      <c r="D172" s="19"/>
      <c r="E172" s="19"/>
      <c r="F172" s="19"/>
      <c r="G172" s="19"/>
      <c r="H172" s="174"/>
      <c r="I172" s="174"/>
      <c r="J172" s="174"/>
    </row>
    <row r="173" spans="2:10" x14ac:dyDescent="0.2">
      <c r="B173" s="19"/>
      <c r="C173" s="19"/>
      <c r="D173" s="19"/>
      <c r="E173" s="19"/>
      <c r="F173" s="19"/>
      <c r="G173" s="19"/>
      <c r="H173" s="174"/>
      <c r="I173" s="174"/>
      <c r="J173" s="174"/>
    </row>
    <row r="174" spans="2:10" x14ac:dyDescent="0.2">
      <c r="B174" s="19"/>
      <c r="C174" s="19"/>
      <c r="D174" s="19"/>
      <c r="E174" s="19"/>
      <c r="F174" s="19"/>
      <c r="G174" s="19"/>
      <c r="H174" s="174"/>
      <c r="I174" s="174"/>
      <c r="J174" s="174"/>
    </row>
    <row r="175" spans="2:10" x14ac:dyDescent="0.2">
      <c r="B175" s="19"/>
      <c r="C175" s="19"/>
      <c r="D175" s="19"/>
      <c r="E175" s="19"/>
      <c r="F175" s="19"/>
      <c r="G175" s="19"/>
      <c r="H175" s="174"/>
      <c r="I175" s="174"/>
      <c r="J175" s="174"/>
    </row>
    <row r="176" spans="2:10" x14ac:dyDescent="0.2">
      <c r="B176" s="19"/>
      <c r="C176" s="19"/>
      <c r="D176" s="19"/>
      <c r="E176" s="19"/>
      <c r="F176" s="19"/>
      <c r="G176" s="19"/>
      <c r="H176" s="174"/>
      <c r="I176" s="174"/>
      <c r="J176" s="174"/>
    </row>
    <row r="177" spans="2:10" x14ac:dyDescent="0.2">
      <c r="B177" s="19"/>
      <c r="C177" s="19"/>
      <c r="D177" s="19"/>
      <c r="E177" s="19"/>
      <c r="F177" s="19"/>
      <c r="G177" s="19"/>
      <c r="H177" s="174"/>
      <c r="I177" s="174"/>
      <c r="J177" s="174"/>
    </row>
    <row r="178" spans="2:10" x14ac:dyDescent="0.2">
      <c r="B178" s="19"/>
      <c r="C178" s="19"/>
      <c r="D178" s="19"/>
      <c r="E178" s="19"/>
      <c r="F178" s="19"/>
      <c r="G178" s="19"/>
      <c r="H178" s="174"/>
      <c r="I178" s="174"/>
      <c r="J178" s="174"/>
    </row>
    <row r="179" spans="2:10" x14ac:dyDescent="0.2">
      <c r="B179" s="19"/>
      <c r="C179" s="19"/>
      <c r="D179" s="19"/>
      <c r="E179" s="19"/>
      <c r="F179" s="19"/>
      <c r="G179" s="19"/>
      <c r="H179" s="174"/>
      <c r="I179" s="174"/>
      <c r="J179" s="174"/>
    </row>
    <row r="180" spans="2:10" x14ac:dyDescent="0.2">
      <c r="B180" s="19"/>
      <c r="C180" s="19"/>
      <c r="D180" s="19"/>
      <c r="E180" s="19"/>
      <c r="F180" s="19"/>
      <c r="G180" s="19"/>
      <c r="H180" s="174"/>
      <c r="I180" s="174"/>
      <c r="J180" s="174"/>
    </row>
  </sheetData>
  <mergeCells count="2">
    <mergeCell ref="A2:G2"/>
    <mergeCell ref="A1:G1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7" bestFit="1" customWidth="1"/>
    <col min="2" max="2" width="14.28515625" style="108" customWidth="1"/>
    <col min="3" max="3" width="15.140625" style="108" customWidth="1"/>
    <col min="4" max="4" width="10.28515625" style="213" customWidth="1"/>
    <col min="5" max="5" width="8.85546875" style="27" hidden="1" customWidth="1"/>
    <col min="6" max="16384" width="9.140625" style="27"/>
  </cols>
  <sheetData>
    <row r="2" spans="1:20" ht="39" customHeight="1" x14ac:dyDescent="0.3">
      <c r="A2" s="264" t="s">
        <v>8</v>
      </c>
      <c r="B2" s="3"/>
      <c r="C2" s="3"/>
      <c r="D2" s="3"/>
      <c r="E2" s="3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">
      <c r="A3" s="212"/>
    </row>
    <row r="4" spans="1:20" s="133" customFormat="1" x14ac:dyDescent="0.2">
      <c r="B4" s="194"/>
      <c r="C4" s="194"/>
      <c r="D4" s="70" t="str">
        <f>VALVAL</f>
        <v>bn units</v>
      </c>
    </row>
    <row r="5" spans="1:20" s="91" customFormat="1" x14ac:dyDescent="0.2">
      <c r="A5" s="138"/>
      <c r="B5" s="56" t="s">
        <v>170</v>
      </c>
      <c r="C5" s="56" t="s">
        <v>172</v>
      </c>
      <c r="D5" s="166" t="s">
        <v>196</v>
      </c>
      <c r="E5" s="38" t="s">
        <v>61</v>
      </c>
    </row>
    <row r="6" spans="1:20" s="254" customFormat="1" ht="15" x14ac:dyDescent="0.2">
      <c r="A6" s="106" t="s">
        <v>151</v>
      </c>
      <c r="B6" s="170">
        <f t="shared" ref="B6:D6" si="0">SUM(B$7+ B$8+ B$9)</f>
        <v>150.99378871164998</v>
      </c>
      <c r="C6" s="170">
        <f t="shared" si="0"/>
        <v>6115.26354220139</v>
      </c>
      <c r="D6" s="44">
        <f t="shared" si="0"/>
        <v>1</v>
      </c>
      <c r="E6" s="113" t="s">
        <v>101</v>
      </c>
    </row>
    <row r="7" spans="1:20" s="43" customFormat="1" x14ac:dyDescent="0.2">
      <c r="A7" s="39" t="s">
        <v>54</v>
      </c>
      <c r="B7" s="131">
        <v>6.9021436637500004</v>
      </c>
      <c r="C7" s="131">
        <v>279.53750859504999</v>
      </c>
      <c r="D7" s="248">
        <v>4.5711000000000002E-2</v>
      </c>
      <c r="E7" s="61" t="s">
        <v>19</v>
      </c>
    </row>
    <row r="8" spans="1:20" s="43" customFormat="1" x14ac:dyDescent="0.2">
      <c r="A8" s="39" t="s">
        <v>191</v>
      </c>
      <c r="B8" s="131">
        <v>36.279232429170001</v>
      </c>
      <c r="C8" s="131">
        <v>1469.31254130194</v>
      </c>
      <c r="D8" s="248">
        <v>0.24027000000000001</v>
      </c>
      <c r="E8" s="61" t="s">
        <v>19</v>
      </c>
    </row>
    <row r="9" spans="1:20" s="43" customFormat="1" x14ac:dyDescent="0.2">
      <c r="A9" s="39" t="s">
        <v>50</v>
      </c>
      <c r="B9" s="131">
        <v>107.81241261872999</v>
      </c>
      <c r="C9" s="131">
        <v>4366.4134923044003</v>
      </c>
      <c r="D9" s="248">
        <v>0.71401899999999996</v>
      </c>
      <c r="E9" s="61" t="s">
        <v>19</v>
      </c>
    </row>
    <row r="10" spans="1:20" x14ac:dyDescent="0.2">
      <c r="B10" s="101"/>
      <c r="C10" s="101"/>
      <c r="D10" s="20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20" x14ac:dyDescent="0.2">
      <c r="B11" s="101"/>
      <c r="C11" s="101"/>
      <c r="D11" s="20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20" x14ac:dyDescent="0.2">
      <c r="B12" s="101"/>
      <c r="C12" s="101"/>
      <c r="D12" s="20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20" x14ac:dyDescent="0.2">
      <c r="B13" s="101"/>
      <c r="C13" s="101"/>
      <c r="D13" s="20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20" x14ac:dyDescent="0.2">
      <c r="B14" s="101"/>
      <c r="C14" s="101"/>
      <c r="D14" s="20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20" x14ac:dyDescent="0.2">
      <c r="B15" s="101"/>
      <c r="C15" s="101"/>
      <c r="D15" s="20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20" x14ac:dyDescent="0.2">
      <c r="B16" s="101"/>
      <c r="C16" s="101"/>
      <c r="D16" s="20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 x14ac:dyDescent="0.2">
      <c r="B17" s="101"/>
      <c r="C17" s="101"/>
      <c r="D17" s="20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18" x14ac:dyDescent="0.2">
      <c r="B18" s="101"/>
      <c r="C18" s="101"/>
      <c r="D18" s="20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8" x14ac:dyDescent="0.2">
      <c r="B19" s="101"/>
      <c r="C19" s="101"/>
      <c r="D19" s="20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18" x14ac:dyDescent="0.2">
      <c r="B20" s="101"/>
      <c r="C20" s="101"/>
      <c r="D20" s="20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8" x14ac:dyDescent="0.2">
      <c r="B21" s="101"/>
      <c r="C21" s="101"/>
      <c r="D21" s="20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2:18" x14ac:dyDescent="0.2">
      <c r="B22" s="101"/>
      <c r="C22" s="101"/>
      <c r="D22" s="20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 x14ac:dyDescent="0.2">
      <c r="B23" s="101"/>
      <c r="C23" s="101"/>
      <c r="D23" s="20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2:18" x14ac:dyDescent="0.2">
      <c r="B24" s="101"/>
      <c r="C24" s="101"/>
      <c r="D24" s="20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2:18" x14ac:dyDescent="0.2">
      <c r="B25" s="101"/>
      <c r="C25" s="101"/>
      <c r="D25" s="20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2:18" x14ac:dyDescent="0.2">
      <c r="B26" s="101"/>
      <c r="C26" s="101"/>
      <c r="D26" s="20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2:18" x14ac:dyDescent="0.2">
      <c r="B27" s="101"/>
      <c r="C27" s="101"/>
      <c r="D27" s="20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2:18" x14ac:dyDescent="0.2">
      <c r="B28" s="101"/>
      <c r="C28" s="101"/>
      <c r="D28" s="20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2:18" x14ac:dyDescent="0.2">
      <c r="B29" s="101"/>
      <c r="C29" s="101"/>
      <c r="D29" s="20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2:18" x14ac:dyDescent="0.2">
      <c r="B30" s="101"/>
      <c r="C30" s="101"/>
      <c r="D30" s="20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2:18" x14ac:dyDescent="0.2">
      <c r="B31" s="101"/>
      <c r="C31" s="101"/>
      <c r="D31" s="20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2:18" x14ac:dyDescent="0.2">
      <c r="B32" s="101"/>
      <c r="C32" s="101"/>
      <c r="D32" s="20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2:18" x14ac:dyDescent="0.2">
      <c r="B33" s="101"/>
      <c r="C33" s="101"/>
      <c r="D33" s="20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2:18" x14ac:dyDescent="0.2">
      <c r="B34" s="101"/>
      <c r="C34" s="101"/>
      <c r="D34" s="20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2:18" x14ac:dyDescent="0.2">
      <c r="B35" s="101"/>
      <c r="C35" s="101"/>
      <c r="D35" s="20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2:18" x14ac:dyDescent="0.2">
      <c r="B36" s="101"/>
      <c r="C36" s="101"/>
      <c r="D36" s="20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">
      <c r="B37" s="101"/>
      <c r="C37" s="101"/>
      <c r="D37" s="20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2:18" x14ac:dyDescent="0.2">
      <c r="B38" s="101"/>
      <c r="C38" s="101"/>
      <c r="D38" s="20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2:18" x14ac:dyDescent="0.2">
      <c r="B39" s="101"/>
      <c r="C39" s="101"/>
      <c r="D39" s="20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2:18" x14ac:dyDescent="0.2">
      <c r="B40" s="101"/>
      <c r="C40" s="101"/>
      <c r="D40" s="20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2:18" x14ac:dyDescent="0.2">
      <c r="B41" s="101"/>
      <c r="C41" s="101"/>
      <c r="D41" s="20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2:18" x14ac:dyDescent="0.2">
      <c r="B42" s="101"/>
      <c r="C42" s="101"/>
      <c r="D42" s="20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">
      <c r="B43" s="101"/>
      <c r="C43" s="101"/>
      <c r="D43" s="20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2:18" x14ac:dyDescent="0.2">
      <c r="B44" s="101"/>
      <c r="C44" s="101"/>
      <c r="D44" s="20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2:18" x14ac:dyDescent="0.2">
      <c r="B45" s="101"/>
      <c r="C45" s="101"/>
      <c r="D45" s="20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2:18" x14ac:dyDescent="0.2">
      <c r="B46" s="101"/>
      <c r="C46" s="101"/>
      <c r="D46" s="20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2:18" x14ac:dyDescent="0.2">
      <c r="B47" s="101"/>
      <c r="C47" s="101"/>
      <c r="D47" s="20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2:18" x14ac:dyDescent="0.2">
      <c r="B48" s="101"/>
      <c r="C48" s="101"/>
      <c r="D48" s="20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2:18" x14ac:dyDescent="0.2">
      <c r="B49" s="101"/>
      <c r="C49" s="101"/>
      <c r="D49" s="20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2:18" x14ac:dyDescent="0.2">
      <c r="B50" s="101"/>
      <c r="C50" s="101"/>
      <c r="D50" s="20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2:18" x14ac:dyDescent="0.2">
      <c r="B51" s="101"/>
      <c r="C51" s="101"/>
      <c r="D51" s="20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2:18" x14ac:dyDescent="0.2">
      <c r="B52" s="101"/>
      <c r="C52" s="101"/>
      <c r="D52" s="20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2:18" x14ac:dyDescent="0.2">
      <c r="B53" s="101"/>
      <c r="C53" s="101"/>
      <c r="D53" s="20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2:18" x14ac:dyDescent="0.2">
      <c r="B54" s="101"/>
      <c r="C54" s="101"/>
      <c r="D54" s="20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2:18" x14ac:dyDescent="0.2">
      <c r="B55" s="101"/>
      <c r="C55" s="101"/>
      <c r="D55" s="20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2:18" x14ac:dyDescent="0.2">
      <c r="B56" s="101"/>
      <c r="C56" s="101"/>
      <c r="D56" s="20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2:18" x14ac:dyDescent="0.2">
      <c r="B57" s="101"/>
      <c r="C57" s="101"/>
      <c r="D57" s="20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2:18" x14ac:dyDescent="0.2">
      <c r="B58" s="101"/>
      <c r="C58" s="101"/>
      <c r="D58" s="20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2:18" x14ac:dyDescent="0.2">
      <c r="B59" s="101"/>
      <c r="C59" s="101"/>
      <c r="D59" s="20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2:18" x14ac:dyDescent="0.2">
      <c r="B60" s="101"/>
      <c r="C60" s="101"/>
      <c r="D60" s="20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2:18" x14ac:dyDescent="0.2">
      <c r="B61" s="101"/>
      <c r="C61" s="101"/>
      <c r="D61" s="20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2:18" x14ac:dyDescent="0.2">
      <c r="B62" s="101"/>
      <c r="C62" s="101"/>
      <c r="D62" s="20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2:18" x14ac:dyDescent="0.2">
      <c r="B63" s="101"/>
      <c r="C63" s="101"/>
      <c r="D63" s="20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2:18" x14ac:dyDescent="0.2">
      <c r="B64" s="101"/>
      <c r="C64" s="101"/>
      <c r="D64" s="20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2:18" x14ac:dyDescent="0.2">
      <c r="B65" s="101"/>
      <c r="C65" s="101"/>
      <c r="D65" s="20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2:18" x14ac:dyDescent="0.2">
      <c r="B66" s="101"/>
      <c r="C66" s="101"/>
      <c r="D66" s="20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2:18" x14ac:dyDescent="0.2">
      <c r="B67" s="101"/>
      <c r="C67" s="101"/>
      <c r="D67" s="20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2:18" x14ac:dyDescent="0.2">
      <c r="B68" s="101"/>
      <c r="C68" s="101"/>
      <c r="D68" s="20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2:18" x14ac:dyDescent="0.2">
      <c r="B69" s="101"/>
      <c r="C69" s="101"/>
      <c r="D69" s="20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2:18" x14ac:dyDescent="0.2">
      <c r="B70" s="101"/>
      <c r="C70" s="101"/>
      <c r="D70" s="20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2:18" x14ac:dyDescent="0.2">
      <c r="B71" s="101"/>
      <c r="C71" s="101"/>
      <c r="D71" s="20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2:18" x14ac:dyDescent="0.2">
      <c r="B72" s="101"/>
      <c r="C72" s="101"/>
      <c r="D72" s="20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2:18" x14ac:dyDescent="0.2">
      <c r="B73" s="101"/>
      <c r="C73" s="101"/>
      <c r="D73" s="20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2:18" x14ac:dyDescent="0.2">
      <c r="B74" s="101"/>
      <c r="C74" s="101"/>
      <c r="D74" s="20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2:18" x14ac:dyDescent="0.2">
      <c r="B75" s="101"/>
      <c r="C75" s="101"/>
      <c r="D75" s="20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2:18" x14ac:dyDescent="0.2">
      <c r="B76" s="101"/>
      <c r="C76" s="101"/>
      <c r="D76" s="20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2:18" x14ac:dyDescent="0.2">
      <c r="B77" s="101"/>
      <c r="C77" s="101"/>
      <c r="D77" s="20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2:18" x14ac:dyDescent="0.2">
      <c r="B78" s="101"/>
      <c r="C78" s="101"/>
      <c r="D78" s="20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2:18" x14ac:dyDescent="0.2">
      <c r="B79" s="101"/>
      <c r="C79" s="101"/>
      <c r="D79" s="20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2:18" x14ac:dyDescent="0.2">
      <c r="B80" s="101"/>
      <c r="C80" s="101"/>
      <c r="D80" s="20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2:18" x14ac:dyDescent="0.2">
      <c r="B81" s="101"/>
      <c r="C81" s="101"/>
      <c r="D81" s="20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2:18" x14ac:dyDescent="0.2">
      <c r="B82" s="101"/>
      <c r="C82" s="101"/>
      <c r="D82" s="20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2:18" x14ac:dyDescent="0.2">
      <c r="B83" s="101"/>
      <c r="C83" s="101"/>
      <c r="D83" s="20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2:18" x14ac:dyDescent="0.2">
      <c r="B84" s="101"/>
      <c r="C84" s="101"/>
      <c r="D84" s="20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2:18" x14ac:dyDescent="0.2">
      <c r="B85" s="101"/>
      <c r="C85" s="101"/>
      <c r="D85" s="20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2:18" x14ac:dyDescent="0.2">
      <c r="B86" s="101"/>
      <c r="C86" s="101"/>
      <c r="D86" s="20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2:18" x14ac:dyDescent="0.2">
      <c r="B87" s="101"/>
      <c r="C87" s="101"/>
      <c r="D87" s="20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2:18" x14ac:dyDescent="0.2">
      <c r="B88" s="101"/>
      <c r="C88" s="101"/>
      <c r="D88" s="20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2:18" x14ac:dyDescent="0.2">
      <c r="B89" s="101"/>
      <c r="C89" s="101"/>
      <c r="D89" s="20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2:18" x14ac:dyDescent="0.2">
      <c r="B90" s="101"/>
      <c r="C90" s="101"/>
      <c r="D90" s="20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2:18" x14ac:dyDescent="0.2">
      <c r="B91" s="101"/>
      <c r="C91" s="101"/>
      <c r="D91" s="20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2:18" x14ac:dyDescent="0.2">
      <c r="B92" s="101"/>
      <c r="C92" s="101"/>
      <c r="D92" s="20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2:18" x14ac:dyDescent="0.2">
      <c r="B93" s="101"/>
      <c r="C93" s="101"/>
      <c r="D93" s="20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2:18" x14ac:dyDescent="0.2">
      <c r="B94" s="101"/>
      <c r="C94" s="101"/>
      <c r="D94" s="20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2:18" x14ac:dyDescent="0.2">
      <c r="B95" s="101"/>
      <c r="C95" s="101"/>
      <c r="D95" s="20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2:18" x14ac:dyDescent="0.2">
      <c r="B96" s="101"/>
      <c r="C96" s="101"/>
      <c r="D96" s="20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2:18" x14ac:dyDescent="0.2">
      <c r="B97" s="101"/>
      <c r="C97" s="101"/>
      <c r="D97" s="20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2:18" x14ac:dyDescent="0.2">
      <c r="B98" s="101"/>
      <c r="C98" s="101"/>
      <c r="D98" s="20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2:18" x14ac:dyDescent="0.2">
      <c r="B99" s="101"/>
      <c r="C99" s="101"/>
      <c r="D99" s="20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2:18" x14ac:dyDescent="0.2">
      <c r="B100" s="101"/>
      <c r="C100" s="101"/>
      <c r="D100" s="20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2:18" x14ac:dyDescent="0.2">
      <c r="B101" s="101"/>
      <c r="C101" s="101"/>
      <c r="D101" s="20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2:18" x14ac:dyDescent="0.2">
      <c r="B102" s="101"/>
      <c r="C102" s="101"/>
      <c r="D102" s="20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2:18" x14ac:dyDescent="0.2">
      <c r="B103" s="101"/>
      <c r="C103" s="101"/>
      <c r="D103" s="20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2:18" x14ac:dyDescent="0.2">
      <c r="B104" s="101"/>
      <c r="C104" s="101"/>
      <c r="D104" s="20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2:18" x14ac:dyDescent="0.2">
      <c r="B105" s="101"/>
      <c r="C105" s="101"/>
      <c r="D105" s="20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2:18" x14ac:dyDescent="0.2">
      <c r="B106" s="101"/>
      <c r="C106" s="101"/>
      <c r="D106" s="20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2:18" x14ac:dyDescent="0.2">
      <c r="B107" s="101"/>
      <c r="C107" s="101"/>
      <c r="D107" s="20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2:18" x14ac:dyDescent="0.2">
      <c r="B108" s="101"/>
      <c r="C108" s="101"/>
      <c r="D108" s="20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2:18" x14ac:dyDescent="0.2">
      <c r="B109" s="101"/>
      <c r="C109" s="101"/>
      <c r="D109" s="20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2:18" x14ac:dyDescent="0.2">
      <c r="B110" s="101"/>
      <c r="C110" s="101"/>
      <c r="D110" s="20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">
      <c r="B111" s="101"/>
      <c r="C111" s="101"/>
      <c r="D111" s="20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2:18" x14ac:dyDescent="0.2">
      <c r="B112" s="101"/>
      <c r="C112" s="101"/>
      <c r="D112" s="20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2:18" x14ac:dyDescent="0.2">
      <c r="B113" s="101"/>
      <c r="C113" s="101"/>
      <c r="D113" s="20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2:18" x14ac:dyDescent="0.2">
      <c r="B114" s="101"/>
      <c r="C114" s="101"/>
      <c r="D114" s="20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2:18" x14ac:dyDescent="0.2">
      <c r="B115" s="101"/>
      <c r="C115" s="101"/>
      <c r="D115" s="20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2:18" x14ac:dyDescent="0.2">
      <c r="B116" s="101"/>
      <c r="C116" s="101"/>
      <c r="D116" s="20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2:18" x14ac:dyDescent="0.2">
      <c r="B117" s="101"/>
      <c r="C117" s="101"/>
      <c r="D117" s="2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2:18" x14ac:dyDescent="0.2">
      <c r="B118" s="101"/>
      <c r="C118" s="101"/>
      <c r="D118" s="2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2:18" x14ac:dyDescent="0.2">
      <c r="B119" s="101"/>
      <c r="C119" s="101"/>
      <c r="D119" s="2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2:18" x14ac:dyDescent="0.2">
      <c r="B120" s="101"/>
      <c r="C120" s="101"/>
      <c r="D120" s="20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2:18" x14ac:dyDescent="0.2">
      <c r="B121" s="101"/>
      <c r="C121" s="101"/>
      <c r="D121" s="20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2:18" x14ac:dyDescent="0.2">
      <c r="B122" s="101"/>
      <c r="C122" s="101"/>
      <c r="D122" s="2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2:18" x14ac:dyDescent="0.2">
      <c r="B123" s="101"/>
      <c r="C123" s="101"/>
      <c r="D123" s="20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2:18" x14ac:dyDescent="0.2">
      <c r="B124" s="101"/>
      <c r="C124" s="101"/>
      <c r="D124" s="20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2:18" x14ac:dyDescent="0.2">
      <c r="B125" s="101"/>
      <c r="C125" s="101"/>
      <c r="D125" s="20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2:18" x14ac:dyDescent="0.2">
      <c r="B126" s="101"/>
      <c r="C126" s="101"/>
      <c r="D126" s="20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2:18" x14ac:dyDescent="0.2">
      <c r="B127" s="101"/>
      <c r="C127" s="101"/>
      <c r="D127" s="20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2:18" x14ac:dyDescent="0.2">
      <c r="B128" s="101"/>
      <c r="C128" s="101"/>
      <c r="D128" s="20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2:18" x14ac:dyDescent="0.2">
      <c r="B129" s="101"/>
      <c r="C129" s="101"/>
      <c r="D129" s="20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2:18" x14ac:dyDescent="0.2">
      <c r="B130" s="101"/>
      <c r="C130" s="101"/>
      <c r="D130" s="20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2:18" x14ac:dyDescent="0.2">
      <c r="B131" s="101"/>
      <c r="C131" s="101"/>
      <c r="D131" s="20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2:18" x14ac:dyDescent="0.2">
      <c r="B132" s="101"/>
      <c r="C132" s="101"/>
      <c r="D132" s="20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2:18" x14ac:dyDescent="0.2">
      <c r="B133" s="101"/>
      <c r="C133" s="101"/>
      <c r="D133" s="20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2:18" x14ac:dyDescent="0.2">
      <c r="B134" s="101"/>
      <c r="C134" s="101"/>
      <c r="D134" s="20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2:18" x14ac:dyDescent="0.2">
      <c r="B135" s="101"/>
      <c r="C135" s="101"/>
      <c r="D135" s="20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2:18" x14ac:dyDescent="0.2">
      <c r="B136" s="101"/>
      <c r="C136" s="101"/>
      <c r="D136" s="20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2:18" x14ac:dyDescent="0.2">
      <c r="B137" s="101"/>
      <c r="C137" s="101"/>
      <c r="D137" s="20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2:18" x14ac:dyDescent="0.2">
      <c r="B138" s="101"/>
      <c r="C138" s="101"/>
      <c r="D138" s="20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2:18" x14ac:dyDescent="0.2">
      <c r="B139" s="101"/>
      <c r="C139" s="101"/>
      <c r="D139" s="20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2:18" x14ac:dyDescent="0.2">
      <c r="B140" s="101"/>
      <c r="C140" s="101"/>
      <c r="D140" s="20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2:18" x14ac:dyDescent="0.2">
      <c r="B141" s="101"/>
      <c r="C141" s="101"/>
      <c r="D141" s="20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2:18" x14ac:dyDescent="0.2">
      <c r="B142" s="101"/>
      <c r="C142" s="101"/>
      <c r="D142" s="2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2:18" x14ac:dyDescent="0.2">
      <c r="B143" s="101"/>
      <c r="C143" s="101"/>
      <c r="D143" s="2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2:18" x14ac:dyDescent="0.2">
      <c r="B144" s="101"/>
      <c r="C144" s="101"/>
      <c r="D144" s="2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2:18" x14ac:dyDescent="0.2">
      <c r="B145" s="101"/>
      <c r="C145" s="101"/>
      <c r="D145" s="20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2:18" x14ac:dyDescent="0.2">
      <c r="B146" s="101"/>
      <c r="C146" s="101"/>
      <c r="D146" s="20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2:18" x14ac:dyDescent="0.2">
      <c r="B147" s="101"/>
      <c r="C147" s="101"/>
      <c r="D147" s="2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2:18" x14ac:dyDescent="0.2">
      <c r="B148" s="101"/>
      <c r="C148" s="101"/>
      <c r="D148" s="20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2:18" x14ac:dyDescent="0.2">
      <c r="B149" s="101"/>
      <c r="C149" s="101"/>
      <c r="D149" s="20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2:18" x14ac:dyDescent="0.2">
      <c r="B150" s="101"/>
      <c r="C150" s="101"/>
      <c r="D150" s="20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2:18" x14ac:dyDescent="0.2">
      <c r="B151" s="101"/>
      <c r="C151" s="101"/>
      <c r="D151" s="20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2:18" x14ac:dyDescent="0.2">
      <c r="B152" s="101"/>
      <c r="C152" s="101"/>
      <c r="D152" s="20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2:18" x14ac:dyDescent="0.2">
      <c r="B153" s="101"/>
      <c r="C153" s="101"/>
      <c r="D153" s="20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2:18" x14ac:dyDescent="0.2">
      <c r="B154" s="101"/>
      <c r="C154" s="101"/>
      <c r="D154" s="20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2:18" x14ac:dyDescent="0.2">
      <c r="B155" s="101"/>
      <c r="C155" s="101"/>
      <c r="D155" s="20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2:18" x14ac:dyDescent="0.2">
      <c r="B156" s="101"/>
      <c r="C156" s="101"/>
      <c r="D156" s="20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2:18" x14ac:dyDescent="0.2">
      <c r="B157" s="101"/>
      <c r="C157" s="101"/>
      <c r="D157" s="20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2:18" x14ac:dyDescent="0.2">
      <c r="B158" s="101"/>
      <c r="C158" s="101"/>
      <c r="D158" s="20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2:18" x14ac:dyDescent="0.2">
      <c r="B159" s="101"/>
      <c r="C159" s="101"/>
      <c r="D159" s="20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2:18" x14ac:dyDescent="0.2">
      <c r="B160" s="101"/>
      <c r="C160" s="101"/>
      <c r="D160" s="20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2:18" x14ac:dyDescent="0.2">
      <c r="B161" s="101"/>
      <c r="C161" s="101"/>
      <c r="D161" s="20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2:18" x14ac:dyDescent="0.2">
      <c r="B162" s="101"/>
      <c r="C162" s="101"/>
      <c r="D162" s="20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2:18" x14ac:dyDescent="0.2">
      <c r="B163" s="101"/>
      <c r="C163" s="101"/>
      <c r="D163" s="20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2:18" x14ac:dyDescent="0.2">
      <c r="B164" s="101"/>
      <c r="C164" s="101"/>
      <c r="D164" s="20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2:18" x14ac:dyDescent="0.2">
      <c r="B165" s="101"/>
      <c r="C165" s="101"/>
      <c r="D165" s="20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2:18" x14ac:dyDescent="0.2">
      <c r="B166" s="101"/>
      <c r="C166" s="101"/>
      <c r="D166" s="20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2:18" x14ac:dyDescent="0.2">
      <c r="B167" s="101"/>
      <c r="C167" s="101"/>
      <c r="D167" s="20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2:18" x14ac:dyDescent="0.2">
      <c r="B168" s="101"/>
      <c r="C168" s="101"/>
      <c r="D168" s="20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2:18" x14ac:dyDescent="0.2">
      <c r="B169" s="101"/>
      <c r="C169" s="101"/>
      <c r="D169" s="20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2:18" x14ac:dyDescent="0.2">
      <c r="B170" s="101"/>
      <c r="C170" s="101"/>
      <c r="D170" s="20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2:18" x14ac:dyDescent="0.2">
      <c r="B171" s="101"/>
      <c r="C171" s="101"/>
      <c r="D171" s="20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2:18" x14ac:dyDescent="0.2">
      <c r="B172" s="101"/>
      <c r="C172" s="101"/>
      <c r="D172" s="20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2:18" x14ac:dyDescent="0.2">
      <c r="B173" s="101"/>
      <c r="C173" s="101"/>
      <c r="D173" s="20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2:18" x14ac:dyDescent="0.2">
      <c r="B174" s="101"/>
      <c r="C174" s="101"/>
      <c r="D174" s="20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2:18" x14ac:dyDescent="0.2">
      <c r="B175" s="101"/>
      <c r="C175" s="101"/>
      <c r="D175" s="20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2:18" x14ac:dyDescent="0.2">
      <c r="B176" s="101"/>
      <c r="C176" s="101"/>
      <c r="D176" s="20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2:18" x14ac:dyDescent="0.2">
      <c r="B177" s="101"/>
      <c r="C177" s="101"/>
      <c r="D177" s="20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2:18" x14ac:dyDescent="0.2">
      <c r="B178" s="101"/>
      <c r="C178" s="101"/>
      <c r="D178" s="20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2:18" x14ac:dyDescent="0.2">
      <c r="B179" s="101"/>
      <c r="C179" s="101"/>
      <c r="D179" s="20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2:18" x14ac:dyDescent="0.2">
      <c r="B180" s="101"/>
      <c r="C180" s="101"/>
      <c r="D180" s="20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2:18" x14ac:dyDescent="0.2">
      <c r="B181" s="101"/>
      <c r="C181" s="101"/>
      <c r="D181" s="20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2:18" x14ac:dyDescent="0.2">
      <c r="B182" s="101"/>
      <c r="C182" s="101"/>
      <c r="D182" s="20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2:18" x14ac:dyDescent="0.2">
      <c r="B183" s="101"/>
      <c r="C183" s="101"/>
      <c r="D183" s="20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2:18" x14ac:dyDescent="0.2">
      <c r="B184" s="101"/>
      <c r="C184" s="101"/>
      <c r="D184" s="20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2:18" x14ac:dyDescent="0.2">
      <c r="B185" s="101"/>
      <c r="C185" s="101"/>
      <c r="D185" s="20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2:18" x14ac:dyDescent="0.2">
      <c r="B186" s="101"/>
      <c r="C186" s="101"/>
      <c r="D186" s="20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2:18" x14ac:dyDescent="0.2">
      <c r="B187" s="101"/>
      <c r="C187" s="101"/>
      <c r="D187" s="20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2:18" x14ac:dyDescent="0.2">
      <c r="B188" s="101"/>
      <c r="C188" s="101"/>
      <c r="D188" s="20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2:18" x14ac:dyDescent="0.2">
      <c r="B189" s="101"/>
      <c r="C189" s="101"/>
      <c r="D189" s="20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2:18" x14ac:dyDescent="0.2">
      <c r="B190" s="101"/>
      <c r="C190" s="101"/>
      <c r="D190" s="20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2:18" x14ac:dyDescent="0.2">
      <c r="B191" s="101"/>
      <c r="C191" s="101"/>
      <c r="D191" s="20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2:18" x14ac:dyDescent="0.2">
      <c r="B192" s="101"/>
      <c r="C192" s="101"/>
      <c r="D192" s="20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2:18" x14ac:dyDescent="0.2">
      <c r="B193" s="101"/>
      <c r="C193" s="101"/>
      <c r="D193" s="20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2:18" x14ac:dyDescent="0.2">
      <c r="B194" s="101"/>
      <c r="C194" s="101"/>
      <c r="D194" s="20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2:18" x14ac:dyDescent="0.2">
      <c r="B195" s="101"/>
      <c r="C195" s="101"/>
      <c r="D195" s="20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2:18" x14ac:dyDescent="0.2">
      <c r="B196" s="101"/>
      <c r="C196" s="101"/>
      <c r="D196" s="20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2:18" x14ac:dyDescent="0.2">
      <c r="B197" s="101"/>
      <c r="C197" s="101"/>
      <c r="D197" s="20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2:18" x14ac:dyDescent="0.2">
      <c r="B198" s="101"/>
      <c r="C198" s="101"/>
      <c r="D198" s="20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2:18" x14ac:dyDescent="0.2">
      <c r="B199" s="101"/>
      <c r="C199" s="101"/>
      <c r="D199" s="20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2:18" x14ac:dyDescent="0.2">
      <c r="B200" s="101"/>
      <c r="C200" s="101"/>
      <c r="D200" s="20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2:18" x14ac:dyDescent="0.2">
      <c r="B201" s="101"/>
      <c r="C201" s="101"/>
      <c r="D201" s="20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2:18" x14ac:dyDescent="0.2">
      <c r="B202" s="101"/>
      <c r="C202" s="101"/>
      <c r="D202" s="20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2:18" x14ac:dyDescent="0.2">
      <c r="B203" s="101"/>
      <c r="C203" s="101"/>
      <c r="D203" s="20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2:18" x14ac:dyDescent="0.2">
      <c r="B204" s="101"/>
      <c r="C204" s="101"/>
      <c r="D204" s="20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2:18" x14ac:dyDescent="0.2">
      <c r="B205" s="101"/>
      <c r="C205" s="101"/>
      <c r="D205" s="20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2:18" x14ac:dyDescent="0.2">
      <c r="B206" s="101"/>
      <c r="C206" s="101"/>
      <c r="D206" s="20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2:18" x14ac:dyDescent="0.2">
      <c r="B207" s="101"/>
      <c r="C207" s="101"/>
      <c r="D207" s="20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2:18" x14ac:dyDescent="0.2">
      <c r="B208" s="101"/>
      <c r="C208" s="101"/>
      <c r="D208" s="20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2:18" x14ac:dyDescent="0.2">
      <c r="B209" s="101"/>
      <c r="C209" s="101"/>
      <c r="D209" s="20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2:18" x14ac:dyDescent="0.2">
      <c r="B210" s="101"/>
      <c r="C210" s="101"/>
      <c r="D210" s="20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2:18" x14ac:dyDescent="0.2">
      <c r="B211" s="101"/>
      <c r="C211" s="101"/>
      <c r="D211" s="20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2:18" x14ac:dyDescent="0.2">
      <c r="B212" s="101"/>
      <c r="C212" s="101"/>
      <c r="D212" s="20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2:18" x14ac:dyDescent="0.2">
      <c r="B213" s="101"/>
      <c r="C213" s="101"/>
      <c r="D213" s="20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2:18" x14ac:dyDescent="0.2">
      <c r="B214" s="101"/>
      <c r="C214" s="101"/>
      <c r="D214" s="20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2:18" x14ac:dyDescent="0.2">
      <c r="B215" s="101"/>
      <c r="C215" s="101"/>
      <c r="D215" s="20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2:18" x14ac:dyDescent="0.2">
      <c r="B216" s="101"/>
      <c r="C216" s="101"/>
      <c r="D216" s="20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2:18" x14ac:dyDescent="0.2">
      <c r="B217" s="101"/>
      <c r="C217" s="101"/>
      <c r="D217" s="20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2:18" x14ac:dyDescent="0.2">
      <c r="B218" s="101"/>
      <c r="C218" s="101"/>
      <c r="D218" s="20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2:18" x14ac:dyDescent="0.2">
      <c r="B219" s="101"/>
      <c r="C219" s="101"/>
      <c r="D219" s="20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2:18" x14ac:dyDescent="0.2">
      <c r="B220" s="101"/>
      <c r="C220" s="101"/>
      <c r="D220" s="20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2:18" x14ac:dyDescent="0.2">
      <c r="B221" s="101"/>
      <c r="C221" s="101"/>
      <c r="D221" s="20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2:18" x14ac:dyDescent="0.2">
      <c r="B222" s="101"/>
      <c r="C222" s="101"/>
      <c r="D222" s="20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2:18" x14ac:dyDescent="0.2">
      <c r="B223" s="101"/>
      <c r="C223" s="101"/>
      <c r="D223" s="20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2:18" x14ac:dyDescent="0.2">
      <c r="B224" s="101"/>
      <c r="C224" s="101"/>
      <c r="D224" s="20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2:18" x14ac:dyDescent="0.2">
      <c r="B225" s="101"/>
      <c r="C225" s="101"/>
      <c r="D225" s="20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2:18" x14ac:dyDescent="0.2">
      <c r="B226" s="101"/>
      <c r="C226" s="101"/>
      <c r="D226" s="20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2:18" x14ac:dyDescent="0.2">
      <c r="B227" s="101"/>
      <c r="C227" s="101"/>
      <c r="D227" s="20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2:18" x14ac:dyDescent="0.2">
      <c r="B228" s="101"/>
      <c r="C228" s="101"/>
      <c r="D228" s="20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2:18" x14ac:dyDescent="0.2">
      <c r="B229" s="101"/>
      <c r="C229" s="101"/>
      <c r="D229" s="20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2:18" x14ac:dyDescent="0.2">
      <c r="B230" s="101"/>
      <c r="C230" s="101"/>
      <c r="D230" s="20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2:18" x14ac:dyDescent="0.2">
      <c r="B231" s="101"/>
      <c r="C231" s="101"/>
      <c r="D231" s="20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2:18" x14ac:dyDescent="0.2">
      <c r="B232" s="101"/>
      <c r="C232" s="101"/>
      <c r="D232" s="20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2:18" x14ac:dyDescent="0.2">
      <c r="B233" s="101"/>
      <c r="C233" s="101"/>
      <c r="D233" s="20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2:18" x14ac:dyDescent="0.2">
      <c r="B234" s="101"/>
      <c r="C234" s="101"/>
      <c r="D234" s="20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2:18" x14ac:dyDescent="0.2">
      <c r="B235" s="101"/>
      <c r="C235" s="101"/>
      <c r="D235" s="20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2:18" x14ac:dyDescent="0.2">
      <c r="B236" s="101"/>
      <c r="C236" s="101"/>
      <c r="D236" s="20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2:18" x14ac:dyDescent="0.2">
      <c r="B237" s="101"/>
      <c r="C237" s="101"/>
      <c r="D237" s="20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2:18" x14ac:dyDescent="0.2">
      <c r="B238" s="101"/>
      <c r="C238" s="101"/>
      <c r="D238" s="20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2:18" x14ac:dyDescent="0.2">
      <c r="B239" s="101"/>
      <c r="C239" s="101"/>
      <c r="D239" s="20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2:18" x14ac:dyDescent="0.2">
      <c r="B240" s="101"/>
      <c r="C240" s="101"/>
      <c r="D240" s="20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2:18" x14ac:dyDescent="0.2">
      <c r="B241" s="101"/>
      <c r="C241" s="101"/>
      <c r="D241" s="20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2:18" x14ac:dyDescent="0.2">
      <c r="B242" s="101"/>
      <c r="C242" s="101"/>
      <c r="D242" s="20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2:18" x14ac:dyDescent="0.2">
      <c r="B243" s="101"/>
      <c r="C243" s="101"/>
      <c r="D243" s="20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2:18" x14ac:dyDescent="0.2">
      <c r="B244" s="101"/>
      <c r="C244" s="101"/>
      <c r="D244" s="20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2:18" x14ac:dyDescent="0.2">
      <c r="B245" s="101"/>
      <c r="C245" s="101"/>
      <c r="D245" s="20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2:18" x14ac:dyDescent="0.2">
      <c r="B246" s="101"/>
      <c r="C246" s="101"/>
      <c r="D246" s="20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2:18" x14ac:dyDescent="0.2">
      <c r="B247" s="101"/>
      <c r="C247" s="101"/>
      <c r="D247" s="20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RowHeight="12.75" x14ac:dyDescent="0.2"/>
  <cols>
    <col min="1" max="1" width="56.7109375" style="27" bestFit="1" customWidth="1"/>
    <col min="2" max="2" width="13.85546875" style="108" bestFit="1" customWidth="1"/>
    <col min="3" max="3" width="14.7109375" style="108" bestFit="1" customWidth="1"/>
    <col min="4" max="4" width="17.42578125" style="108" bestFit="1" customWidth="1"/>
    <col min="5" max="5" width="15.42578125" style="108" bestFit="1" customWidth="1"/>
    <col min="6" max="6" width="16.28515625" style="27" hidden="1" customWidth="1"/>
    <col min="7" max="7" width="3.5703125" style="27" hidden="1" customWidth="1"/>
    <col min="8" max="8" width="2.28515625" style="27" hidden="1" customWidth="1"/>
    <col min="9" max="9" width="3.5703125" style="10" customWidth="1"/>
    <col min="10" max="10" width="2.42578125" style="10" customWidth="1"/>
    <col min="11" max="16384" width="9.140625" style="27"/>
  </cols>
  <sheetData>
    <row r="3" spans="1:20" ht="18.75" x14ac:dyDescent="0.3">
      <c r="A3" s="1" t="s">
        <v>157</v>
      </c>
      <c r="B3" s="1"/>
      <c r="C3" s="1"/>
      <c r="D3" s="1"/>
      <c r="E3" s="1"/>
      <c r="F3" s="117"/>
      <c r="G3" s="117"/>
      <c r="H3" s="117"/>
    </row>
    <row r="4" spans="1:20" ht="15.75" customHeight="1" x14ac:dyDescent="0.3">
      <c r="A4" s="264" t="str">
        <f>" за станом на " &amp; STRPRESENTDATE</f>
        <v xml:space="preserve"> за станом на 31.05.2024</v>
      </c>
      <c r="B4" s="3"/>
      <c r="C4" s="3"/>
      <c r="D4" s="3"/>
      <c r="E4" s="3"/>
      <c r="F4" s="3"/>
      <c r="G4" s="3"/>
      <c r="H4" s="3"/>
      <c r="I4" s="253"/>
      <c r="J4" s="253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8.75" x14ac:dyDescent="0.3">
      <c r="A5" s="1" t="s">
        <v>28</v>
      </c>
      <c r="B5" s="1"/>
      <c r="C5" s="1"/>
      <c r="D5" s="1"/>
      <c r="E5" s="1"/>
      <c r="F5" s="117"/>
      <c r="G5" s="117"/>
      <c r="H5" s="117"/>
    </row>
    <row r="6" spans="1:20" x14ac:dyDescent="0.2">
      <c r="B6" s="101"/>
      <c r="C6" s="101"/>
      <c r="D6" s="101"/>
      <c r="E6" s="101"/>
      <c r="F6" s="15"/>
      <c r="G6" s="15"/>
      <c r="H6" s="15"/>
      <c r="I6" s="253"/>
      <c r="J6" s="253"/>
      <c r="K6" s="15"/>
      <c r="L6" s="15"/>
      <c r="M6" s="15"/>
      <c r="N6" s="15"/>
      <c r="O6" s="15"/>
      <c r="P6" s="15"/>
      <c r="Q6" s="15"/>
      <c r="R6" s="15"/>
    </row>
    <row r="7" spans="1:20" s="133" customFormat="1" x14ac:dyDescent="0.2">
      <c r="B7" s="194"/>
      <c r="C7" s="194"/>
      <c r="D7" s="194"/>
      <c r="E7" s="194"/>
      <c r="I7" s="92"/>
      <c r="J7" s="92"/>
    </row>
    <row r="8" spans="1:20" s="164" customFormat="1" ht="35.25" customHeight="1" x14ac:dyDescent="0.2">
      <c r="A8" s="42" t="s">
        <v>186</v>
      </c>
      <c r="B8" s="64" t="s">
        <v>14</v>
      </c>
      <c r="C8" s="64" t="s">
        <v>140</v>
      </c>
      <c r="D8" s="64" t="s">
        <v>133</v>
      </c>
      <c r="E8" s="64" t="str">
        <f xml:space="preserve"> "Сума боргу " &amp; VALVAL</f>
        <v>Сума боргу bn units</v>
      </c>
      <c r="F8" s="175" t="s">
        <v>107</v>
      </c>
      <c r="G8" s="175" t="s">
        <v>62</v>
      </c>
      <c r="H8" s="175" t="s">
        <v>61</v>
      </c>
      <c r="I8" s="155"/>
      <c r="J8" s="155"/>
    </row>
    <row r="9" spans="1:20" s="43" customFormat="1" ht="15.75" x14ac:dyDescent="0.2">
      <c r="A9" s="266" t="s">
        <v>157</v>
      </c>
      <c r="B9" s="267">
        <v>0.59499999999999997</v>
      </c>
      <c r="C9" s="267">
        <v>1.49</v>
      </c>
      <c r="D9" s="267">
        <v>0</v>
      </c>
      <c r="E9" s="267">
        <v>12633052.76</v>
      </c>
      <c r="F9" s="268">
        <v>0</v>
      </c>
      <c r="G9" s="268">
        <v>0</v>
      </c>
      <c r="H9" s="268">
        <v>3</v>
      </c>
      <c r="I9" s="253" t="str">
        <f t="shared" ref="I9:I53" si="0">IF(A9="","",A9 &amp; "; " &amp;B9 &amp; "%; "&amp;C9 &amp;"р.")</f>
        <v>Державний та гарантований державою борг України; 0,595%; 1,49р.</v>
      </c>
      <c r="J9" s="220">
        <f t="shared" ref="J9:J61" si="1">E9</f>
        <v>12633052.76</v>
      </c>
    </row>
    <row r="10" spans="1:20" ht="15.75" x14ac:dyDescent="0.25">
      <c r="A10" s="230" t="s">
        <v>29</v>
      </c>
      <c r="B10" s="69">
        <v>0</v>
      </c>
      <c r="C10" s="69">
        <v>0</v>
      </c>
      <c r="D10" s="69">
        <v>0</v>
      </c>
      <c r="E10" s="69">
        <v>0</v>
      </c>
      <c r="F10" s="230">
        <v>0</v>
      </c>
      <c r="G10" s="230">
        <v>0</v>
      </c>
      <c r="H10" s="230">
        <v>2</v>
      </c>
      <c r="I10" s="253" t="str">
        <f t="shared" si="0"/>
        <v xml:space="preserve">    Державний борг; 0%; 0р.</v>
      </c>
      <c r="J10" s="220">
        <f t="shared" si="1"/>
        <v>0</v>
      </c>
      <c r="K10" s="15"/>
      <c r="L10" s="15"/>
      <c r="M10" s="15"/>
      <c r="N10" s="15"/>
      <c r="O10" s="15"/>
      <c r="P10" s="15"/>
      <c r="Q10" s="15"/>
      <c r="R10" s="15"/>
    </row>
    <row r="11" spans="1:20" ht="15.75" x14ac:dyDescent="0.25">
      <c r="A11" s="206" t="s">
        <v>86</v>
      </c>
      <c r="B11" s="52">
        <v>0</v>
      </c>
      <c r="C11" s="52">
        <v>0</v>
      </c>
      <c r="D11" s="52">
        <v>0</v>
      </c>
      <c r="E11" s="52">
        <v>0</v>
      </c>
      <c r="F11" s="230">
        <v>1</v>
      </c>
      <c r="G11" s="230">
        <v>0</v>
      </c>
      <c r="H11" s="230">
        <v>0</v>
      </c>
      <c r="I11" s="253" t="str">
        <f t="shared" si="0"/>
        <v xml:space="preserve">      Державний внутрішній борг; 0%; 0р.</v>
      </c>
      <c r="J11" s="220">
        <f t="shared" si="1"/>
        <v>0</v>
      </c>
      <c r="K11" s="15"/>
      <c r="L11" s="15"/>
      <c r="M11" s="15"/>
      <c r="N11" s="15"/>
      <c r="O11" s="15"/>
      <c r="P11" s="15"/>
      <c r="Q11" s="15"/>
      <c r="R11" s="15"/>
    </row>
    <row r="12" spans="1:20" ht="15.75" x14ac:dyDescent="0.25">
      <c r="A12" s="230" t="s">
        <v>213</v>
      </c>
      <c r="B12" s="69">
        <v>0</v>
      </c>
      <c r="C12" s="69">
        <v>0</v>
      </c>
      <c r="D12" s="69">
        <v>0</v>
      </c>
      <c r="E12" s="69">
        <v>0</v>
      </c>
      <c r="F12" s="230">
        <v>0</v>
      </c>
      <c r="G12" s="230">
        <v>1</v>
      </c>
      <c r="H12" s="230">
        <v>0</v>
      </c>
      <c r="I12" s="253" t="str">
        <f t="shared" si="0"/>
        <v xml:space="preserve">            ОВДП (10 - річні); 0%; 0р.</v>
      </c>
      <c r="J12" s="220">
        <f t="shared" si="1"/>
        <v>0</v>
      </c>
      <c r="K12" s="15"/>
      <c r="L12" s="15"/>
      <c r="M12" s="15"/>
      <c r="N12" s="15"/>
      <c r="O12" s="15"/>
      <c r="P12" s="15"/>
      <c r="Q12" s="15"/>
      <c r="R12" s="15"/>
    </row>
    <row r="13" spans="1:20" ht="15.75" x14ac:dyDescent="0.25">
      <c r="A13" s="230" t="s">
        <v>43</v>
      </c>
      <c r="B13" s="69">
        <v>0</v>
      </c>
      <c r="C13" s="69">
        <v>0</v>
      </c>
      <c r="D13" s="69">
        <v>0</v>
      </c>
      <c r="E13" s="69">
        <v>0</v>
      </c>
      <c r="F13" s="230">
        <v>0</v>
      </c>
      <c r="G13" s="230">
        <v>1</v>
      </c>
      <c r="H13" s="230">
        <v>0</v>
      </c>
      <c r="I13" s="253" t="str">
        <f t="shared" si="0"/>
        <v xml:space="preserve">            ОВДП (11 - річні); 0%; 0р.</v>
      </c>
      <c r="J13" s="220">
        <f t="shared" si="1"/>
        <v>0</v>
      </c>
      <c r="K13" s="15"/>
      <c r="L13" s="15"/>
      <c r="M13" s="15"/>
      <c r="N13" s="15"/>
      <c r="O13" s="15"/>
      <c r="P13" s="15"/>
      <c r="Q13" s="15"/>
      <c r="R13" s="15"/>
    </row>
    <row r="14" spans="1:20" ht="15.75" x14ac:dyDescent="0.25">
      <c r="A14" s="230" t="s">
        <v>173</v>
      </c>
      <c r="B14" s="69">
        <v>0</v>
      </c>
      <c r="C14" s="69">
        <v>0</v>
      </c>
      <c r="D14" s="69">
        <v>0</v>
      </c>
      <c r="E14" s="69">
        <v>0</v>
      </c>
      <c r="F14" s="230">
        <v>0</v>
      </c>
      <c r="G14" s="230">
        <v>1</v>
      </c>
      <c r="H14" s="230">
        <v>0</v>
      </c>
      <c r="I14" s="253" t="str">
        <f t="shared" si="0"/>
        <v xml:space="preserve">            ОВДП (12 - місячні); 0%; 0р.</v>
      </c>
      <c r="J14" s="220">
        <f t="shared" si="1"/>
        <v>0</v>
      </c>
      <c r="K14" s="15"/>
      <c r="L14" s="15"/>
      <c r="M14" s="15"/>
      <c r="N14" s="15"/>
      <c r="O14" s="15"/>
      <c r="P14" s="15"/>
      <c r="Q14" s="15"/>
      <c r="R14" s="15"/>
    </row>
    <row r="15" spans="1:20" ht="15.75" x14ac:dyDescent="0.25">
      <c r="A15" s="230" t="s">
        <v>99</v>
      </c>
      <c r="B15" s="69">
        <v>0</v>
      </c>
      <c r="C15" s="69">
        <v>0</v>
      </c>
      <c r="D15" s="69">
        <v>0</v>
      </c>
      <c r="E15" s="69">
        <v>0</v>
      </c>
      <c r="F15" s="230">
        <v>0</v>
      </c>
      <c r="G15" s="230">
        <v>1</v>
      </c>
      <c r="H15" s="230">
        <v>0</v>
      </c>
      <c r="I15" s="253" t="str">
        <f t="shared" si="0"/>
        <v xml:space="preserve">            ОВДП (12 - річні); 0%; 0р.</v>
      </c>
      <c r="J15" s="220">
        <f t="shared" si="1"/>
        <v>0</v>
      </c>
      <c r="K15" s="15"/>
      <c r="L15" s="15"/>
      <c r="M15" s="15"/>
      <c r="N15" s="15"/>
      <c r="O15" s="15"/>
      <c r="P15" s="15"/>
      <c r="Q15" s="15"/>
      <c r="R15" s="15"/>
    </row>
    <row r="16" spans="1:20" ht="15.75" x14ac:dyDescent="0.25">
      <c r="A16" s="230" t="s">
        <v>149</v>
      </c>
      <c r="B16" s="69">
        <v>0</v>
      </c>
      <c r="C16" s="69">
        <v>0</v>
      </c>
      <c r="D16" s="69">
        <v>0</v>
      </c>
      <c r="E16" s="69">
        <v>0</v>
      </c>
      <c r="F16" s="230">
        <v>0</v>
      </c>
      <c r="G16" s="230">
        <v>1</v>
      </c>
      <c r="H16" s="230">
        <v>0</v>
      </c>
      <c r="I16" s="253" t="str">
        <f t="shared" si="0"/>
        <v xml:space="preserve">            ОВДП (13 - річні); 0%; 0р.</v>
      </c>
      <c r="J16" s="220">
        <f t="shared" si="1"/>
        <v>0</v>
      </c>
      <c r="K16" s="15"/>
      <c r="L16" s="15"/>
      <c r="M16" s="15"/>
      <c r="N16" s="15"/>
      <c r="O16" s="15"/>
      <c r="P16" s="15"/>
      <c r="Q16" s="15"/>
      <c r="R16" s="15"/>
    </row>
    <row r="17" spans="1:18" ht="15.75" x14ac:dyDescent="0.25">
      <c r="A17" s="230" t="s">
        <v>207</v>
      </c>
      <c r="B17" s="69">
        <v>0</v>
      </c>
      <c r="C17" s="69">
        <v>0</v>
      </c>
      <c r="D17" s="69">
        <v>0</v>
      </c>
      <c r="E17" s="69">
        <v>0</v>
      </c>
      <c r="F17" s="230">
        <v>0</v>
      </c>
      <c r="G17" s="230">
        <v>1</v>
      </c>
      <c r="H17" s="230">
        <v>0</v>
      </c>
      <c r="I17" s="253" t="str">
        <f t="shared" si="0"/>
        <v xml:space="preserve">            ОВДП (14 - річні); 0%; 0р.</v>
      </c>
      <c r="J17" s="220">
        <f t="shared" si="1"/>
        <v>0</v>
      </c>
      <c r="K17" s="15"/>
      <c r="L17" s="15"/>
      <c r="M17" s="15"/>
      <c r="N17" s="15"/>
      <c r="O17" s="15"/>
      <c r="P17" s="15"/>
      <c r="Q17" s="15"/>
      <c r="R17" s="15"/>
    </row>
    <row r="18" spans="1:18" ht="15.75" x14ac:dyDescent="0.25">
      <c r="A18" s="230" t="s">
        <v>38</v>
      </c>
      <c r="B18" s="69">
        <v>0</v>
      </c>
      <c r="C18" s="69">
        <v>0</v>
      </c>
      <c r="D18" s="69">
        <v>0</v>
      </c>
      <c r="E18" s="69">
        <v>0</v>
      </c>
      <c r="F18" s="230">
        <v>0</v>
      </c>
      <c r="G18" s="230">
        <v>1</v>
      </c>
      <c r="H18" s="230">
        <v>0</v>
      </c>
      <c r="I18" s="253" t="str">
        <f t="shared" si="0"/>
        <v xml:space="preserve">            ОВДП (15 - річні); 0%; 0р.</v>
      </c>
      <c r="J18" s="220">
        <f t="shared" si="1"/>
        <v>0</v>
      </c>
      <c r="K18" s="15"/>
      <c r="L18" s="15"/>
      <c r="M18" s="15"/>
      <c r="N18" s="15"/>
      <c r="O18" s="15"/>
      <c r="P18" s="15"/>
      <c r="Q18" s="15"/>
      <c r="R18" s="15"/>
    </row>
    <row r="19" spans="1:18" ht="15.75" x14ac:dyDescent="0.25">
      <c r="A19" s="230" t="s">
        <v>92</v>
      </c>
      <c r="B19" s="69">
        <v>0</v>
      </c>
      <c r="C19" s="69">
        <v>0</v>
      </c>
      <c r="D19" s="69">
        <v>0</v>
      </c>
      <c r="E19" s="69">
        <v>0</v>
      </c>
      <c r="F19" s="230">
        <v>0</v>
      </c>
      <c r="G19" s="230">
        <v>1</v>
      </c>
      <c r="H19" s="230">
        <v>0</v>
      </c>
      <c r="I19" s="253" t="str">
        <f t="shared" si="0"/>
        <v xml:space="preserve">            ОВДП (16 - річні); 0%; 0р.</v>
      </c>
      <c r="J19" s="220">
        <f t="shared" si="1"/>
        <v>0</v>
      </c>
      <c r="K19" s="15"/>
      <c r="L19" s="15"/>
      <c r="M19" s="15"/>
      <c r="N19" s="15"/>
      <c r="O19" s="15"/>
      <c r="P19" s="15"/>
      <c r="Q19" s="15"/>
      <c r="R19" s="15"/>
    </row>
    <row r="20" spans="1:18" ht="15.75" x14ac:dyDescent="0.25">
      <c r="A20" s="230" t="s">
        <v>143</v>
      </c>
      <c r="B20" s="69">
        <v>0</v>
      </c>
      <c r="C20" s="69">
        <v>0</v>
      </c>
      <c r="D20" s="69">
        <v>0</v>
      </c>
      <c r="E20" s="69">
        <v>0</v>
      </c>
      <c r="F20" s="230">
        <v>0</v>
      </c>
      <c r="G20" s="230">
        <v>1</v>
      </c>
      <c r="H20" s="230">
        <v>0</v>
      </c>
      <c r="I20" s="253" t="str">
        <f t="shared" si="0"/>
        <v xml:space="preserve">            ОВДП (17 - річні); 0%; 0р.</v>
      </c>
      <c r="J20" s="220">
        <f t="shared" si="1"/>
        <v>0</v>
      </c>
      <c r="K20" s="15"/>
      <c r="L20" s="15"/>
      <c r="M20" s="15"/>
      <c r="N20" s="15"/>
      <c r="O20" s="15"/>
      <c r="P20" s="15"/>
      <c r="Q20" s="15"/>
      <c r="R20" s="15"/>
    </row>
    <row r="21" spans="1:18" ht="15.75" x14ac:dyDescent="0.25">
      <c r="A21" s="230" t="s">
        <v>27</v>
      </c>
      <c r="B21" s="69">
        <v>0</v>
      </c>
      <c r="C21" s="69">
        <v>0</v>
      </c>
      <c r="D21" s="69">
        <v>0</v>
      </c>
      <c r="E21" s="69">
        <v>0</v>
      </c>
      <c r="F21" s="230">
        <v>0</v>
      </c>
      <c r="G21" s="230">
        <v>1</v>
      </c>
      <c r="H21" s="230">
        <v>0</v>
      </c>
      <c r="I21" s="253" t="str">
        <f t="shared" si="0"/>
        <v xml:space="preserve">            ОВДП (18 - місячні); 0%; 0р.</v>
      </c>
      <c r="J21" s="220">
        <f t="shared" si="1"/>
        <v>0</v>
      </c>
      <c r="K21" s="15"/>
      <c r="L21" s="15"/>
      <c r="M21" s="15"/>
      <c r="N21" s="15"/>
      <c r="O21" s="15"/>
      <c r="P21" s="15"/>
      <c r="Q21" s="15"/>
      <c r="R21" s="15"/>
    </row>
    <row r="22" spans="1:18" ht="15.75" x14ac:dyDescent="0.25">
      <c r="A22" s="206" t="s">
        <v>202</v>
      </c>
      <c r="B22" s="52">
        <v>0</v>
      </c>
      <c r="C22" s="52">
        <v>0</v>
      </c>
      <c r="D22" s="52">
        <v>0</v>
      </c>
      <c r="E22" s="52">
        <v>0</v>
      </c>
      <c r="F22" s="230">
        <v>0</v>
      </c>
      <c r="G22" s="230">
        <v>1</v>
      </c>
      <c r="H22" s="230">
        <v>0</v>
      </c>
      <c r="I22" s="253" t="str">
        <f t="shared" si="0"/>
        <v xml:space="preserve">            ОВДП (18 - річні); 0%; 0р.</v>
      </c>
      <c r="J22" s="220">
        <f t="shared" si="1"/>
        <v>0</v>
      </c>
      <c r="K22" s="15"/>
      <c r="L22" s="15"/>
      <c r="M22" s="15"/>
      <c r="N22" s="15"/>
      <c r="O22" s="15"/>
      <c r="P22" s="15"/>
      <c r="Q22" s="15"/>
      <c r="R22" s="15"/>
    </row>
    <row r="23" spans="1:18" ht="15.75" x14ac:dyDescent="0.25">
      <c r="A23" s="230" t="s">
        <v>192</v>
      </c>
      <c r="B23" s="69">
        <v>0</v>
      </c>
      <c r="C23" s="69">
        <v>0</v>
      </c>
      <c r="D23" s="69">
        <v>0</v>
      </c>
      <c r="E23" s="69">
        <v>0</v>
      </c>
      <c r="F23" s="230">
        <v>0</v>
      </c>
      <c r="G23" s="230">
        <v>1</v>
      </c>
      <c r="H23" s="230">
        <v>0</v>
      </c>
      <c r="I23" s="253" t="str">
        <f t="shared" si="0"/>
        <v xml:space="preserve">            ОВДП (19 - річні); 0%; 0р.</v>
      </c>
      <c r="J23" s="220">
        <f t="shared" si="1"/>
        <v>0</v>
      </c>
      <c r="K23" s="15"/>
      <c r="L23" s="15"/>
      <c r="M23" s="15"/>
      <c r="N23" s="15"/>
      <c r="O23" s="15"/>
      <c r="P23" s="15"/>
      <c r="Q23" s="15"/>
      <c r="R23" s="15"/>
    </row>
    <row r="24" spans="1:18" ht="15.75" x14ac:dyDescent="0.25">
      <c r="A24" s="230" t="s">
        <v>206</v>
      </c>
      <c r="B24" s="69">
        <v>0</v>
      </c>
      <c r="C24" s="69">
        <v>0</v>
      </c>
      <c r="D24" s="69">
        <v>0</v>
      </c>
      <c r="E24" s="69">
        <v>0</v>
      </c>
      <c r="F24" s="230">
        <v>0</v>
      </c>
      <c r="G24" s="230">
        <v>1</v>
      </c>
      <c r="H24" s="230">
        <v>0</v>
      </c>
      <c r="I24" s="253" t="str">
        <f t="shared" si="0"/>
        <v xml:space="preserve">            ОВДП (2 - річні); 0%; 0р.</v>
      </c>
      <c r="J24" s="220">
        <f t="shared" si="1"/>
        <v>0</v>
      </c>
      <c r="K24" s="15"/>
      <c r="L24" s="15"/>
      <c r="M24" s="15"/>
      <c r="N24" s="15"/>
      <c r="O24" s="15"/>
      <c r="P24" s="15"/>
      <c r="Q24" s="15"/>
      <c r="R24" s="15"/>
    </row>
    <row r="25" spans="1:18" ht="15.75" x14ac:dyDescent="0.25">
      <c r="A25" s="206" t="s">
        <v>150</v>
      </c>
      <c r="B25" s="52">
        <v>0</v>
      </c>
      <c r="C25" s="52">
        <v>0</v>
      </c>
      <c r="D25" s="52">
        <v>0</v>
      </c>
      <c r="E25" s="52">
        <v>0</v>
      </c>
      <c r="F25" s="230">
        <v>0</v>
      </c>
      <c r="G25" s="230">
        <v>1</v>
      </c>
      <c r="H25" s="230">
        <v>0</v>
      </c>
      <c r="I25" s="253" t="str">
        <f t="shared" si="0"/>
        <v xml:space="preserve">            ОВДП (20 - річні); 0%; 0р.</v>
      </c>
      <c r="J25" s="220">
        <f t="shared" si="1"/>
        <v>0</v>
      </c>
      <c r="K25" s="15"/>
      <c r="L25" s="15"/>
      <c r="M25" s="15"/>
      <c r="N25" s="15"/>
      <c r="O25" s="15"/>
      <c r="P25" s="15"/>
      <c r="Q25" s="15"/>
      <c r="R25" s="15"/>
    </row>
    <row r="26" spans="1:18" ht="15.75" x14ac:dyDescent="0.25">
      <c r="A26" s="206" t="s">
        <v>210</v>
      </c>
      <c r="B26" s="52">
        <v>0</v>
      </c>
      <c r="C26" s="52">
        <v>0</v>
      </c>
      <c r="D26" s="52">
        <v>0</v>
      </c>
      <c r="E26" s="52">
        <v>0</v>
      </c>
      <c r="F26" s="230">
        <v>0</v>
      </c>
      <c r="G26" s="230">
        <v>1</v>
      </c>
      <c r="H26" s="230">
        <v>0</v>
      </c>
      <c r="I26" s="253" t="str">
        <f t="shared" si="0"/>
        <v xml:space="preserve">            ОВДП (21 - річні); 0%; 0р.</v>
      </c>
      <c r="J26" s="220">
        <f t="shared" si="1"/>
        <v>0</v>
      </c>
      <c r="K26" s="15"/>
      <c r="L26" s="15"/>
      <c r="M26" s="15"/>
      <c r="N26" s="15"/>
      <c r="O26" s="15"/>
      <c r="P26" s="15"/>
      <c r="Q26" s="15"/>
      <c r="R26" s="15"/>
    </row>
    <row r="27" spans="1:18" ht="15.75" x14ac:dyDescent="0.25">
      <c r="A27" s="230" t="s">
        <v>40</v>
      </c>
      <c r="B27" s="69">
        <v>0</v>
      </c>
      <c r="C27" s="69">
        <v>0</v>
      </c>
      <c r="D27" s="69">
        <v>0</v>
      </c>
      <c r="E27" s="69">
        <v>0</v>
      </c>
      <c r="F27" s="230">
        <v>0</v>
      </c>
      <c r="G27" s="230">
        <v>1</v>
      </c>
      <c r="H27" s="230">
        <v>0</v>
      </c>
      <c r="I27" s="253" t="str">
        <f t="shared" si="0"/>
        <v xml:space="preserve">            ОВДП (22 - річні); 0%; 0р.</v>
      </c>
      <c r="J27" s="220">
        <f t="shared" si="1"/>
        <v>0</v>
      </c>
      <c r="K27" s="15"/>
      <c r="L27" s="15"/>
      <c r="M27" s="15"/>
      <c r="N27" s="15"/>
      <c r="O27" s="15"/>
      <c r="P27" s="15"/>
      <c r="Q27" s="15"/>
      <c r="R27" s="15"/>
    </row>
    <row r="28" spans="1:18" ht="15.75" x14ac:dyDescent="0.25">
      <c r="A28" s="230" t="s">
        <v>93</v>
      </c>
      <c r="B28" s="69">
        <v>0</v>
      </c>
      <c r="C28" s="69">
        <v>0</v>
      </c>
      <c r="D28" s="69">
        <v>0</v>
      </c>
      <c r="E28" s="69">
        <v>0</v>
      </c>
      <c r="F28" s="230">
        <v>0</v>
      </c>
      <c r="G28" s="230">
        <v>1</v>
      </c>
      <c r="H28" s="230">
        <v>0</v>
      </c>
      <c r="I28" s="253" t="str">
        <f t="shared" si="0"/>
        <v xml:space="preserve">            ОВДП (23 - річні); 0%; 0р.</v>
      </c>
      <c r="J28" s="220">
        <f t="shared" si="1"/>
        <v>0</v>
      </c>
      <c r="K28" s="15"/>
      <c r="L28" s="15"/>
      <c r="M28" s="15"/>
      <c r="N28" s="15"/>
      <c r="O28" s="15"/>
      <c r="P28" s="15"/>
      <c r="Q28" s="15"/>
      <c r="R28" s="15"/>
    </row>
    <row r="29" spans="1:18" ht="15.75" x14ac:dyDescent="0.25">
      <c r="A29" s="230" t="s">
        <v>145</v>
      </c>
      <c r="B29" s="69">
        <v>0</v>
      </c>
      <c r="C29" s="69">
        <v>0</v>
      </c>
      <c r="D29" s="69">
        <v>0</v>
      </c>
      <c r="E29" s="69">
        <v>0</v>
      </c>
      <c r="F29" s="230">
        <v>0</v>
      </c>
      <c r="G29" s="230">
        <v>1</v>
      </c>
      <c r="H29" s="230">
        <v>0</v>
      </c>
      <c r="I29" s="253" t="str">
        <f t="shared" si="0"/>
        <v xml:space="preserve">            ОВДП (24 - річні); 0%; 0р.</v>
      </c>
      <c r="J29" s="220">
        <f t="shared" si="1"/>
        <v>0</v>
      </c>
      <c r="K29" s="15"/>
      <c r="L29" s="15"/>
      <c r="M29" s="15"/>
      <c r="N29" s="15"/>
      <c r="O29" s="15"/>
      <c r="P29" s="15"/>
      <c r="Q29" s="15"/>
      <c r="R29" s="15"/>
    </row>
    <row r="30" spans="1:18" ht="15.75" x14ac:dyDescent="0.25">
      <c r="A30" s="230" t="s">
        <v>204</v>
      </c>
      <c r="B30" s="69">
        <v>0</v>
      </c>
      <c r="C30" s="69">
        <v>0</v>
      </c>
      <c r="D30" s="69">
        <v>0</v>
      </c>
      <c r="E30" s="69">
        <v>0</v>
      </c>
      <c r="F30" s="230">
        <v>0</v>
      </c>
      <c r="G30" s="230">
        <v>1</v>
      </c>
      <c r="H30" s="230">
        <v>0</v>
      </c>
      <c r="I30" s="253" t="str">
        <f t="shared" si="0"/>
        <v xml:space="preserve">            ОВДП (25 - річні); 0%; 0р.</v>
      </c>
      <c r="J30" s="220">
        <f t="shared" si="1"/>
        <v>0</v>
      </c>
      <c r="K30" s="15"/>
      <c r="L30" s="15"/>
      <c r="M30" s="15"/>
      <c r="N30" s="15"/>
      <c r="O30" s="15"/>
      <c r="P30" s="15"/>
      <c r="Q30" s="15"/>
      <c r="R30" s="15"/>
    </row>
    <row r="31" spans="1:18" ht="15.75" x14ac:dyDescent="0.25">
      <c r="A31" s="230" t="s">
        <v>32</v>
      </c>
      <c r="B31" s="69">
        <v>0</v>
      </c>
      <c r="C31" s="69">
        <v>0</v>
      </c>
      <c r="D31" s="69">
        <v>0</v>
      </c>
      <c r="E31" s="69">
        <v>0</v>
      </c>
      <c r="F31" s="230">
        <v>0</v>
      </c>
      <c r="G31" s="230">
        <v>1</v>
      </c>
      <c r="H31" s="230">
        <v>0</v>
      </c>
      <c r="I31" s="253" t="str">
        <f t="shared" si="0"/>
        <v xml:space="preserve">            ОВДП (26 - річні); 0%; 0р.</v>
      </c>
      <c r="J31" s="220">
        <f t="shared" si="1"/>
        <v>0</v>
      </c>
      <c r="K31" s="15"/>
      <c r="L31" s="15"/>
      <c r="M31" s="15"/>
      <c r="N31" s="15"/>
      <c r="O31" s="15"/>
      <c r="P31" s="15"/>
      <c r="Q31" s="15"/>
      <c r="R31" s="15"/>
    </row>
    <row r="32" spans="1:18" ht="15.75" x14ac:dyDescent="0.25">
      <c r="A32" s="230" t="s">
        <v>85</v>
      </c>
      <c r="B32" s="69">
        <v>0</v>
      </c>
      <c r="C32" s="69">
        <v>0</v>
      </c>
      <c r="D32" s="69">
        <v>0</v>
      </c>
      <c r="E32" s="69">
        <v>0</v>
      </c>
      <c r="F32" s="230">
        <v>0</v>
      </c>
      <c r="G32" s="230">
        <v>1</v>
      </c>
      <c r="H32" s="230">
        <v>0</v>
      </c>
      <c r="I32" s="253" t="str">
        <f t="shared" si="0"/>
        <v xml:space="preserve">            ОВДП (27 - річні); 0%; 0р.</v>
      </c>
      <c r="J32" s="220">
        <f t="shared" si="1"/>
        <v>0</v>
      </c>
      <c r="K32" s="15"/>
      <c r="L32" s="15"/>
      <c r="M32" s="15"/>
      <c r="N32" s="15"/>
      <c r="O32" s="15"/>
      <c r="P32" s="15"/>
      <c r="Q32" s="15"/>
      <c r="R32" s="15"/>
    </row>
    <row r="33" spans="1:18" ht="15.75" x14ac:dyDescent="0.25">
      <c r="A33" s="230" t="s">
        <v>138</v>
      </c>
      <c r="B33" s="69">
        <v>0</v>
      </c>
      <c r="C33" s="69">
        <v>0</v>
      </c>
      <c r="D33" s="69">
        <v>0</v>
      </c>
      <c r="E33" s="69">
        <v>0</v>
      </c>
      <c r="F33" s="230">
        <v>0</v>
      </c>
      <c r="G33" s="230">
        <v>1</v>
      </c>
      <c r="H33" s="230">
        <v>0</v>
      </c>
      <c r="I33" s="253" t="str">
        <f t="shared" si="0"/>
        <v xml:space="preserve">            ОВДП (28 - річні); 0%; 0р.</v>
      </c>
      <c r="J33" s="220">
        <f t="shared" si="1"/>
        <v>0</v>
      </c>
      <c r="K33" s="15"/>
      <c r="L33" s="15"/>
      <c r="M33" s="15"/>
      <c r="N33" s="15"/>
      <c r="O33" s="15"/>
      <c r="P33" s="15"/>
      <c r="Q33" s="15"/>
      <c r="R33" s="15"/>
    </row>
    <row r="34" spans="1:18" ht="15.75" x14ac:dyDescent="0.25">
      <c r="A34" s="230" t="s">
        <v>198</v>
      </c>
      <c r="B34" s="69">
        <v>0</v>
      </c>
      <c r="C34" s="69">
        <v>0</v>
      </c>
      <c r="D34" s="69">
        <v>0</v>
      </c>
      <c r="E34" s="69">
        <v>0</v>
      </c>
      <c r="F34" s="230">
        <v>0</v>
      </c>
      <c r="G34" s="230">
        <v>1</v>
      </c>
      <c r="H34" s="230">
        <v>0</v>
      </c>
      <c r="I34" s="253" t="str">
        <f t="shared" si="0"/>
        <v xml:space="preserve">            ОВДП (29 - річні); 0%; 0р.</v>
      </c>
      <c r="J34" s="220">
        <f t="shared" si="1"/>
        <v>0</v>
      </c>
      <c r="K34" s="15"/>
      <c r="L34" s="15"/>
      <c r="M34" s="15"/>
      <c r="N34" s="15"/>
      <c r="O34" s="15"/>
      <c r="P34" s="15"/>
      <c r="Q34" s="15"/>
      <c r="R34" s="15"/>
    </row>
    <row r="35" spans="1:18" ht="15.75" x14ac:dyDescent="0.25">
      <c r="A35" s="230" t="s">
        <v>12</v>
      </c>
      <c r="B35" s="69">
        <v>0</v>
      </c>
      <c r="C35" s="69">
        <v>0</v>
      </c>
      <c r="D35" s="69">
        <v>0</v>
      </c>
      <c r="E35" s="69">
        <v>0</v>
      </c>
      <c r="F35" s="230">
        <v>0</v>
      </c>
      <c r="G35" s="230">
        <v>1</v>
      </c>
      <c r="H35" s="230">
        <v>0</v>
      </c>
      <c r="I35" s="253" t="str">
        <f t="shared" si="0"/>
        <v xml:space="preserve">            ОВДП (3 - місячні); 0%; 0р.</v>
      </c>
      <c r="J35" s="220">
        <f t="shared" si="1"/>
        <v>0</v>
      </c>
      <c r="K35" s="15"/>
      <c r="L35" s="15"/>
      <c r="M35" s="15"/>
      <c r="N35" s="15"/>
      <c r="O35" s="15"/>
      <c r="P35" s="15"/>
      <c r="Q35" s="15"/>
      <c r="R35" s="15"/>
    </row>
    <row r="36" spans="1:18" ht="15.75" x14ac:dyDescent="0.25">
      <c r="A36" s="230" t="s">
        <v>34</v>
      </c>
      <c r="B36" s="69">
        <v>0</v>
      </c>
      <c r="C36" s="69">
        <v>0</v>
      </c>
      <c r="D36" s="69">
        <v>0</v>
      </c>
      <c r="E36" s="69">
        <v>0</v>
      </c>
      <c r="F36" s="230">
        <v>0</v>
      </c>
      <c r="G36" s="230">
        <v>1</v>
      </c>
      <c r="H36" s="230">
        <v>0</v>
      </c>
      <c r="I36" s="253" t="str">
        <f t="shared" si="0"/>
        <v xml:space="preserve">            ОВДП (3 - річні); 0%; 0р.</v>
      </c>
      <c r="J36" s="220">
        <f t="shared" si="1"/>
        <v>0</v>
      </c>
      <c r="K36" s="15"/>
      <c r="L36" s="15"/>
      <c r="M36" s="15"/>
      <c r="N36" s="15"/>
      <c r="O36" s="15"/>
      <c r="P36" s="15"/>
      <c r="Q36" s="15"/>
      <c r="R36" s="15"/>
    </row>
    <row r="37" spans="1:18" ht="15.75" x14ac:dyDescent="0.25">
      <c r="A37" s="230" t="s">
        <v>154</v>
      </c>
      <c r="B37" s="69">
        <v>0</v>
      </c>
      <c r="C37" s="69">
        <v>0</v>
      </c>
      <c r="D37" s="69">
        <v>0</v>
      </c>
      <c r="E37" s="69">
        <v>0</v>
      </c>
      <c r="F37" s="230">
        <v>0</v>
      </c>
      <c r="G37" s="230">
        <v>1</v>
      </c>
      <c r="H37" s="230">
        <v>0</v>
      </c>
      <c r="I37" s="253" t="str">
        <f t="shared" si="0"/>
        <v xml:space="preserve">            ОВДП (30 - річні); 0%; 0р.</v>
      </c>
      <c r="J37" s="220">
        <f t="shared" si="1"/>
        <v>0</v>
      </c>
      <c r="K37" s="15"/>
      <c r="L37" s="15"/>
      <c r="M37" s="15"/>
      <c r="N37" s="15"/>
      <c r="O37" s="15"/>
      <c r="P37" s="15"/>
      <c r="Q37" s="15"/>
      <c r="R37" s="15"/>
    </row>
    <row r="38" spans="1:18" ht="15.75" x14ac:dyDescent="0.25">
      <c r="A38" s="230" t="s">
        <v>91</v>
      </c>
      <c r="B38" s="69">
        <v>0</v>
      </c>
      <c r="C38" s="69">
        <v>0</v>
      </c>
      <c r="D38" s="69">
        <v>0</v>
      </c>
      <c r="E38" s="69">
        <v>0</v>
      </c>
      <c r="F38" s="230">
        <v>0</v>
      </c>
      <c r="G38" s="230">
        <v>1</v>
      </c>
      <c r="H38" s="230">
        <v>0</v>
      </c>
      <c r="I38" s="253" t="str">
        <f t="shared" si="0"/>
        <v xml:space="preserve">            ОВДП (4 - річні); 0%; 0р.</v>
      </c>
      <c r="J38" s="220">
        <f t="shared" si="1"/>
        <v>0</v>
      </c>
      <c r="K38" s="15"/>
      <c r="L38" s="15"/>
      <c r="M38" s="15"/>
      <c r="N38" s="15"/>
      <c r="O38" s="15"/>
      <c r="P38" s="15"/>
      <c r="Q38" s="15"/>
      <c r="R38" s="15"/>
    </row>
    <row r="39" spans="1:18" ht="15.75" x14ac:dyDescent="0.25">
      <c r="A39" s="230" t="s">
        <v>141</v>
      </c>
      <c r="B39" s="69">
        <v>0</v>
      </c>
      <c r="C39" s="69">
        <v>0</v>
      </c>
      <c r="D39" s="69">
        <v>0</v>
      </c>
      <c r="E39" s="69">
        <v>0</v>
      </c>
      <c r="F39" s="230">
        <v>0</v>
      </c>
      <c r="G39" s="230">
        <v>1</v>
      </c>
      <c r="H39" s="230">
        <v>0</v>
      </c>
      <c r="I39" s="253" t="str">
        <f t="shared" si="0"/>
        <v xml:space="preserve">            ОВДП (5 - річні); 0%; 0р.</v>
      </c>
      <c r="J39" s="220">
        <f t="shared" si="1"/>
        <v>0</v>
      </c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A40" s="230" t="s">
        <v>45</v>
      </c>
      <c r="B40" s="69">
        <v>0</v>
      </c>
      <c r="C40" s="69">
        <v>0</v>
      </c>
      <c r="D40" s="69">
        <v>0</v>
      </c>
      <c r="E40" s="69">
        <v>0</v>
      </c>
      <c r="F40" s="230">
        <v>0</v>
      </c>
      <c r="G40" s="230">
        <v>1</v>
      </c>
      <c r="H40" s="230">
        <v>0</v>
      </c>
      <c r="I40" s="253" t="str">
        <f t="shared" si="0"/>
        <v xml:space="preserve">            ОВДП (6 - місячні); 0%; 0р.</v>
      </c>
      <c r="J40" s="220">
        <f t="shared" si="1"/>
        <v>0</v>
      </c>
      <c r="K40" s="15"/>
      <c r="L40" s="15"/>
      <c r="M40" s="15"/>
      <c r="N40" s="15"/>
      <c r="O40" s="15"/>
      <c r="P40" s="15"/>
      <c r="Q40" s="15"/>
      <c r="R40" s="15"/>
    </row>
    <row r="41" spans="1:18" ht="15.75" x14ac:dyDescent="0.25">
      <c r="A41" s="230" t="s">
        <v>134</v>
      </c>
      <c r="B41" s="69">
        <v>0</v>
      </c>
      <c r="C41" s="69">
        <v>0</v>
      </c>
      <c r="D41" s="69">
        <v>0</v>
      </c>
      <c r="E41" s="69">
        <v>0</v>
      </c>
      <c r="F41" s="230">
        <v>0</v>
      </c>
      <c r="G41" s="230">
        <v>1</v>
      </c>
      <c r="H41" s="230">
        <v>0</v>
      </c>
      <c r="I41" s="253" t="str">
        <f t="shared" si="0"/>
        <v xml:space="preserve">            ОВДП (6 - річні); 0%; 0р.</v>
      </c>
      <c r="J41" s="220">
        <f t="shared" si="1"/>
        <v>0</v>
      </c>
      <c r="K41" s="15"/>
      <c r="L41" s="15"/>
      <c r="M41" s="15"/>
      <c r="N41" s="15"/>
      <c r="O41" s="15"/>
      <c r="P41" s="15"/>
      <c r="Q41" s="15"/>
      <c r="R41" s="15"/>
    </row>
    <row r="42" spans="1:18" ht="15.75" x14ac:dyDescent="0.25">
      <c r="A42" s="230" t="s">
        <v>190</v>
      </c>
      <c r="B42" s="69">
        <v>0</v>
      </c>
      <c r="C42" s="69">
        <v>0</v>
      </c>
      <c r="D42" s="69">
        <v>0</v>
      </c>
      <c r="E42" s="69">
        <v>0</v>
      </c>
      <c r="F42" s="230">
        <v>0</v>
      </c>
      <c r="G42" s="230">
        <v>1</v>
      </c>
      <c r="H42" s="230">
        <v>0</v>
      </c>
      <c r="I42" s="253" t="str">
        <f t="shared" si="0"/>
        <v xml:space="preserve">            ОВДП (7 - річні); 0%; 0р.</v>
      </c>
      <c r="J42" s="220">
        <f t="shared" si="1"/>
        <v>0</v>
      </c>
      <c r="K42" s="15"/>
      <c r="L42" s="15"/>
      <c r="M42" s="15"/>
      <c r="N42" s="15"/>
      <c r="O42" s="15"/>
      <c r="P42" s="15"/>
      <c r="Q42" s="15"/>
      <c r="R42" s="15"/>
    </row>
    <row r="43" spans="1:18" ht="15.75" x14ac:dyDescent="0.25">
      <c r="A43" s="230" t="s">
        <v>24</v>
      </c>
      <c r="B43" s="69">
        <v>0</v>
      </c>
      <c r="C43" s="69">
        <v>0</v>
      </c>
      <c r="D43" s="69">
        <v>0</v>
      </c>
      <c r="E43" s="69">
        <v>0</v>
      </c>
      <c r="F43" s="230">
        <v>0</v>
      </c>
      <c r="G43" s="230">
        <v>1</v>
      </c>
      <c r="H43" s="230">
        <v>0</v>
      </c>
      <c r="I43" s="253" t="str">
        <f t="shared" si="0"/>
        <v xml:space="preserve">            ОВДП (8 - річні); 0%; 0р.</v>
      </c>
      <c r="J43" s="220">
        <f t="shared" si="1"/>
        <v>0</v>
      </c>
      <c r="K43" s="15"/>
      <c r="L43" s="15"/>
      <c r="M43" s="15"/>
      <c r="N43" s="15"/>
      <c r="O43" s="15"/>
      <c r="P43" s="15"/>
      <c r="Q43" s="15"/>
      <c r="R43" s="15"/>
    </row>
    <row r="44" spans="1:18" ht="15.75" x14ac:dyDescent="0.25">
      <c r="A44" s="230" t="s">
        <v>139</v>
      </c>
      <c r="B44" s="69">
        <v>0</v>
      </c>
      <c r="C44" s="69">
        <v>0</v>
      </c>
      <c r="D44" s="69">
        <v>0</v>
      </c>
      <c r="E44" s="69">
        <v>0</v>
      </c>
      <c r="F44" s="230">
        <v>0</v>
      </c>
      <c r="G44" s="230">
        <v>1</v>
      </c>
      <c r="H44" s="230">
        <v>0</v>
      </c>
      <c r="I44" s="253" t="str">
        <f t="shared" si="0"/>
        <v xml:space="preserve">            ОВДП (9 - місячні); 0%; 0р.</v>
      </c>
      <c r="J44" s="220">
        <f t="shared" si="1"/>
        <v>0</v>
      </c>
      <c r="K44" s="15"/>
      <c r="L44" s="15"/>
      <c r="M44" s="15"/>
      <c r="N44" s="15"/>
      <c r="O44" s="15"/>
      <c r="P44" s="15"/>
      <c r="Q44" s="15"/>
      <c r="R44" s="15"/>
    </row>
    <row r="45" spans="1:18" ht="15.75" x14ac:dyDescent="0.25">
      <c r="A45" s="230" t="s">
        <v>75</v>
      </c>
      <c r="B45" s="69">
        <v>0</v>
      </c>
      <c r="C45" s="69">
        <v>0</v>
      </c>
      <c r="D45" s="69">
        <v>0</v>
      </c>
      <c r="E45" s="69">
        <v>0</v>
      </c>
      <c r="F45" s="230">
        <v>0</v>
      </c>
      <c r="G45" s="230">
        <v>1</v>
      </c>
      <c r="H45" s="230">
        <v>0</v>
      </c>
      <c r="I45" s="253" t="str">
        <f t="shared" si="0"/>
        <v xml:space="preserve">            ОВДП (9 - річні); 0%; 0р.</v>
      </c>
      <c r="J45" s="220">
        <f t="shared" si="1"/>
        <v>0</v>
      </c>
      <c r="K45" s="15"/>
      <c r="L45" s="15"/>
      <c r="M45" s="15"/>
      <c r="N45" s="15"/>
      <c r="O45" s="15"/>
      <c r="P45" s="15"/>
      <c r="Q45" s="15"/>
      <c r="R45" s="15"/>
    </row>
    <row r="46" spans="1:18" ht="15.75" x14ac:dyDescent="0.25">
      <c r="A46" s="230" t="s">
        <v>66</v>
      </c>
      <c r="B46" s="69">
        <v>0</v>
      </c>
      <c r="C46" s="69">
        <v>0</v>
      </c>
      <c r="D46" s="69">
        <v>0</v>
      </c>
      <c r="E46" s="69">
        <v>0</v>
      </c>
      <c r="F46" s="230">
        <v>1</v>
      </c>
      <c r="G46" s="230">
        <v>0</v>
      </c>
      <c r="H46" s="230">
        <v>0</v>
      </c>
      <c r="I46" s="253" t="str">
        <f t="shared" si="0"/>
        <v xml:space="preserve">      Державний зовнішній борг; 0%; 0р.</v>
      </c>
      <c r="J46" s="220">
        <f t="shared" si="1"/>
        <v>0</v>
      </c>
      <c r="K46" s="15"/>
      <c r="L46" s="15"/>
      <c r="M46" s="15"/>
      <c r="N46" s="15"/>
      <c r="O46" s="15"/>
      <c r="P46" s="15"/>
      <c r="Q46" s="15"/>
      <c r="R46" s="15"/>
    </row>
    <row r="47" spans="1:18" ht="15.75" x14ac:dyDescent="0.25">
      <c r="A47" s="230" t="s">
        <v>70</v>
      </c>
      <c r="B47" s="69">
        <v>0.59499999999999997</v>
      </c>
      <c r="C47" s="69">
        <v>1.94</v>
      </c>
      <c r="D47" s="69">
        <v>0</v>
      </c>
      <c r="E47" s="69">
        <v>12633052.76</v>
      </c>
      <c r="F47" s="230">
        <v>0</v>
      </c>
      <c r="G47" s="230">
        <v>0</v>
      </c>
      <c r="H47" s="230">
        <v>2</v>
      </c>
      <c r="I47" s="253" t="str">
        <f t="shared" si="0"/>
        <v xml:space="preserve">   Гарантований борг; 0,595%; 1,94р.</v>
      </c>
      <c r="J47" s="220">
        <f t="shared" si="1"/>
        <v>12633052.76</v>
      </c>
      <c r="K47" s="15"/>
      <c r="L47" s="15"/>
      <c r="M47" s="15"/>
      <c r="N47" s="15"/>
      <c r="O47" s="15"/>
      <c r="P47" s="15"/>
      <c r="Q47" s="15"/>
      <c r="R47" s="15"/>
    </row>
    <row r="48" spans="1:18" ht="15.75" x14ac:dyDescent="0.25">
      <c r="A48" s="230" t="s">
        <v>35</v>
      </c>
      <c r="B48" s="69">
        <v>0.59499999999999997</v>
      </c>
      <c r="C48" s="69">
        <v>2.42</v>
      </c>
      <c r="D48" s="69">
        <v>0</v>
      </c>
      <c r="E48" s="69">
        <v>12633052.76</v>
      </c>
      <c r="F48" s="230">
        <v>1</v>
      </c>
      <c r="G48" s="230">
        <v>0</v>
      </c>
      <c r="H48" s="230">
        <v>0</v>
      </c>
      <c r="I48" s="253" t="str">
        <f t="shared" si="0"/>
        <v xml:space="preserve">      Гарантований внутрішній борг; 0,595%; 2,42р.</v>
      </c>
      <c r="J48" s="220">
        <f t="shared" si="1"/>
        <v>12633052.76</v>
      </c>
      <c r="K48" s="15"/>
      <c r="L48" s="15"/>
      <c r="M48" s="15"/>
      <c r="N48" s="15"/>
      <c r="O48" s="15"/>
      <c r="P48" s="15"/>
      <c r="Q48" s="15"/>
      <c r="R48" s="15"/>
    </row>
    <row r="49" spans="1:18" ht="15.75" x14ac:dyDescent="0.25">
      <c r="A49" s="230" t="s">
        <v>82</v>
      </c>
      <c r="B49" s="69">
        <v>0</v>
      </c>
      <c r="C49" s="69">
        <v>0</v>
      </c>
      <c r="D49" s="69">
        <v>0</v>
      </c>
      <c r="E49" s="69">
        <v>0</v>
      </c>
      <c r="F49" s="230">
        <v>1</v>
      </c>
      <c r="G49" s="230">
        <v>0</v>
      </c>
      <c r="H49" s="230">
        <v>0</v>
      </c>
      <c r="I49" s="253" t="str">
        <f t="shared" si="0"/>
        <v xml:space="preserve">      Гарантований зовнішній борг; 0%; 0р.</v>
      </c>
      <c r="J49" s="220">
        <f t="shared" si="1"/>
        <v>0</v>
      </c>
      <c r="K49" s="15"/>
      <c r="L49" s="15"/>
      <c r="M49" s="15"/>
      <c r="N49" s="15"/>
      <c r="O49" s="15"/>
      <c r="P49" s="15"/>
      <c r="Q49" s="15"/>
      <c r="R49" s="15"/>
    </row>
    <row r="50" spans="1:18" ht="15.75" x14ac:dyDescent="0.25">
      <c r="A50" s="230" t="s">
        <v>216</v>
      </c>
      <c r="B50" s="69"/>
      <c r="C50" s="69"/>
      <c r="D50" s="69"/>
      <c r="E50" s="69"/>
      <c r="F50" s="230"/>
      <c r="G50" s="230"/>
      <c r="H50" s="230"/>
      <c r="I50" s="253" t="str">
        <f t="shared" si="0"/>
        <v xml:space="preserve">         в т.ч. ОЗДП; %; р.</v>
      </c>
      <c r="J50" s="220">
        <f t="shared" si="1"/>
        <v>0</v>
      </c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B51" s="101"/>
      <c r="C51" s="101"/>
      <c r="D51" s="101"/>
      <c r="E51" s="101"/>
      <c r="F51" s="15"/>
      <c r="G51" s="15"/>
      <c r="H51" s="15"/>
      <c r="I51" s="253" t="str">
        <f t="shared" si="0"/>
        <v/>
      </c>
      <c r="J51" s="220">
        <f t="shared" si="1"/>
        <v>0</v>
      </c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B52" s="101"/>
      <c r="C52" s="101"/>
      <c r="D52" s="101"/>
      <c r="E52" s="101"/>
      <c r="F52" s="15"/>
      <c r="G52" s="15"/>
      <c r="H52" s="15"/>
      <c r="I52" s="253" t="str">
        <f t="shared" si="0"/>
        <v/>
      </c>
      <c r="J52" s="220">
        <f t="shared" si="1"/>
        <v>0</v>
      </c>
      <c r="K52" s="15"/>
      <c r="L52" s="15"/>
      <c r="M52" s="15"/>
      <c r="N52" s="15"/>
      <c r="O52" s="15"/>
      <c r="P52" s="15"/>
      <c r="Q52" s="15"/>
      <c r="R52" s="15"/>
    </row>
    <row r="53" spans="1:18" x14ac:dyDescent="0.2">
      <c r="B53" s="101"/>
      <c r="C53" s="101"/>
      <c r="D53" s="101"/>
      <c r="E53" s="101"/>
      <c r="F53" s="15"/>
      <c r="G53" s="15"/>
      <c r="H53" s="15"/>
      <c r="I53" s="253" t="str">
        <f t="shared" si="0"/>
        <v/>
      </c>
      <c r="J53" s="220">
        <f t="shared" si="1"/>
        <v>0</v>
      </c>
      <c r="K53" s="15"/>
      <c r="L53" s="15"/>
      <c r="M53" s="15"/>
      <c r="N53" s="15"/>
      <c r="O53" s="15"/>
      <c r="P53" s="15"/>
      <c r="Q53" s="15"/>
      <c r="R53" s="15"/>
    </row>
    <row r="54" spans="1:18" x14ac:dyDescent="0.2">
      <c r="B54" s="101"/>
      <c r="C54" s="101"/>
      <c r="D54" s="101"/>
      <c r="E54" s="101"/>
      <c r="F54" s="15"/>
      <c r="G54" s="15"/>
      <c r="H54" s="15"/>
      <c r="I54" s="253"/>
      <c r="J54" s="220">
        <f t="shared" si="1"/>
        <v>0</v>
      </c>
      <c r="K54" s="15"/>
      <c r="L54" s="15"/>
      <c r="M54" s="15"/>
      <c r="N54" s="15"/>
      <c r="O54" s="15"/>
      <c r="P54" s="15"/>
      <c r="Q54" s="15"/>
      <c r="R54" s="15"/>
    </row>
    <row r="55" spans="1:18" x14ac:dyDescent="0.2">
      <c r="B55" s="101"/>
      <c r="C55" s="101"/>
      <c r="D55" s="101"/>
      <c r="E55" s="101"/>
      <c r="F55" s="15"/>
      <c r="G55" s="15"/>
      <c r="H55" s="15"/>
      <c r="I55" s="253"/>
      <c r="J55" s="220">
        <f t="shared" si="1"/>
        <v>0</v>
      </c>
      <c r="K55" s="15"/>
      <c r="L55" s="15"/>
      <c r="M55" s="15"/>
      <c r="N55" s="15"/>
      <c r="O55" s="15"/>
      <c r="P55" s="15"/>
      <c r="Q55" s="15"/>
      <c r="R55" s="15"/>
    </row>
    <row r="56" spans="1:18" x14ac:dyDescent="0.2">
      <c r="B56" s="101"/>
      <c r="C56" s="101"/>
      <c r="D56" s="101"/>
      <c r="E56" s="101"/>
      <c r="F56" s="15"/>
      <c r="G56" s="15"/>
      <c r="H56" s="15"/>
      <c r="I56" s="253"/>
      <c r="J56" s="220">
        <f t="shared" si="1"/>
        <v>0</v>
      </c>
      <c r="K56" s="15"/>
      <c r="L56" s="15"/>
      <c r="M56" s="15"/>
      <c r="N56" s="15"/>
      <c r="O56" s="15"/>
      <c r="P56" s="15"/>
      <c r="Q56" s="15"/>
      <c r="R56" s="15"/>
    </row>
    <row r="57" spans="1:18" x14ac:dyDescent="0.2">
      <c r="B57" s="101"/>
      <c r="C57" s="101"/>
      <c r="D57" s="101"/>
      <c r="E57" s="101"/>
      <c r="F57" s="15"/>
      <c r="G57" s="15"/>
      <c r="H57" s="15"/>
      <c r="I57" s="253"/>
      <c r="J57" s="220">
        <f t="shared" si="1"/>
        <v>0</v>
      </c>
      <c r="K57" s="15"/>
      <c r="L57" s="15"/>
      <c r="M57" s="15"/>
      <c r="N57" s="15"/>
      <c r="O57" s="15"/>
      <c r="P57" s="15"/>
      <c r="Q57" s="15"/>
      <c r="R57" s="15"/>
    </row>
    <row r="58" spans="1:18" x14ac:dyDescent="0.2">
      <c r="B58" s="101"/>
      <c r="C58" s="101"/>
      <c r="D58" s="101"/>
      <c r="E58" s="101"/>
      <c r="F58" s="15"/>
      <c r="G58" s="15"/>
      <c r="H58" s="15"/>
      <c r="I58" s="253"/>
      <c r="J58" s="220">
        <f t="shared" si="1"/>
        <v>0</v>
      </c>
      <c r="K58" s="15"/>
      <c r="L58" s="15"/>
      <c r="M58" s="15"/>
      <c r="N58" s="15"/>
      <c r="O58" s="15"/>
      <c r="P58" s="15"/>
      <c r="Q58" s="15"/>
      <c r="R58" s="15"/>
    </row>
    <row r="59" spans="1:18" x14ac:dyDescent="0.2">
      <c r="B59" s="101"/>
      <c r="C59" s="101"/>
      <c r="D59" s="101"/>
      <c r="E59" s="101"/>
      <c r="F59" s="15"/>
      <c r="G59" s="15"/>
      <c r="H59" s="15"/>
      <c r="I59" s="253"/>
      <c r="J59" s="220">
        <f t="shared" si="1"/>
        <v>0</v>
      </c>
      <c r="K59" s="15"/>
      <c r="L59" s="15"/>
      <c r="M59" s="15"/>
      <c r="N59" s="15"/>
      <c r="O59" s="15"/>
      <c r="P59" s="15"/>
      <c r="Q59" s="15"/>
      <c r="R59" s="15"/>
    </row>
    <row r="60" spans="1:18" x14ac:dyDescent="0.2">
      <c r="B60" s="101"/>
      <c r="C60" s="101"/>
      <c r="D60" s="101"/>
      <c r="E60" s="101"/>
      <c r="F60" s="15"/>
      <c r="G60" s="15"/>
      <c r="H60" s="15"/>
      <c r="I60" s="253"/>
      <c r="J60" s="220">
        <f t="shared" si="1"/>
        <v>0</v>
      </c>
      <c r="K60" s="15"/>
      <c r="L60" s="15"/>
      <c r="M60" s="15"/>
      <c r="N60" s="15"/>
      <c r="O60" s="15"/>
      <c r="P60" s="15"/>
      <c r="Q60" s="15"/>
      <c r="R60" s="15"/>
    </row>
    <row r="61" spans="1:18" x14ac:dyDescent="0.2">
      <c r="B61" s="101"/>
      <c r="C61" s="101"/>
      <c r="D61" s="101"/>
      <c r="E61" s="101"/>
      <c r="F61" s="15"/>
      <c r="G61" s="15"/>
      <c r="H61" s="15"/>
      <c r="I61" s="253"/>
      <c r="J61" s="220">
        <f t="shared" si="1"/>
        <v>0</v>
      </c>
      <c r="K61" s="15"/>
      <c r="L61" s="15"/>
      <c r="M61" s="15"/>
      <c r="N61" s="15"/>
      <c r="O61" s="15"/>
      <c r="P61" s="15"/>
      <c r="Q61" s="15"/>
      <c r="R61" s="15"/>
    </row>
    <row r="62" spans="1:18" x14ac:dyDescent="0.2">
      <c r="B62" s="101"/>
      <c r="C62" s="101"/>
      <c r="D62" s="101"/>
      <c r="E62" s="101"/>
      <c r="F62" s="15"/>
      <c r="G62" s="15"/>
      <c r="H62" s="15"/>
      <c r="I62" s="253"/>
      <c r="J62" s="253"/>
      <c r="K62" s="15"/>
      <c r="L62" s="15"/>
      <c r="M62" s="15"/>
      <c r="N62" s="15"/>
      <c r="O62" s="15"/>
      <c r="P62" s="15"/>
      <c r="Q62" s="15"/>
      <c r="R62" s="15"/>
    </row>
    <row r="63" spans="1:18" x14ac:dyDescent="0.2">
      <c r="B63" s="101"/>
      <c r="C63" s="101"/>
      <c r="D63" s="101"/>
      <c r="E63" s="101"/>
      <c r="F63" s="15"/>
      <c r="G63" s="15"/>
      <c r="H63" s="15"/>
      <c r="I63" s="253"/>
      <c r="J63" s="253"/>
      <c r="K63" s="15"/>
      <c r="L63" s="15"/>
      <c r="M63" s="15"/>
      <c r="N63" s="15"/>
      <c r="O63" s="15"/>
      <c r="P63" s="15"/>
      <c r="Q63" s="15"/>
      <c r="R63" s="15"/>
    </row>
    <row r="64" spans="1:18" x14ac:dyDescent="0.2">
      <c r="B64" s="101"/>
      <c r="C64" s="101"/>
      <c r="D64" s="101"/>
      <c r="E64" s="101"/>
      <c r="F64" s="15"/>
      <c r="G64" s="15"/>
      <c r="H64" s="15"/>
      <c r="I64" s="253"/>
      <c r="J64" s="253"/>
      <c r="K64" s="15"/>
      <c r="L64" s="15"/>
      <c r="M64" s="15"/>
      <c r="N64" s="15"/>
      <c r="O64" s="15"/>
      <c r="P64" s="15"/>
      <c r="Q64" s="15"/>
      <c r="R64" s="15"/>
    </row>
    <row r="65" spans="2:18" x14ac:dyDescent="0.2">
      <c r="B65" s="101"/>
      <c r="C65" s="101"/>
      <c r="D65" s="101"/>
      <c r="E65" s="101"/>
      <c r="F65" s="15"/>
      <c r="G65" s="15"/>
      <c r="H65" s="15"/>
      <c r="I65" s="253"/>
      <c r="J65" s="253"/>
      <c r="K65" s="15"/>
      <c r="L65" s="15"/>
      <c r="M65" s="15"/>
      <c r="N65" s="15"/>
      <c r="O65" s="15"/>
      <c r="P65" s="15"/>
      <c r="Q65" s="15"/>
      <c r="R65" s="15"/>
    </row>
    <row r="66" spans="2:18" x14ac:dyDescent="0.2">
      <c r="B66" s="101"/>
      <c r="C66" s="101"/>
      <c r="D66" s="101"/>
      <c r="E66" s="101"/>
      <c r="F66" s="15"/>
      <c r="G66" s="15"/>
      <c r="H66" s="15"/>
      <c r="I66" s="253"/>
      <c r="J66" s="253"/>
      <c r="K66" s="15"/>
      <c r="L66" s="15"/>
      <c r="M66" s="15"/>
      <c r="N66" s="15"/>
      <c r="O66" s="15"/>
      <c r="P66" s="15"/>
      <c r="Q66" s="15"/>
      <c r="R66" s="15"/>
    </row>
    <row r="67" spans="2:18" x14ac:dyDescent="0.2">
      <c r="B67" s="101"/>
      <c r="C67" s="101"/>
      <c r="D67" s="101"/>
      <c r="E67" s="101"/>
      <c r="F67" s="15"/>
      <c r="G67" s="15"/>
      <c r="H67" s="15"/>
      <c r="I67" s="253"/>
      <c r="J67" s="253"/>
      <c r="K67" s="15"/>
      <c r="L67" s="15"/>
      <c r="M67" s="15"/>
      <c r="N67" s="15"/>
      <c r="O67" s="15"/>
      <c r="P67" s="15"/>
      <c r="Q67" s="15"/>
      <c r="R67" s="15"/>
    </row>
    <row r="68" spans="2:18" x14ac:dyDescent="0.2">
      <c r="B68" s="101"/>
      <c r="C68" s="101"/>
      <c r="D68" s="101"/>
      <c r="E68" s="101"/>
      <c r="F68" s="15"/>
      <c r="G68" s="15"/>
      <c r="H68" s="15"/>
      <c r="I68" s="253"/>
      <c r="J68" s="253"/>
      <c r="K68" s="15"/>
      <c r="L68" s="15"/>
      <c r="M68" s="15"/>
      <c r="N68" s="15"/>
      <c r="O68" s="15"/>
      <c r="P68" s="15"/>
      <c r="Q68" s="15"/>
      <c r="R68" s="15"/>
    </row>
    <row r="69" spans="2:18" x14ac:dyDescent="0.2">
      <c r="B69" s="101"/>
      <c r="C69" s="101"/>
      <c r="D69" s="101"/>
      <c r="E69" s="101"/>
      <c r="F69" s="15"/>
      <c r="G69" s="15"/>
      <c r="H69" s="15"/>
      <c r="I69" s="253"/>
      <c r="J69" s="253"/>
      <c r="K69" s="15"/>
      <c r="L69" s="15"/>
      <c r="M69" s="15"/>
      <c r="N69" s="15"/>
      <c r="O69" s="15"/>
      <c r="P69" s="15"/>
      <c r="Q69" s="15"/>
      <c r="R69" s="15"/>
    </row>
    <row r="70" spans="2:18" x14ac:dyDescent="0.2">
      <c r="B70" s="101"/>
      <c r="C70" s="101"/>
      <c r="D70" s="101"/>
      <c r="E70" s="101"/>
      <c r="F70" s="15"/>
      <c r="G70" s="15"/>
      <c r="H70" s="15"/>
      <c r="I70" s="253"/>
      <c r="J70" s="253"/>
      <c r="K70" s="15"/>
      <c r="L70" s="15"/>
      <c r="M70" s="15"/>
      <c r="N70" s="15"/>
      <c r="O70" s="15"/>
      <c r="P70" s="15"/>
      <c r="Q70" s="15"/>
      <c r="R70" s="15"/>
    </row>
    <row r="71" spans="2:18" x14ac:dyDescent="0.2">
      <c r="B71" s="101"/>
      <c r="C71" s="101"/>
      <c r="D71" s="101"/>
      <c r="E71" s="101"/>
      <c r="F71" s="15"/>
      <c r="G71" s="15"/>
      <c r="H71" s="15"/>
      <c r="I71" s="253"/>
      <c r="J71" s="253"/>
      <c r="K71" s="15"/>
      <c r="L71" s="15"/>
      <c r="M71" s="15"/>
      <c r="N71" s="15"/>
      <c r="O71" s="15"/>
      <c r="P71" s="15"/>
      <c r="Q71" s="15"/>
      <c r="R71" s="15"/>
    </row>
    <row r="72" spans="2:18" x14ac:dyDescent="0.2">
      <c r="B72" s="101"/>
      <c r="C72" s="101"/>
      <c r="D72" s="101"/>
      <c r="E72" s="101"/>
      <c r="F72" s="15"/>
      <c r="G72" s="15"/>
      <c r="H72" s="15"/>
      <c r="I72" s="253"/>
      <c r="J72" s="253"/>
      <c r="K72" s="15"/>
      <c r="L72" s="15"/>
      <c r="M72" s="15"/>
      <c r="N72" s="15"/>
      <c r="O72" s="15"/>
      <c r="P72" s="15"/>
      <c r="Q72" s="15"/>
      <c r="R72" s="15"/>
    </row>
    <row r="73" spans="2:18" x14ac:dyDescent="0.2">
      <c r="B73" s="101"/>
      <c r="C73" s="101"/>
      <c r="D73" s="101"/>
      <c r="E73" s="101"/>
      <c r="F73" s="15"/>
      <c r="G73" s="15"/>
      <c r="H73" s="15"/>
      <c r="I73" s="253"/>
      <c r="J73" s="253"/>
      <c r="K73" s="15"/>
      <c r="L73" s="15"/>
      <c r="M73" s="15"/>
      <c r="N73" s="15"/>
      <c r="O73" s="15"/>
      <c r="P73" s="15"/>
      <c r="Q73" s="15"/>
      <c r="R73" s="15"/>
    </row>
    <row r="74" spans="2:18" x14ac:dyDescent="0.2">
      <c r="B74" s="101"/>
      <c r="C74" s="101"/>
      <c r="D74" s="101"/>
      <c r="E74" s="101"/>
      <c r="F74" s="15"/>
      <c r="G74" s="15"/>
      <c r="H74" s="15"/>
      <c r="I74" s="253"/>
      <c r="J74" s="253"/>
      <c r="K74" s="15"/>
      <c r="L74" s="15"/>
      <c r="M74" s="15"/>
      <c r="N74" s="15"/>
      <c r="O74" s="15"/>
      <c r="P74" s="15"/>
      <c r="Q74" s="15"/>
      <c r="R74" s="15"/>
    </row>
    <row r="75" spans="2:18" x14ac:dyDescent="0.2">
      <c r="B75" s="101"/>
      <c r="C75" s="101"/>
      <c r="D75" s="101"/>
      <c r="E75" s="101"/>
      <c r="F75" s="15"/>
      <c r="G75" s="15"/>
      <c r="H75" s="15"/>
      <c r="I75" s="253"/>
      <c r="J75" s="253"/>
      <c r="K75" s="15"/>
      <c r="L75" s="15"/>
      <c r="M75" s="15"/>
      <c r="N75" s="15"/>
      <c r="O75" s="15"/>
      <c r="P75" s="15"/>
      <c r="Q75" s="15"/>
      <c r="R75" s="15"/>
    </row>
    <row r="76" spans="2:18" x14ac:dyDescent="0.2">
      <c r="B76" s="101"/>
      <c r="C76" s="101"/>
      <c r="D76" s="101"/>
      <c r="E76" s="101"/>
      <c r="F76" s="15"/>
      <c r="G76" s="15"/>
      <c r="H76" s="15"/>
      <c r="I76" s="253"/>
      <c r="J76" s="253"/>
      <c r="K76" s="15"/>
      <c r="L76" s="15"/>
      <c r="M76" s="15"/>
      <c r="N76" s="15"/>
      <c r="O76" s="15"/>
      <c r="P76" s="15"/>
      <c r="Q76" s="15"/>
      <c r="R76" s="15"/>
    </row>
    <row r="77" spans="2:18" x14ac:dyDescent="0.2">
      <c r="B77" s="101"/>
      <c r="C77" s="101"/>
      <c r="D77" s="101"/>
      <c r="E77" s="101"/>
      <c r="F77" s="15"/>
      <c r="G77" s="15"/>
      <c r="H77" s="15"/>
      <c r="I77" s="253"/>
      <c r="J77" s="253"/>
      <c r="K77" s="15"/>
      <c r="L77" s="15"/>
      <c r="M77" s="15"/>
      <c r="N77" s="15"/>
      <c r="O77" s="15"/>
      <c r="P77" s="15"/>
      <c r="Q77" s="15"/>
      <c r="R77" s="15"/>
    </row>
    <row r="78" spans="2:18" x14ac:dyDescent="0.2">
      <c r="B78" s="101"/>
      <c r="C78" s="101"/>
      <c r="D78" s="101"/>
      <c r="E78" s="101"/>
      <c r="F78" s="15"/>
      <c r="G78" s="15"/>
      <c r="H78" s="15"/>
      <c r="I78" s="253"/>
      <c r="J78" s="253"/>
      <c r="K78" s="15"/>
      <c r="L78" s="15"/>
      <c r="M78" s="15"/>
      <c r="N78" s="15"/>
      <c r="O78" s="15"/>
      <c r="P78" s="15"/>
      <c r="Q78" s="15"/>
      <c r="R78" s="15"/>
    </row>
    <row r="79" spans="2:18" x14ac:dyDescent="0.2">
      <c r="B79" s="101"/>
      <c r="C79" s="101"/>
      <c r="D79" s="101"/>
      <c r="E79" s="101"/>
      <c r="F79" s="15"/>
      <c r="G79" s="15"/>
      <c r="H79" s="15"/>
      <c r="I79" s="253"/>
      <c r="J79" s="253"/>
      <c r="K79" s="15"/>
      <c r="L79" s="15"/>
      <c r="M79" s="15"/>
      <c r="N79" s="15"/>
      <c r="O79" s="15"/>
      <c r="P79" s="15"/>
      <c r="Q79" s="15"/>
      <c r="R79" s="15"/>
    </row>
    <row r="80" spans="2:18" x14ac:dyDescent="0.2">
      <c r="B80" s="101"/>
      <c r="C80" s="101"/>
      <c r="D80" s="101"/>
      <c r="E80" s="101"/>
      <c r="F80" s="15"/>
      <c r="G80" s="15"/>
      <c r="H80" s="15"/>
      <c r="I80" s="253"/>
      <c r="J80" s="253"/>
      <c r="K80" s="15"/>
      <c r="L80" s="15"/>
      <c r="M80" s="15"/>
      <c r="N80" s="15"/>
      <c r="O80" s="15"/>
      <c r="P80" s="15"/>
      <c r="Q80" s="15"/>
      <c r="R80" s="15"/>
    </row>
    <row r="81" spans="2:18" x14ac:dyDescent="0.2">
      <c r="B81" s="101"/>
      <c r="C81" s="101"/>
      <c r="D81" s="101"/>
      <c r="E81" s="101"/>
      <c r="F81" s="15"/>
      <c r="G81" s="15"/>
      <c r="H81" s="15"/>
      <c r="I81" s="253"/>
      <c r="J81" s="253"/>
      <c r="K81" s="15"/>
      <c r="L81" s="15"/>
      <c r="M81" s="15"/>
      <c r="N81" s="15"/>
      <c r="O81" s="15"/>
      <c r="P81" s="15"/>
      <c r="Q81" s="15"/>
      <c r="R81" s="15"/>
    </row>
    <row r="82" spans="2:18" x14ac:dyDescent="0.2">
      <c r="B82" s="101"/>
      <c r="C82" s="101"/>
      <c r="D82" s="101"/>
      <c r="E82" s="101"/>
      <c r="F82" s="15"/>
      <c r="G82" s="15"/>
      <c r="H82" s="15"/>
      <c r="I82" s="253"/>
      <c r="J82" s="253"/>
      <c r="K82" s="15"/>
      <c r="L82" s="15"/>
      <c r="M82" s="15"/>
      <c r="N82" s="15"/>
      <c r="O82" s="15"/>
      <c r="P82" s="15"/>
      <c r="Q82" s="15"/>
      <c r="R82" s="15"/>
    </row>
    <row r="83" spans="2:18" x14ac:dyDescent="0.2">
      <c r="B83" s="101"/>
      <c r="C83" s="101"/>
      <c r="D83" s="101"/>
      <c r="E83" s="101"/>
      <c r="F83" s="15"/>
      <c r="G83" s="15"/>
      <c r="H83" s="15"/>
      <c r="I83" s="253"/>
      <c r="J83" s="253"/>
      <c r="K83" s="15"/>
      <c r="L83" s="15"/>
      <c r="M83" s="15"/>
      <c r="N83" s="15"/>
      <c r="O83" s="15"/>
      <c r="P83" s="15"/>
      <c r="Q83" s="15"/>
      <c r="R83" s="15"/>
    </row>
    <row r="84" spans="2:18" x14ac:dyDescent="0.2">
      <c r="B84" s="101"/>
      <c r="C84" s="101"/>
      <c r="D84" s="101"/>
      <c r="E84" s="101"/>
      <c r="F84" s="15"/>
      <c r="G84" s="15"/>
      <c r="H84" s="15"/>
      <c r="I84" s="253"/>
      <c r="J84" s="253"/>
      <c r="K84" s="15"/>
      <c r="L84" s="15"/>
      <c r="M84" s="15"/>
      <c r="N84" s="15"/>
      <c r="O84" s="15"/>
      <c r="P84" s="15"/>
      <c r="Q84" s="15"/>
      <c r="R84" s="15"/>
    </row>
    <row r="85" spans="2:18" x14ac:dyDescent="0.2">
      <c r="B85" s="101"/>
      <c r="C85" s="101"/>
      <c r="D85" s="101"/>
      <c r="E85" s="101"/>
      <c r="F85" s="15"/>
      <c r="G85" s="15"/>
      <c r="H85" s="15"/>
      <c r="I85" s="253"/>
      <c r="J85" s="253"/>
      <c r="K85" s="15"/>
      <c r="L85" s="15"/>
      <c r="M85" s="15"/>
      <c r="N85" s="15"/>
      <c r="O85" s="15"/>
      <c r="P85" s="15"/>
      <c r="Q85" s="15"/>
      <c r="R85" s="15"/>
    </row>
    <row r="86" spans="2:18" x14ac:dyDescent="0.2">
      <c r="B86" s="101"/>
      <c r="C86" s="101"/>
      <c r="D86" s="101"/>
      <c r="E86" s="101"/>
      <c r="F86" s="15"/>
      <c r="G86" s="15"/>
      <c r="H86" s="15"/>
      <c r="I86" s="253"/>
      <c r="J86" s="253"/>
      <c r="K86" s="15"/>
      <c r="L86" s="15"/>
      <c r="M86" s="15"/>
      <c r="N86" s="15"/>
      <c r="O86" s="15"/>
      <c r="P86" s="15"/>
      <c r="Q86" s="15"/>
      <c r="R86" s="15"/>
    </row>
    <row r="87" spans="2:18" x14ac:dyDescent="0.2">
      <c r="B87" s="101"/>
      <c r="C87" s="101"/>
      <c r="D87" s="101"/>
      <c r="E87" s="101"/>
      <c r="F87" s="15"/>
      <c r="G87" s="15"/>
      <c r="H87" s="15"/>
      <c r="I87" s="253"/>
      <c r="J87" s="253"/>
      <c r="K87" s="15"/>
      <c r="L87" s="15"/>
      <c r="M87" s="15"/>
      <c r="N87" s="15"/>
      <c r="O87" s="15"/>
      <c r="P87" s="15"/>
      <c r="Q87" s="15"/>
      <c r="R87" s="15"/>
    </row>
    <row r="88" spans="2:18" x14ac:dyDescent="0.2">
      <c r="B88" s="101"/>
      <c r="C88" s="101"/>
      <c r="D88" s="101"/>
      <c r="E88" s="101"/>
      <c r="F88" s="15"/>
      <c r="G88" s="15"/>
      <c r="H88" s="15"/>
      <c r="I88" s="253"/>
      <c r="J88" s="253"/>
      <c r="K88" s="15"/>
      <c r="L88" s="15"/>
      <c r="M88" s="15"/>
      <c r="N88" s="15"/>
      <c r="O88" s="15"/>
      <c r="P88" s="15"/>
      <c r="Q88" s="15"/>
      <c r="R88" s="15"/>
    </row>
    <row r="89" spans="2:18" x14ac:dyDescent="0.2">
      <c r="B89" s="101"/>
      <c r="C89" s="101"/>
      <c r="D89" s="101"/>
      <c r="E89" s="101"/>
      <c r="F89" s="15"/>
      <c r="G89" s="15"/>
      <c r="H89" s="15"/>
      <c r="I89" s="253"/>
      <c r="J89" s="253"/>
      <c r="K89" s="15"/>
      <c r="L89" s="15"/>
      <c r="M89" s="15"/>
      <c r="N89" s="15"/>
      <c r="O89" s="15"/>
      <c r="P89" s="15"/>
      <c r="Q89" s="15"/>
      <c r="R89" s="15"/>
    </row>
    <row r="90" spans="2:18" x14ac:dyDescent="0.2">
      <c r="B90" s="101"/>
      <c r="C90" s="101"/>
      <c r="D90" s="101"/>
      <c r="E90" s="101"/>
      <c r="F90" s="15"/>
      <c r="G90" s="15"/>
      <c r="H90" s="15"/>
      <c r="I90" s="253"/>
      <c r="J90" s="253"/>
      <c r="K90" s="15"/>
      <c r="L90" s="15"/>
      <c r="M90" s="15"/>
      <c r="N90" s="15"/>
      <c r="O90" s="15"/>
      <c r="P90" s="15"/>
      <c r="Q90" s="15"/>
      <c r="R90" s="15"/>
    </row>
    <row r="91" spans="2:18" x14ac:dyDescent="0.2">
      <c r="B91" s="101"/>
      <c r="C91" s="101"/>
      <c r="D91" s="101"/>
      <c r="E91" s="101"/>
      <c r="F91" s="15"/>
      <c r="G91" s="15"/>
      <c r="H91" s="15"/>
      <c r="I91" s="253"/>
      <c r="J91" s="253"/>
      <c r="K91" s="15"/>
      <c r="L91" s="15"/>
      <c r="M91" s="15"/>
      <c r="N91" s="15"/>
      <c r="O91" s="15"/>
      <c r="P91" s="15"/>
      <c r="Q91" s="15"/>
      <c r="R91" s="15"/>
    </row>
    <row r="92" spans="2:18" x14ac:dyDescent="0.2">
      <c r="B92" s="101"/>
      <c r="C92" s="101"/>
      <c r="D92" s="101"/>
      <c r="E92" s="101"/>
      <c r="F92" s="15"/>
      <c r="G92" s="15"/>
      <c r="H92" s="15"/>
      <c r="I92" s="253"/>
      <c r="J92" s="253"/>
      <c r="K92" s="15"/>
      <c r="L92" s="15"/>
      <c r="M92" s="15"/>
      <c r="N92" s="15"/>
      <c r="O92" s="15"/>
      <c r="P92" s="15"/>
      <c r="Q92" s="15"/>
      <c r="R92" s="15"/>
    </row>
    <row r="93" spans="2:18" x14ac:dyDescent="0.2">
      <c r="B93" s="101"/>
      <c r="C93" s="101"/>
      <c r="D93" s="101"/>
      <c r="E93" s="101"/>
      <c r="F93" s="15"/>
      <c r="G93" s="15"/>
      <c r="H93" s="15"/>
      <c r="I93" s="253"/>
      <c r="J93" s="253"/>
      <c r="K93" s="15"/>
      <c r="L93" s="15"/>
      <c r="M93" s="15"/>
      <c r="N93" s="15"/>
      <c r="O93" s="15"/>
      <c r="P93" s="15"/>
      <c r="Q93" s="15"/>
      <c r="R93" s="15"/>
    </row>
    <row r="94" spans="2:18" x14ac:dyDescent="0.2">
      <c r="B94" s="101"/>
      <c r="C94" s="101"/>
      <c r="D94" s="101"/>
      <c r="E94" s="101"/>
      <c r="F94" s="15"/>
      <c r="G94" s="15"/>
      <c r="H94" s="15"/>
      <c r="I94" s="253"/>
      <c r="J94" s="253"/>
      <c r="K94" s="15"/>
      <c r="L94" s="15"/>
      <c r="M94" s="15"/>
      <c r="N94" s="15"/>
      <c r="O94" s="15"/>
      <c r="P94" s="15"/>
      <c r="Q94" s="15"/>
      <c r="R94" s="15"/>
    </row>
    <row r="95" spans="2:18" x14ac:dyDescent="0.2">
      <c r="B95" s="101"/>
      <c r="C95" s="101"/>
      <c r="D95" s="101"/>
      <c r="E95" s="101"/>
      <c r="F95" s="15"/>
      <c r="G95" s="15"/>
      <c r="H95" s="15"/>
      <c r="I95" s="253"/>
      <c r="J95" s="253"/>
      <c r="K95" s="15"/>
      <c r="L95" s="15"/>
      <c r="M95" s="15"/>
      <c r="N95" s="15"/>
      <c r="O95" s="15"/>
      <c r="P95" s="15"/>
      <c r="Q95" s="15"/>
      <c r="R95" s="15"/>
    </row>
    <row r="96" spans="2:18" x14ac:dyDescent="0.2">
      <c r="B96" s="101"/>
      <c r="C96" s="101"/>
      <c r="D96" s="101"/>
      <c r="E96" s="101"/>
      <c r="F96" s="15"/>
      <c r="G96" s="15"/>
      <c r="H96" s="15"/>
      <c r="I96" s="253"/>
      <c r="J96" s="253"/>
      <c r="K96" s="15"/>
      <c r="L96" s="15"/>
      <c r="M96" s="15"/>
      <c r="N96" s="15"/>
      <c r="O96" s="15"/>
      <c r="P96" s="15"/>
      <c r="Q96" s="15"/>
      <c r="R96" s="15"/>
    </row>
    <row r="97" spans="2:18" x14ac:dyDescent="0.2">
      <c r="B97" s="101"/>
      <c r="C97" s="101"/>
      <c r="D97" s="101"/>
      <c r="E97" s="101"/>
      <c r="F97" s="15"/>
      <c r="G97" s="15"/>
      <c r="H97" s="15"/>
      <c r="I97" s="253"/>
      <c r="J97" s="253"/>
      <c r="K97" s="15"/>
      <c r="L97" s="15"/>
      <c r="M97" s="15"/>
      <c r="N97" s="15"/>
      <c r="O97" s="15"/>
      <c r="P97" s="15"/>
      <c r="Q97" s="15"/>
      <c r="R97" s="15"/>
    </row>
    <row r="98" spans="2:18" x14ac:dyDescent="0.2">
      <c r="B98" s="101"/>
      <c r="C98" s="101"/>
      <c r="D98" s="101"/>
      <c r="E98" s="101"/>
      <c r="F98" s="15"/>
      <c r="G98" s="15"/>
      <c r="H98" s="15"/>
      <c r="I98" s="253"/>
      <c r="J98" s="253"/>
      <c r="K98" s="15"/>
      <c r="L98" s="15"/>
      <c r="M98" s="15"/>
      <c r="N98" s="15"/>
      <c r="O98" s="15"/>
      <c r="P98" s="15"/>
      <c r="Q98" s="15"/>
      <c r="R98" s="15"/>
    </row>
    <row r="99" spans="2:18" x14ac:dyDescent="0.2">
      <c r="B99" s="101"/>
      <c r="C99" s="101"/>
      <c r="D99" s="101"/>
      <c r="E99" s="101"/>
      <c r="F99" s="15"/>
      <c r="G99" s="15"/>
      <c r="H99" s="15"/>
      <c r="I99" s="253"/>
      <c r="J99" s="253"/>
      <c r="K99" s="15"/>
      <c r="L99" s="15"/>
      <c r="M99" s="15"/>
      <c r="N99" s="15"/>
      <c r="O99" s="15"/>
      <c r="P99" s="15"/>
      <c r="Q99" s="15"/>
      <c r="R99" s="15"/>
    </row>
    <row r="100" spans="2:18" x14ac:dyDescent="0.2">
      <c r="B100" s="101"/>
      <c r="C100" s="101"/>
      <c r="D100" s="101"/>
      <c r="E100" s="101"/>
      <c r="F100" s="15"/>
      <c r="G100" s="15"/>
      <c r="H100" s="15"/>
      <c r="I100" s="253"/>
      <c r="J100" s="253"/>
      <c r="K100" s="15"/>
      <c r="L100" s="15"/>
      <c r="M100" s="15"/>
      <c r="N100" s="15"/>
      <c r="O100" s="15"/>
      <c r="P100" s="15"/>
      <c r="Q100" s="15"/>
      <c r="R100" s="15"/>
    </row>
    <row r="101" spans="2:18" x14ac:dyDescent="0.2">
      <c r="B101" s="101"/>
      <c r="C101" s="101"/>
      <c r="D101" s="101"/>
      <c r="E101" s="101"/>
      <c r="F101" s="15"/>
      <c r="G101" s="15"/>
      <c r="H101" s="15"/>
      <c r="I101" s="253"/>
      <c r="J101" s="253"/>
      <c r="K101" s="15"/>
      <c r="L101" s="15"/>
      <c r="M101" s="15"/>
      <c r="N101" s="15"/>
      <c r="O101" s="15"/>
      <c r="P101" s="15"/>
      <c r="Q101" s="15"/>
      <c r="R101" s="15"/>
    </row>
    <row r="102" spans="2:18" x14ac:dyDescent="0.2">
      <c r="B102" s="101"/>
      <c r="C102" s="101"/>
      <c r="D102" s="101"/>
      <c r="E102" s="101"/>
      <c r="F102" s="15"/>
      <c r="G102" s="15"/>
      <c r="H102" s="15"/>
      <c r="I102" s="253"/>
      <c r="J102" s="253"/>
      <c r="K102" s="15"/>
      <c r="L102" s="15"/>
      <c r="M102" s="15"/>
      <c r="N102" s="15"/>
      <c r="O102" s="15"/>
      <c r="P102" s="15"/>
      <c r="Q102" s="15"/>
      <c r="R102" s="15"/>
    </row>
    <row r="103" spans="2:18" x14ac:dyDescent="0.2">
      <c r="B103" s="101"/>
      <c r="C103" s="101"/>
      <c r="D103" s="101"/>
      <c r="E103" s="101"/>
      <c r="F103" s="15"/>
      <c r="G103" s="15"/>
      <c r="H103" s="15"/>
      <c r="I103" s="253"/>
      <c r="J103" s="253"/>
      <c r="K103" s="15"/>
      <c r="L103" s="15"/>
      <c r="M103" s="15"/>
      <c r="N103" s="15"/>
      <c r="O103" s="15"/>
      <c r="P103" s="15"/>
      <c r="Q103" s="15"/>
      <c r="R103" s="15"/>
    </row>
    <row r="104" spans="2:18" x14ac:dyDescent="0.2">
      <c r="B104" s="101"/>
      <c r="C104" s="101"/>
      <c r="D104" s="101"/>
      <c r="E104" s="101"/>
      <c r="F104" s="15"/>
      <c r="G104" s="15"/>
      <c r="H104" s="15"/>
      <c r="I104" s="253"/>
      <c r="J104" s="253"/>
      <c r="K104" s="15"/>
      <c r="L104" s="15"/>
      <c r="M104" s="15"/>
      <c r="N104" s="15"/>
      <c r="O104" s="15"/>
      <c r="P104" s="15"/>
      <c r="Q104" s="15"/>
      <c r="R104" s="15"/>
    </row>
    <row r="105" spans="2:18" x14ac:dyDescent="0.2">
      <c r="B105" s="101"/>
      <c r="C105" s="101"/>
      <c r="D105" s="101"/>
      <c r="E105" s="101"/>
      <c r="F105" s="15"/>
      <c r="G105" s="15"/>
      <c r="H105" s="15"/>
      <c r="I105" s="253"/>
      <c r="J105" s="253"/>
      <c r="K105" s="15"/>
      <c r="L105" s="15"/>
      <c r="M105" s="15"/>
      <c r="N105" s="15"/>
      <c r="O105" s="15"/>
      <c r="P105" s="15"/>
      <c r="Q105" s="15"/>
      <c r="R105" s="15"/>
    </row>
    <row r="106" spans="2:18" x14ac:dyDescent="0.2">
      <c r="B106" s="101"/>
      <c r="C106" s="101"/>
      <c r="D106" s="101"/>
      <c r="E106" s="101"/>
      <c r="F106" s="15"/>
      <c r="G106" s="15"/>
      <c r="H106" s="15"/>
      <c r="I106" s="253"/>
      <c r="J106" s="253"/>
      <c r="K106" s="15"/>
      <c r="L106" s="15"/>
      <c r="M106" s="15"/>
      <c r="N106" s="15"/>
      <c r="O106" s="15"/>
      <c r="P106" s="15"/>
      <c r="Q106" s="15"/>
      <c r="R106" s="15"/>
    </row>
    <row r="107" spans="2:18" x14ac:dyDescent="0.2">
      <c r="B107" s="101"/>
      <c r="C107" s="101"/>
      <c r="D107" s="101"/>
      <c r="E107" s="101"/>
      <c r="F107" s="15"/>
      <c r="G107" s="15"/>
      <c r="H107" s="15"/>
      <c r="I107" s="253"/>
      <c r="J107" s="253"/>
      <c r="K107" s="15"/>
      <c r="L107" s="15"/>
      <c r="M107" s="15"/>
      <c r="N107" s="15"/>
      <c r="O107" s="15"/>
      <c r="P107" s="15"/>
      <c r="Q107" s="15"/>
      <c r="R107" s="15"/>
    </row>
    <row r="108" spans="2:18" x14ac:dyDescent="0.2">
      <c r="B108" s="101"/>
      <c r="C108" s="101"/>
      <c r="D108" s="101"/>
      <c r="E108" s="101"/>
      <c r="F108" s="15"/>
      <c r="G108" s="15"/>
      <c r="H108" s="15"/>
      <c r="I108" s="253"/>
      <c r="J108" s="253"/>
      <c r="K108" s="15"/>
      <c r="L108" s="15"/>
      <c r="M108" s="15"/>
      <c r="N108" s="15"/>
      <c r="O108" s="15"/>
      <c r="P108" s="15"/>
      <c r="Q108" s="15"/>
      <c r="R108" s="15"/>
    </row>
    <row r="109" spans="2:18" x14ac:dyDescent="0.2">
      <c r="B109" s="101"/>
      <c r="C109" s="101"/>
      <c r="D109" s="101"/>
      <c r="E109" s="101"/>
      <c r="F109" s="15"/>
      <c r="G109" s="15"/>
      <c r="H109" s="15"/>
      <c r="I109" s="253"/>
      <c r="J109" s="253"/>
      <c r="K109" s="15"/>
      <c r="L109" s="15"/>
      <c r="M109" s="15"/>
      <c r="N109" s="15"/>
      <c r="O109" s="15"/>
      <c r="P109" s="15"/>
      <c r="Q109" s="15"/>
      <c r="R109" s="15"/>
    </row>
    <row r="110" spans="2:18" x14ac:dyDescent="0.2">
      <c r="B110" s="101"/>
      <c r="C110" s="101"/>
      <c r="D110" s="101"/>
      <c r="E110" s="101"/>
      <c r="F110" s="15"/>
      <c r="G110" s="15"/>
      <c r="H110" s="15"/>
      <c r="I110" s="253"/>
      <c r="J110" s="253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">
      <c r="B111" s="101"/>
      <c r="C111" s="101"/>
      <c r="D111" s="101"/>
      <c r="E111" s="101"/>
      <c r="F111" s="15"/>
      <c r="G111" s="15"/>
      <c r="H111" s="15"/>
      <c r="I111" s="253"/>
      <c r="J111" s="253"/>
      <c r="K111" s="15"/>
      <c r="L111" s="15"/>
      <c r="M111" s="15"/>
      <c r="N111" s="15"/>
      <c r="O111" s="15"/>
      <c r="P111" s="15"/>
      <c r="Q111" s="15"/>
      <c r="R111" s="15"/>
    </row>
    <row r="112" spans="2:18" x14ac:dyDescent="0.2">
      <c r="B112" s="101"/>
      <c r="C112" s="101"/>
      <c r="D112" s="101"/>
      <c r="E112" s="101"/>
      <c r="F112" s="15"/>
      <c r="G112" s="15"/>
      <c r="H112" s="15"/>
      <c r="I112" s="253"/>
      <c r="J112" s="253"/>
      <c r="K112" s="15"/>
      <c r="L112" s="15"/>
      <c r="M112" s="15"/>
      <c r="N112" s="15"/>
      <c r="O112" s="15"/>
      <c r="P112" s="15"/>
      <c r="Q112" s="15"/>
      <c r="R112" s="15"/>
    </row>
    <row r="113" spans="2:18" x14ac:dyDescent="0.2">
      <c r="B113" s="101"/>
      <c r="C113" s="101"/>
      <c r="D113" s="101"/>
      <c r="E113" s="101"/>
      <c r="F113" s="15"/>
      <c r="G113" s="15"/>
      <c r="H113" s="15"/>
      <c r="I113" s="253"/>
      <c r="J113" s="253"/>
      <c r="K113" s="15"/>
      <c r="L113" s="15"/>
      <c r="M113" s="15"/>
      <c r="N113" s="15"/>
      <c r="O113" s="15"/>
      <c r="P113" s="15"/>
      <c r="Q113" s="15"/>
      <c r="R113" s="15"/>
    </row>
    <row r="114" spans="2:18" x14ac:dyDescent="0.2">
      <c r="B114" s="101"/>
      <c r="C114" s="101"/>
      <c r="D114" s="101"/>
      <c r="E114" s="101"/>
      <c r="F114" s="15"/>
      <c r="G114" s="15"/>
      <c r="H114" s="15"/>
      <c r="I114" s="253"/>
      <c r="J114" s="253"/>
      <c r="K114" s="15"/>
      <c r="L114" s="15"/>
      <c r="M114" s="15"/>
      <c r="N114" s="15"/>
      <c r="O114" s="15"/>
      <c r="P114" s="15"/>
      <c r="Q114" s="15"/>
      <c r="R114" s="15"/>
    </row>
    <row r="115" spans="2:18" x14ac:dyDescent="0.2">
      <c r="B115" s="101"/>
      <c r="C115" s="101"/>
      <c r="D115" s="101"/>
      <c r="E115" s="101"/>
      <c r="F115" s="15"/>
      <c r="G115" s="15"/>
      <c r="H115" s="15"/>
      <c r="I115" s="253"/>
      <c r="J115" s="253"/>
      <c r="K115" s="15"/>
      <c r="L115" s="15"/>
      <c r="M115" s="15"/>
      <c r="N115" s="15"/>
      <c r="O115" s="15"/>
      <c r="P115" s="15"/>
      <c r="Q115" s="15"/>
      <c r="R115" s="15"/>
    </row>
    <row r="116" spans="2:18" x14ac:dyDescent="0.2">
      <c r="B116" s="101"/>
      <c r="C116" s="101"/>
      <c r="D116" s="101"/>
      <c r="E116" s="101"/>
      <c r="F116" s="15"/>
      <c r="G116" s="15"/>
      <c r="H116" s="15"/>
      <c r="I116" s="253"/>
      <c r="J116" s="253"/>
      <c r="K116" s="15"/>
      <c r="L116" s="15"/>
      <c r="M116" s="15"/>
      <c r="N116" s="15"/>
      <c r="O116" s="15"/>
      <c r="P116" s="15"/>
      <c r="Q116" s="15"/>
      <c r="R116" s="15"/>
    </row>
    <row r="117" spans="2:18" x14ac:dyDescent="0.2">
      <c r="B117" s="101"/>
      <c r="C117" s="101"/>
      <c r="D117" s="101"/>
      <c r="E117" s="101"/>
      <c r="F117" s="15"/>
      <c r="G117" s="15"/>
      <c r="H117" s="15"/>
      <c r="I117" s="253"/>
      <c r="J117" s="253"/>
      <c r="K117" s="15"/>
      <c r="L117" s="15"/>
      <c r="M117" s="15"/>
      <c r="N117" s="15"/>
      <c r="O117" s="15"/>
      <c r="P117" s="15"/>
      <c r="Q117" s="15"/>
      <c r="R117" s="15"/>
    </row>
    <row r="118" spans="2:18" x14ac:dyDescent="0.2">
      <c r="B118" s="101"/>
      <c r="C118" s="101"/>
      <c r="D118" s="101"/>
      <c r="E118" s="101"/>
      <c r="F118" s="15"/>
      <c r="G118" s="15"/>
      <c r="H118" s="15"/>
      <c r="I118" s="253"/>
      <c r="J118" s="253"/>
      <c r="K118" s="15"/>
      <c r="L118" s="15"/>
      <c r="M118" s="15"/>
      <c r="N118" s="15"/>
      <c r="O118" s="15"/>
      <c r="P118" s="15"/>
      <c r="Q118" s="15"/>
      <c r="R118" s="15"/>
    </row>
    <row r="119" spans="2:18" x14ac:dyDescent="0.2">
      <c r="B119" s="101"/>
      <c r="C119" s="101"/>
      <c r="D119" s="101"/>
      <c r="E119" s="101"/>
      <c r="F119" s="15"/>
      <c r="G119" s="15"/>
      <c r="H119" s="15"/>
      <c r="I119" s="253"/>
      <c r="J119" s="253"/>
      <c r="K119" s="15"/>
      <c r="L119" s="15"/>
      <c r="M119" s="15"/>
      <c r="N119" s="15"/>
      <c r="O119" s="15"/>
      <c r="P119" s="15"/>
      <c r="Q119" s="15"/>
      <c r="R119" s="15"/>
    </row>
    <row r="120" spans="2:18" x14ac:dyDescent="0.2">
      <c r="B120" s="101"/>
      <c r="C120" s="101"/>
      <c r="D120" s="101"/>
      <c r="E120" s="101"/>
      <c r="F120" s="15"/>
      <c r="G120" s="15"/>
      <c r="H120" s="15"/>
      <c r="I120" s="253"/>
      <c r="J120" s="253"/>
      <c r="K120" s="15"/>
      <c r="L120" s="15"/>
      <c r="M120" s="15"/>
      <c r="N120" s="15"/>
      <c r="O120" s="15"/>
      <c r="P120" s="15"/>
      <c r="Q120" s="15"/>
      <c r="R120" s="15"/>
    </row>
    <row r="121" spans="2:18" x14ac:dyDescent="0.2">
      <c r="B121" s="101"/>
      <c r="C121" s="101"/>
      <c r="D121" s="101"/>
      <c r="E121" s="101"/>
      <c r="F121" s="15"/>
      <c r="G121" s="15"/>
      <c r="H121" s="15"/>
      <c r="I121" s="253"/>
      <c r="J121" s="253"/>
      <c r="K121" s="15"/>
      <c r="L121" s="15"/>
      <c r="M121" s="15"/>
      <c r="N121" s="15"/>
      <c r="O121" s="15"/>
      <c r="P121" s="15"/>
      <c r="Q121" s="15"/>
      <c r="R121" s="15"/>
    </row>
    <row r="122" spans="2:18" x14ac:dyDescent="0.2">
      <c r="B122" s="101"/>
      <c r="C122" s="101"/>
      <c r="D122" s="101"/>
      <c r="E122" s="101"/>
      <c r="F122" s="15"/>
      <c r="G122" s="15"/>
      <c r="H122" s="15"/>
      <c r="I122" s="253"/>
      <c r="J122" s="253"/>
      <c r="K122" s="15"/>
      <c r="L122" s="15"/>
      <c r="M122" s="15"/>
      <c r="N122" s="15"/>
      <c r="O122" s="15"/>
      <c r="P122" s="15"/>
      <c r="Q122" s="15"/>
      <c r="R122" s="15"/>
    </row>
    <row r="123" spans="2:18" x14ac:dyDescent="0.2">
      <c r="B123" s="101"/>
      <c r="C123" s="101"/>
      <c r="D123" s="101"/>
      <c r="E123" s="101"/>
      <c r="F123" s="15"/>
      <c r="G123" s="15"/>
      <c r="H123" s="15"/>
      <c r="I123" s="253"/>
      <c r="J123" s="253"/>
      <c r="K123" s="15"/>
      <c r="L123" s="15"/>
      <c r="M123" s="15"/>
      <c r="N123" s="15"/>
      <c r="O123" s="15"/>
      <c r="P123" s="15"/>
      <c r="Q123" s="15"/>
      <c r="R123" s="15"/>
    </row>
    <row r="124" spans="2:18" x14ac:dyDescent="0.2">
      <c r="B124" s="101"/>
      <c r="C124" s="101"/>
      <c r="D124" s="101"/>
      <c r="E124" s="101"/>
      <c r="F124" s="15"/>
      <c r="G124" s="15"/>
      <c r="H124" s="15"/>
      <c r="I124" s="253"/>
      <c r="J124" s="253"/>
      <c r="K124" s="15"/>
      <c r="L124" s="15"/>
      <c r="M124" s="15"/>
      <c r="N124" s="15"/>
      <c r="O124" s="15"/>
      <c r="P124" s="15"/>
      <c r="Q124" s="15"/>
      <c r="R124" s="15"/>
    </row>
    <row r="125" spans="2:18" x14ac:dyDescent="0.2">
      <c r="B125" s="101"/>
      <c r="C125" s="101"/>
      <c r="D125" s="101"/>
      <c r="E125" s="101"/>
      <c r="F125" s="15"/>
      <c r="G125" s="15"/>
      <c r="H125" s="15"/>
      <c r="I125" s="253"/>
      <c r="J125" s="253"/>
      <c r="K125" s="15"/>
      <c r="L125" s="15"/>
      <c r="M125" s="15"/>
      <c r="N125" s="15"/>
      <c r="O125" s="15"/>
      <c r="P125" s="15"/>
      <c r="Q125" s="15"/>
      <c r="R125" s="15"/>
    </row>
    <row r="126" spans="2:18" x14ac:dyDescent="0.2">
      <c r="B126" s="101"/>
      <c r="C126" s="101"/>
      <c r="D126" s="101"/>
      <c r="E126" s="101"/>
      <c r="F126" s="15"/>
      <c r="G126" s="15"/>
      <c r="H126" s="15"/>
      <c r="I126" s="253"/>
      <c r="J126" s="253"/>
      <c r="K126" s="15"/>
      <c r="L126" s="15"/>
      <c r="M126" s="15"/>
      <c r="N126" s="15"/>
      <c r="O126" s="15"/>
      <c r="P126" s="15"/>
      <c r="Q126" s="15"/>
      <c r="R126" s="15"/>
    </row>
    <row r="127" spans="2:18" x14ac:dyDescent="0.2">
      <c r="B127" s="101"/>
      <c r="C127" s="101"/>
      <c r="D127" s="101"/>
      <c r="E127" s="101"/>
      <c r="F127" s="15"/>
      <c r="G127" s="15"/>
      <c r="H127" s="15"/>
      <c r="I127" s="253"/>
      <c r="J127" s="253"/>
      <c r="K127" s="15"/>
      <c r="L127" s="15"/>
      <c r="M127" s="15"/>
      <c r="N127" s="15"/>
      <c r="O127" s="15"/>
      <c r="P127" s="15"/>
      <c r="Q127" s="15"/>
      <c r="R127" s="15"/>
    </row>
    <row r="128" spans="2:18" x14ac:dyDescent="0.2">
      <c r="B128" s="101"/>
      <c r="C128" s="101"/>
      <c r="D128" s="101"/>
      <c r="E128" s="101"/>
      <c r="F128" s="15"/>
      <c r="G128" s="15"/>
      <c r="H128" s="15"/>
      <c r="I128" s="253"/>
      <c r="J128" s="253"/>
      <c r="K128" s="15"/>
      <c r="L128" s="15"/>
      <c r="M128" s="15"/>
      <c r="N128" s="15"/>
      <c r="O128" s="15"/>
      <c r="P128" s="15"/>
      <c r="Q128" s="15"/>
      <c r="R128" s="15"/>
    </row>
    <row r="129" spans="2:18" x14ac:dyDescent="0.2">
      <c r="B129" s="101"/>
      <c r="C129" s="101"/>
      <c r="D129" s="101"/>
      <c r="E129" s="101"/>
      <c r="F129" s="15"/>
      <c r="G129" s="15"/>
      <c r="H129" s="15"/>
      <c r="I129" s="253"/>
      <c r="J129" s="253"/>
      <c r="K129" s="15"/>
      <c r="L129" s="15"/>
      <c r="M129" s="15"/>
      <c r="N129" s="15"/>
      <c r="O129" s="15"/>
      <c r="P129" s="15"/>
      <c r="Q129" s="15"/>
      <c r="R129" s="15"/>
    </row>
    <row r="130" spans="2:18" x14ac:dyDescent="0.2">
      <c r="B130" s="101"/>
      <c r="C130" s="101"/>
      <c r="D130" s="101"/>
      <c r="E130" s="101"/>
      <c r="F130" s="15"/>
      <c r="G130" s="15"/>
      <c r="H130" s="15"/>
      <c r="I130" s="253"/>
      <c r="J130" s="253"/>
      <c r="K130" s="15"/>
      <c r="L130" s="15"/>
      <c r="M130" s="15"/>
      <c r="N130" s="15"/>
      <c r="O130" s="15"/>
      <c r="P130" s="15"/>
      <c r="Q130" s="15"/>
      <c r="R130" s="15"/>
    </row>
    <row r="131" spans="2:18" x14ac:dyDescent="0.2">
      <c r="B131" s="101"/>
      <c r="C131" s="101"/>
      <c r="D131" s="101"/>
      <c r="E131" s="101"/>
      <c r="F131" s="15"/>
      <c r="G131" s="15"/>
      <c r="H131" s="15"/>
      <c r="I131" s="253"/>
      <c r="J131" s="253"/>
      <c r="K131" s="15"/>
      <c r="L131" s="15"/>
      <c r="M131" s="15"/>
      <c r="N131" s="15"/>
      <c r="O131" s="15"/>
      <c r="P131" s="15"/>
      <c r="Q131" s="15"/>
      <c r="R131" s="15"/>
    </row>
    <row r="132" spans="2:18" x14ac:dyDescent="0.2">
      <c r="B132" s="101"/>
      <c r="C132" s="101"/>
      <c r="D132" s="101"/>
      <c r="E132" s="101"/>
      <c r="F132" s="15"/>
      <c r="G132" s="15"/>
      <c r="H132" s="15"/>
      <c r="I132" s="253"/>
      <c r="J132" s="253"/>
      <c r="K132" s="15"/>
      <c r="L132" s="15"/>
      <c r="M132" s="15"/>
      <c r="N132" s="15"/>
      <c r="O132" s="15"/>
      <c r="P132" s="15"/>
      <c r="Q132" s="15"/>
      <c r="R132" s="15"/>
    </row>
    <row r="133" spans="2:18" x14ac:dyDescent="0.2">
      <c r="B133" s="101"/>
      <c r="C133" s="101"/>
      <c r="D133" s="101"/>
      <c r="E133" s="101"/>
      <c r="F133" s="15"/>
      <c r="G133" s="15"/>
      <c r="H133" s="15"/>
      <c r="I133" s="253"/>
      <c r="J133" s="253"/>
      <c r="K133" s="15"/>
      <c r="L133" s="15"/>
      <c r="M133" s="15"/>
      <c r="N133" s="15"/>
      <c r="O133" s="15"/>
      <c r="P133" s="15"/>
      <c r="Q133" s="15"/>
      <c r="R133" s="15"/>
    </row>
    <row r="134" spans="2:18" x14ac:dyDescent="0.2">
      <c r="B134" s="101"/>
      <c r="C134" s="101"/>
      <c r="D134" s="101"/>
      <c r="E134" s="101"/>
      <c r="F134" s="15"/>
      <c r="G134" s="15"/>
      <c r="H134" s="15"/>
      <c r="I134" s="253"/>
      <c r="J134" s="253"/>
      <c r="K134" s="15"/>
      <c r="L134" s="15"/>
      <c r="M134" s="15"/>
      <c r="N134" s="15"/>
      <c r="O134" s="15"/>
      <c r="P134" s="15"/>
      <c r="Q134" s="15"/>
      <c r="R134" s="15"/>
    </row>
    <row r="135" spans="2:18" x14ac:dyDescent="0.2">
      <c r="B135" s="101"/>
      <c r="C135" s="101"/>
      <c r="D135" s="101"/>
      <c r="E135" s="101"/>
      <c r="F135" s="15"/>
      <c r="G135" s="15"/>
      <c r="H135" s="15"/>
      <c r="I135" s="253"/>
      <c r="J135" s="253"/>
      <c r="K135" s="15"/>
      <c r="L135" s="15"/>
      <c r="M135" s="15"/>
      <c r="N135" s="15"/>
      <c r="O135" s="15"/>
      <c r="P135" s="15"/>
      <c r="Q135" s="15"/>
      <c r="R135" s="15"/>
    </row>
    <row r="136" spans="2:18" x14ac:dyDescent="0.2">
      <c r="B136" s="101"/>
      <c r="C136" s="101"/>
      <c r="D136" s="101"/>
      <c r="E136" s="101"/>
      <c r="F136" s="15"/>
      <c r="G136" s="15"/>
      <c r="H136" s="15"/>
      <c r="I136" s="253"/>
      <c r="J136" s="253"/>
      <c r="K136" s="15"/>
      <c r="L136" s="15"/>
      <c r="M136" s="15"/>
      <c r="N136" s="15"/>
      <c r="O136" s="15"/>
      <c r="P136" s="15"/>
      <c r="Q136" s="15"/>
      <c r="R136" s="15"/>
    </row>
    <row r="137" spans="2:18" x14ac:dyDescent="0.2">
      <c r="B137" s="101"/>
      <c r="C137" s="101"/>
      <c r="D137" s="101"/>
      <c r="E137" s="101"/>
      <c r="F137" s="15"/>
      <c r="G137" s="15"/>
      <c r="H137" s="15"/>
      <c r="I137" s="253"/>
      <c r="J137" s="253"/>
      <c r="K137" s="15"/>
      <c r="L137" s="15"/>
      <c r="M137" s="15"/>
      <c r="N137" s="15"/>
      <c r="O137" s="15"/>
      <c r="P137" s="15"/>
      <c r="Q137" s="15"/>
      <c r="R137" s="15"/>
    </row>
    <row r="138" spans="2:18" x14ac:dyDescent="0.2">
      <c r="B138" s="101"/>
      <c r="C138" s="101"/>
      <c r="D138" s="101"/>
      <c r="E138" s="101"/>
      <c r="F138" s="15"/>
      <c r="G138" s="15"/>
      <c r="H138" s="15"/>
      <c r="I138" s="253"/>
      <c r="J138" s="253"/>
      <c r="K138" s="15"/>
      <c r="L138" s="15"/>
      <c r="M138" s="15"/>
      <c r="N138" s="15"/>
      <c r="O138" s="15"/>
      <c r="P138" s="15"/>
      <c r="Q138" s="15"/>
      <c r="R138" s="15"/>
    </row>
    <row r="139" spans="2:18" x14ac:dyDescent="0.2">
      <c r="B139" s="101"/>
      <c r="C139" s="101"/>
      <c r="D139" s="101"/>
      <c r="E139" s="101"/>
      <c r="F139" s="15"/>
      <c r="G139" s="15"/>
      <c r="H139" s="15"/>
      <c r="I139" s="253"/>
      <c r="J139" s="253"/>
      <c r="K139" s="15"/>
      <c r="L139" s="15"/>
      <c r="M139" s="15"/>
      <c r="N139" s="15"/>
      <c r="O139" s="15"/>
      <c r="P139" s="15"/>
      <c r="Q139" s="15"/>
      <c r="R139" s="15"/>
    </row>
    <row r="140" spans="2:18" x14ac:dyDescent="0.2">
      <c r="B140" s="101"/>
      <c r="C140" s="101"/>
      <c r="D140" s="101"/>
      <c r="E140" s="101"/>
      <c r="F140" s="15"/>
      <c r="G140" s="15"/>
      <c r="H140" s="15"/>
      <c r="I140" s="253"/>
      <c r="J140" s="253"/>
      <c r="K140" s="15"/>
      <c r="L140" s="15"/>
      <c r="M140" s="15"/>
      <c r="N140" s="15"/>
      <c r="O140" s="15"/>
      <c r="P140" s="15"/>
      <c r="Q140" s="15"/>
      <c r="R140" s="15"/>
    </row>
    <row r="141" spans="2:18" x14ac:dyDescent="0.2">
      <c r="B141" s="101"/>
      <c r="C141" s="101"/>
      <c r="D141" s="101"/>
      <c r="E141" s="101"/>
      <c r="F141" s="15"/>
      <c r="G141" s="15"/>
      <c r="H141" s="15"/>
      <c r="I141" s="253"/>
      <c r="J141" s="253"/>
      <c r="K141" s="15"/>
      <c r="L141" s="15"/>
      <c r="M141" s="15"/>
      <c r="N141" s="15"/>
      <c r="O141" s="15"/>
      <c r="P141" s="15"/>
      <c r="Q141" s="15"/>
      <c r="R141" s="15"/>
    </row>
    <row r="142" spans="2:18" x14ac:dyDescent="0.2">
      <c r="B142" s="101"/>
      <c r="C142" s="101"/>
      <c r="D142" s="101"/>
      <c r="E142" s="101"/>
      <c r="F142" s="15"/>
      <c r="G142" s="15"/>
      <c r="H142" s="15"/>
      <c r="I142" s="253"/>
      <c r="J142" s="253"/>
      <c r="K142" s="15"/>
      <c r="L142" s="15"/>
      <c r="M142" s="15"/>
      <c r="N142" s="15"/>
      <c r="O142" s="15"/>
      <c r="P142" s="15"/>
      <c r="Q142" s="15"/>
      <c r="R142" s="15"/>
    </row>
    <row r="143" spans="2:18" x14ac:dyDescent="0.2">
      <c r="B143" s="101"/>
      <c r="C143" s="101"/>
      <c r="D143" s="101"/>
      <c r="E143" s="101"/>
      <c r="F143" s="15"/>
      <c r="G143" s="15"/>
      <c r="H143" s="15"/>
      <c r="I143" s="253"/>
      <c r="J143" s="253"/>
      <c r="K143" s="15"/>
      <c r="L143" s="15"/>
      <c r="M143" s="15"/>
      <c r="N143" s="15"/>
      <c r="O143" s="15"/>
      <c r="P143" s="15"/>
      <c r="Q143" s="15"/>
      <c r="R143" s="15"/>
    </row>
    <row r="144" spans="2:18" x14ac:dyDescent="0.2">
      <c r="B144" s="101"/>
      <c r="C144" s="101"/>
      <c r="D144" s="101"/>
      <c r="E144" s="101"/>
      <c r="F144" s="15"/>
      <c r="G144" s="15"/>
      <c r="H144" s="15"/>
      <c r="I144" s="253"/>
      <c r="J144" s="253"/>
      <c r="K144" s="15"/>
      <c r="L144" s="15"/>
      <c r="M144" s="15"/>
      <c r="N144" s="15"/>
      <c r="O144" s="15"/>
      <c r="P144" s="15"/>
      <c r="Q144" s="15"/>
      <c r="R144" s="15"/>
    </row>
    <row r="145" spans="2:18" x14ac:dyDescent="0.2">
      <c r="B145" s="101"/>
      <c r="C145" s="101"/>
      <c r="D145" s="101"/>
      <c r="E145" s="101"/>
      <c r="F145" s="15"/>
      <c r="G145" s="15"/>
      <c r="H145" s="15"/>
      <c r="I145" s="253"/>
      <c r="J145" s="253"/>
      <c r="K145" s="15"/>
      <c r="L145" s="15"/>
      <c r="M145" s="15"/>
      <c r="N145" s="15"/>
      <c r="O145" s="15"/>
      <c r="P145" s="15"/>
      <c r="Q145" s="15"/>
      <c r="R145" s="15"/>
    </row>
    <row r="146" spans="2:18" x14ac:dyDescent="0.2">
      <c r="B146" s="101"/>
      <c r="C146" s="101"/>
      <c r="D146" s="101"/>
      <c r="E146" s="101"/>
      <c r="F146" s="15"/>
      <c r="G146" s="15"/>
      <c r="H146" s="15"/>
      <c r="I146" s="253"/>
      <c r="J146" s="253"/>
      <c r="K146" s="15"/>
      <c r="L146" s="15"/>
      <c r="M146" s="15"/>
      <c r="N146" s="15"/>
      <c r="O146" s="15"/>
      <c r="P146" s="15"/>
      <c r="Q146" s="15"/>
      <c r="R146" s="15"/>
    </row>
    <row r="147" spans="2:18" x14ac:dyDescent="0.2">
      <c r="B147" s="101"/>
      <c r="C147" s="101"/>
      <c r="D147" s="101"/>
      <c r="E147" s="101"/>
      <c r="F147" s="15"/>
      <c r="G147" s="15"/>
      <c r="H147" s="15"/>
      <c r="I147" s="253"/>
      <c r="J147" s="253"/>
      <c r="K147" s="15"/>
      <c r="L147" s="15"/>
      <c r="M147" s="15"/>
      <c r="N147" s="15"/>
      <c r="O147" s="15"/>
      <c r="P147" s="15"/>
      <c r="Q147" s="15"/>
      <c r="R147" s="15"/>
    </row>
    <row r="148" spans="2:18" x14ac:dyDescent="0.2">
      <c r="B148" s="101"/>
      <c r="C148" s="101"/>
      <c r="D148" s="101"/>
      <c r="E148" s="101"/>
      <c r="F148" s="15"/>
      <c r="G148" s="15"/>
      <c r="H148" s="15"/>
      <c r="I148" s="253"/>
      <c r="J148" s="253"/>
      <c r="K148" s="15"/>
      <c r="L148" s="15"/>
      <c r="M148" s="15"/>
      <c r="N148" s="15"/>
      <c r="O148" s="15"/>
      <c r="P148" s="15"/>
      <c r="Q148" s="15"/>
      <c r="R148" s="15"/>
    </row>
    <row r="149" spans="2:18" x14ac:dyDescent="0.2">
      <c r="B149" s="101"/>
      <c r="C149" s="101"/>
      <c r="D149" s="101"/>
      <c r="E149" s="101"/>
      <c r="F149" s="15"/>
      <c r="G149" s="15"/>
      <c r="H149" s="15"/>
      <c r="I149" s="253"/>
      <c r="J149" s="253"/>
      <c r="K149" s="15"/>
      <c r="L149" s="15"/>
      <c r="M149" s="15"/>
      <c r="N149" s="15"/>
      <c r="O149" s="15"/>
      <c r="P149" s="15"/>
      <c r="Q149" s="15"/>
      <c r="R149" s="15"/>
    </row>
    <row r="150" spans="2:18" x14ac:dyDescent="0.2">
      <c r="B150" s="101"/>
      <c r="C150" s="101"/>
      <c r="D150" s="101"/>
      <c r="E150" s="101"/>
      <c r="F150" s="15"/>
      <c r="G150" s="15"/>
      <c r="H150" s="15"/>
      <c r="I150" s="253"/>
      <c r="J150" s="253"/>
      <c r="K150" s="15"/>
      <c r="L150" s="15"/>
      <c r="M150" s="15"/>
      <c r="N150" s="15"/>
      <c r="O150" s="15"/>
      <c r="P150" s="15"/>
      <c r="Q150" s="15"/>
      <c r="R150" s="15"/>
    </row>
    <row r="151" spans="2:18" x14ac:dyDescent="0.2">
      <c r="B151" s="101"/>
      <c r="C151" s="101"/>
      <c r="D151" s="101"/>
      <c r="E151" s="101"/>
      <c r="F151" s="15"/>
      <c r="G151" s="15"/>
      <c r="H151" s="15"/>
      <c r="I151" s="253"/>
      <c r="J151" s="253"/>
      <c r="K151" s="15"/>
      <c r="L151" s="15"/>
      <c r="M151" s="15"/>
      <c r="N151" s="15"/>
      <c r="O151" s="15"/>
      <c r="P151" s="15"/>
      <c r="Q151" s="15"/>
      <c r="R151" s="15"/>
    </row>
    <row r="152" spans="2:18" x14ac:dyDescent="0.2">
      <c r="B152" s="101"/>
      <c r="C152" s="101"/>
      <c r="D152" s="101"/>
      <c r="E152" s="101"/>
      <c r="F152" s="15"/>
      <c r="G152" s="15"/>
      <c r="H152" s="15"/>
      <c r="I152" s="253"/>
      <c r="J152" s="253"/>
      <c r="K152" s="15"/>
      <c r="L152" s="15"/>
      <c r="M152" s="15"/>
      <c r="N152" s="15"/>
      <c r="O152" s="15"/>
      <c r="P152" s="15"/>
      <c r="Q152" s="15"/>
      <c r="R152" s="15"/>
    </row>
    <row r="153" spans="2:18" x14ac:dyDescent="0.2">
      <c r="B153" s="101"/>
      <c r="C153" s="101"/>
      <c r="D153" s="101"/>
      <c r="E153" s="101"/>
      <c r="F153" s="15"/>
      <c r="G153" s="15"/>
      <c r="H153" s="15"/>
      <c r="I153" s="253"/>
      <c r="J153" s="253"/>
      <c r="K153" s="15"/>
      <c r="L153" s="15"/>
      <c r="M153" s="15"/>
      <c r="N153" s="15"/>
      <c r="O153" s="15"/>
      <c r="P153" s="15"/>
      <c r="Q153" s="15"/>
      <c r="R153" s="15"/>
    </row>
    <row r="154" spans="2:18" x14ac:dyDescent="0.2">
      <c r="B154" s="101"/>
      <c r="C154" s="101"/>
      <c r="D154" s="101"/>
      <c r="E154" s="101"/>
      <c r="F154" s="15"/>
      <c r="G154" s="15"/>
      <c r="H154" s="15"/>
      <c r="I154" s="253"/>
      <c r="J154" s="253"/>
      <c r="K154" s="15"/>
      <c r="L154" s="15"/>
      <c r="M154" s="15"/>
      <c r="N154" s="15"/>
      <c r="O154" s="15"/>
      <c r="P154" s="15"/>
      <c r="Q154" s="15"/>
      <c r="R154" s="15"/>
    </row>
    <row r="155" spans="2:18" x14ac:dyDescent="0.2">
      <c r="B155" s="101"/>
      <c r="C155" s="101"/>
      <c r="D155" s="101"/>
      <c r="E155" s="101"/>
      <c r="F155" s="15"/>
      <c r="G155" s="15"/>
      <c r="H155" s="15"/>
      <c r="I155" s="253"/>
      <c r="J155" s="253"/>
      <c r="K155" s="15"/>
      <c r="L155" s="15"/>
      <c r="M155" s="15"/>
      <c r="N155" s="15"/>
      <c r="O155" s="15"/>
      <c r="P155" s="15"/>
      <c r="Q155" s="15"/>
      <c r="R155" s="15"/>
    </row>
    <row r="156" spans="2:18" x14ac:dyDescent="0.2">
      <c r="B156" s="101"/>
      <c r="C156" s="101"/>
      <c r="D156" s="101"/>
      <c r="E156" s="101"/>
      <c r="F156" s="15"/>
      <c r="G156" s="15"/>
      <c r="H156" s="15"/>
      <c r="I156" s="253"/>
      <c r="J156" s="253"/>
      <c r="K156" s="15"/>
      <c r="L156" s="15"/>
      <c r="M156" s="15"/>
      <c r="N156" s="15"/>
      <c r="O156" s="15"/>
      <c r="P156" s="15"/>
      <c r="Q156" s="15"/>
      <c r="R156" s="15"/>
    </row>
    <row r="157" spans="2:18" x14ac:dyDescent="0.2">
      <c r="B157" s="101"/>
      <c r="C157" s="101"/>
      <c r="D157" s="101"/>
      <c r="E157" s="101"/>
      <c r="F157" s="15"/>
      <c r="G157" s="15"/>
      <c r="H157" s="15"/>
      <c r="I157" s="253"/>
      <c r="J157" s="253"/>
      <c r="K157" s="15"/>
      <c r="L157" s="15"/>
      <c r="M157" s="15"/>
      <c r="N157" s="15"/>
      <c r="O157" s="15"/>
      <c r="P157" s="15"/>
      <c r="Q157" s="15"/>
      <c r="R157" s="15"/>
    </row>
    <row r="158" spans="2:18" x14ac:dyDescent="0.2">
      <c r="B158" s="101"/>
      <c r="C158" s="101"/>
      <c r="D158" s="101"/>
      <c r="E158" s="101"/>
      <c r="F158" s="15"/>
      <c r="G158" s="15"/>
      <c r="H158" s="15"/>
      <c r="I158" s="253"/>
      <c r="J158" s="253"/>
      <c r="K158" s="15"/>
      <c r="L158" s="15"/>
      <c r="M158" s="15"/>
      <c r="N158" s="15"/>
      <c r="O158" s="15"/>
      <c r="P158" s="15"/>
      <c r="Q158" s="15"/>
      <c r="R158" s="15"/>
    </row>
    <row r="159" spans="2:18" x14ac:dyDescent="0.2">
      <c r="B159" s="101"/>
      <c r="C159" s="101"/>
      <c r="D159" s="101"/>
      <c r="E159" s="101"/>
      <c r="F159" s="15"/>
      <c r="G159" s="15"/>
      <c r="H159" s="15"/>
      <c r="I159" s="253"/>
      <c r="J159" s="253"/>
      <c r="K159" s="15"/>
      <c r="L159" s="15"/>
      <c r="M159" s="15"/>
      <c r="N159" s="15"/>
      <c r="O159" s="15"/>
      <c r="P159" s="15"/>
      <c r="Q159" s="15"/>
      <c r="R159" s="15"/>
    </row>
    <row r="160" spans="2:18" x14ac:dyDescent="0.2">
      <c r="B160" s="101"/>
      <c r="C160" s="101"/>
      <c r="D160" s="101"/>
      <c r="E160" s="101"/>
      <c r="F160" s="15"/>
      <c r="G160" s="15"/>
      <c r="H160" s="15"/>
      <c r="I160" s="253"/>
      <c r="J160" s="253"/>
      <c r="K160" s="15"/>
      <c r="L160" s="15"/>
      <c r="M160" s="15"/>
      <c r="N160" s="15"/>
      <c r="O160" s="15"/>
      <c r="P160" s="15"/>
      <c r="Q160" s="15"/>
      <c r="R160" s="15"/>
    </row>
    <row r="161" spans="2:18" x14ac:dyDescent="0.2">
      <c r="B161" s="101"/>
      <c r="C161" s="101"/>
      <c r="D161" s="101"/>
      <c r="E161" s="101"/>
      <c r="F161" s="15"/>
      <c r="G161" s="15"/>
      <c r="H161" s="15"/>
      <c r="I161" s="253"/>
      <c r="J161" s="253"/>
      <c r="K161" s="15"/>
      <c r="L161" s="15"/>
      <c r="M161" s="15"/>
      <c r="N161" s="15"/>
      <c r="O161" s="15"/>
      <c r="P161" s="15"/>
      <c r="Q161" s="15"/>
      <c r="R161" s="15"/>
    </row>
    <row r="162" spans="2:18" x14ac:dyDescent="0.2">
      <c r="B162" s="101"/>
      <c r="C162" s="101"/>
      <c r="D162" s="101"/>
      <c r="E162" s="101"/>
      <c r="F162" s="15"/>
      <c r="G162" s="15"/>
      <c r="H162" s="15"/>
      <c r="I162" s="253"/>
      <c r="J162" s="253"/>
      <c r="K162" s="15"/>
      <c r="L162" s="15"/>
      <c r="M162" s="15"/>
      <c r="N162" s="15"/>
      <c r="O162" s="15"/>
      <c r="P162" s="15"/>
      <c r="Q162" s="15"/>
      <c r="R162" s="15"/>
    </row>
    <row r="163" spans="2:18" x14ac:dyDescent="0.2">
      <c r="B163" s="101"/>
      <c r="C163" s="101"/>
      <c r="D163" s="101"/>
      <c r="E163" s="101"/>
      <c r="F163" s="15"/>
      <c r="G163" s="15"/>
      <c r="H163" s="15"/>
      <c r="I163" s="253"/>
      <c r="J163" s="253"/>
      <c r="K163" s="15"/>
      <c r="L163" s="15"/>
      <c r="M163" s="15"/>
      <c r="N163" s="15"/>
      <c r="O163" s="15"/>
      <c r="P163" s="15"/>
      <c r="Q163" s="15"/>
      <c r="R163" s="15"/>
    </row>
    <row r="164" spans="2:18" x14ac:dyDescent="0.2">
      <c r="B164" s="101"/>
      <c r="C164" s="101"/>
      <c r="D164" s="101"/>
      <c r="E164" s="101"/>
      <c r="F164" s="15"/>
      <c r="G164" s="15"/>
      <c r="H164" s="15"/>
      <c r="I164" s="253"/>
      <c r="J164" s="253"/>
      <c r="K164" s="15"/>
      <c r="L164" s="15"/>
      <c r="M164" s="15"/>
      <c r="N164" s="15"/>
      <c r="O164" s="15"/>
      <c r="P164" s="15"/>
      <c r="Q164" s="15"/>
      <c r="R164" s="15"/>
    </row>
    <row r="165" spans="2:18" x14ac:dyDescent="0.2">
      <c r="B165" s="101"/>
      <c r="C165" s="101"/>
      <c r="D165" s="101"/>
      <c r="E165" s="101"/>
      <c r="F165" s="15"/>
      <c r="G165" s="15"/>
      <c r="H165" s="15"/>
      <c r="I165" s="253"/>
      <c r="J165" s="253"/>
      <c r="K165" s="15"/>
      <c r="L165" s="15"/>
      <c r="M165" s="15"/>
      <c r="N165" s="15"/>
      <c r="O165" s="15"/>
      <c r="P165" s="15"/>
      <c r="Q165" s="15"/>
      <c r="R165" s="15"/>
    </row>
    <row r="166" spans="2:18" x14ac:dyDescent="0.2">
      <c r="B166" s="101"/>
      <c r="C166" s="101"/>
      <c r="D166" s="101"/>
      <c r="E166" s="101"/>
      <c r="F166" s="15"/>
      <c r="G166" s="15"/>
      <c r="H166" s="15"/>
      <c r="I166" s="253"/>
      <c r="J166" s="253"/>
      <c r="K166" s="15"/>
      <c r="L166" s="15"/>
      <c r="M166" s="15"/>
      <c r="N166" s="15"/>
      <c r="O166" s="15"/>
      <c r="P166" s="15"/>
      <c r="Q166" s="15"/>
      <c r="R166" s="15"/>
    </row>
    <row r="167" spans="2:18" x14ac:dyDescent="0.2">
      <c r="B167" s="101"/>
      <c r="C167" s="101"/>
      <c r="D167" s="101"/>
      <c r="E167" s="101"/>
      <c r="F167" s="15"/>
      <c r="G167" s="15"/>
      <c r="H167" s="15"/>
      <c r="I167" s="253"/>
      <c r="J167" s="253"/>
      <c r="K167" s="15"/>
      <c r="L167" s="15"/>
      <c r="M167" s="15"/>
      <c r="N167" s="15"/>
      <c r="O167" s="15"/>
      <c r="P167" s="15"/>
      <c r="Q167" s="15"/>
      <c r="R167" s="15"/>
    </row>
    <row r="168" spans="2:18" x14ac:dyDescent="0.2">
      <c r="B168" s="101"/>
      <c r="C168" s="101"/>
      <c r="D168" s="101"/>
      <c r="E168" s="101"/>
      <c r="F168" s="15"/>
      <c r="G168" s="15"/>
      <c r="H168" s="15"/>
      <c r="I168" s="253"/>
      <c r="J168" s="253"/>
      <c r="K168" s="15"/>
      <c r="L168" s="15"/>
      <c r="M168" s="15"/>
      <c r="N168" s="15"/>
      <c r="O168" s="15"/>
      <c r="P168" s="15"/>
      <c r="Q168" s="15"/>
      <c r="R168" s="15"/>
    </row>
    <row r="169" spans="2:18" x14ac:dyDescent="0.2">
      <c r="B169" s="101"/>
      <c r="C169" s="101"/>
      <c r="D169" s="101"/>
      <c r="E169" s="101"/>
      <c r="F169" s="15"/>
      <c r="G169" s="15"/>
      <c r="H169" s="15"/>
      <c r="I169" s="253"/>
      <c r="J169" s="253"/>
      <c r="K169" s="15"/>
      <c r="L169" s="15"/>
      <c r="M169" s="15"/>
      <c r="N169" s="15"/>
      <c r="O169" s="15"/>
      <c r="P169" s="15"/>
      <c r="Q169" s="15"/>
      <c r="R169" s="15"/>
    </row>
    <row r="170" spans="2:18" x14ac:dyDescent="0.2">
      <c r="B170" s="101"/>
      <c r="C170" s="101"/>
      <c r="D170" s="101"/>
      <c r="E170" s="101"/>
      <c r="F170" s="15"/>
      <c r="G170" s="15"/>
      <c r="H170" s="15"/>
      <c r="I170" s="253"/>
      <c r="J170" s="253"/>
      <c r="K170" s="15"/>
      <c r="L170" s="15"/>
      <c r="M170" s="15"/>
      <c r="N170" s="15"/>
      <c r="O170" s="15"/>
      <c r="P170" s="15"/>
      <c r="Q170" s="15"/>
      <c r="R170" s="15"/>
    </row>
    <row r="171" spans="2:18" x14ac:dyDescent="0.2">
      <c r="B171" s="101"/>
      <c r="C171" s="101"/>
      <c r="D171" s="101"/>
      <c r="E171" s="101"/>
      <c r="F171" s="15"/>
      <c r="G171" s="15"/>
      <c r="H171" s="15"/>
      <c r="I171" s="253"/>
      <c r="J171" s="253"/>
      <c r="K171" s="15"/>
      <c r="L171" s="15"/>
      <c r="M171" s="15"/>
      <c r="N171" s="15"/>
      <c r="O171" s="15"/>
      <c r="P171" s="15"/>
      <c r="Q171" s="15"/>
      <c r="R171" s="15"/>
    </row>
    <row r="172" spans="2:18" x14ac:dyDescent="0.2">
      <c r="B172" s="101"/>
      <c r="C172" s="101"/>
      <c r="D172" s="101"/>
      <c r="E172" s="101"/>
      <c r="F172" s="15"/>
      <c r="G172" s="15"/>
      <c r="H172" s="15"/>
      <c r="I172" s="253"/>
      <c r="J172" s="253"/>
      <c r="K172" s="15"/>
      <c r="L172" s="15"/>
      <c r="M172" s="15"/>
      <c r="N172" s="15"/>
      <c r="O172" s="15"/>
      <c r="P172" s="15"/>
      <c r="Q172" s="15"/>
      <c r="R172" s="15"/>
    </row>
    <row r="173" spans="2:18" x14ac:dyDescent="0.2">
      <c r="B173" s="101"/>
      <c r="C173" s="101"/>
      <c r="D173" s="101"/>
      <c r="E173" s="101"/>
      <c r="F173" s="15"/>
      <c r="G173" s="15"/>
      <c r="H173" s="15"/>
      <c r="I173" s="253"/>
      <c r="J173" s="253"/>
      <c r="K173" s="15"/>
      <c r="L173" s="15"/>
      <c r="M173" s="15"/>
      <c r="N173" s="15"/>
      <c r="O173" s="15"/>
      <c r="P173" s="15"/>
      <c r="Q173" s="15"/>
      <c r="R173" s="15"/>
    </row>
    <row r="174" spans="2:18" x14ac:dyDescent="0.2">
      <c r="B174" s="101"/>
      <c r="C174" s="101"/>
      <c r="D174" s="101"/>
      <c r="E174" s="101"/>
      <c r="F174" s="15"/>
      <c r="G174" s="15"/>
      <c r="H174" s="15"/>
      <c r="I174" s="253"/>
      <c r="J174" s="253"/>
      <c r="K174" s="15"/>
      <c r="L174" s="15"/>
      <c r="M174" s="15"/>
      <c r="N174" s="15"/>
      <c r="O174" s="15"/>
      <c r="P174" s="15"/>
      <c r="Q174" s="15"/>
      <c r="R174" s="15"/>
    </row>
    <row r="175" spans="2:18" x14ac:dyDescent="0.2">
      <c r="B175" s="101"/>
      <c r="C175" s="101"/>
      <c r="D175" s="101"/>
      <c r="E175" s="101"/>
      <c r="F175" s="15"/>
      <c r="G175" s="15"/>
      <c r="H175" s="15"/>
      <c r="I175" s="253"/>
      <c r="J175" s="253"/>
      <c r="K175" s="15"/>
      <c r="L175" s="15"/>
      <c r="M175" s="15"/>
      <c r="N175" s="15"/>
      <c r="O175" s="15"/>
      <c r="P175" s="15"/>
      <c r="Q175" s="15"/>
      <c r="R175" s="15"/>
    </row>
    <row r="176" spans="2:18" x14ac:dyDescent="0.2">
      <c r="B176" s="101"/>
      <c r="C176" s="101"/>
      <c r="D176" s="101"/>
      <c r="E176" s="101"/>
      <c r="F176" s="15"/>
      <c r="G176" s="15"/>
      <c r="H176" s="15"/>
      <c r="I176" s="253"/>
      <c r="J176" s="253"/>
      <c r="K176" s="15"/>
      <c r="L176" s="15"/>
      <c r="M176" s="15"/>
      <c r="N176" s="15"/>
      <c r="O176" s="15"/>
      <c r="P176" s="15"/>
      <c r="Q176" s="15"/>
      <c r="R176" s="15"/>
    </row>
    <row r="177" spans="2:18" x14ac:dyDescent="0.2">
      <c r="B177" s="101"/>
      <c r="C177" s="101"/>
      <c r="D177" s="101"/>
      <c r="E177" s="101"/>
      <c r="F177" s="15"/>
      <c r="G177" s="15"/>
      <c r="H177" s="15"/>
      <c r="I177" s="253"/>
      <c r="J177" s="253"/>
      <c r="K177" s="15"/>
      <c r="L177" s="15"/>
      <c r="M177" s="15"/>
      <c r="N177" s="15"/>
      <c r="O177" s="15"/>
      <c r="P177" s="15"/>
      <c r="Q177" s="15"/>
      <c r="R177" s="15"/>
    </row>
    <row r="178" spans="2:18" x14ac:dyDescent="0.2">
      <c r="B178" s="101"/>
      <c r="C178" s="101"/>
      <c r="D178" s="101"/>
      <c r="E178" s="101"/>
      <c r="F178" s="15"/>
      <c r="G178" s="15"/>
      <c r="H178" s="15"/>
      <c r="I178" s="253"/>
      <c r="J178" s="253"/>
      <c r="K178" s="15"/>
      <c r="L178" s="15"/>
      <c r="M178" s="15"/>
      <c r="N178" s="15"/>
      <c r="O178" s="15"/>
      <c r="P178" s="15"/>
      <c r="Q178" s="15"/>
      <c r="R178" s="15"/>
    </row>
    <row r="179" spans="2:18" x14ac:dyDescent="0.2">
      <c r="B179" s="101"/>
      <c r="C179" s="101"/>
      <c r="D179" s="101"/>
      <c r="E179" s="101"/>
      <c r="F179" s="15"/>
      <c r="G179" s="15"/>
      <c r="H179" s="15"/>
      <c r="I179" s="253"/>
      <c r="J179" s="253"/>
      <c r="K179" s="15"/>
      <c r="L179" s="15"/>
      <c r="M179" s="15"/>
      <c r="N179" s="15"/>
      <c r="O179" s="15"/>
      <c r="P179" s="15"/>
      <c r="Q179" s="15"/>
      <c r="R179" s="15"/>
    </row>
    <row r="180" spans="2:18" x14ac:dyDescent="0.2">
      <c r="B180" s="101"/>
      <c r="C180" s="101"/>
      <c r="D180" s="101"/>
      <c r="E180" s="101"/>
      <c r="F180" s="15"/>
      <c r="G180" s="15"/>
      <c r="H180" s="15"/>
      <c r="I180" s="253"/>
      <c r="J180" s="253"/>
      <c r="K180" s="15"/>
      <c r="L180" s="15"/>
      <c r="M180" s="15"/>
      <c r="N180" s="15"/>
      <c r="O180" s="15"/>
      <c r="P180" s="15"/>
      <c r="Q180" s="15"/>
      <c r="R180" s="15"/>
    </row>
    <row r="181" spans="2:18" x14ac:dyDescent="0.2">
      <c r="B181" s="101"/>
      <c r="C181" s="101"/>
      <c r="D181" s="101"/>
      <c r="E181" s="101"/>
      <c r="F181" s="15"/>
      <c r="G181" s="15"/>
      <c r="H181" s="15"/>
      <c r="I181" s="253"/>
      <c r="J181" s="253"/>
      <c r="K181" s="15"/>
      <c r="L181" s="15"/>
      <c r="M181" s="15"/>
      <c r="N181" s="15"/>
      <c r="O181" s="15"/>
      <c r="P181" s="15"/>
      <c r="Q181" s="15"/>
      <c r="R181" s="15"/>
    </row>
    <row r="182" spans="2:18" x14ac:dyDescent="0.2">
      <c r="B182" s="101"/>
      <c r="C182" s="101"/>
      <c r="D182" s="101"/>
      <c r="E182" s="101"/>
      <c r="F182" s="15"/>
      <c r="G182" s="15"/>
      <c r="H182" s="15"/>
      <c r="I182" s="253"/>
      <c r="J182" s="253"/>
      <c r="K182" s="15"/>
      <c r="L182" s="15"/>
      <c r="M182" s="15"/>
      <c r="N182" s="15"/>
      <c r="O182" s="15"/>
      <c r="P182" s="15"/>
      <c r="Q182" s="15"/>
      <c r="R182" s="15"/>
    </row>
    <row r="183" spans="2:18" x14ac:dyDescent="0.2">
      <c r="B183" s="101"/>
      <c r="C183" s="101"/>
      <c r="D183" s="101"/>
      <c r="E183" s="101"/>
      <c r="F183" s="15"/>
      <c r="G183" s="15"/>
      <c r="H183" s="15"/>
      <c r="I183" s="253"/>
      <c r="J183" s="253"/>
      <c r="K183" s="15"/>
      <c r="L183" s="15"/>
      <c r="M183" s="15"/>
      <c r="N183" s="15"/>
      <c r="O183" s="15"/>
      <c r="P183" s="15"/>
      <c r="Q183" s="15"/>
      <c r="R183" s="15"/>
    </row>
    <row r="184" spans="2:18" x14ac:dyDescent="0.2">
      <c r="B184" s="101"/>
      <c r="C184" s="101"/>
      <c r="D184" s="101"/>
      <c r="E184" s="101"/>
      <c r="F184" s="15"/>
      <c r="G184" s="15"/>
      <c r="H184" s="15"/>
      <c r="I184" s="253"/>
      <c r="J184" s="253"/>
      <c r="K184" s="15"/>
      <c r="L184" s="15"/>
      <c r="M184" s="15"/>
      <c r="N184" s="15"/>
      <c r="O184" s="15"/>
      <c r="P184" s="15"/>
      <c r="Q184" s="15"/>
      <c r="R184" s="15"/>
    </row>
    <row r="185" spans="2:18" x14ac:dyDescent="0.2">
      <c r="B185" s="101"/>
      <c r="C185" s="101"/>
      <c r="D185" s="101"/>
      <c r="E185" s="101"/>
      <c r="F185" s="15"/>
      <c r="G185" s="15"/>
      <c r="H185" s="15"/>
      <c r="I185" s="253"/>
      <c r="J185" s="253"/>
      <c r="K185" s="15"/>
      <c r="L185" s="15"/>
      <c r="M185" s="15"/>
      <c r="N185" s="15"/>
      <c r="O185" s="15"/>
      <c r="P185" s="15"/>
      <c r="Q185" s="15"/>
      <c r="R185" s="15"/>
    </row>
    <row r="186" spans="2:18" x14ac:dyDescent="0.2">
      <c r="B186" s="101"/>
      <c r="C186" s="101"/>
      <c r="D186" s="101"/>
      <c r="E186" s="101"/>
      <c r="F186" s="15"/>
      <c r="G186" s="15"/>
      <c r="H186" s="15"/>
      <c r="I186" s="253"/>
      <c r="J186" s="253"/>
      <c r="K186" s="15"/>
      <c r="L186" s="15"/>
      <c r="M186" s="15"/>
      <c r="N186" s="15"/>
      <c r="O186" s="15"/>
      <c r="P186" s="15"/>
      <c r="Q186" s="15"/>
      <c r="R186" s="15"/>
    </row>
    <row r="187" spans="2:18" x14ac:dyDescent="0.2">
      <c r="B187" s="101"/>
      <c r="C187" s="101"/>
      <c r="D187" s="101"/>
      <c r="E187" s="101"/>
      <c r="F187" s="15"/>
      <c r="G187" s="15"/>
      <c r="H187" s="15"/>
      <c r="I187" s="253"/>
      <c r="J187" s="253"/>
      <c r="K187" s="15"/>
      <c r="L187" s="15"/>
      <c r="M187" s="15"/>
      <c r="N187" s="15"/>
      <c r="O187" s="15"/>
      <c r="P187" s="15"/>
      <c r="Q187" s="15"/>
      <c r="R187" s="15"/>
    </row>
    <row r="188" spans="2:18" x14ac:dyDescent="0.2">
      <c r="B188" s="101"/>
      <c r="C188" s="101"/>
      <c r="D188" s="101"/>
      <c r="E188" s="101"/>
      <c r="F188" s="15"/>
      <c r="G188" s="15"/>
      <c r="H188" s="15"/>
      <c r="I188" s="253"/>
      <c r="J188" s="253"/>
      <c r="K188" s="15"/>
      <c r="L188" s="15"/>
      <c r="M188" s="15"/>
      <c r="N188" s="15"/>
      <c r="O188" s="15"/>
      <c r="P188" s="15"/>
      <c r="Q188" s="15"/>
      <c r="R188" s="15"/>
    </row>
    <row r="189" spans="2:18" x14ac:dyDescent="0.2">
      <c r="B189" s="101"/>
      <c r="C189" s="101"/>
      <c r="D189" s="101"/>
      <c r="E189" s="101"/>
      <c r="F189" s="15"/>
      <c r="G189" s="15"/>
      <c r="H189" s="15"/>
      <c r="I189" s="253"/>
      <c r="J189" s="253"/>
      <c r="K189" s="15"/>
      <c r="L189" s="15"/>
      <c r="M189" s="15"/>
      <c r="N189" s="15"/>
      <c r="O189" s="15"/>
      <c r="P189" s="15"/>
      <c r="Q189" s="15"/>
      <c r="R189" s="15"/>
    </row>
    <row r="190" spans="2:18" x14ac:dyDescent="0.2">
      <c r="B190" s="101"/>
      <c r="C190" s="101"/>
      <c r="D190" s="101"/>
      <c r="E190" s="101"/>
      <c r="F190" s="15"/>
      <c r="G190" s="15"/>
      <c r="H190" s="15"/>
      <c r="I190" s="253"/>
      <c r="J190" s="253"/>
      <c r="K190" s="15"/>
      <c r="L190" s="15"/>
      <c r="M190" s="15"/>
      <c r="N190" s="15"/>
      <c r="O190" s="15"/>
      <c r="P190" s="15"/>
      <c r="Q190" s="15"/>
      <c r="R190" s="15"/>
    </row>
    <row r="191" spans="2:18" x14ac:dyDescent="0.2">
      <c r="B191" s="101"/>
      <c r="C191" s="101"/>
      <c r="D191" s="101"/>
      <c r="E191" s="101"/>
      <c r="F191" s="15"/>
      <c r="G191" s="15"/>
      <c r="H191" s="15"/>
      <c r="I191" s="253"/>
      <c r="J191" s="253"/>
      <c r="K191" s="15"/>
      <c r="L191" s="15"/>
      <c r="M191" s="15"/>
      <c r="N191" s="15"/>
      <c r="O191" s="15"/>
      <c r="P191" s="15"/>
      <c r="Q191" s="15"/>
      <c r="R191" s="15"/>
    </row>
    <row r="192" spans="2:18" x14ac:dyDescent="0.2">
      <c r="B192" s="101"/>
      <c r="C192" s="101"/>
      <c r="D192" s="101"/>
      <c r="E192" s="101"/>
      <c r="F192" s="15"/>
      <c r="G192" s="15"/>
      <c r="H192" s="15"/>
      <c r="I192" s="253"/>
      <c r="J192" s="253"/>
      <c r="K192" s="15"/>
      <c r="L192" s="15"/>
      <c r="M192" s="15"/>
      <c r="N192" s="15"/>
      <c r="O192" s="15"/>
      <c r="P192" s="15"/>
      <c r="Q192" s="15"/>
      <c r="R192" s="15"/>
    </row>
    <row r="193" spans="2:18" x14ac:dyDescent="0.2">
      <c r="B193" s="101"/>
      <c r="C193" s="101"/>
      <c r="D193" s="101"/>
      <c r="E193" s="101"/>
      <c r="F193" s="15"/>
      <c r="G193" s="15"/>
      <c r="H193" s="15"/>
      <c r="I193" s="253"/>
      <c r="J193" s="253"/>
      <c r="K193" s="15"/>
      <c r="L193" s="15"/>
      <c r="M193" s="15"/>
      <c r="N193" s="15"/>
      <c r="O193" s="15"/>
      <c r="P193" s="15"/>
      <c r="Q193" s="15"/>
      <c r="R193" s="15"/>
    </row>
    <row r="194" spans="2:18" x14ac:dyDescent="0.2">
      <c r="B194" s="101"/>
      <c r="C194" s="101"/>
      <c r="D194" s="101"/>
      <c r="E194" s="101"/>
      <c r="F194" s="15"/>
      <c r="G194" s="15"/>
      <c r="H194" s="15"/>
      <c r="I194" s="253"/>
      <c r="J194" s="253"/>
      <c r="K194" s="15"/>
      <c r="L194" s="15"/>
      <c r="M194" s="15"/>
      <c r="N194" s="15"/>
      <c r="O194" s="15"/>
      <c r="P194" s="15"/>
      <c r="Q194" s="15"/>
      <c r="R194" s="15"/>
    </row>
    <row r="195" spans="2:18" x14ac:dyDescent="0.2">
      <c r="B195" s="101"/>
      <c r="C195" s="101"/>
      <c r="D195" s="101"/>
      <c r="E195" s="101"/>
      <c r="F195" s="15"/>
      <c r="G195" s="15"/>
      <c r="H195" s="15"/>
      <c r="I195" s="253"/>
      <c r="J195" s="253"/>
      <c r="K195" s="15"/>
      <c r="L195" s="15"/>
      <c r="M195" s="15"/>
      <c r="N195" s="15"/>
      <c r="O195" s="15"/>
      <c r="P195" s="15"/>
      <c r="Q195" s="15"/>
      <c r="R195" s="15"/>
    </row>
    <row r="196" spans="2:18" x14ac:dyDescent="0.2">
      <c r="B196" s="101"/>
      <c r="C196" s="101"/>
      <c r="D196" s="101"/>
      <c r="E196" s="101"/>
      <c r="F196" s="15"/>
      <c r="G196" s="15"/>
      <c r="H196" s="15"/>
      <c r="I196" s="253"/>
      <c r="J196" s="253"/>
      <c r="K196" s="15"/>
      <c r="L196" s="15"/>
      <c r="M196" s="15"/>
      <c r="N196" s="15"/>
      <c r="O196" s="15"/>
      <c r="P196" s="15"/>
      <c r="Q196" s="15"/>
      <c r="R196" s="15"/>
    </row>
    <row r="197" spans="2:18" x14ac:dyDescent="0.2">
      <c r="B197" s="101"/>
      <c r="C197" s="101"/>
      <c r="D197" s="101"/>
      <c r="E197" s="101"/>
      <c r="F197" s="15"/>
      <c r="G197" s="15"/>
      <c r="H197" s="15"/>
      <c r="I197" s="253"/>
      <c r="J197" s="253"/>
      <c r="K197" s="15"/>
      <c r="L197" s="15"/>
      <c r="M197" s="15"/>
      <c r="N197" s="15"/>
      <c r="O197" s="15"/>
      <c r="P197" s="15"/>
      <c r="Q197" s="15"/>
      <c r="R197" s="15"/>
    </row>
    <row r="198" spans="2:18" x14ac:dyDescent="0.2">
      <c r="B198" s="101"/>
      <c r="C198" s="101"/>
      <c r="D198" s="101"/>
      <c r="E198" s="101"/>
      <c r="F198" s="15"/>
      <c r="G198" s="15"/>
      <c r="H198" s="15"/>
      <c r="I198" s="253"/>
      <c r="J198" s="253"/>
      <c r="K198" s="15"/>
      <c r="L198" s="15"/>
      <c r="M198" s="15"/>
      <c r="N198" s="15"/>
      <c r="O198" s="15"/>
      <c r="P198" s="15"/>
      <c r="Q198" s="15"/>
      <c r="R198" s="15"/>
    </row>
    <row r="199" spans="2:18" x14ac:dyDescent="0.2">
      <c r="B199" s="101"/>
      <c r="C199" s="101"/>
      <c r="D199" s="101"/>
      <c r="E199" s="101"/>
      <c r="F199" s="15"/>
      <c r="G199" s="15"/>
      <c r="H199" s="15"/>
      <c r="I199" s="253"/>
      <c r="J199" s="253"/>
      <c r="K199" s="15"/>
      <c r="L199" s="15"/>
      <c r="M199" s="15"/>
      <c r="N199" s="15"/>
      <c r="O199" s="15"/>
      <c r="P199" s="15"/>
      <c r="Q199" s="15"/>
      <c r="R199" s="15"/>
    </row>
    <row r="200" spans="2:18" x14ac:dyDescent="0.2">
      <c r="B200" s="101"/>
      <c r="C200" s="101"/>
      <c r="D200" s="101"/>
      <c r="E200" s="101"/>
      <c r="F200" s="15"/>
      <c r="G200" s="15"/>
      <c r="H200" s="15"/>
      <c r="I200" s="253"/>
      <c r="J200" s="253"/>
      <c r="K200" s="15"/>
      <c r="L200" s="15"/>
      <c r="M200" s="15"/>
      <c r="N200" s="15"/>
      <c r="O200" s="15"/>
      <c r="P200" s="15"/>
      <c r="Q200" s="15"/>
      <c r="R200" s="15"/>
    </row>
    <row r="201" spans="2:18" x14ac:dyDescent="0.2">
      <c r="B201" s="101"/>
      <c r="C201" s="101"/>
      <c r="D201" s="101"/>
      <c r="E201" s="101"/>
      <c r="F201" s="15"/>
      <c r="G201" s="15"/>
      <c r="H201" s="15"/>
      <c r="I201" s="253"/>
      <c r="J201" s="253"/>
      <c r="K201" s="15"/>
      <c r="L201" s="15"/>
      <c r="M201" s="15"/>
      <c r="N201" s="15"/>
      <c r="O201" s="15"/>
      <c r="P201" s="15"/>
      <c r="Q201" s="15"/>
      <c r="R201" s="15"/>
    </row>
    <row r="202" spans="2:18" x14ac:dyDescent="0.2">
      <c r="B202" s="101"/>
      <c r="C202" s="101"/>
      <c r="D202" s="101"/>
      <c r="E202" s="101"/>
      <c r="F202" s="15"/>
      <c r="G202" s="15"/>
      <c r="H202" s="15"/>
      <c r="I202" s="253"/>
      <c r="J202" s="253"/>
      <c r="K202" s="15"/>
      <c r="L202" s="15"/>
      <c r="M202" s="15"/>
      <c r="N202" s="15"/>
      <c r="O202" s="15"/>
      <c r="P202" s="15"/>
      <c r="Q202" s="15"/>
      <c r="R202" s="15"/>
    </row>
    <row r="203" spans="2:18" x14ac:dyDescent="0.2">
      <c r="B203" s="101"/>
      <c r="C203" s="101"/>
      <c r="D203" s="101"/>
      <c r="E203" s="101"/>
      <c r="F203" s="15"/>
      <c r="G203" s="15"/>
      <c r="H203" s="15"/>
      <c r="I203" s="253"/>
      <c r="J203" s="253"/>
      <c r="K203" s="15"/>
      <c r="L203" s="15"/>
      <c r="M203" s="15"/>
      <c r="N203" s="15"/>
      <c r="O203" s="15"/>
      <c r="P203" s="15"/>
      <c r="Q203" s="15"/>
      <c r="R203" s="15"/>
    </row>
    <row r="204" spans="2:18" x14ac:dyDescent="0.2">
      <c r="B204" s="101"/>
      <c r="C204" s="101"/>
      <c r="D204" s="101"/>
      <c r="E204" s="101"/>
      <c r="F204" s="15"/>
      <c r="G204" s="15"/>
      <c r="H204" s="15"/>
      <c r="I204" s="253"/>
      <c r="J204" s="253"/>
      <c r="K204" s="15"/>
      <c r="L204" s="15"/>
      <c r="M204" s="15"/>
      <c r="N204" s="15"/>
      <c r="O204" s="15"/>
      <c r="P204" s="15"/>
      <c r="Q204" s="15"/>
      <c r="R204" s="15"/>
    </row>
    <row r="205" spans="2:18" x14ac:dyDescent="0.2">
      <c r="B205" s="101"/>
      <c r="C205" s="101"/>
      <c r="D205" s="101"/>
      <c r="E205" s="101"/>
      <c r="F205" s="15"/>
      <c r="G205" s="15"/>
      <c r="H205" s="15"/>
      <c r="I205" s="253"/>
      <c r="J205" s="253"/>
      <c r="K205" s="15"/>
      <c r="L205" s="15"/>
      <c r="M205" s="15"/>
      <c r="N205" s="15"/>
      <c r="O205" s="15"/>
      <c r="P205" s="15"/>
      <c r="Q205" s="15"/>
      <c r="R205" s="15"/>
    </row>
    <row r="206" spans="2:18" x14ac:dyDescent="0.2">
      <c r="B206" s="101"/>
      <c r="C206" s="101"/>
      <c r="D206" s="101"/>
      <c r="E206" s="101"/>
      <c r="F206" s="15"/>
      <c r="G206" s="15"/>
      <c r="H206" s="15"/>
      <c r="I206" s="253"/>
      <c r="J206" s="253"/>
      <c r="K206" s="15"/>
      <c r="L206" s="15"/>
      <c r="M206" s="15"/>
      <c r="N206" s="15"/>
      <c r="O206" s="15"/>
      <c r="P206" s="15"/>
      <c r="Q206" s="15"/>
      <c r="R206" s="15"/>
    </row>
    <row r="207" spans="2:18" x14ac:dyDescent="0.2">
      <c r="B207" s="101"/>
      <c r="C207" s="101"/>
      <c r="D207" s="101"/>
      <c r="E207" s="101"/>
      <c r="F207" s="15"/>
      <c r="G207" s="15"/>
      <c r="H207" s="15"/>
      <c r="I207" s="253"/>
      <c r="J207" s="253"/>
      <c r="K207" s="15"/>
      <c r="L207" s="15"/>
      <c r="M207" s="15"/>
      <c r="N207" s="15"/>
      <c r="O207" s="15"/>
      <c r="P207" s="15"/>
      <c r="Q207" s="15"/>
      <c r="R207" s="15"/>
    </row>
    <row r="208" spans="2:18" x14ac:dyDescent="0.2">
      <c r="B208" s="101"/>
      <c r="C208" s="101"/>
      <c r="D208" s="101"/>
      <c r="E208" s="101"/>
      <c r="F208" s="15"/>
      <c r="G208" s="15"/>
      <c r="H208" s="15"/>
      <c r="I208" s="253"/>
      <c r="J208" s="253"/>
      <c r="K208" s="15"/>
      <c r="L208" s="15"/>
      <c r="M208" s="15"/>
      <c r="N208" s="15"/>
      <c r="O208" s="15"/>
      <c r="P208" s="15"/>
      <c r="Q208" s="15"/>
      <c r="R208" s="15"/>
    </row>
    <row r="209" spans="2:18" x14ac:dyDescent="0.2">
      <c r="B209" s="101"/>
      <c r="C209" s="101"/>
      <c r="D209" s="101"/>
      <c r="E209" s="101"/>
      <c r="F209" s="15"/>
      <c r="G209" s="15"/>
      <c r="H209" s="15"/>
      <c r="I209" s="253"/>
      <c r="J209" s="253"/>
      <c r="K209" s="15"/>
      <c r="L209" s="15"/>
      <c r="M209" s="15"/>
      <c r="N209" s="15"/>
      <c r="O209" s="15"/>
      <c r="P209" s="15"/>
      <c r="Q209" s="15"/>
      <c r="R209" s="15"/>
    </row>
    <row r="210" spans="2:18" x14ac:dyDescent="0.2">
      <c r="B210" s="101"/>
      <c r="C210" s="101"/>
      <c r="D210" s="101"/>
      <c r="E210" s="101"/>
      <c r="F210" s="15"/>
      <c r="G210" s="15"/>
      <c r="H210" s="15"/>
      <c r="I210" s="253"/>
      <c r="J210" s="253"/>
      <c r="K210" s="15"/>
      <c r="L210" s="15"/>
      <c r="M210" s="15"/>
      <c r="N210" s="15"/>
      <c r="O210" s="15"/>
      <c r="P210" s="15"/>
      <c r="Q210" s="15"/>
      <c r="R210" s="15"/>
    </row>
    <row r="211" spans="2:18" x14ac:dyDescent="0.2">
      <c r="B211" s="101"/>
      <c r="C211" s="101"/>
      <c r="D211" s="101"/>
      <c r="E211" s="101"/>
      <c r="F211" s="15"/>
      <c r="G211" s="15"/>
      <c r="H211" s="15"/>
      <c r="I211" s="253"/>
      <c r="J211" s="253"/>
      <c r="K211" s="15"/>
      <c r="L211" s="15"/>
      <c r="M211" s="15"/>
      <c r="N211" s="15"/>
      <c r="O211" s="15"/>
      <c r="P211" s="15"/>
      <c r="Q211" s="15"/>
      <c r="R211" s="15"/>
    </row>
    <row r="212" spans="2:18" x14ac:dyDescent="0.2">
      <c r="B212" s="101"/>
      <c r="C212" s="101"/>
      <c r="D212" s="101"/>
      <c r="E212" s="101"/>
      <c r="F212" s="15"/>
      <c r="G212" s="15"/>
      <c r="H212" s="15"/>
      <c r="I212" s="253"/>
      <c r="J212" s="253"/>
      <c r="K212" s="15"/>
      <c r="L212" s="15"/>
      <c r="M212" s="15"/>
      <c r="N212" s="15"/>
      <c r="O212" s="15"/>
      <c r="P212" s="15"/>
      <c r="Q212" s="15"/>
      <c r="R212" s="15"/>
    </row>
    <row r="213" spans="2:18" x14ac:dyDescent="0.2">
      <c r="B213" s="101"/>
      <c r="C213" s="101"/>
      <c r="D213" s="101"/>
      <c r="E213" s="101"/>
      <c r="F213" s="15"/>
      <c r="G213" s="15"/>
      <c r="H213" s="15"/>
      <c r="I213" s="253"/>
      <c r="J213" s="253"/>
      <c r="K213" s="15"/>
      <c r="L213" s="15"/>
      <c r="M213" s="15"/>
      <c r="N213" s="15"/>
      <c r="O213" s="15"/>
      <c r="P213" s="15"/>
      <c r="Q213" s="15"/>
      <c r="R213" s="15"/>
    </row>
    <row r="214" spans="2:18" x14ac:dyDescent="0.2">
      <c r="B214" s="101"/>
      <c r="C214" s="101"/>
      <c r="D214" s="101"/>
      <c r="E214" s="101"/>
      <c r="F214" s="15"/>
      <c r="G214" s="15"/>
      <c r="H214" s="15"/>
      <c r="I214" s="253"/>
      <c r="J214" s="253"/>
      <c r="K214" s="15"/>
      <c r="L214" s="15"/>
      <c r="M214" s="15"/>
      <c r="N214" s="15"/>
      <c r="O214" s="15"/>
      <c r="P214" s="15"/>
      <c r="Q214" s="15"/>
      <c r="R214" s="15"/>
    </row>
    <row r="215" spans="2:18" x14ac:dyDescent="0.2">
      <c r="B215" s="101"/>
      <c r="C215" s="101"/>
      <c r="D215" s="101"/>
      <c r="E215" s="101"/>
      <c r="F215" s="15"/>
      <c r="G215" s="15"/>
      <c r="H215" s="15"/>
      <c r="I215" s="253"/>
      <c r="J215" s="253"/>
      <c r="K215" s="15"/>
      <c r="L215" s="15"/>
      <c r="M215" s="15"/>
      <c r="N215" s="15"/>
      <c r="O215" s="15"/>
      <c r="P215" s="15"/>
      <c r="Q215" s="15"/>
      <c r="R215" s="15"/>
    </row>
    <row r="216" spans="2:18" x14ac:dyDescent="0.2">
      <c r="B216" s="101"/>
      <c r="C216" s="101"/>
      <c r="D216" s="101"/>
      <c r="E216" s="101"/>
      <c r="F216" s="15"/>
      <c r="G216" s="15"/>
      <c r="H216" s="15"/>
      <c r="I216" s="253"/>
      <c r="J216" s="253"/>
      <c r="K216" s="15"/>
      <c r="L216" s="15"/>
      <c r="M216" s="15"/>
      <c r="N216" s="15"/>
      <c r="O216" s="15"/>
      <c r="P216" s="15"/>
      <c r="Q216" s="15"/>
      <c r="R216" s="15"/>
    </row>
    <row r="217" spans="2:18" x14ac:dyDescent="0.2">
      <c r="B217" s="101"/>
      <c r="C217" s="101"/>
      <c r="D217" s="101"/>
      <c r="E217" s="101"/>
      <c r="F217" s="15"/>
      <c r="G217" s="15"/>
      <c r="H217" s="15"/>
      <c r="I217" s="253"/>
      <c r="J217" s="253"/>
      <c r="K217" s="15"/>
      <c r="L217" s="15"/>
      <c r="M217" s="15"/>
      <c r="N217" s="15"/>
      <c r="O217" s="15"/>
      <c r="P217" s="15"/>
      <c r="Q217" s="15"/>
      <c r="R217" s="1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7" bestFit="1" customWidth="1"/>
    <col min="2" max="2" width="10.5703125" style="27" bestFit="1" customWidth="1"/>
    <col min="3" max="3" width="11.42578125" style="27" bestFit="1" customWidth="1"/>
    <col min="4" max="4" width="6.28515625" style="27" bestFit="1" customWidth="1"/>
    <col min="5" max="5" width="7.5703125" style="27" hidden="1" customWidth="1"/>
    <col min="6" max="16384" width="9.140625" style="27"/>
  </cols>
  <sheetData>
    <row r="2" spans="1:20" ht="36.75" customHeight="1" x14ac:dyDescent="0.3">
      <c r="A2" s="264" t="s">
        <v>78</v>
      </c>
      <c r="B2" s="265"/>
      <c r="C2" s="265"/>
      <c r="D2" s="26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">
      <c r="A3" s="212"/>
    </row>
    <row r="5" spans="1:20" s="133" customFormat="1" x14ac:dyDescent="0.2">
      <c r="D5" s="187"/>
    </row>
    <row r="6" spans="1:20" s="164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7" bestFit="1" customWidth="1"/>
    <col min="2" max="2" width="10.5703125" style="27" bestFit="1" customWidth="1"/>
    <col min="3" max="3" width="11.42578125" style="27" bestFit="1" customWidth="1"/>
    <col min="4" max="4" width="6.28515625" style="27" bestFit="1" customWidth="1"/>
    <col min="5" max="5" width="7.5703125" style="27" hidden="1" customWidth="1"/>
    <col min="6" max="16384" width="9.140625" style="27"/>
  </cols>
  <sheetData>
    <row r="2" spans="1:20" ht="35.25" customHeight="1" x14ac:dyDescent="0.3">
      <c r="A2" s="264" t="s">
        <v>88</v>
      </c>
      <c r="B2" s="265"/>
      <c r="C2" s="265"/>
      <c r="D2" s="26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">
      <c r="A3" s="212"/>
    </row>
    <row r="5" spans="1:20" s="133" customFormat="1" x14ac:dyDescent="0.2">
      <c r="D5" s="187"/>
    </row>
    <row r="6" spans="1:20" s="164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7" bestFit="1" customWidth="1"/>
    <col min="2" max="7" width="8.7109375" style="27" bestFit="1" customWidth="1"/>
    <col min="8" max="8" width="7.5703125" style="27" hidden="1" customWidth="1"/>
    <col min="9" max="16384" width="9.140625" style="27"/>
  </cols>
  <sheetData>
    <row r="2" spans="1:20" ht="18.75" x14ac:dyDescent="0.3">
      <c r="A2" s="5" t="s">
        <v>205</v>
      </c>
      <c r="B2" s="265"/>
      <c r="C2" s="265"/>
      <c r="D2" s="265"/>
      <c r="E2" s="265"/>
      <c r="F2" s="265"/>
      <c r="G2" s="26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">
      <c r="A3" s="212"/>
    </row>
    <row r="4" spans="1:20" s="133" customFormat="1" x14ac:dyDescent="0.2">
      <c r="G4" s="187" t="s">
        <v>196</v>
      </c>
    </row>
    <row r="5" spans="1:20" s="164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24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3"/>
  <sheetViews>
    <sheetView topLeftCell="A1048576" workbookViewId="0">
      <selection sqref="A1:XFD1048576"/>
    </sheetView>
  </sheetViews>
  <sheetFormatPr defaultRowHeight="12.75" zeroHeight="1" x14ac:dyDescent="0.2"/>
  <cols>
    <col min="1" max="1" width="27.42578125" customWidth="1"/>
    <col min="2" max="2" width="17" customWidth="1"/>
    <col min="3" max="6" width="15.140625" bestFit="1" customWidth="1"/>
    <col min="7" max="7" width="11" bestFit="1" customWidth="1"/>
  </cols>
  <sheetData>
    <row r="1" spans="1:7" hidden="1" x14ac:dyDescent="0.2">
      <c r="A1" t="s">
        <v>221</v>
      </c>
    </row>
    <row r="2" spans="1:7" hidden="1" x14ac:dyDescent="0.2"/>
    <row r="3" spans="1:7" hidden="1" x14ac:dyDescent="0.2">
      <c r="A3" t="s">
        <v>147</v>
      </c>
      <c r="B3" s="242">
        <v>45443</v>
      </c>
      <c r="C3" s="157" t="s">
        <v>123</v>
      </c>
    </row>
    <row r="4" spans="1:7" hidden="1" x14ac:dyDescent="0.2">
      <c r="A4" t="s">
        <v>200</v>
      </c>
      <c r="B4" s="242" t="s">
        <v>123</v>
      </c>
      <c r="C4" s="157"/>
    </row>
    <row r="5" spans="1:7" hidden="1" x14ac:dyDescent="0.2">
      <c r="A5" t="s">
        <v>17</v>
      </c>
      <c r="B5">
        <v>1000000000</v>
      </c>
      <c r="C5" t="str">
        <f t="shared" ref="C5:E5" si="0">IF($A$10="UKR",C7,C8 )</f>
        <v>bn USD</v>
      </c>
      <c r="D5" t="str">
        <f t="shared" si="0"/>
        <v>bn UAH</v>
      </c>
      <c r="E5" t="str">
        <f t="shared" si="0"/>
        <v>bn units</v>
      </c>
      <c r="F5">
        <f>1000000000/DDELIMER</f>
        <v>1</v>
      </c>
      <c r="G5">
        <f>IF($B$5=1,1000000000,IF($B$5=1000,1000000,IF($B$5=1000000,1000,IF($B$5=1000000000,1))))</f>
        <v>1</v>
      </c>
    </row>
    <row r="6" spans="1:7" hidden="1" x14ac:dyDescent="0.2">
      <c r="A6" t="s">
        <v>25</v>
      </c>
      <c r="B6" t="s">
        <v>167</v>
      </c>
    </row>
    <row r="7" spans="1:7" hidden="1" x14ac:dyDescent="0.2">
      <c r="C7" t="str">
        <f>IF($B$5=1,"дол. США",IF($B$5=1000,"тис. дол. США",IF($B$5=1000000,"млн. дол. США",IF($B$5=1000000000,"млрд. дол. США"))))</f>
        <v>млрд. дол. США</v>
      </c>
      <c r="D7" t="str">
        <f>IF($B$5=1,"грн",IF($B$5=1000,"тис. грн",IF($B$5=1000000,"млн. грн",IF($B$5=1000000000,"млрд. грн"))))</f>
        <v>млрд. грн</v>
      </c>
      <c r="E7" t="str">
        <f>IF($B$5=1,"одиниць",IF($B$5=1000,"тис. одиниць",IF($B$5=1000000,"млн. одиниць",IF($B$5=1000000000,"млрд. одиниць"))))</f>
        <v>млрд. одиниць</v>
      </c>
    </row>
    <row r="8" spans="1:7" hidden="1" x14ac:dyDescent="0.2">
      <c r="C8" t="str">
        <f>IF($B$5=1,"дол. США",IF($B$5=1000,"th USD",IF($B$5=1000000,"ml USD",IF($B$5=1000000000,"bn USD"))))</f>
        <v>bn USD</v>
      </c>
      <c r="D8" t="str">
        <f>IF($B$5=1,"грн",IF($B$5=1000,"th UAH",IF($B$5=1000000,"ml UAH",IF($B$5=1000000000,"bn UAH"))))</f>
        <v>bn UAH</v>
      </c>
      <c r="E8" t="str">
        <f>IF($B$5=1,"одиниць",IF($B$5=1000,"th units",IF($B$5=1000000,"ml units",IF($B$5=1000000000,"bn units"))))</f>
        <v>bn units</v>
      </c>
    </row>
    <row r="9" spans="1:7" hidden="1" x14ac:dyDescent="0.2">
      <c r="A9" t="s">
        <v>81</v>
      </c>
    </row>
    <row r="10" spans="1:7" hidden="1" x14ac:dyDescent="0.2">
      <c r="A10" t="s">
        <v>94</v>
      </c>
    </row>
    <row r="11" spans="1:7" hidden="1" x14ac:dyDescent="0.2"/>
    <row r="12" spans="1:7" hidden="1" x14ac:dyDescent="0.2"/>
    <row r="13" spans="1:7" hidden="1" x14ac:dyDescent="0.2">
      <c r="A13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75" x14ac:dyDescent="0.2"/>
  <sheetData>
    <row r="7" s="147" customFormat="1" x14ac:dyDescent="0.2"/>
    <row r="8" s="114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L180"/>
  <sheetViews>
    <sheetView workbookViewId="0">
      <selection activeCell="A53" sqref="A53:A110"/>
    </sheetView>
  </sheetViews>
  <sheetFormatPr defaultRowHeight="11.25" outlineLevelRow="3" x14ac:dyDescent="0.2"/>
  <cols>
    <col min="1" max="1" width="70.7109375" style="181" customWidth="1"/>
    <col min="2" max="7" width="12.5703125" style="29" customWidth="1"/>
    <col min="8" max="16384" width="9.140625" style="181"/>
  </cols>
  <sheetData>
    <row r="1" spans="1:12" s="27" customFormat="1" ht="12.75" x14ac:dyDescent="0.2">
      <c r="B1" s="108"/>
      <c r="C1" s="108"/>
      <c r="D1" s="108"/>
      <c r="E1" s="108"/>
      <c r="F1" s="108"/>
      <c r="G1" s="108"/>
    </row>
    <row r="2" spans="1:12" s="27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5"/>
      <c r="C2" s="5"/>
      <c r="D2" s="5"/>
      <c r="E2" s="5"/>
      <c r="F2" s="5"/>
      <c r="G2" s="5"/>
      <c r="H2" s="59"/>
      <c r="I2" s="59"/>
      <c r="J2" s="59"/>
      <c r="K2" s="59"/>
      <c r="L2" s="59"/>
    </row>
    <row r="3" spans="1:12" s="27" customFormat="1" ht="12.75" x14ac:dyDescent="0.2">
      <c r="A3" s="212"/>
      <c r="B3" s="108"/>
      <c r="C3" s="108"/>
      <c r="D3" s="108"/>
      <c r="E3" s="108"/>
      <c r="F3" s="108"/>
      <c r="G3" s="108"/>
    </row>
    <row r="4" spans="1:12" s="133" customFormat="1" ht="12.75" x14ac:dyDescent="0.2">
      <c r="B4" s="194"/>
      <c r="C4" s="194"/>
      <c r="D4" s="194"/>
      <c r="E4" s="194"/>
      <c r="F4" s="194"/>
      <c r="G4" s="194" t="str">
        <f>VALUSD</f>
        <v>bn USD</v>
      </c>
    </row>
    <row r="5" spans="1:12" s="91" customFormat="1" ht="12.75" x14ac:dyDescent="0.2">
      <c r="A5" s="138"/>
      <c r="B5" s="126">
        <v>45291</v>
      </c>
      <c r="C5" s="126">
        <v>45322</v>
      </c>
      <c r="D5" s="126">
        <v>45351</v>
      </c>
      <c r="E5" s="126">
        <v>45382</v>
      </c>
      <c r="F5" s="126">
        <v>45412</v>
      </c>
      <c r="G5" s="126">
        <v>45443</v>
      </c>
    </row>
    <row r="6" spans="1:12" s="254" customFormat="1" ht="15.75" x14ac:dyDescent="0.2">
      <c r="A6" s="144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41">
        <f t="shared" ref="B6:G6" si="0">B$7+B$83</f>
        <v>145.31745543966002</v>
      </c>
      <c r="C6" s="41">
        <f t="shared" si="0"/>
        <v>144.89704188175003</v>
      </c>
      <c r="D6" s="41">
        <f t="shared" si="0"/>
        <v>143.68687952818001</v>
      </c>
      <c r="E6" s="41">
        <f t="shared" si="0"/>
        <v>151.04646453015999</v>
      </c>
      <c r="F6" s="41">
        <f t="shared" si="0"/>
        <v>151.51920847248002</v>
      </c>
      <c r="G6" s="41">
        <f t="shared" si="0"/>
        <v>150.99378871165001</v>
      </c>
    </row>
    <row r="7" spans="1:12" s="35" customFormat="1" ht="15" x14ac:dyDescent="0.2">
      <c r="A7" s="205" t="s">
        <v>161</v>
      </c>
      <c r="B7" s="209">
        <f t="shared" ref="B7:G7" si="1">B$8+B$44</f>
        <v>136.59196737241001</v>
      </c>
      <c r="C7" s="209">
        <f t="shared" si="1"/>
        <v>136.08967760122002</v>
      </c>
      <c r="D7" s="209">
        <f t="shared" si="1"/>
        <v>135.24114610421</v>
      </c>
      <c r="E7" s="209">
        <f t="shared" si="1"/>
        <v>143.09929809056999</v>
      </c>
      <c r="F7" s="209">
        <f t="shared" si="1"/>
        <v>143.67824651477002</v>
      </c>
      <c r="G7" s="209">
        <f t="shared" si="1"/>
        <v>143.15429573088002</v>
      </c>
    </row>
    <row r="8" spans="1:12" s="152" customFormat="1" ht="15" outlineLevel="1" x14ac:dyDescent="0.2">
      <c r="A8" s="182" t="s">
        <v>39</v>
      </c>
      <c r="B8" s="214">
        <f t="shared" ref="B8:G8" si="2">B$9+B$42</f>
        <v>41.800875791419998</v>
      </c>
      <c r="C8" s="214">
        <f t="shared" si="2"/>
        <v>42.314485801730022</v>
      </c>
      <c r="D8" s="214">
        <f t="shared" si="2"/>
        <v>41.834291721069995</v>
      </c>
      <c r="E8" s="214">
        <f t="shared" si="2"/>
        <v>41.247796926599989</v>
      </c>
      <c r="F8" s="214">
        <f t="shared" si="2"/>
        <v>41.430053931530004</v>
      </c>
      <c r="G8" s="214">
        <f t="shared" si="2"/>
        <v>40.402424229060024</v>
      </c>
    </row>
    <row r="9" spans="1:12" s="30" customFormat="1" ht="12.75" outlineLevel="2" x14ac:dyDescent="0.2">
      <c r="A9" s="90" t="s">
        <v>178</v>
      </c>
      <c r="B9" s="21">
        <f t="shared" ref="B9:G9" si="3">SUM(B$10:B$41)</f>
        <v>41.759092484669999</v>
      </c>
      <c r="C9" s="21">
        <f t="shared" si="3"/>
        <v>42.27258356988002</v>
      </c>
      <c r="D9" s="21">
        <f t="shared" si="3"/>
        <v>41.792754798659992</v>
      </c>
      <c r="E9" s="21">
        <f t="shared" si="3"/>
        <v>41.207333550219985</v>
      </c>
      <c r="F9" s="21">
        <f t="shared" si="3"/>
        <v>41.390880396170004</v>
      </c>
      <c r="G9" s="21">
        <f t="shared" si="3"/>
        <v>40.364054764800024</v>
      </c>
    </row>
    <row r="10" spans="1:12" s="192" customFormat="1" ht="12.75" outlineLevel="3" x14ac:dyDescent="0.2">
      <c r="A10" s="168" t="s">
        <v>23</v>
      </c>
      <c r="B10" s="131">
        <v>3.2715826405300001</v>
      </c>
      <c r="C10" s="131">
        <v>3.3206659245300001</v>
      </c>
      <c r="D10" s="131">
        <v>3.31054103063</v>
      </c>
      <c r="E10" s="131">
        <v>3.0223555772999999</v>
      </c>
      <c r="F10" s="131">
        <v>3.0082458247499999</v>
      </c>
      <c r="G10" s="131">
        <v>2.1435539591900001</v>
      </c>
    </row>
    <row r="11" spans="1:12" ht="12.75" outlineLevel="3" x14ac:dyDescent="0.2">
      <c r="A11" s="22" t="s">
        <v>175</v>
      </c>
      <c r="B11" s="95">
        <v>1.2012284124199999</v>
      </c>
      <c r="C11" s="95">
        <v>1.19429772026</v>
      </c>
      <c r="D11" s="95">
        <v>0.39259102224999998</v>
      </c>
      <c r="E11" s="95">
        <v>0.38244427785000001</v>
      </c>
      <c r="F11" s="95">
        <v>0.37813092404999998</v>
      </c>
      <c r="G11" s="95">
        <v>0.37036945589999998</v>
      </c>
      <c r="H11" s="174"/>
      <c r="I11" s="174"/>
      <c r="J11" s="174"/>
    </row>
    <row r="12" spans="1:12" ht="12.75" outlineLevel="3" x14ac:dyDescent="0.2">
      <c r="A12" s="22" t="s">
        <v>15</v>
      </c>
      <c r="B12" s="95">
        <v>1.9851676302800001</v>
      </c>
      <c r="C12" s="95">
        <v>1.9908178832200001</v>
      </c>
      <c r="D12" s="95">
        <v>1.97346165824</v>
      </c>
      <c r="E12" s="95">
        <v>1.8714638181900001</v>
      </c>
      <c r="F12" s="95">
        <v>1.7873349080700001</v>
      </c>
      <c r="G12" s="95">
        <v>1.7506482946799999</v>
      </c>
      <c r="H12" s="174"/>
      <c r="I12" s="174"/>
      <c r="J12" s="174"/>
    </row>
    <row r="13" spans="1:12" ht="12.75" outlineLevel="3" x14ac:dyDescent="0.2">
      <c r="A13" s="22" t="s">
        <v>59</v>
      </c>
      <c r="B13" s="95">
        <v>0.46160853447</v>
      </c>
      <c r="C13" s="95">
        <v>0.46292238071000003</v>
      </c>
      <c r="D13" s="95">
        <v>0.45888655953000002</v>
      </c>
      <c r="E13" s="95">
        <v>0.44702636826999997</v>
      </c>
      <c r="F13" s="95">
        <v>0.44198463277</v>
      </c>
      <c r="G13" s="95">
        <v>0.43291251133999997</v>
      </c>
      <c r="H13" s="174"/>
      <c r="I13" s="174"/>
      <c r="J13" s="174"/>
    </row>
    <row r="14" spans="1:12" ht="12.75" outlineLevel="3" x14ac:dyDescent="0.2">
      <c r="A14" s="22" t="s">
        <v>115</v>
      </c>
      <c r="B14" s="95">
        <v>1.3163991743700001</v>
      </c>
      <c r="C14" s="95">
        <v>1.3201459553599999</v>
      </c>
      <c r="D14" s="95">
        <v>1.3086367407599999</v>
      </c>
      <c r="E14" s="95">
        <v>1.27481425953</v>
      </c>
      <c r="F14" s="95">
        <v>1.2604364135099999</v>
      </c>
      <c r="G14" s="95">
        <v>1.23456485291</v>
      </c>
      <c r="H14" s="174"/>
      <c r="I14" s="174"/>
      <c r="J14" s="174"/>
    </row>
    <row r="15" spans="1:12" ht="12.75" outlineLevel="3" x14ac:dyDescent="0.2">
      <c r="A15" s="22" t="s">
        <v>160</v>
      </c>
      <c r="B15" s="95">
        <v>0.88725306985999997</v>
      </c>
      <c r="C15" s="95">
        <v>0.88977840030999999</v>
      </c>
      <c r="D15" s="95">
        <v>0.88202118943999996</v>
      </c>
      <c r="E15" s="95">
        <v>0.85922483642000003</v>
      </c>
      <c r="F15" s="95">
        <v>0.84953416791000003</v>
      </c>
      <c r="G15" s="95">
        <v>0.83209673553999997</v>
      </c>
      <c r="H15" s="174"/>
      <c r="I15" s="174"/>
      <c r="J15" s="174"/>
    </row>
    <row r="16" spans="1:12" ht="12.75" outlineLevel="3" x14ac:dyDescent="0.2">
      <c r="A16" s="22" t="s">
        <v>220</v>
      </c>
      <c r="B16" s="95">
        <v>1.23478242557</v>
      </c>
      <c r="C16" s="95">
        <v>1.23829690614</v>
      </c>
      <c r="D16" s="95">
        <v>1.2275012628299999</v>
      </c>
      <c r="E16" s="95">
        <v>1.19577577542</v>
      </c>
      <c r="F16" s="95">
        <v>1.1822893558600001</v>
      </c>
      <c r="G16" s="95">
        <v>1.15802183201</v>
      </c>
      <c r="H16" s="174"/>
      <c r="I16" s="174"/>
      <c r="J16" s="174"/>
    </row>
    <row r="17" spans="1:10" ht="12.75" outlineLevel="3" x14ac:dyDescent="0.2">
      <c r="A17" s="22" t="s">
        <v>48</v>
      </c>
      <c r="B17" s="95">
        <v>6.2424164086299996</v>
      </c>
      <c r="C17" s="95">
        <v>6.2601837907200002</v>
      </c>
      <c r="D17" s="95">
        <v>6.2056066447299996</v>
      </c>
      <c r="E17" s="95">
        <v>6.0452191150300001</v>
      </c>
      <c r="F17" s="95">
        <v>5.9770388063200004</v>
      </c>
      <c r="G17" s="95">
        <v>5.8543548534200003</v>
      </c>
      <c r="H17" s="174"/>
      <c r="I17" s="174"/>
      <c r="J17" s="174"/>
    </row>
    <row r="18" spans="1:10" ht="12.75" outlineLevel="3" x14ac:dyDescent="0.2">
      <c r="A18" s="22" t="s">
        <v>36</v>
      </c>
      <c r="B18" s="95">
        <v>0.31850920426000001</v>
      </c>
      <c r="C18" s="95">
        <v>0.31941575620000001</v>
      </c>
      <c r="D18" s="95">
        <v>0.31663104557999999</v>
      </c>
      <c r="E18" s="95">
        <v>0.30844753120000001</v>
      </c>
      <c r="F18" s="95">
        <v>0.30496874118</v>
      </c>
      <c r="G18" s="95">
        <v>0.29870899084000002</v>
      </c>
      <c r="H18" s="174"/>
      <c r="I18" s="174"/>
      <c r="J18" s="174"/>
    </row>
    <row r="19" spans="1:10" ht="12.75" outlineLevel="3" x14ac:dyDescent="0.2">
      <c r="A19" s="22" t="s">
        <v>90</v>
      </c>
      <c r="B19" s="95">
        <v>0.71342895657000005</v>
      </c>
      <c r="C19" s="95">
        <v>0.71545954280000001</v>
      </c>
      <c r="D19" s="95">
        <v>0.70922206780999997</v>
      </c>
      <c r="E19" s="95">
        <v>0.69089180907000003</v>
      </c>
      <c r="F19" s="95">
        <v>0.68309966522999999</v>
      </c>
      <c r="G19" s="95">
        <v>0.66907844672000005</v>
      </c>
      <c r="H19" s="174"/>
      <c r="I19" s="174"/>
      <c r="J19" s="174"/>
    </row>
    <row r="20" spans="1:10" ht="12.75" outlineLevel="3" x14ac:dyDescent="0.2">
      <c r="A20" s="22" t="s">
        <v>217</v>
      </c>
      <c r="B20" s="95">
        <v>1.5088939048200001</v>
      </c>
      <c r="C20" s="95">
        <v>1.6569779117900001</v>
      </c>
      <c r="D20" s="95">
        <v>2.4148664530900001</v>
      </c>
      <c r="E20" s="95">
        <v>2.6410468793000001</v>
      </c>
      <c r="F20" s="95">
        <v>2.9967794913599999</v>
      </c>
      <c r="G20" s="95">
        <v>3.4261470139100001</v>
      </c>
      <c r="H20" s="174"/>
      <c r="I20" s="174"/>
      <c r="J20" s="174"/>
    </row>
    <row r="21" spans="1:10" ht="12.75" outlineLevel="3" x14ac:dyDescent="0.2">
      <c r="A21" s="22" t="s">
        <v>137</v>
      </c>
      <c r="B21" s="95">
        <v>0.31850920426000001</v>
      </c>
      <c r="C21" s="95">
        <v>0.31941575620000001</v>
      </c>
      <c r="D21" s="95">
        <v>0.31663104557999999</v>
      </c>
      <c r="E21" s="95">
        <v>0.30844753120000001</v>
      </c>
      <c r="F21" s="95">
        <v>0.30496874118</v>
      </c>
      <c r="G21" s="95">
        <v>0.29870899084000002</v>
      </c>
      <c r="H21" s="174"/>
      <c r="I21" s="174"/>
      <c r="J21" s="174"/>
    </row>
    <row r="22" spans="1:10" ht="12.75" outlineLevel="3" x14ac:dyDescent="0.2">
      <c r="A22" s="22" t="s">
        <v>193</v>
      </c>
      <c r="B22" s="95">
        <v>0.31850920426000001</v>
      </c>
      <c r="C22" s="95">
        <v>0.31941575620000001</v>
      </c>
      <c r="D22" s="95">
        <v>0.31663104557999999</v>
      </c>
      <c r="E22" s="95">
        <v>0.30844753120000001</v>
      </c>
      <c r="F22" s="95">
        <v>0.30496874118</v>
      </c>
      <c r="G22" s="95">
        <v>0.29870899084000002</v>
      </c>
      <c r="H22" s="174"/>
      <c r="I22" s="174"/>
      <c r="J22" s="174"/>
    </row>
    <row r="23" spans="1:10" ht="12.75" outlineLevel="3" x14ac:dyDescent="0.2">
      <c r="A23" s="22" t="s">
        <v>124</v>
      </c>
      <c r="B23" s="95">
        <v>5.0738630260099997</v>
      </c>
      <c r="C23" s="95">
        <v>5.2896298574699996</v>
      </c>
      <c r="D23" s="95">
        <v>5.1964198577599996</v>
      </c>
      <c r="E23" s="95">
        <v>5.3634911807999996</v>
      </c>
      <c r="F23" s="95">
        <v>5.3799767323000003</v>
      </c>
      <c r="G23" s="95">
        <v>5.6152261599799997</v>
      </c>
      <c r="H23" s="174"/>
      <c r="I23" s="174"/>
      <c r="J23" s="174"/>
    </row>
    <row r="24" spans="1:10" ht="12.75" outlineLevel="3" x14ac:dyDescent="0.2">
      <c r="A24" s="22" t="s">
        <v>208</v>
      </c>
      <c r="B24" s="95">
        <v>0.31850920426000001</v>
      </c>
      <c r="C24" s="95">
        <v>0.31941575620000001</v>
      </c>
      <c r="D24" s="95">
        <v>0.31663104557999999</v>
      </c>
      <c r="E24" s="95">
        <v>0.30844753120000001</v>
      </c>
      <c r="F24" s="95">
        <v>0.30496874118</v>
      </c>
      <c r="G24" s="95">
        <v>0.29870899084000002</v>
      </c>
      <c r="H24" s="174"/>
      <c r="I24" s="174"/>
      <c r="J24" s="174"/>
    </row>
    <row r="25" spans="1:10" ht="12.75" outlineLevel="3" x14ac:dyDescent="0.2">
      <c r="A25" s="22" t="s">
        <v>197</v>
      </c>
      <c r="B25" s="95">
        <v>0.31850920426000001</v>
      </c>
      <c r="C25" s="95">
        <v>0.31941575620000001</v>
      </c>
      <c r="D25" s="95">
        <v>0.31663104557999999</v>
      </c>
      <c r="E25" s="95">
        <v>0.30844753120000001</v>
      </c>
      <c r="F25" s="95">
        <v>0.30496874118</v>
      </c>
      <c r="G25" s="95">
        <v>0.29870899084000002</v>
      </c>
      <c r="H25" s="174"/>
      <c r="I25" s="174"/>
      <c r="J25" s="174"/>
    </row>
    <row r="26" spans="1:10" ht="12.75" outlineLevel="3" x14ac:dyDescent="0.2">
      <c r="A26" s="22" t="s">
        <v>26</v>
      </c>
      <c r="B26" s="95">
        <v>0.31850920426000001</v>
      </c>
      <c r="C26" s="95">
        <v>0.31941575620000001</v>
      </c>
      <c r="D26" s="95">
        <v>0.31663104557999999</v>
      </c>
      <c r="E26" s="95">
        <v>0.30844753120000001</v>
      </c>
      <c r="F26" s="95">
        <v>0.30496874118</v>
      </c>
      <c r="G26" s="95">
        <v>0.29870899084000002</v>
      </c>
      <c r="H26" s="174"/>
      <c r="I26" s="174"/>
      <c r="J26" s="174"/>
    </row>
    <row r="27" spans="1:10" ht="12.75" outlineLevel="3" x14ac:dyDescent="0.2">
      <c r="A27" s="22" t="s">
        <v>77</v>
      </c>
      <c r="B27" s="95">
        <v>0.31850920426000001</v>
      </c>
      <c r="C27" s="95">
        <v>0.31941575620000001</v>
      </c>
      <c r="D27" s="95">
        <v>0.31663104557999999</v>
      </c>
      <c r="E27" s="95">
        <v>0.30844753120000001</v>
      </c>
      <c r="F27" s="95">
        <v>0.30496874118</v>
      </c>
      <c r="G27" s="95">
        <v>0.29870899084000002</v>
      </c>
      <c r="H27" s="174"/>
      <c r="I27" s="174"/>
      <c r="J27" s="174"/>
    </row>
    <row r="28" spans="1:10" ht="12.75" outlineLevel="3" x14ac:dyDescent="0.2">
      <c r="A28" s="22" t="s">
        <v>130</v>
      </c>
      <c r="B28" s="95">
        <v>0.31850920426000001</v>
      </c>
      <c r="C28" s="95">
        <v>0.31941575620000001</v>
      </c>
      <c r="D28" s="95">
        <v>0.31663104557999999</v>
      </c>
      <c r="E28" s="95">
        <v>0.30844753120000001</v>
      </c>
      <c r="F28" s="95">
        <v>0.30496874118</v>
      </c>
      <c r="G28" s="95">
        <v>0.29870899084000002</v>
      </c>
      <c r="H28" s="174"/>
      <c r="I28" s="174"/>
      <c r="J28" s="174"/>
    </row>
    <row r="29" spans="1:10" ht="12.75" outlineLevel="3" x14ac:dyDescent="0.2">
      <c r="A29" s="22" t="s">
        <v>183</v>
      </c>
      <c r="B29" s="95">
        <v>0.31850920426000001</v>
      </c>
      <c r="C29" s="95">
        <v>0.31941575620000001</v>
      </c>
      <c r="D29" s="95">
        <v>0.31663104557999999</v>
      </c>
      <c r="E29" s="95">
        <v>0.30844753120000001</v>
      </c>
      <c r="F29" s="95">
        <v>0.30496874118</v>
      </c>
      <c r="G29" s="95">
        <v>0.29870899084000002</v>
      </c>
      <c r="H29" s="174"/>
      <c r="I29" s="174"/>
      <c r="J29" s="174"/>
    </row>
    <row r="30" spans="1:10" ht="12.75" outlineLevel="3" x14ac:dyDescent="0.2">
      <c r="A30" s="22" t="s">
        <v>174</v>
      </c>
      <c r="B30" s="95">
        <v>0.31850920426000001</v>
      </c>
      <c r="C30" s="95">
        <v>0.31941575620000001</v>
      </c>
      <c r="D30" s="95">
        <v>0.31663104557999999</v>
      </c>
      <c r="E30" s="95">
        <v>0.30844753120000001</v>
      </c>
      <c r="F30" s="95">
        <v>0.30496874118</v>
      </c>
      <c r="G30" s="95">
        <v>0.29870899084000002</v>
      </c>
      <c r="H30" s="174"/>
      <c r="I30" s="174"/>
      <c r="J30" s="174"/>
    </row>
    <row r="31" spans="1:10" ht="12.75" outlineLevel="3" x14ac:dyDescent="0.2">
      <c r="A31" s="22" t="s">
        <v>10</v>
      </c>
      <c r="B31" s="95">
        <v>0.31850920426000001</v>
      </c>
      <c r="C31" s="95">
        <v>0.31941575620000001</v>
      </c>
      <c r="D31" s="95">
        <v>0.31663104557999999</v>
      </c>
      <c r="E31" s="95">
        <v>0.30844753120000001</v>
      </c>
      <c r="F31" s="95">
        <v>0.30496874118</v>
      </c>
      <c r="G31" s="95">
        <v>0.29870899084000002</v>
      </c>
      <c r="H31" s="174"/>
      <c r="I31" s="174"/>
      <c r="J31" s="174"/>
    </row>
    <row r="32" spans="1:10" ht="12.75" outlineLevel="3" x14ac:dyDescent="0.2">
      <c r="A32" s="22" t="s">
        <v>58</v>
      </c>
      <c r="B32" s="95">
        <v>0.31850920426000001</v>
      </c>
      <c r="C32" s="95">
        <v>0.31941575620000001</v>
      </c>
      <c r="D32" s="95">
        <v>0.31663104557999999</v>
      </c>
      <c r="E32" s="95">
        <v>0.30844753120000001</v>
      </c>
      <c r="F32" s="95">
        <v>0.30496874118</v>
      </c>
      <c r="G32" s="95">
        <v>0.29870899084000002</v>
      </c>
      <c r="H32" s="174"/>
      <c r="I32" s="174"/>
      <c r="J32" s="174"/>
    </row>
    <row r="33" spans="1:10" ht="12.75" outlineLevel="3" x14ac:dyDescent="0.2">
      <c r="A33" s="22" t="s">
        <v>114</v>
      </c>
      <c r="B33" s="95">
        <v>0.31850920426000001</v>
      </c>
      <c r="C33" s="95">
        <v>0.31941575620000001</v>
      </c>
      <c r="D33" s="95">
        <v>0.31663104557999999</v>
      </c>
      <c r="E33" s="95">
        <v>0.30844753120000001</v>
      </c>
      <c r="F33" s="95">
        <v>0.30496874118</v>
      </c>
      <c r="G33" s="95">
        <v>0.29870899084000002</v>
      </c>
      <c r="H33" s="174"/>
      <c r="I33" s="174"/>
      <c r="J33" s="174"/>
    </row>
    <row r="34" spans="1:10" ht="12.75" outlineLevel="3" x14ac:dyDescent="0.2">
      <c r="A34" s="22" t="s">
        <v>119</v>
      </c>
      <c r="B34" s="95">
        <v>3.3204868307900002</v>
      </c>
      <c r="C34" s="95">
        <v>3.4160432320799998</v>
      </c>
      <c r="D34" s="95">
        <v>3.4530643038500002</v>
      </c>
      <c r="E34" s="95">
        <v>3.5222000234599999</v>
      </c>
      <c r="F34" s="95">
        <v>3.7113221725500001</v>
      </c>
      <c r="G34" s="95">
        <v>3.9808221955200001</v>
      </c>
      <c r="H34" s="174"/>
      <c r="I34" s="174"/>
      <c r="J34" s="174"/>
    </row>
    <row r="35" spans="1:10" ht="12.75" outlineLevel="3" x14ac:dyDescent="0.2">
      <c r="A35" s="22" t="s">
        <v>122</v>
      </c>
      <c r="B35" s="95">
        <v>6.7688653429299999</v>
      </c>
      <c r="C35" s="95">
        <v>6.7881311221700003</v>
      </c>
      <c r="D35" s="95">
        <v>6.7289512585300004</v>
      </c>
      <c r="E35" s="95">
        <v>6.5550375815299997</v>
      </c>
      <c r="F35" s="95">
        <v>6.4811073437999998</v>
      </c>
      <c r="G35" s="95">
        <v>6.3480769430399997</v>
      </c>
      <c r="H35" s="174"/>
      <c r="I35" s="174"/>
      <c r="J35" s="174"/>
    </row>
    <row r="36" spans="1:10" ht="12.75" outlineLevel="3" x14ac:dyDescent="0.2">
      <c r="A36" s="22" t="s">
        <v>164</v>
      </c>
      <c r="B36" s="95">
        <v>0.59342221659000005</v>
      </c>
      <c r="C36" s="95">
        <v>0.59511123551</v>
      </c>
      <c r="D36" s="95">
        <v>0.58992297363000001</v>
      </c>
      <c r="E36" s="95">
        <v>0.57467606969999996</v>
      </c>
      <c r="F36" s="95">
        <v>0.56819465170000005</v>
      </c>
      <c r="G36" s="95">
        <v>0</v>
      </c>
      <c r="H36" s="174"/>
      <c r="I36" s="174"/>
      <c r="J36" s="174"/>
    </row>
    <row r="37" spans="1:10" ht="12.75" outlineLevel="3" x14ac:dyDescent="0.2">
      <c r="A37" s="22" t="s">
        <v>5</v>
      </c>
      <c r="B37" s="95">
        <v>1.08127016724</v>
      </c>
      <c r="C37" s="95">
        <v>1.0843477158799999</v>
      </c>
      <c r="D37" s="95">
        <v>1.07489422291</v>
      </c>
      <c r="E37" s="95">
        <v>1.0471129536399999</v>
      </c>
      <c r="F37" s="95">
        <v>1.03530321058</v>
      </c>
      <c r="G37" s="95">
        <v>1.01405270603</v>
      </c>
      <c r="H37" s="174"/>
      <c r="I37" s="174"/>
      <c r="J37" s="174"/>
    </row>
    <row r="38" spans="1:10" ht="12.75" outlineLevel="3" x14ac:dyDescent="0.2">
      <c r="A38" s="22" t="s">
        <v>51</v>
      </c>
      <c r="B38" s="95">
        <v>1.08156427714</v>
      </c>
      <c r="C38" s="95">
        <v>1.0846426628900001</v>
      </c>
      <c r="D38" s="95">
        <v>1.07518659851</v>
      </c>
      <c r="E38" s="95">
        <v>1.0473977726599999</v>
      </c>
      <c r="F38" s="95">
        <v>1.03558481729</v>
      </c>
      <c r="G38" s="95">
        <v>1.01432853253</v>
      </c>
      <c r="H38" s="174"/>
      <c r="I38" s="174"/>
      <c r="J38" s="174"/>
    </row>
    <row r="39" spans="1:10" ht="12.75" outlineLevel="3" x14ac:dyDescent="0.2">
      <c r="A39" s="22" t="s">
        <v>104</v>
      </c>
      <c r="B39" s="95">
        <v>0.46815606701000001</v>
      </c>
      <c r="C39" s="95">
        <v>0.46948854903999998</v>
      </c>
      <c r="D39" s="95">
        <v>0.46539548310000001</v>
      </c>
      <c r="E39" s="95">
        <v>0.45336706492000001</v>
      </c>
      <c r="F39" s="95">
        <v>0.44825381661000002</v>
      </c>
      <c r="G39" s="95">
        <v>0.43905301469000002</v>
      </c>
      <c r="H39" s="174"/>
      <c r="I39" s="174"/>
      <c r="J39" s="174"/>
    </row>
    <row r="40" spans="1:10" ht="12.75" outlineLevel="3" x14ac:dyDescent="0.2">
      <c r="A40" s="22" t="s">
        <v>153</v>
      </c>
      <c r="B40" s="95">
        <v>6.5819958720000002E-2</v>
      </c>
      <c r="C40" s="95">
        <v>6.6007297770000001E-2</v>
      </c>
      <c r="D40" s="95">
        <v>6.5431837039999996E-2</v>
      </c>
      <c r="E40" s="95">
        <v>6.3740712980000003E-2</v>
      </c>
      <c r="F40" s="95">
        <v>6.3021820680000007E-2</v>
      </c>
      <c r="G40" s="95">
        <v>6.1728242650000001E-2</v>
      </c>
      <c r="H40" s="174"/>
      <c r="I40" s="174"/>
      <c r="J40" s="174"/>
    </row>
    <row r="41" spans="1:10" ht="12.75" outlineLevel="3" x14ac:dyDescent="0.2">
      <c r="A41" s="22" t="s">
        <v>142</v>
      </c>
      <c r="B41" s="95">
        <v>0.34226378534000002</v>
      </c>
      <c r="C41" s="95">
        <v>0.27723065063000002</v>
      </c>
      <c r="D41" s="95">
        <v>0.14395004148000001</v>
      </c>
      <c r="E41" s="95">
        <v>0.14022956854999999</v>
      </c>
      <c r="F41" s="95">
        <v>0.13864800549</v>
      </c>
      <c r="G41" s="95">
        <v>0.13580213382</v>
      </c>
      <c r="H41" s="174"/>
      <c r="I41" s="174"/>
      <c r="J41" s="174"/>
    </row>
    <row r="42" spans="1:10" ht="12.75" outlineLevel="2" x14ac:dyDescent="0.2">
      <c r="A42" s="172" t="s">
        <v>116</v>
      </c>
      <c r="B42" s="211">
        <f t="shared" ref="B42:G42" si="4">SUM(B$43:B$43)</f>
        <v>4.1783306749999999E-2</v>
      </c>
      <c r="C42" s="211">
        <f t="shared" si="4"/>
        <v>4.1902231849999999E-2</v>
      </c>
      <c r="D42" s="211">
        <f t="shared" si="4"/>
        <v>4.1536922410000003E-2</v>
      </c>
      <c r="E42" s="211">
        <f t="shared" si="4"/>
        <v>4.0463376379999999E-2</v>
      </c>
      <c r="F42" s="211">
        <f t="shared" si="4"/>
        <v>3.9173535359999997E-2</v>
      </c>
      <c r="G42" s="211">
        <f t="shared" si="4"/>
        <v>3.836946426E-2</v>
      </c>
      <c r="H42" s="174"/>
      <c r="I42" s="174"/>
      <c r="J42" s="174"/>
    </row>
    <row r="43" spans="1:10" ht="12.75" outlineLevel="3" x14ac:dyDescent="0.2">
      <c r="A43" s="22" t="s">
        <v>156</v>
      </c>
      <c r="B43" s="95">
        <v>4.1783306749999999E-2</v>
      </c>
      <c r="C43" s="95">
        <v>4.1902231849999999E-2</v>
      </c>
      <c r="D43" s="95">
        <v>4.1536922410000003E-2</v>
      </c>
      <c r="E43" s="95">
        <v>4.0463376379999999E-2</v>
      </c>
      <c r="F43" s="95">
        <v>3.9173535359999997E-2</v>
      </c>
      <c r="G43" s="95">
        <v>3.836946426E-2</v>
      </c>
      <c r="H43" s="174"/>
      <c r="I43" s="174"/>
      <c r="J43" s="174"/>
    </row>
    <row r="44" spans="1:10" ht="15" outlineLevel="1" x14ac:dyDescent="0.25">
      <c r="A44" s="40" t="s">
        <v>177</v>
      </c>
      <c r="B44" s="34">
        <f t="shared" ref="B44:G44" si="5">B$45+B$53+B$63+B$65+B$72+B$79+B$81</f>
        <v>94.791091580989999</v>
      </c>
      <c r="C44" s="34">
        <f t="shared" si="5"/>
        <v>93.775191799490003</v>
      </c>
      <c r="D44" s="34">
        <f t="shared" si="5"/>
        <v>93.406854383140015</v>
      </c>
      <c r="E44" s="34">
        <f t="shared" si="5"/>
        <v>101.85150116397</v>
      </c>
      <c r="F44" s="34">
        <f t="shared" si="5"/>
        <v>102.24819258324001</v>
      </c>
      <c r="G44" s="34">
        <f t="shared" si="5"/>
        <v>102.75187150182001</v>
      </c>
      <c r="H44" s="174"/>
      <c r="I44" s="174"/>
      <c r="J44" s="174"/>
    </row>
    <row r="45" spans="1:10" ht="12.75" outlineLevel="2" x14ac:dyDescent="0.2">
      <c r="A45" s="172" t="s">
        <v>53</v>
      </c>
      <c r="B45" s="211">
        <f t="shared" ref="B45:G45" si="6">SUM(B$46:B$52)</f>
        <v>59.305881467680003</v>
      </c>
      <c r="C45" s="211">
        <f t="shared" si="6"/>
        <v>58.554228235360007</v>
      </c>
      <c r="D45" s="211">
        <f t="shared" si="6"/>
        <v>58.3011516292</v>
      </c>
      <c r="E45" s="211">
        <f t="shared" si="6"/>
        <v>65.132029184830003</v>
      </c>
      <c r="F45" s="211">
        <f t="shared" si="6"/>
        <v>65.65310141353001</v>
      </c>
      <c r="G45" s="211">
        <f t="shared" si="6"/>
        <v>66.104023738050003</v>
      </c>
      <c r="H45" s="174"/>
      <c r="I45" s="174"/>
      <c r="J45" s="174"/>
    </row>
    <row r="46" spans="1:10" ht="12.75" outlineLevel="3" x14ac:dyDescent="0.2">
      <c r="A46" s="22" t="s">
        <v>89</v>
      </c>
      <c r="B46" s="95">
        <v>0.11417866259999999</v>
      </c>
      <c r="C46" s="95">
        <v>0.11470304299</v>
      </c>
      <c r="D46" s="95">
        <v>0.11470304299</v>
      </c>
      <c r="E46" s="95">
        <v>0.11530959704</v>
      </c>
      <c r="F46" s="95">
        <v>0.11676909704000001</v>
      </c>
      <c r="G46" s="95">
        <v>0.11696434844</v>
      </c>
      <c r="H46" s="174"/>
      <c r="I46" s="174"/>
      <c r="J46" s="174"/>
    </row>
    <row r="47" spans="1:10" ht="12.75" outlineLevel="3" x14ac:dyDescent="0.2">
      <c r="A47" s="22" t="s">
        <v>112</v>
      </c>
      <c r="B47" s="95">
        <v>0.19374588745999999</v>
      </c>
      <c r="C47" s="95">
        <v>0.18912594107</v>
      </c>
      <c r="D47" s="95">
        <v>0.18844588405000001</v>
      </c>
      <c r="E47" s="95">
        <v>0.18729249497</v>
      </c>
      <c r="F47" s="95">
        <v>0.17599214649</v>
      </c>
      <c r="G47" s="95">
        <v>0.14981607121000001</v>
      </c>
      <c r="H47" s="174"/>
      <c r="I47" s="174"/>
      <c r="J47" s="174"/>
    </row>
    <row r="48" spans="1:10" ht="12.75" outlineLevel="3" x14ac:dyDescent="0.2">
      <c r="A48" s="22" t="s">
        <v>110</v>
      </c>
      <c r="B48" s="95">
        <v>3.0297750091800002</v>
      </c>
      <c r="C48" s="95">
        <v>2.9575288399600002</v>
      </c>
      <c r="D48" s="95">
        <v>2.9346242883600002</v>
      </c>
      <c r="E48" s="95">
        <v>2.9319978044399999</v>
      </c>
      <c r="F48" s="95">
        <v>2.9056958390899998</v>
      </c>
      <c r="G48" s="95">
        <v>2.91931692049</v>
      </c>
      <c r="H48" s="174"/>
      <c r="I48" s="174"/>
      <c r="J48" s="174"/>
    </row>
    <row r="49" spans="1:10" ht="12.75" outlineLevel="3" x14ac:dyDescent="0.2">
      <c r="A49" s="22" t="s">
        <v>30</v>
      </c>
      <c r="B49" s="95">
        <v>32.90407975798</v>
      </c>
      <c r="C49" s="95">
        <v>32.119469116460003</v>
      </c>
      <c r="D49" s="95">
        <v>32.00397427747</v>
      </c>
      <c r="E49" s="95">
        <v>36.845660022380002</v>
      </c>
      <c r="F49" s="95">
        <v>37.506225850050001</v>
      </c>
      <c r="G49" s="95">
        <v>37.877355142299997</v>
      </c>
      <c r="H49" s="174"/>
      <c r="I49" s="174"/>
      <c r="J49" s="174"/>
    </row>
    <row r="50" spans="1:10" ht="12.75" outlineLevel="3" x14ac:dyDescent="0.2">
      <c r="A50" s="22" t="s">
        <v>52</v>
      </c>
      <c r="B50" s="95">
        <v>13.055079231560001</v>
      </c>
      <c r="C50" s="95">
        <v>13.25239700112</v>
      </c>
      <c r="D50" s="95">
        <v>13.155718172229999</v>
      </c>
      <c r="E50" s="95">
        <v>14.75512736814</v>
      </c>
      <c r="F50" s="95">
        <v>14.69542579378</v>
      </c>
      <c r="G50" s="95">
        <v>14.74387986146</v>
      </c>
      <c r="H50" s="174"/>
      <c r="I50" s="174"/>
      <c r="J50" s="174"/>
    </row>
    <row r="51" spans="1:10" ht="12.75" outlineLevel="3" x14ac:dyDescent="0.2">
      <c r="A51" s="22" t="s">
        <v>49</v>
      </c>
      <c r="B51" s="95">
        <v>10.00235119221</v>
      </c>
      <c r="C51" s="95">
        <v>9.9144916569999992</v>
      </c>
      <c r="D51" s="95">
        <v>9.8971967454099996</v>
      </c>
      <c r="E51" s="95">
        <v>10.290480842219999</v>
      </c>
      <c r="F51" s="95">
        <v>10.242918586549999</v>
      </c>
      <c r="G51" s="95">
        <v>10.286517609000001</v>
      </c>
      <c r="H51" s="174"/>
      <c r="I51" s="174"/>
      <c r="J51" s="174"/>
    </row>
    <row r="52" spans="1:10" ht="12.75" outlineLevel="3" x14ac:dyDescent="0.2">
      <c r="A52" s="22" t="s">
        <v>118</v>
      </c>
      <c r="B52" s="95">
        <v>6.6717266900000001E-3</v>
      </c>
      <c r="C52" s="95">
        <v>6.51263676E-3</v>
      </c>
      <c r="D52" s="95">
        <v>6.4892186899999996E-3</v>
      </c>
      <c r="E52" s="95">
        <v>6.1610556400000004E-3</v>
      </c>
      <c r="F52" s="95">
        <v>1.007410053E-2</v>
      </c>
      <c r="G52" s="95">
        <v>1.017378515E-2</v>
      </c>
      <c r="H52" s="174"/>
      <c r="I52" s="174"/>
      <c r="J52" s="174"/>
    </row>
    <row r="53" spans="1:10" ht="38.25" outlineLevel="2" x14ac:dyDescent="0.2">
      <c r="A53" s="269" t="s">
        <v>65</v>
      </c>
      <c r="B53" s="211">
        <f t="shared" ref="B53:G53" si="7">SUM(B$54:B$62)</f>
        <v>6.3176009659000005</v>
      </c>
      <c r="C53" s="211">
        <f t="shared" si="7"/>
        <v>6.1875184457400003</v>
      </c>
      <c r="D53" s="211">
        <f t="shared" si="7"/>
        <v>6.11926197845</v>
      </c>
      <c r="E53" s="211">
        <f t="shared" si="7"/>
        <v>7.5926592151000003</v>
      </c>
      <c r="F53" s="211">
        <f t="shared" si="7"/>
        <v>7.5252367587100011</v>
      </c>
      <c r="G53" s="211">
        <f t="shared" si="7"/>
        <v>7.5264807971300005</v>
      </c>
      <c r="H53" s="174"/>
      <c r="I53" s="174"/>
      <c r="J53" s="174"/>
    </row>
    <row r="54" spans="1:10" ht="12.75" outlineLevel="3" x14ac:dyDescent="0.2">
      <c r="A54" s="270" t="s">
        <v>67</v>
      </c>
      <c r="B54" s="95">
        <v>3.6820325010000001</v>
      </c>
      <c r="C54" s="95">
        <v>3.6335086631800002</v>
      </c>
      <c r="D54" s="95">
        <v>3.5906258306100001</v>
      </c>
      <c r="E54" s="95">
        <v>5.0715584578300001</v>
      </c>
      <c r="F54" s="95">
        <v>5.0441295803199999</v>
      </c>
      <c r="G54" s="95">
        <v>5.0259857078800003</v>
      </c>
      <c r="H54" s="174"/>
      <c r="I54" s="174"/>
      <c r="J54" s="174"/>
    </row>
    <row r="55" spans="1:10" ht="12.75" outlineLevel="3" x14ac:dyDescent="0.2">
      <c r="A55" s="270" t="s">
        <v>11</v>
      </c>
      <c r="B55" s="95">
        <v>0.4994446609</v>
      </c>
      <c r="C55" s="95">
        <v>0.48753520775999998</v>
      </c>
      <c r="D55" s="95">
        <v>0.48578213394999997</v>
      </c>
      <c r="E55" s="95">
        <v>0.48167919678999999</v>
      </c>
      <c r="F55" s="95">
        <v>0.47972653660999998</v>
      </c>
      <c r="G55" s="95">
        <v>0.48447349704999998</v>
      </c>
      <c r="H55" s="174"/>
      <c r="I55" s="174"/>
      <c r="J55" s="174"/>
    </row>
    <row r="56" spans="1:10" ht="12.75" outlineLevel="3" x14ac:dyDescent="0.2">
      <c r="A56" s="270" t="s">
        <v>148</v>
      </c>
      <c r="B56" s="95">
        <v>0.62447708832000004</v>
      </c>
      <c r="C56" s="95">
        <v>0.60958618811999998</v>
      </c>
      <c r="D56" s="95">
        <v>0.60739424471000003</v>
      </c>
      <c r="E56" s="95">
        <v>0.60711617068000001</v>
      </c>
      <c r="F56" s="95">
        <v>0.60211359498999995</v>
      </c>
      <c r="G56" s="95">
        <v>0.60807159227999996</v>
      </c>
      <c r="H56" s="174"/>
      <c r="I56" s="174"/>
      <c r="J56" s="174"/>
    </row>
    <row r="57" spans="1:10" ht="12.75" outlineLevel="3" x14ac:dyDescent="0.2">
      <c r="A57" s="270" t="s">
        <v>72</v>
      </c>
      <c r="B57" s="95">
        <v>0.22224977884</v>
      </c>
      <c r="C57" s="95">
        <v>0.21695014601000001</v>
      </c>
      <c r="D57" s="95">
        <v>0.21617003902000001</v>
      </c>
      <c r="E57" s="95">
        <v>0.21604022294</v>
      </c>
      <c r="F57" s="95">
        <v>0.21426007341</v>
      </c>
      <c r="G57" s="95">
        <v>0.21638020647</v>
      </c>
      <c r="H57" s="174"/>
      <c r="I57" s="174"/>
      <c r="J57" s="174"/>
    </row>
    <row r="58" spans="1:10" ht="12.75" outlineLevel="3" x14ac:dyDescent="0.2">
      <c r="A58" s="270" t="s">
        <v>126</v>
      </c>
      <c r="B58" s="95">
        <v>0.94627132542000003</v>
      </c>
      <c r="C58" s="95">
        <v>0.90459581158000002</v>
      </c>
      <c r="D58" s="95">
        <v>0.88494597796999996</v>
      </c>
      <c r="E58" s="95">
        <v>0.88200048298</v>
      </c>
      <c r="F58" s="95">
        <v>0.85349433202000002</v>
      </c>
      <c r="G58" s="95">
        <v>0.85099195671000005</v>
      </c>
      <c r="H58" s="174"/>
      <c r="I58" s="174"/>
      <c r="J58" s="174"/>
    </row>
    <row r="59" spans="1:10" ht="12.75" outlineLevel="3" x14ac:dyDescent="0.2">
      <c r="A59" s="270" t="s">
        <v>3</v>
      </c>
      <c r="B59" s="95">
        <v>0.22224977884</v>
      </c>
      <c r="C59" s="95">
        <v>0.21695014601000001</v>
      </c>
      <c r="D59" s="95">
        <v>0.21617003902000001</v>
      </c>
      <c r="E59" s="95">
        <v>0.21604022294</v>
      </c>
      <c r="F59" s="95">
        <v>0.21426007341</v>
      </c>
      <c r="G59" s="95">
        <v>0.21638020647</v>
      </c>
      <c r="H59" s="174"/>
      <c r="I59" s="174"/>
      <c r="J59" s="174"/>
    </row>
    <row r="60" spans="1:10" ht="12.75" outlineLevel="3" x14ac:dyDescent="0.2">
      <c r="A60" s="270" t="s">
        <v>33</v>
      </c>
      <c r="B60" s="95">
        <v>9.6949115109999998E-2</v>
      </c>
      <c r="C60" s="95">
        <v>9.463732557E-2</v>
      </c>
      <c r="D60" s="95">
        <v>9.4494067759999995E-2</v>
      </c>
      <c r="E60" s="95">
        <v>9.4534723880000004E-2</v>
      </c>
      <c r="F60" s="95">
        <v>9.3755767340000004E-2</v>
      </c>
      <c r="G60" s="95">
        <v>0.10037379502</v>
      </c>
      <c r="H60" s="174"/>
      <c r="I60" s="174"/>
      <c r="J60" s="174"/>
    </row>
    <row r="61" spans="1:10" ht="12.75" outlineLevel="3" x14ac:dyDescent="0.2">
      <c r="A61" s="270" t="s">
        <v>100</v>
      </c>
      <c r="B61" s="95">
        <v>2.3454162970000001E-2</v>
      </c>
      <c r="C61" s="95">
        <v>2.3282403010000001E-2</v>
      </c>
      <c r="D61" s="95">
        <v>2.3207090909999999E-2</v>
      </c>
      <c r="E61" s="95">
        <v>2.3217182560000001E-2</v>
      </c>
      <c r="F61" s="95">
        <v>2.302424611E-2</v>
      </c>
      <c r="G61" s="95">
        <v>2.3351280750000002E-2</v>
      </c>
      <c r="H61" s="174"/>
      <c r="I61" s="174"/>
      <c r="J61" s="174"/>
    </row>
    <row r="62" spans="1:10" ht="12.75" outlineLevel="3" x14ac:dyDescent="0.2">
      <c r="A62" s="270" t="s">
        <v>201</v>
      </c>
      <c r="B62" s="95">
        <v>4.7255449999999998E-4</v>
      </c>
      <c r="C62" s="95">
        <v>4.7255449999999998E-4</v>
      </c>
      <c r="D62" s="95">
        <v>4.7255449999999998E-4</v>
      </c>
      <c r="E62" s="95">
        <v>4.7255449999999998E-4</v>
      </c>
      <c r="F62" s="95">
        <v>4.7255449999999998E-4</v>
      </c>
      <c r="G62" s="95">
        <v>4.7255449999999998E-4</v>
      </c>
      <c r="H62" s="174"/>
      <c r="I62" s="174"/>
      <c r="J62" s="174"/>
    </row>
    <row r="63" spans="1:10" ht="25.5" outlineLevel="2" x14ac:dyDescent="0.2">
      <c r="A63" s="269" t="s">
        <v>211</v>
      </c>
      <c r="B63" s="211">
        <f t="shared" ref="B63:G63" si="8">SUM(B$64:B$64)</f>
        <v>0.60585586000000002</v>
      </c>
      <c r="C63" s="211">
        <f t="shared" si="8"/>
        <v>0.60585586000000002</v>
      </c>
      <c r="D63" s="211">
        <f t="shared" si="8"/>
        <v>0.60585586000000002</v>
      </c>
      <c r="E63" s="211">
        <f t="shared" si="8"/>
        <v>0.60585586000000002</v>
      </c>
      <c r="F63" s="211">
        <f t="shared" si="8"/>
        <v>0.60585586000000002</v>
      </c>
      <c r="G63" s="211">
        <f t="shared" si="8"/>
        <v>0.60585586000000002</v>
      </c>
      <c r="H63" s="174"/>
      <c r="I63" s="174"/>
      <c r="J63" s="174"/>
    </row>
    <row r="64" spans="1:10" ht="12.75" outlineLevel="3" x14ac:dyDescent="0.2">
      <c r="A64" s="270" t="s">
        <v>109</v>
      </c>
      <c r="B64" s="95">
        <v>0.60585586000000002</v>
      </c>
      <c r="C64" s="95">
        <v>0.60585586000000002</v>
      </c>
      <c r="D64" s="95">
        <v>0.60585586000000002</v>
      </c>
      <c r="E64" s="95">
        <v>0.60585586000000002</v>
      </c>
      <c r="F64" s="95">
        <v>0.60585586000000002</v>
      </c>
      <c r="G64" s="95">
        <v>0.60585586000000002</v>
      </c>
      <c r="H64" s="174"/>
      <c r="I64" s="174"/>
      <c r="J64" s="174"/>
    </row>
    <row r="65" spans="1:10" ht="25.5" outlineLevel="2" x14ac:dyDescent="0.2">
      <c r="A65" s="269" t="s">
        <v>6</v>
      </c>
      <c r="B65" s="211">
        <f t="shared" ref="B65:G65" si="9">SUM(B$66:B$71)</f>
        <v>1.56620920958</v>
      </c>
      <c r="C65" s="211">
        <f t="shared" si="9"/>
        <v>1.52886233889</v>
      </c>
      <c r="D65" s="211">
        <f t="shared" si="9"/>
        <v>1.4979561883199999</v>
      </c>
      <c r="E65" s="211">
        <f t="shared" si="9"/>
        <v>1.6508844137300001</v>
      </c>
      <c r="F65" s="211">
        <f t="shared" si="9"/>
        <v>1.6332678938000003</v>
      </c>
      <c r="G65" s="211">
        <f t="shared" si="9"/>
        <v>1.64322328055</v>
      </c>
      <c r="H65" s="174"/>
      <c r="I65" s="174"/>
      <c r="J65" s="174"/>
    </row>
    <row r="66" spans="1:10" ht="12.75" outlineLevel="3" x14ac:dyDescent="0.2">
      <c r="A66" s="270" t="s">
        <v>169</v>
      </c>
      <c r="B66" s="95">
        <v>0.2708811217</v>
      </c>
      <c r="C66" s="95">
        <v>0.26442185547000002</v>
      </c>
      <c r="D66" s="95">
        <v>0.26409687530999998</v>
      </c>
      <c r="E66" s="95">
        <v>0.25020198264999999</v>
      </c>
      <c r="F66" s="95">
        <v>0.24413870237999999</v>
      </c>
      <c r="G66" s="95">
        <v>0.23963246579</v>
      </c>
      <c r="H66" s="174"/>
      <c r="I66" s="174"/>
      <c r="J66" s="174"/>
    </row>
    <row r="67" spans="1:10" ht="12.75" outlineLevel="3" x14ac:dyDescent="0.2">
      <c r="A67" s="270" t="s">
        <v>68</v>
      </c>
      <c r="B67" s="95">
        <v>0.72231178122999995</v>
      </c>
      <c r="C67" s="95">
        <v>0.70508797455000005</v>
      </c>
      <c r="D67" s="95">
        <v>0.70255262682999997</v>
      </c>
      <c r="E67" s="95">
        <v>0.70213072454000003</v>
      </c>
      <c r="F67" s="95">
        <v>0.69634523860999997</v>
      </c>
      <c r="G67" s="95">
        <v>0.70323567102999995</v>
      </c>
      <c r="H67" s="174"/>
      <c r="I67" s="174"/>
      <c r="J67" s="174"/>
    </row>
    <row r="68" spans="1:10" ht="12.75" outlineLevel="3" x14ac:dyDescent="0.2">
      <c r="A68" s="270" t="s">
        <v>84</v>
      </c>
      <c r="B68" s="95">
        <v>5.681727E-5</v>
      </c>
      <c r="C68" s="95">
        <v>5.5462440000000002E-5</v>
      </c>
      <c r="D68" s="95">
        <v>5.5263010000000003E-5</v>
      </c>
      <c r="E68" s="95">
        <v>5.5229819999999999E-5</v>
      </c>
      <c r="F68" s="95">
        <v>5.4774729999999998E-5</v>
      </c>
      <c r="G68" s="95">
        <v>5.5316730000000001E-5</v>
      </c>
      <c r="H68" s="174"/>
      <c r="I68" s="174"/>
      <c r="J68" s="174"/>
    </row>
    <row r="69" spans="1:10" ht="12.75" outlineLevel="3" x14ac:dyDescent="0.2">
      <c r="A69" s="270" t="s">
        <v>176</v>
      </c>
      <c r="B69" s="95">
        <v>4.3185847999999997E-3</v>
      </c>
      <c r="C69" s="95">
        <v>4.2156064600000001E-3</v>
      </c>
      <c r="D69" s="95">
        <v>4.2004480299999997E-3</v>
      </c>
      <c r="E69" s="95">
        <v>4.1979255400000004E-3</v>
      </c>
      <c r="F69" s="95">
        <v>4.1633350600000004E-3</v>
      </c>
      <c r="G69" s="95">
        <v>4.2045318400000002E-3</v>
      </c>
      <c r="H69" s="174"/>
      <c r="I69" s="174"/>
      <c r="J69" s="174"/>
    </row>
    <row r="70" spans="1:10" ht="12.75" outlineLevel="3" x14ac:dyDescent="0.2">
      <c r="A70" s="270" t="s">
        <v>55</v>
      </c>
      <c r="B70" s="95">
        <v>0.56864090458000005</v>
      </c>
      <c r="C70" s="95">
        <v>0.55508143997000003</v>
      </c>
      <c r="D70" s="95">
        <v>0.52705097513999999</v>
      </c>
      <c r="E70" s="95">
        <v>0.52673446647</v>
      </c>
      <c r="F70" s="95">
        <v>0.52239422787000001</v>
      </c>
      <c r="G70" s="95">
        <v>0.52756339101000005</v>
      </c>
      <c r="H70" s="174"/>
      <c r="I70" s="174"/>
      <c r="J70" s="174"/>
    </row>
    <row r="71" spans="1:10" ht="12.75" outlineLevel="3" x14ac:dyDescent="0.2">
      <c r="A71" s="270" t="s">
        <v>63</v>
      </c>
      <c r="B71" s="95">
        <v>0</v>
      </c>
      <c r="C71" s="95">
        <v>0</v>
      </c>
      <c r="D71" s="95">
        <v>0</v>
      </c>
      <c r="E71" s="95">
        <v>0.16756408471000001</v>
      </c>
      <c r="F71" s="95">
        <v>0.16617161515000001</v>
      </c>
      <c r="G71" s="95">
        <v>0.16853190414999999</v>
      </c>
      <c r="H71" s="174"/>
      <c r="I71" s="174"/>
      <c r="J71" s="174"/>
    </row>
    <row r="72" spans="1:10" ht="12.75" outlineLevel="2" x14ac:dyDescent="0.2">
      <c r="A72" s="269" t="s">
        <v>71</v>
      </c>
      <c r="B72" s="211">
        <f t="shared" ref="B72:G72" si="10">SUM(B$73:B$78)</f>
        <v>19.760940011999999</v>
      </c>
      <c r="C72" s="211">
        <f t="shared" si="10"/>
        <v>19.701319142589998</v>
      </c>
      <c r="D72" s="211">
        <f t="shared" si="10"/>
        <v>19.692542939020001</v>
      </c>
      <c r="E72" s="211">
        <f t="shared" si="10"/>
        <v>19.69108250807</v>
      </c>
      <c r="F72" s="211">
        <f t="shared" si="10"/>
        <v>19.67105582584</v>
      </c>
      <c r="G72" s="211">
        <f t="shared" si="10"/>
        <v>19.69490732277</v>
      </c>
      <c r="H72" s="174"/>
      <c r="I72" s="174"/>
      <c r="J72" s="174"/>
    </row>
    <row r="73" spans="1:10" ht="12.75" outlineLevel="3" x14ac:dyDescent="0.2">
      <c r="A73" s="270" t="s">
        <v>80</v>
      </c>
      <c r="B73" s="95">
        <v>7.5606299999999997</v>
      </c>
      <c r="C73" s="95">
        <v>7.5606299999999997</v>
      </c>
      <c r="D73" s="95">
        <v>7.5606299999999997</v>
      </c>
      <c r="E73" s="95">
        <v>7.5606299999999997</v>
      </c>
      <c r="F73" s="95">
        <v>7.5606299999999997</v>
      </c>
      <c r="G73" s="95">
        <v>7.5606299999999997</v>
      </c>
      <c r="H73" s="174"/>
      <c r="I73" s="174"/>
      <c r="J73" s="174"/>
    </row>
    <row r="74" spans="1:10" ht="12.75" outlineLevel="3" x14ac:dyDescent="0.2">
      <c r="A74" s="270" t="s">
        <v>16</v>
      </c>
      <c r="B74" s="95">
        <v>3</v>
      </c>
      <c r="C74" s="95">
        <v>3</v>
      </c>
      <c r="D74" s="95">
        <v>3</v>
      </c>
      <c r="E74" s="95">
        <v>3</v>
      </c>
      <c r="F74" s="95">
        <v>3</v>
      </c>
      <c r="G74" s="95">
        <v>3</v>
      </c>
      <c r="H74" s="174"/>
      <c r="I74" s="174"/>
      <c r="J74" s="174"/>
    </row>
    <row r="75" spans="1:10" ht="12.75" outlineLevel="3" x14ac:dyDescent="0.2">
      <c r="A75" s="270" t="s">
        <v>159</v>
      </c>
      <c r="B75" s="95">
        <v>2.35</v>
      </c>
      <c r="C75" s="95">
        <v>2.35</v>
      </c>
      <c r="D75" s="95">
        <v>2.35</v>
      </c>
      <c r="E75" s="95">
        <v>2.35</v>
      </c>
      <c r="F75" s="95">
        <v>2.35</v>
      </c>
      <c r="G75" s="95">
        <v>2.35</v>
      </c>
      <c r="H75" s="174"/>
      <c r="I75" s="174"/>
      <c r="J75" s="174"/>
    </row>
    <row r="76" spans="1:10" ht="12.75" outlineLevel="3" x14ac:dyDescent="0.2">
      <c r="A76" s="270" t="s">
        <v>98</v>
      </c>
      <c r="B76" s="95">
        <v>1.1112488942200001</v>
      </c>
      <c r="C76" s="95">
        <v>1.0847507300400001</v>
      </c>
      <c r="D76" s="95">
        <v>1.08085019512</v>
      </c>
      <c r="E76" s="95">
        <v>1.0802011146999999</v>
      </c>
      <c r="F76" s="95">
        <v>1.0713003670400001</v>
      </c>
      <c r="G76" s="95">
        <v>1.08190103234</v>
      </c>
      <c r="H76" s="174"/>
      <c r="I76" s="174"/>
      <c r="J76" s="174"/>
    </row>
    <row r="77" spans="1:10" ht="12.75" outlineLevel="3" x14ac:dyDescent="0.2">
      <c r="A77" s="270" t="s">
        <v>103</v>
      </c>
      <c r="B77" s="95">
        <v>3.9890611177799999</v>
      </c>
      <c r="C77" s="95">
        <v>3.9559384125500001</v>
      </c>
      <c r="D77" s="95">
        <v>3.9510627439000001</v>
      </c>
      <c r="E77" s="95">
        <v>3.9502513933699999</v>
      </c>
      <c r="F77" s="95">
        <v>3.9391254588</v>
      </c>
      <c r="G77" s="95">
        <v>3.9523762904300002</v>
      </c>
      <c r="H77" s="174"/>
      <c r="I77" s="174"/>
      <c r="J77" s="174"/>
    </row>
    <row r="78" spans="1:10" ht="12.75" outlineLevel="3" x14ac:dyDescent="0.2">
      <c r="A78" s="270" t="s">
        <v>31</v>
      </c>
      <c r="B78" s="95">
        <v>1.75</v>
      </c>
      <c r="C78" s="95">
        <v>1.75</v>
      </c>
      <c r="D78" s="95">
        <v>1.75</v>
      </c>
      <c r="E78" s="95">
        <v>1.75</v>
      </c>
      <c r="F78" s="95">
        <v>1.75</v>
      </c>
      <c r="G78" s="95">
        <v>1.75</v>
      </c>
      <c r="H78" s="174"/>
      <c r="I78" s="174"/>
      <c r="J78" s="174"/>
    </row>
    <row r="79" spans="1:10" ht="12.75" outlineLevel="2" x14ac:dyDescent="0.2">
      <c r="A79" s="269" t="s">
        <v>125</v>
      </c>
      <c r="B79" s="211">
        <f t="shared" ref="B79:G79" si="11">SUM(B$80:B$80)</f>
        <v>3</v>
      </c>
      <c r="C79" s="211">
        <f t="shared" si="11"/>
        <v>3</v>
      </c>
      <c r="D79" s="211">
        <f t="shared" si="11"/>
        <v>3</v>
      </c>
      <c r="E79" s="211">
        <f t="shared" si="11"/>
        <v>3</v>
      </c>
      <c r="F79" s="211">
        <f t="shared" si="11"/>
        <v>3</v>
      </c>
      <c r="G79" s="211">
        <f t="shared" si="11"/>
        <v>3</v>
      </c>
      <c r="H79" s="174"/>
      <c r="I79" s="174"/>
      <c r="J79" s="174"/>
    </row>
    <row r="80" spans="1:10" ht="12.75" outlineLevel="3" x14ac:dyDescent="0.2">
      <c r="A80" s="270" t="s">
        <v>2</v>
      </c>
      <c r="B80" s="95">
        <v>3</v>
      </c>
      <c r="C80" s="95">
        <v>3</v>
      </c>
      <c r="D80" s="95">
        <v>3</v>
      </c>
      <c r="E80" s="95">
        <v>3</v>
      </c>
      <c r="F80" s="95">
        <v>3</v>
      </c>
      <c r="G80" s="95">
        <v>3</v>
      </c>
      <c r="H80" s="174"/>
      <c r="I80" s="174"/>
      <c r="J80" s="174"/>
    </row>
    <row r="81" spans="1:10" ht="12.75" outlineLevel="2" x14ac:dyDescent="0.2">
      <c r="A81" s="269" t="s">
        <v>117</v>
      </c>
      <c r="B81" s="211">
        <f t="shared" ref="B81:G81" si="12">SUM(B$82:B$82)</f>
        <v>4.2346040658300002</v>
      </c>
      <c r="C81" s="211">
        <f t="shared" si="12"/>
        <v>4.1974077769100004</v>
      </c>
      <c r="D81" s="211">
        <f t="shared" si="12"/>
        <v>4.1900857881500002</v>
      </c>
      <c r="E81" s="211">
        <f t="shared" si="12"/>
        <v>4.1789899822400001</v>
      </c>
      <c r="F81" s="211">
        <f t="shared" si="12"/>
        <v>4.1596748313600003</v>
      </c>
      <c r="G81" s="211">
        <f t="shared" si="12"/>
        <v>4.1773805033200002</v>
      </c>
      <c r="H81" s="174"/>
      <c r="I81" s="174"/>
      <c r="J81" s="174"/>
    </row>
    <row r="82" spans="1:10" ht="12.75" outlineLevel="3" x14ac:dyDescent="0.2">
      <c r="A82" s="270" t="s">
        <v>49</v>
      </c>
      <c r="B82" s="95">
        <v>4.2346040658300002</v>
      </c>
      <c r="C82" s="95">
        <v>4.1974077769100004</v>
      </c>
      <c r="D82" s="95">
        <v>4.1900857881500002</v>
      </c>
      <c r="E82" s="95">
        <v>4.1789899822400001</v>
      </c>
      <c r="F82" s="95">
        <v>4.1596748313600003</v>
      </c>
      <c r="G82" s="95">
        <v>4.1773805033200002</v>
      </c>
      <c r="H82" s="174"/>
      <c r="I82" s="174"/>
      <c r="J82" s="174"/>
    </row>
    <row r="83" spans="1:10" ht="15" x14ac:dyDescent="0.25">
      <c r="A83" s="271" t="s">
        <v>64</v>
      </c>
      <c r="B83" s="200">
        <f t="shared" ref="B83:G83" si="13">B$84+B$100</f>
        <v>8.7254880672499997</v>
      </c>
      <c r="C83" s="200">
        <f t="shared" si="13"/>
        <v>8.807364280529999</v>
      </c>
      <c r="D83" s="200">
        <f t="shared" si="13"/>
        <v>8.4457334239699993</v>
      </c>
      <c r="E83" s="200">
        <f t="shared" si="13"/>
        <v>7.9471664395899992</v>
      </c>
      <c r="F83" s="200">
        <f t="shared" si="13"/>
        <v>7.8409619577100003</v>
      </c>
      <c r="G83" s="200">
        <f t="shared" si="13"/>
        <v>7.8394929807700011</v>
      </c>
      <c r="H83" s="174"/>
      <c r="I83" s="174"/>
      <c r="J83" s="174"/>
    </row>
    <row r="84" spans="1:10" ht="15" outlineLevel="1" x14ac:dyDescent="0.25">
      <c r="A84" s="272" t="s">
        <v>39</v>
      </c>
      <c r="B84" s="34">
        <f t="shared" ref="B84:G84" si="14">B$85+B$90+B$98</f>
        <v>1.8113315413799997</v>
      </c>
      <c r="C84" s="34">
        <f t="shared" si="14"/>
        <v>1.7888833321099999</v>
      </c>
      <c r="D84" s="34">
        <f t="shared" si="14"/>
        <v>1.7533603149900001</v>
      </c>
      <c r="E84" s="34">
        <f t="shared" si="14"/>
        <v>1.7064990142899998</v>
      </c>
      <c r="F84" s="34">
        <f t="shared" si="14"/>
        <v>1.7188414513799999</v>
      </c>
      <c r="G84" s="34">
        <f t="shared" si="14"/>
        <v>1.6998822441500003</v>
      </c>
      <c r="H84" s="174"/>
      <c r="I84" s="174"/>
      <c r="J84" s="174"/>
    </row>
    <row r="85" spans="1:10" ht="12.75" outlineLevel="2" x14ac:dyDescent="0.2">
      <c r="A85" s="269" t="s">
        <v>178</v>
      </c>
      <c r="B85" s="211">
        <f t="shared" ref="B85:G85" si="15">SUM(B$86:B$89)</f>
        <v>0.2099659737</v>
      </c>
      <c r="C85" s="211">
        <f t="shared" si="15"/>
        <v>0.21056358614000001</v>
      </c>
      <c r="D85" s="211">
        <f t="shared" si="15"/>
        <v>0.20872786375000002</v>
      </c>
      <c r="E85" s="211">
        <f t="shared" si="15"/>
        <v>0.20333317015999997</v>
      </c>
      <c r="F85" s="211">
        <f t="shared" si="15"/>
        <v>0.20103990037000002</v>
      </c>
      <c r="G85" s="211">
        <f t="shared" si="15"/>
        <v>0.19691338046000001</v>
      </c>
      <c r="H85" s="174"/>
      <c r="I85" s="174"/>
      <c r="J85" s="174"/>
    </row>
    <row r="86" spans="1:10" ht="12.75" outlineLevel="3" x14ac:dyDescent="0.2">
      <c r="A86" s="270" t="s">
        <v>83</v>
      </c>
      <c r="B86" s="95">
        <v>6.5161759129999997E-2</v>
      </c>
      <c r="C86" s="95">
        <v>6.5347224790000005E-2</v>
      </c>
      <c r="D86" s="95">
        <v>6.4777518670000006E-2</v>
      </c>
      <c r="E86" s="95">
        <v>6.3103305849999999E-2</v>
      </c>
      <c r="F86" s="95">
        <v>6.2391602460000001E-2</v>
      </c>
      <c r="G86" s="95">
        <v>6.1110960220000003E-2</v>
      </c>
      <c r="H86" s="174"/>
      <c r="I86" s="174"/>
      <c r="J86" s="174"/>
    </row>
    <row r="87" spans="1:10" ht="12.75" outlineLevel="3" x14ac:dyDescent="0.2">
      <c r="A87" s="270" t="s">
        <v>96</v>
      </c>
      <c r="B87" s="95">
        <v>9.2147942199999999E-2</v>
      </c>
      <c r="C87" s="95">
        <v>9.2410216870000006E-2</v>
      </c>
      <c r="D87" s="95">
        <v>9.1604571849999997E-2</v>
      </c>
      <c r="E87" s="95">
        <v>8.9236998169999998E-2</v>
      </c>
      <c r="F87" s="95">
        <v>8.8230548950000001E-2</v>
      </c>
      <c r="G87" s="95">
        <v>8.6419539700000006E-2</v>
      </c>
      <c r="H87" s="174"/>
      <c r="I87" s="174"/>
      <c r="J87" s="174"/>
    </row>
    <row r="88" spans="1:10" ht="12.75" outlineLevel="3" x14ac:dyDescent="0.2">
      <c r="A88" s="270" t="s">
        <v>18</v>
      </c>
      <c r="B88" s="95">
        <v>5.2655966970000002E-2</v>
      </c>
      <c r="C88" s="95">
        <v>5.2805838209999997E-2</v>
      </c>
      <c r="D88" s="95">
        <v>5.2345469630000002E-2</v>
      </c>
      <c r="E88" s="95">
        <v>5.0992570379999998E-2</v>
      </c>
      <c r="F88" s="95">
        <v>5.0417456540000002E-2</v>
      </c>
      <c r="G88" s="95">
        <v>4.9382594119999998E-2</v>
      </c>
      <c r="H88" s="174"/>
      <c r="I88" s="174"/>
      <c r="J88" s="174"/>
    </row>
    <row r="89" spans="1:10" ht="12.75" outlineLevel="3" x14ac:dyDescent="0.2">
      <c r="A89" s="270" t="s">
        <v>132</v>
      </c>
      <c r="B89" s="95">
        <v>3.0540000000000002E-7</v>
      </c>
      <c r="C89" s="95">
        <v>3.0627E-7</v>
      </c>
      <c r="D89" s="95">
        <v>3.0359999999999999E-7</v>
      </c>
      <c r="E89" s="95">
        <v>2.9576E-7</v>
      </c>
      <c r="F89" s="95">
        <v>2.9242000000000002E-7</v>
      </c>
      <c r="G89" s="95">
        <v>2.8641999999999999E-7</v>
      </c>
      <c r="H89" s="174"/>
      <c r="I89" s="174"/>
      <c r="J89" s="174"/>
    </row>
    <row r="90" spans="1:10" ht="12.75" outlineLevel="2" x14ac:dyDescent="0.2">
      <c r="A90" s="269" t="s">
        <v>116</v>
      </c>
      <c r="B90" s="211">
        <f t="shared" ref="B90:G90" si="16">SUM(B$91:B$97)</f>
        <v>1.6013404336699999</v>
      </c>
      <c r="C90" s="211">
        <f t="shared" si="16"/>
        <v>1.5782945404199999</v>
      </c>
      <c r="D90" s="211">
        <f t="shared" si="16"/>
        <v>1.5446074654399999</v>
      </c>
      <c r="E90" s="211">
        <f t="shared" si="16"/>
        <v>1.5031415040999998</v>
      </c>
      <c r="F90" s="211">
        <f t="shared" si="16"/>
        <v>1.5177774854999999</v>
      </c>
      <c r="G90" s="211">
        <f t="shared" si="16"/>
        <v>1.5029452921400002</v>
      </c>
      <c r="H90" s="174"/>
      <c r="I90" s="174"/>
      <c r="J90" s="174"/>
    </row>
    <row r="91" spans="1:10" ht="12.75" outlineLevel="3" x14ac:dyDescent="0.2">
      <c r="A91" s="270" t="s">
        <v>21</v>
      </c>
      <c r="B91" s="95">
        <v>9.436784896E-2</v>
      </c>
      <c r="C91" s="95">
        <v>9.2191521969999995E-2</v>
      </c>
      <c r="D91" s="95">
        <v>8.9452830900000002E-2</v>
      </c>
      <c r="E91" s="95">
        <v>8.5931267480000004E-2</v>
      </c>
      <c r="F91" s="95">
        <v>8.3139991390000001E-2</v>
      </c>
      <c r="G91" s="95">
        <v>7.9973536819999996E-2</v>
      </c>
      <c r="H91" s="174"/>
      <c r="I91" s="174"/>
      <c r="J91" s="174"/>
    </row>
    <row r="92" spans="1:10" ht="12.75" outlineLevel="3" x14ac:dyDescent="0.2">
      <c r="A92" s="270" t="s">
        <v>1</v>
      </c>
      <c r="B92" s="95">
        <v>1.155555556E-2</v>
      </c>
      <c r="C92" s="95">
        <v>1.119444445E-2</v>
      </c>
      <c r="D92" s="95">
        <v>1.0833333339999999E-2</v>
      </c>
      <c r="E92" s="95">
        <v>1.047222223E-2</v>
      </c>
      <c r="F92" s="95">
        <v>1.011111112E-2</v>
      </c>
      <c r="G92" s="95">
        <v>9.7500000100000008E-3</v>
      </c>
      <c r="H92" s="174"/>
      <c r="I92" s="174"/>
      <c r="J92" s="174"/>
    </row>
    <row r="93" spans="1:10" ht="12.75" outlineLevel="3" x14ac:dyDescent="0.2">
      <c r="A93" s="270" t="s">
        <v>203</v>
      </c>
      <c r="B93" s="95">
        <v>8.8888888799999993E-3</v>
      </c>
      <c r="C93" s="95">
        <v>8.6111111000000008E-3</v>
      </c>
      <c r="D93" s="95">
        <v>8.3333333200000005E-3</v>
      </c>
      <c r="E93" s="95">
        <v>8.0555555400000003E-3</v>
      </c>
      <c r="F93" s="95">
        <v>7.77777776E-3</v>
      </c>
      <c r="G93" s="95">
        <v>7.4999999799999998E-3</v>
      </c>
      <c r="H93" s="174"/>
      <c r="I93" s="174"/>
      <c r="J93" s="174"/>
    </row>
    <row r="94" spans="1:10" ht="12.75" outlineLevel="3" x14ac:dyDescent="0.2">
      <c r="A94" s="270" t="s">
        <v>165</v>
      </c>
      <c r="B94" s="95">
        <v>1.2444444440000001E-2</v>
      </c>
      <c r="C94" s="95">
        <v>1.2055555549999999E-2</v>
      </c>
      <c r="D94" s="95">
        <v>1.166666666E-2</v>
      </c>
      <c r="E94" s="95">
        <v>1.1277777770000001E-2</v>
      </c>
      <c r="F94" s="95">
        <v>1.0888888879999999E-2</v>
      </c>
      <c r="G94" s="95">
        <v>1.049999999E-2</v>
      </c>
      <c r="H94" s="174"/>
      <c r="I94" s="174"/>
      <c r="J94" s="174"/>
    </row>
    <row r="95" spans="1:10" ht="12.75" outlineLevel="3" x14ac:dyDescent="0.2">
      <c r="A95" s="270" t="s">
        <v>155</v>
      </c>
      <c r="B95" s="95">
        <v>0.34677464744999997</v>
      </c>
      <c r="C95" s="95">
        <v>0.34260627093000001</v>
      </c>
      <c r="D95" s="95">
        <v>0.33605784024000002</v>
      </c>
      <c r="E95" s="95">
        <v>0.32605852239999999</v>
      </c>
      <c r="F95" s="95">
        <v>0.31910300737000002</v>
      </c>
      <c r="G95" s="95">
        <v>0.31039128460999998</v>
      </c>
      <c r="H95" s="174"/>
      <c r="I95" s="174"/>
      <c r="J95" s="174"/>
    </row>
    <row r="96" spans="1:10" ht="12.75" outlineLevel="3" x14ac:dyDescent="0.2">
      <c r="A96" s="270" t="s">
        <v>188</v>
      </c>
      <c r="B96" s="95">
        <v>0.29996368222999997</v>
      </c>
      <c r="C96" s="95">
        <v>0.29878887774000001</v>
      </c>
      <c r="D96" s="95">
        <v>0.31963936966000001</v>
      </c>
      <c r="E96" s="95">
        <v>0.32371517514999998</v>
      </c>
      <c r="F96" s="95">
        <v>0.33289860934999999</v>
      </c>
      <c r="G96" s="95">
        <v>0.34126420648</v>
      </c>
      <c r="H96" s="174"/>
      <c r="I96" s="174"/>
      <c r="J96" s="174"/>
    </row>
    <row r="97" spans="1:10" ht="12.75" outlineLevel="3" x14ac:dyDescent="0.2">
      <c r="A97" s="270" t="s">
        <v>128</v>
      </c>
      <c r="B97" s="95">
        <v>0.82734536614999998</v>
      </c>
      <c r="C97" s="95">
        <v>0.81284675868</v>
      </c>
      <c r="D97" s="95">
        <v>0.76862409131999998</v>
      </c>
      <c r="E97" s="95">
        <v>0.73763098353000001</v>
      </c>
      <c r="F97" s="95">
        <v>0.75385809962999994</v>
      </c>
      <c r="G97" s="95">
        <v>0.74356626425000005</v>
      </c>
      <c r="H97" s="174"/>
      <c r="I97" s="174"/>
      <c r="J97" s="174"/>
    </row>
    <row r="98" spans="1:10" ht="12.75" outlineLevel="2" x14ac:dyDescent="0.2">
      <c r="A98" s="269" t="s">
        <v>195</v>
      </c>
      <c r="B98" s="211">
        <f t="shared" ref="B98:G98" si="17">SUM(B$99:B$99)</f>
        <v>2.5134010000000001E-5</v>
      </c>
      <c r="C98" s="211">
        <f t="shared" si="17"/>
        <v>2.5205550000000001E-5</v>
      </c>
      <c r="D98" s="211">
        <f t="shared" si="17"/>
        <v>2.4985800000000001E-5</v>
      </c>
      <c r="E98" s="211">
        <f t="shared" si="17"/>
        <v>2.4340029999999999E-5</v>
      </c>
      <c r="F98" s="211">
        <f t="shared" si="17"/>
        <v>2.4065509999999999E-5</v>
      </c>
      <c r="G98" s="211">
        <f t="shared" si="17"/>
        <v>2.357155E-5</v>
      </c>
      <c r="H98" s="174"/>
      <c r="I98" s="174"/>
      <c r="J98" s="174"/>
    </row>
    <row r="99" spans="1:10" ht="12.75" outlineLevel="3" x14ac:dyDescent="0.2">
      <c r="A99" s="270" t="s">
        <v>56</v>
      </c>
      <c r="B99" s="95">
        <v>2.5134010000000001E-5</v>
      </c>
      <c r="C99" s="95">
        <v>2.5205550000000001E-5</v>
      </c>
      <c r="D99" s="95">
        <v>2.4985800000000001E-5</v>
      </c>
      <c r="E99" s="95">
        <v>2.4340029999999999E-5</v>
      </c>
      <c r="F99" s="95">
        <v>2.4065509999999999E-5</v>
      </c>
      <c r="G99" s="95">
        <v>2.357155E-5</v>
      </c>
      <c r="H99" s="174"/>
      <c r="I99" s="174"/>
      <c r="J99" s="174"/>
    </row>
    <row r="100" spans="1:10" ht="15" outlineLevel="1" x14ac:dyDescent="0.25">
      <c r="A100" s="272" t="s">
        <v>177</v>
      </c>
      <c r="B100" s="34">
        <f t="shared" ref="B100:G100" si="18">B$101+B$108+B$110+B$113+B$116</f>
        <v>6.9141565258700002</v>
      </c>
      <c r="C100" s="34">
        <f t="shared" si="18"/>
        <v>7.0184809484199988</v>
      </c>
      <c r="D100" s="34">
        <f t="shared" si="18"/>
        <v>6.6923731089799992</v>
      </c>
      <c r="E100" s="34">
        <f t="shared" si="18"/>
        <v>6.240667425299999</v>
      </c>
      <c r="F100" s="34">
        <f t="shared" si="18"/>
        <v>6.1221205063300008</v>
      </c>
      <c r="G100" s="34">
        <f t="shared" si="18"/>
        <v>6.1396107366200008</v>
      </c>
      <c r="H100" s="174"/>
      <c r="I100" s="174"/>
      <c r="J100" s="174"/>
    </row>
    <row r="101" spans="1:10" ht="12.75" outlineLevel="2" x14ac:dyDescent="0.2">
      <c r="A101" s="269" t="s">
        <v>53</v>
      </c>
      <c r="B101" s="211">
        <f t="shared" ref="B101:G101" si="19">SUM(B$102:B$107)</f>
        <v>4.2282431492699999</v>
      </c>
      <c r="C101" s="211">
        <f t="shared" si="19"/>
        <v>4.3342358572199995</v>
      </c>
      <c r="D101" s="211">
        <f t="shared" si="19"/>
        <v>4.0089681941199995</v>
      </c>
      <c r="E101" s="211">
        <f t="shared" si="19"/>
        <v>3.5563035239699996</v>
      </c>
      <c r="F101" s="211">
        <f t="shared" si="19"/>
        <v>3.4385099268400001</v>
      </c>
      <c r="G101" s="211">
        <f t="shared" si="19"/>
        <v>3.4588802962799998</v>
      </c>
      <c r="H101" s="174"/>
      <c r="I101" s="174"/>
      <c r="J101" s="174"/>
    </row>
    <row r="102" spans="1:10" ht="12.75" outlineLevel="3" x14ac:dyDescent="0.2">
      <c r="A102" s="270" t="s">
        <v>89</v>
      </c>
      <c r="B102" s="95">
        <v>1.57928E-4</v>
      </c>
      <c r="C102" s="95">
        <v>1.57928E-4</v>
      </c>
      <c r="D102" s="95">
        <v>1.6092799999999999E-4</v>
      </c>
      <c r="E102" s="95">
        <v>1.6092799999999999E-4</v>
      </c>
      <c r="F102" s="95">
        <v>1.6092799999999999E-4</v>
      </c>
      <c r="G102" s="95">
        <v>1.6092799999999999E-4</v>
      </c>
      <c r="H102" s="174"/>
      <c r="I102" s="174"/>
      <c r="J102" s="174"/>
    </row>
    <row r="103" spans="1:10" ht="12.75" outlineLevel="3" x14ac:dyDescent="0.2">
      <c r="A103" s="270" t="s">
        <v>112</v>
      </c>
      <c r="B103" s="95">
        <v>1.1150653507099999</v>
      </c>
      <c r="C103" s="95">
        <v>1.2517191920299999</v>
      </c>
      <c r="D103" s="95">
        <v>1.06245181802</v>
      </c>
      <c r="E103" s="95">
        <v>0.87674574459999999</v>
      </c>
      <c r="F103" s="95">
        <v>0.86177490949000002</v>
      </c>
      <c r="G103" s="95">
        <v>0.87411533037</v>
      </c>
      <c r="H103" s="174"/>
      <c r="I103" s="174"/>
      <c r="J103" s="174"/>
    </row>
    <row r="104" spans="1:10" ht="12.75" outlineLevel="3" x14ac:dyDescent="0.2">
      <c r="A104" s="270" t="s">
        <v>110</v>
      </c>
      <c r="B104" s="95">
        <v>0.11186386994</v>
      </c>
      <c r="C104" s="95">
        <v>0.10786761258999999</v>
      </c>
      <c r="D104" s="95">
        <v>0.10747974340999999</v>
      </c>
      <c r="E104" s="95">
        <v>0.10741519884</v>
      </c>
      <c r="F104" s="95">
        <v>0.1065301085</v>
      </c>
      <c r="G104" s="95">
        <v>0.10758423866</v>
      </c>
      <c r="H104" s="174"/>
      <c r="I104" s="174"/>
      <c r="J104" s="174"/>
    </row>
    <row r="105" spans="1:10" ht="12.75" outlineLevel="3" x14ac:dyDescent="0.2">
      <c r="A105" s="270" t="s">
        <v>73</v>
      </c>
      <c r="B105" s="95">
        <v>0.33337466827000001</v>
      </c>
      <c r="C105" s="95">
        <v>0.32542521900999999</v>
      </c>
      <c r="D105" s="95">
        <v>0.32425505853999997</v>
      </c>
      <c r="E105" s="95">
        <v>0.32406033440999998</v>
      </c>
      <c r="F105" s="95">
        <v>0.32139011011000002</v>
      </c>
      <c r="G105" s="95">
        <v>0.3245703097</v>
      </c>
      <c r="H105" s="174"/>
      <c r="I105" s="174"/>
      <c r="J105" s="174"/>
    </row>
    <row r="106" spans="1:10" ht="12.75" outlineLevel="3" x14ac:dyDescent="0.2">
      <c r="A106" s="270" t="s">
        <v>52</v>
      </c>
      <c r="B106" s="95">
        <v>0.53712731924000001</v>
      </c>
      <c r="C106" s="95">
        <v>0.53712731924000001</v>
      </c>
      <c r="D106" s="95">
        <v>0.53714231924</v>
      </c>
      <c r="E106" s="95">
        <v>0.53466577961999995</v>
      </c>
      <c r="F106" s="95">
        <v>0.52393577964000004</v>
      </c>
      <c r="G106" s="95">
        <v>0.52081577963000003</v>
      </c>
      <c r="H106" s="174"/>
      <c r="I106" s="174"/>
      <c r="J106" s="174"/>
    </row>
    <row r="107" spans="1:10" ht="12.75" outlineLevel="3" x14ac:dyDescent="0.2">
      <c r="A107" s="270" t="s">
        <v>49</v>
      </c>
      <c r="B107" s="95">
        <v>2.13065401311</v>
      </c>
      <c r="C107" s="95">
        <v>2.11193858635</v>
      </c>
      <c r="D107" s="95">
        <v>1.97747832691</v>
      </c>
      <c r="E107" s="95">
        <v>1.7132555384999999</v>
      </c>
      <c r="F107" s="95">
        <v>1.6247180911000001</v>
      </c>
      <c r="G107" s="95">
        <v>1.63163370992</v>
      </c>
      <c r="H107" s="174"/>
      <c r="I107" s="174"/>
      <c r="J107" s="174"/>
    </row>
    <row r="108" spans="1:10" ht="12.75" outlineLevel="2" x14ac:dyDescent="0.2">
      <c r="A108" s="269" t="s">
        <v>111</v>
      </c>
      <c r="B108" s="211">
        <f t="shared" ref="B108:G108" si="20">SUM(B$109:B$109)</f>
        <v>2.9710928290000001E-2</v>
      </c>
      <c r="C108" s="211">
        <f t="shared" si="20"/>
        <v>2.9002459590000002E-2</v>
      </c>
      <c r="D108" s="211">
        <f t="shared" si="20"/>
        <v>3.2031220569999998E-2</v>
      </c>
      <c r="E108" s="211">
        <f t="shared" si="20"/>
        <v>3.327652431E-2</v>
      </c>
      <c r="F108" s="211">
        <f t="shared" si="20"/>
        <v>3.3021612530000001E-2</v>
      </c>
      <c r="G108" s="211">
        <f t="shared" si="20"/>
        <v>3.3364594470000002E-2</v>
      </c>
      <c r="H108" s="174"/>
      <c r="I108" s="174"/>
      <c r="J108" s="174"/>
    </row>
    <row r="109" spans="1:10" ht="12.75" outlineLevel="3" x14ac:dyDescent="0.2">
      <c r="A109" s="270" t="s">
        <v>148</v>
      </c>
      <c r="B109" s="95">
        <v>2.9710928290000001E-2</v>
      </c>
      <c r="C109" s="95">
        <v>2.9002459590000002E-2</v>
      </c>
      <c r="D109" s="95">
        <v>3.2031220569999998E-2</v>
      </c>
      <c r="E109" s="95">
        <v>3.327652431E-2</v>
      </c>
      <c r="F109" s="95">
        <v>3.3021612530000001E-2</v>
      </c>
      <c r="G109" s="95">
        <v>3.3364594470000002E-2</v>
      </c>
      <c r="H109" s="174"/>
      <c r="I109" s="174"/>
      <c r="J109" s="174"/>
    </row>
    <row r="110" spans="1:10" ht="25.5" outlineLevel="2" x14ac:dyDescent="0.2">
      <c r="A110" s="269" t="s">
        <v>6</v>
      </c>
      <c r="B110" s="211">
        <f t="shared" ref="B110:G110" si="21">SUM(B$111:B$112)</f>
        <v>1.02193230805</v>
      </c>
      <c r="C110" s="211">
        <f t="shared" si="21"/>
        <v>1.02193230805</v>
      </c>
      <c r="D110" s="211">
        <f t="shared" si="21"/>
        <v>1.0182523080499999</v>
      </c>
      <c r="E110" s="211">
        <f t="shared" si="21"/>
        <v>1.0182523080499999</v>
      </c>
      <c r="F110" s="211">
        <f t="shared" si="21"/>
        <v>1.0182523080499999</v>
      </c>
      <c r="G110" s="211">
        <f t="shared" si="21"/>
        <v>1.01457230805</v>
      </c>
      <c r="H110" s="174"/>
      <c r="I110" s="174"/>
      <c r="J110" s="174"/>
    </row>
    <row r="111" spans="1:10" ht="12.75" outlineLevel="3" x14ac:dyDescent="0.2">
      <c r="A111" s="22" t="s">
        <v>152</v>
      </c>
      <c r="B111" s="95">
        <v>0.19693230805</v>
      </c>
      <c r="C111" s="95">
        <v>0.19693230805</v>
      </c>
      <c r="D111" s="95">
        <v>0.19325230804999999</v>
      </c>
      <c r="E111" s="95">
        <v>0.19325230804999999</v>
      </c>
      <c r="F111" s="95">
        <v>0.19325230804999999</v>
      </c>
      <c r="G111" s="95">
        <v>0.18957230805</v>
      </c>
      <c r="H111" s="174"/>
      <c r="I111" s="174"/>
      <c r="J111" s="174"/>
    </row>
    <row r="112" spans="1:10" ht="12.75" outlineLevel="3" x14ac:dyDescent="0.2">
      <c r="A112" s="22" t="s">
        <v>166</v>
      </c>
      <c r="B112" s="95">
        <v>0.82499999999999996</v>
      </c>
      <c r="C112" s="95">
        <v>0.82499999999999996</v>
      </c>
      <c r="D112" s="95">
        <v>0.82499999999999996</v>
      </c>
      <c r="E112" s="95">
        <v>0.82499999999999996</v>
      </c>
      <c r="F112" s="95">
        <v>0.82499999999999996</v>
      </c>
      <c r="G112" s="95">
        <v>0.82499999999999996</v>
      </c>
      <c r="H112" s="174"/>
      <c r="I112" s="174"/>
      <c r="J112" s="174"/>
    </row>
    <row r="113" spans="1:10" ht="12.75" outlineLevel="2" x14ac:dyDescent="0.2">
      <c r="A113" s="172" t="s">
        <v>131</v>
      </c>
      <c r="B113" s="211">
        <f t="shared" ref="B113:G113" si="22">SUM(B$114:B$115)</f>
        <v>1.5249999999999999</v>
      </c>
      <c r="C113" s="211">
        <f t="shared" si="22"/>
        <v>1.5249999999999999</v>
      </c>
      <c r="D113" s="211">
        <f t="shared" si="22"/>
        <v>1.5249999999999999</v>
      </c>
      <c r="E113" s="211">
        <f t="shared" si="22"/>
        <v>1.5249999999999999</v>
      </c>
      <c r="F113" s="211">
        <f t="shared" si="22"/>
        <v>1.5249999999999999</v>
      </c>
      <c r="G113" s="211">
        <f t="shared" si="22"/>
        <v>1.5249999999999999</v>
      </c>
      <c r="H113" s="174"/>
      <c r="I113" s="174"/>
      <c r="J113" s="174"/>
    </row>
    <row r="114" spans="1:10" ht="12.75" outlineLevel="3" x14ac:dyDescent="0.2">
      <c r="A114" s="22" t="s">
        <v>0</v>
      </c>
      <c r="B114" s="95">
        <v>0.7</v>
      </c>
      <c r="C114" s="95">
        <v>0.7</v>
      </c>
      <c r="D114" s="95">
        <v>0.7</v>
      </c>
      <c r="E114" s="95">
        <v>0.7</v>
      </c>
      <c r="F114" s="95">
        <v>0.7</v>
      </c>
      <c r="G114" s="95">
        <v>0.7</v>
      </c>
      <c r="H114" s="174"/>
      <c r="I114" s="174"/>
      <c r="J114" s="174"/>
    </row>
    <row r="115" spans="1:10" ht="12.75" outlineLevel="3" x14ac:dyDescent="0.2">
      <c r="A115" s="22" t="s">
        <v>127</v>
      </c>
      <c r="B115" s="95">
        <v>0.82499999999999996</v>
      </c>
      <c r="C115" s="95">
        <v>0.82499999999999996</v>
      </c>
      <c r="D115" s="95">
        <v>0.82499999999999996</v>
      </c>
      <c r="E115" s="95">
        <v>0.82499999999999996</v>
      </c>
      <c r="F115" s="95">
        <v>0.82499999999999996</v>
      </c>
      <c r="G115" s="95">
        <v>0.82499999999999996</v>
      </c>
      <c r="H115" s="174"/>
      <c r="I115" s="174"/>
      <c r="J115" s="174"/>
    </row>
    <row r="116" spans="1:10" ht="12.75" outlineLevel="2" x14ac:dyDescent="0.2">
      <c r="A116" s="172" t="s">
        <v>117</v>
      </c>
      <c r="B116" s="211">
        <f t="shared" ref="B116:G116" si="23">SUM(B$117:B$117)</f>
        <v>0.10927014026</v>
      </c>
      <c r="C116" s="211">
        <f t="shared" si="23"/>
        <v>0.10831032356</v>
      </c>
      <c r="D116" s="211">
        <f t="shared" si="23"/>
        <v>0.10812138624000001</v>
      </c>
      <c r="E116" s="211">
        <f t="shared" si="23"/>
        <v>0.10783506897</v>
      </c>
      <c r="F116" s="211">
        <f t="shared" si="23"/>
        <v>0.10733665890999999</v>
      </c>
      <c r="G116" s="211">
        <f t="shared" si="23"/>
        <v>0.10779353781999999</v>
      </c>
      <c r="H116" s="174"/>
      <c r="I116" s="174"/>
      <c r="J116" s="174"/>
    </row>
    <row r="117" spans="1:10" ht="12.75" outlineLevel="3" x14ac:dyDescent="0.2">
      <c r="A117" s="22" t="s">
        <v>49</v>
      </c>
      <c r="B117" s="95">
        <v>0.10927014026</v>
      </c>
      <c r="C117" s="95">
        <v>0.10831032356</v>
      </c>
      <c r="D117" s="95">
        <v>0.10812138624000001</v>
      </c>
      <c r="E117" s="95">
        <v>0.10783506897</v>
      </c>
      <c r="F117" s="95">
        <v>0.10733665890999999</v>
      </c>
      <c r="G117" s="95">
        <v>0.10779353781999999</v>
      </c>
      <c r="H117" s="174"/>
      <c r="I117" s="174"/>
      <c r="J117" s="174"/>
    </row>
    <row r="118" spans="1:10" x14ac:dyDescent="0.2">
      <c r="B118" s="19"/>
      <c r="C118" s="19"/>
      <c r="D118" s="19"/>
      <c r="E118" s="19"/>
      <c r="F118" s="19"/>
      <c r="G118" s="19"/>
      <c r="H118" s="174"/>
      <c r="I118" s="174"/>
      <c r="J118" s="174"/>
    </row>
    <row r="119" spans="1:10" x14ac:dyDescent="0.2">
      <c r="B119" s="19"/>
      <c r="C119" s="19"/>
      <c r="D119" s="19"/>
      <c r="E119" s="19"/>
      <c r="F119" s="19"/>
      <c r="G119" s="19"/>
      <c r="H119" s="174"/>
      <c r="I119" s="174"/>
      <c r="J119" s="174"/>
    </row>
    <row r="120" spans="1:10" x14ac:dyDescent="0.2">
      <c r="B120" s="19"/>
      <c r="C120" s="19"/>
      <c r="D120" s="19"/>
      <c r="E120" s="19"/>
      <c r="F120" s="19"/>
      <c r="G120" s="19"/>
      <c r="H120" s="174"/>
      <c r="I120" s="174"/>
      <c r="J120" s="174"/>
    </row>
    <row r="121" spans="1:10" x14ac:dyDescent="0.2">
      <c r="B121" s="19"/>
      <c r="C121" s="19"/>
      <c r="D121" s="19"/>
      <c r="E121" s="19"/>
      <c r="F121" s="19"/>
      <c r="G121" s="19"/>
      <c r="H121" s="174"/>
      <c r="I121" s="174"/>
      <c r="J121" s="174"/>
    </row>
    <row r="122" spans="1:10" x14ac:dyDescent="0.2">
      <c r="B122" s="19"/>
      <c r="C122" s="19"/>
      <c r="D122" s="19"/>
      <c r="E122" s="19"/>
      <c r="F122" s="19"/>
      <c r="G122" s="19"/>
      <c r="H122" s="174"/>
      <c r="I122" s="174"/>
      <c r="J122" s="174"/>
    </row>
    <row r="123" spans="1:10" x14ac:dyDescent="0.2">
      <c r="B123" s="19"/>
      <c r="C123" s="19"/>
      <c r="D123" s="19"/>
      <c r="E123" s="19"/>
      <c r="F123" s="19"/>
      <c r="G123" s="19"/>
      <c r="H123" s="174"/>
      <c r="I123" s="174"/>
      <c r="J123" s="174"/>
    </row>
    <row r="124" spans="1:10" x14ac:dyDescent="0.2">
      <c r="B124" s="19"/>
      <c r="C124" s="19"/>
      <c r="D124" s="19"/>
      <c r="E124" s="19"/>
      <c r="F124" s="19"/>
      <c r="G124" s="19"/>
      <c r="H124" s="174"/>
      <c r="I124" s="174"/>
      <c r="J124" s="174"/>
    </row>
    <row r="125" spans="1:10" x14ac:dyDescent="0.2">
      <c r="B125" s="19"/>
      <c r="C125" s="19"/>
      <c r="D125" s="19"/>
      <c r="E125" s="19"/>
      <c r="F125" s="19"/>
      <c r="G125" s="19"/>
      <c r="H125" s="174"/>
      <c r="I125" s="174"/>
      <c r="J125" s="174"/>
    </row>
    <row r="126" spans="1:10" x14ac:dyDescent="0.2">
      <c r="B126" s="19"/>
      <c r="C126" s="19"/>
      <c r="D126" s="19"/>
      <c r="E126" s="19"/>
      <c r="F126" s="19"/>
      <c r="G126" s="19"/>
      <c r="H126" s="174"/>
      <c r="I126" s="174"/>
      <c r="J126" s="174"/>
    </row>
    <row r="127" spans="1:10" x14ac:dyDescent="0.2">
      <c r="B127" s="19"/>
      <c r="C127" s="19"/>
      <c r="D127" s="19"/>
      <c r="E127" s="19"/>
      <c r="F127" s="19"/>
      <c r="G127" s="19"/>
      <c r="H127" s="174"/>
      <c r="I127" s="174"/>
      <c r="J127" s="174"/>
    </row>
    <row r="128" spans="1:10" x14ac:dyDescent="0.2">
      <c r="B128" s="19"/>
      <c r="C128" s="19"/>
      <c r="D128" s="19"/>
      <c r="E128" s="19"/>
      <c r="F128" s="19"/>
      <c r="G128" s="19"/>
      <c r="H128" s="174"/>
      <c r="I128" s="174"/>
      <c r="J128" s="174"/>
    </row>
    <row r="129" spans="2:10" x14ac:dyDescent="0.2">
      <c r="B129" s="19"/>
      <c r="C129" s="19"/>
      <c r="D129" s="19"/>
      <c r="E129" s="19"/>
      <c r="F129" s="19"/>
      <c r="G129" s="19"/>
      <c r="H129" s="174"/>
      <c r="I129" s="174"/>
      <c r="J129" s="174"/>
    </row>
    <row r="130" spans="2:10" x14ac:dyDescent="0.2">
      <c r="B130" s="19"/>
      <c r="C130" s="19"/>
      <c r="D130" s="19"/>
      <c r="E130" s="19"/>
      <c r="F130" s="19"/>
      <c r="G130" s="19"/>
      <c r="H130" s="174"/>
      <c r="I130" s="174"/>
      <c r="J130" s="174"/>
    </row>
    <row r="131" spans="2:10" x14ac:dyDescent="0.2">
      <c r="B131" s="19"/>
      <c r="C131" s="19"/>
      <c r="D131" s="19"/>
      <c r="E131" s="19"/>
      <c r="F131" s="19"/>
      <c r="G131" s="19"/>
      <c r="H131" s="174"/>
      <c r="I131" s="174"/>
      <c r="J131" s="174"/>
    </row>
    <row r="132" spans="2:10" x14ac:dyDescent="0.2">
      <c r="B132" s="19"/>
      <c r="C132" s="19"/>
      <c r="D132" s="19"/>
      <c r="E132" s="19"/>
      <c r="F132" s="19"/>
      <c r="G132" s="19"/>
      <c r="H132" s="174"/>
      <c r="I132" s="174"/>
      <c r="J132" s="174"/>
    </row>
    <row r="133" spans="2:10" x14ac:dyDescent="0.2">
      <c r="B133" s="19"/>
      <c r="C133" s="19"/>
      <c r="D133" s="19"/>
      <c r="E133" s="19"/>
      <c r="F133" s="19"/>
      <c r="G133" s="19"/>
      <c r="H133" s="174"/>
      <c r="I133" s="174"/>
      <c r="J133" s="174"/>
    </row>
    <row r="134" spans="2:10" x14ac:dyDescent="0.2">
      <c r="B134" s="19"/>
      <c r="C134" s="19"/>
      <c r="D134" s="19"/>
      <c r="E134" s="19"/>
      <c r="F134" s="19"/>
      <c r="G134" s="19"/>
      <c r="H134" s="174"/>
      <c r="I134" s="174"/>
      <c r="J134" s="174"/>
    </row>
    <row r="135" spans="2:10" x14ac:dyDescent="0.2">
      <c r="B135" s="19"/>
      <c r="C135" s="19"/>
      <c r="D135" s="19"/>
      <c r="E135" s="19"/>
      <c r="F135" s="19"/>
      <c r="G135" s="19"/>
      <c r="H135" s="174"/>
      <c r="I135" s="174"/>
      <c r="J135" s="174"/>
    </row>
    <row r="136" spans="2:10" x14ac:dyDescent="0.2">
      <c r="B136" s="19"/>
      <c r="C136" s="19"/>
      <c r="D136" s="19"/>
      <c r="E136" s="19"/>
      <c r="F136" s="19"/>
      <c r="G136" s="19"/>
      <c r="H136" s="174"/>
      <c r="I136" s="174"/>
      <c r="J136" s="174"/>
    </row>
    <row r="137" spans="2:10" x14ac:dyDescent="0.2">
      <c r="B137" s="19"/>
      <c r="C137" s="19"/>
      <c r="D137" s="19"/>
      <c r="E137" s="19"/>
      <c r="F137" s="19"/>
      <c r="G137" s="19"/>
      <c r="H137" s="174"/>
      <c r="I137" s="174"/>
      <c r="J137" s="174"/>
    </row>
    <row r="138" spans="2:10" x14ac:dyDescent="0.2">
      <c r="B138" s="19"/>
      <c r="C138" s="19"/>
      <c r="D138" s="19"/>
      <c r="E138" s="19"/>
      <c r="F138" s="19"/>
      <c r="G138" s="19"/>
      <c r="H138" s="174"/>
      <c r="I138" s="174"/>
      <c r="J138" s="174"/>
    </row>
    <row r="139" spans="2:10" x14ac:dyDescent="0.2">
      <c r="B139" s="19"/>
      <c r="C139" s="19"/>
      <c r="D139" s="19"/>
      <c r="E139" s="19"/>
      <c r="F139" s="19"/>
      <c r="G139" s="19"/>
      <c r="H139" s="174"/>
      <c r="I139" s="174"/>
      <c r="J139" s="174"/>
    </row>
    <row r="140" spans="2:10" x14ac:dyDescent="0.2">
      <c r="B140" s="19"/>
      <c r="C140" s="19"/>
      <c r="D140" s="19"/>
      <c r="E140" s="19"/>
      <c r="F140" s="19"/>
      <c r="G140" s="19"/>
      <c r="H140" s="174"/>
      <c r="I140" s="174"/>
      <c r="J140" s="174"/>
    </row>
    <row r="141" spans="2:10" x14ac:dyDescent="0.2">
      <c r="B141" s="19"/>
      <c r="C141" s="19"/>
      <c r="D141" s="19"/>
      <c r="E141" s="19"/>
      <c r="F141" s="19"/>
      <c r="G141" s="19"/>
      <c r="H141" s="174"/>
      <c r="I141" s="174"/>
      <c r="J141" s="174"/>
    </row>
    <row r="142" spans="2:10" x14ac:dyDescent="0.2">
      <c r="B142" s="19"/>
      <c r="C142" s="19"/>
      <c r="D142" s="19"/>
      <c r="E142" s="19"/>
      <c r="F142" s="19"/>
      <c r="G142" s="19"/>
      <c r="H142" s="174"/>
      <c r="I142" s="174"/>
      <c r="J142" s="174"/>
    </row>
    <row r="143" spans="2:10" x14ac:dyDescent="0.2">
      <c r="B143" s="19"/>
      <c r="C143" s="19"/>
      <c r="D143" s="19"/>
      <c r="E143" s="19"/>
      <c r="F143" s="19"/>
      <c r="G143" s="19"/>
      <c r="H143" s="174"/>
      <c r="I143" s="174"/>
      <c r="J143" s="174"/>
    </row>
    <row r="144" spans="2:10" x14ac:dyDescent="0.2">
      <c r="B144" s="19"/>
      <c r="C144" s="19"/>
      <c r="D144" s="19"/>
      <c r="E144" s="19"/>
      <c r="F144" s="19"/>
      <c r="G144" s="19"/>
      <c r="H144" s="174"/>
      <c r="I144" s="174"/>
      <c r="J144" s="174"/>
    </row>
    <row r="145" spans="2:10" x14ac:dyDescent="0.2">
      <c r="B145" s="19"/>
      <c r="C145" s="19"/>
      <c r="D145" s="19"/>
      <c r="E145" s="19"/>
      <c r="F145" s="19"/>
      <c r="G145" s="19"/>
      <c r="H145" s="174"/>
      <c r="I145" s="174"/>
      <c r="J145" s="174"/>
    </row>
    <row r="146" spans="2:10" x14ac:dyDescent="0.2">
      <c r="B146" s="19"/>
      <c r="C146" s="19"/>
      <c r="D146" s="19"/>
      <c r="E146" s="19"/>
      <c r="F146" s="19"/>
      <c r="G146" s="19"/>
      <c r="H146" s="174"/>
      <c r="I146" s="174"/>
      <c r="J146" s="174"/>
    </row>
    <row r="147" spans="2:10" x14ac:dyDescent="0.2">
      <c r="B147" s="19"/>
      <c r="C147" s="19"/>
      <c r="D147" s="19"/>
      <c r="E147" s="19"/>
      <c r="F147" s="19"/>
      <c r="G147" s="19"/>
      <c r="H147" s="174"/>
      <c r="I147" s="174"/>
      <c r="J147" s="174"/>
    </row>
    <row r="148" spans="2:10" x14ac:dyDescent="0.2">
      <c r="B148" s="19"/>
      <c r="C148" s="19"/>
      <c r="D148" s="19"/>
      <c r="E148" s="19"/>
      <c r="F148" s="19"/>
      <c r="G148" s="19"/>
      <c r="H148" s="174"/>
      <c r="I148" s="174"/>
      <c r="J148" s="174"/>
    </row>
    <row r="149" spans="2:10" x14ac:dyDescent="0.2">
      <c r="B149" s="19"/>
      <c r="C149" s="19"/>
      <c r="D149" s="19"/>
      <c r="E149" s="19"/>
      <c r="F149" s="19"/>
      <c r="G149" s="19"/>
      <c r="H149" s="174"/>
      <c r="I149" s="174"/>
      <c r="J149" s="174"/>
    </row>
    <row r="150" spans="2:10" x14ac:dyDescent="0.2">
      <c r="B150" s="19"/>
      <c r="C150" s="19"/>
      <c r="D150" s="19"/>
      <c r="E150" s="19"/>
      <c r="F150" s="19"/>
      <c r="G150" s="19"/>
      <c r="H150" s="174"/>
      <c r="I150" s="174"/>
      <c r="J150" s="174"/>
    </row>
    <row r="151" spans="2:10" x14ac:dyDescent="0.2">
      <c r="B151" s="19"/>
      <c r="C151" s="19"/>
      <c r="D151" s="19"/>
      <c r="E151" s="19"/>
      <c r="F151" s="19"/>
      <c r="G151" s="19"/>
      <c r="H151" s="174"/>
      <c r="I151" s="174"/>
      <c r="J151" s="174"/>
    </row>
    <row r="152" spans="2:10" x14ac:dyDescent="0.2">
      <c r="B152" s="19"/>
      <c r="C152" s="19"/>
      <c r="D152" s="19"/>
      <c r="E152" s="19"/>
      <c r="F152" s="19"/>
      <c r="G152" s="19"/>
      <c r="H152" s="174"/>
      <c r="I152" s="174"/>
      <c r="J152" s="174"/>
    </row>
    <row r="153" spans="2:10" x14ac:dyDescent="0.2">
      <c r="B153" s="19"/>
      <c r="C153" s="19"/>
      <c r="D153" s="19"/>
      <c r="E153" s="19"/>
      <c r="F153" s="19"/>
      <c r="G153" s="19"/>
      <c r="H153" s="174"/>
      <c r="I153" s="174"/>
      <c r="J153" s="174"/>
    </row>
    <row r="154" spans="2:10" x14ac:dyDescent="0.2">
      <c r="B154" s="19"/>
      <c r="C154" s="19"/>
      <c r="D154" s="19"/>
      <c r="E154" s="19"/>
      <c r="F154" s="19"/>
      <c r="G154" s="19"/>
      <c r="H154" s="174"/>
      <c r="I154" s="174"/>
      <c r="J154" s="174"/>
    </row>
    <row r="155" spans="2:10" x14ac:dyDescent="0.2">
      <c r="B155" s="19"/>
      <c r="C155" s="19"/>
      <c r="D155" s="19"/>
      <c r="E155" s="19"/>
      <c r="F155" s="19"/>
      <c r="G155" s="19"/>
      <c r="H155" s="174"/>
      <c r="I155" s="174"/>
      <c r="J155" s="174"/>
    </row>
    <row r="156" spans="2:10" x14ac:dyDescent="0.2">
      <c r="B156" s="19"/>
      <c r="C156" s="19"/>
      <c r="D156" s="19"/>
      <c r="E156" s="19"/>
      <c r="F156" s="19"/>
      <c r="G156" s="19"/>
      <c r="H156" s="174"/>
      <c r="I156" s="174"/>
      <c r="J156" s="174"/>
    </row>
    <row r="157" spans="2:10" x14ac:dyDescent="0.2">
      <c r="B157" s="19"/>
      <c r="C157" s="19"/>
      <c r="D157" s="19"/>
      <c r="E157" s="19"/>
      <c r="F157" s="19"/>
      <c r="G157" s="19"/>
      <c r="H157" s="174"/>
      <c r="I157" s="174"/>
      <c r="J157" s="174"/>
    </row>
    <row r="158" spans="2:10" x14ac:dyDescent="0.2">
      <c r="B158" s="19"/>
      <c r="C158" s="19"/>
      <c r="D158" s="19"/>
      <c r="E158" s="19"/>
      <c r="F158" s="19"/>
      <c r="G158" s="19"/>
      <c r="H158" s="174"/>
      <c r="I158" s="174"/>
      <c r="J158" s="174"/>
    </row>
    <row r="159" spans="2:10" x14ac:dyDescent="0.2">
      <c r="B159" s="19"/>
      <c r="C159" s="19"/>
      <c r="D159" s="19"/>
      <c r="E159" s="19"/>
      <c r="F159" s="19"/>
      <c r="G159" s="19"/>
      <c r="H159" s="174"/>
      <c r="I159" s="174"/>
      <c r="J159" s="174"/>
    </row>
    <row r="160" spans="2:10" x14ac:dyDescent="0.2">
      <c r="B160" s="19"/>
      <c r="C160" s="19"/>
      <c r="D160" s="19"/>
      <c r="E160" s="19"/>
      <c r="F160" s="19"/>
      <c r="G160" s="19"/>
      <c r="H160" s="174"/>
      <c r="I160" s="174"/>
      <c r="J160" s="174"/>
    </row>
    <row r="161" spans="2:10" x14ac:dyDescent="0.2">
      <c r="B161" s="19"/>
      <c r="C161" s="19"/>
      <c r="D161" s="19"/>
      <c r="E161" s="19"/>
      <c r="F161" s="19"/>
      <c r="G161" s="19"/>
      <c r="H161" s="174"/>
      <c r="I161" s="174"/>
      <c r="J161" s="174"/>
    </row>
    <row r="162" spans="2:10" x14ac:dyDescent="0.2">
      <c r="B162" s="19"/>
      <c r="C162" s="19"/>
      <c r="D162" s="19"/>
      <c r="E162" s="19"/>
      <c r="F162" s="19"/>
      <c r="G162" s="19"/>
      <c r="H162" s="174"/>
      <c r="I162" s="174"/>
      <c r="J162" s="174"/>
    </row>
    <row r="163" spans="2:10" x14ac:dyDescent="0.2">
      <c r="B163" s="19"/>
      <c r="C163" s="19"/>
      <c r="D163" s="19"/>
      <c r="E163" s="19"/>
      <c r="F163" s="19"/>
      <c r="G163" s="19"/>
      <c r="H163" s="174"/>
      <c r="I163" s="174"/>
      <c r="J163" s="174"/>
    </row>
    <row r="164" spans="2:10" x14ac:dyDescent="0.2">
      <c r="B164" s="19"/>
      <c r="C164" s="19"/>
      <c r="D164" s="19"/>
      <c r="E164" s="19"/>
      <c r="F164" s="19"/>
      <c r="G164" s="19"/>
      <c r="H164" s="174"/>
      <c r="I164" s="174"/>
      <c r="J164" s="174"/>
    </row>
    <row r="165" spans="2:10" x14ac:dyDescent="0.2">
      <c r="B165" s="19"/>
      <c r="C165" s="19"/>
      <c r="D165" s="19"/>
      <c r="E165" s="19"/>
      <c r="F165" s="19"/>
      <c r="G165" s="19"/>
      <c r="H165" s="174"/>
      <c r="I165" s="174"/>
      <c r="J165" s="174"/>
    </row>
    <row r="166" spans="2:10" x14ac:dyDescent="0.2">
      <c r="B166" s="19"/>
      <c r="C166" s="19"/>
      <c r="D166" s="19"/>
      <c r="E166" s="19"/>
      <c r="F166" s="19"/>
      <c r="G166" s="19"/>
      <c r="H166" s="174"/>
      <c r="I166" s="174"/>
      <c r="J166" s="174"/>
    </row>
    <row r="167" spans="2:10" x14ac:dyDescent="0.2">
      <c r="B167" s="19"/>
      <c r="C167" s="19"/>
      <c r="D167" s="19"/>
      <c r="E167" s="19"/>
      <c r="F167" s="19"/>
      <c r="G167" s="19"/>
      <c r="H167" s="174"/>
      <c r="I167" s="174"/>
      <c r="J167" s="174"/>
    </row>
    <row r="168" spans="2:10" x14ac:dyDescent="0.2">
      <c r="B168" s="19"/>
      <c r="C168" s="19"/>
      <c r="D168" s="19"/>
      <c r="E168" s="19"/>
      <c r="F168" s="19"/>
      <c r="G168" s="19"/>
      <c r="H168" s="174"/>
      <c r="I168" s="174"/>
      <c r="J168" s="174"/>
    </row>
    <row r="169" spans="2:10" x14ac:dyDescent="0.2">
      <c r="B169" s="19"/>
      <c r="C169" s="19"/>
      <c r="D169" s="19"/>
      <c r="E169" s="19"/>
      <c r="F169" s="19"/>
      <c r="G169" s="19"/>
      <c r="H169" s="174"/>
      <c r="I169" s="174"/>
      <c r="J169" s="174"/>
    </row>
    <row r="170" spans="2:10" x14ac:dyDescent="0.2">
      <c r="B170" s="19"/>
      <c r="C170" s="19"/>
      <c r="D170" s="19"/>
      <c r="E170" s="19"/>
      <c r="F170" s="19"/>
      <c r="G170" s="19"/>
      <c r="H170" s="174"/>
      <c r="I170" s="174"/>
      <c r="J170" s="174"/>
    </row>
    <row r="171" spans="2:10" x14ac:dyDescent="0.2">
      <c r="B171" s="19"/>
      <c r="C171" s="19"/>
      <c r="D171" s="19"/>
      <c r="E171" s="19"/>
      <c r="F171" s="19"/>
      <c r="G171" s="19"/>
      <c r="H171" s="174"/>
      <c r="I171" s="174"/>
      <c r="J171" s="174"/>
    </row>
    <row r="172" spans="2:10" x14ac:dyDescent="0.2">
      <c r="B172" s="19"/>
      <c r="C172" s="19"/>
      <c r="D172" s="19"/>
      <c r="E172" s="19"/>
      <c r="F172" s="19"/>
      <c r="G172" s="19"/>
      <c r="H172" s="174"/>
      <c r="I172" s="174"/>
      <c r="J172" s="174"/>
    </row>
    <row r="173" spans="2:10" x14ac:dyDescent="0.2">
      <c r="B173" s="19"/>
      <c r="C173" s="19"/>
      <c r="D173" s="19"/>
      <c r="E173" s="19"/>
      <c r="F173" s="19"/>
      <c r="G173" s="19"/>
      <c r="H173" s="174"/>
      <c r="I173" s="174"/>
      <c r="J173" s="174"/>
    </row>
    <row r="174" spans="2:10" x14ac:dyDescent="0.2">
      <c r="B174" s="19"/>
      <c r="C174" s="19"/>
      <c r="D174" s="19"/>
      <c r="E174" s="19"/>
      <c r="F174" s="19"/>
      <c r="G174" s="19"/>
      <c r="H174" s="174"/>
      <c r="I174" s="174"/>
      <c r="J174" s="174"/>
    </row>
    <row r="175" spans="2:10" x14ac:dyDescent="0.2">
      <c r="B175" s="19"/>
      <c r="C175" s="19"/>
      <c r="D175" s="19"/>
      <c r="E175" s="19"/>
      <c r="F175" s="19"/>
      <c r="G175" s="19"/>
      <c r="H175" s="174"/>
      <c r="I175" s="174"/>
      <c r="J175" s="174"/>
    </row>
    <row r="176" spans="2:10" x14ac:dyDescent="0.2">
      <c r="B176" s="19"/>
      <c r="C176" s="19"/>
      <c r="D176" s="19"/>
      <c r="E176" s="19"/>
      <c r="F176" s="19"/>
      <c r="G176" s="19"/>
      <c r="H176" s="174"/>
      <c r="I176" s="174"/>
      <c r="J176" s="174"/>
    </row>
    <row r="177" spans="2:10" x14ac:dyDescent="0.2">
      <c r="B177" s="19"/>
      <c r="C177" s="19"/>
      <c r="D177" s="19"/>
      <c r="E177" s="19"/>
      <c r="F177" s="19"/>
      <c r="G177" s="19"/>
      <c r="H177" s="174"/>
      <c r="I177" s="174"/>
      <c r="J177" s="174"/>
    </row>
    <row r="178" spans="2:10" x14ac:dyDescent="0.2">
      <c r="B178" s="19"/>
      <c r="C178" s="19"/>
      <c r="D178" s="19"/>
      <c r="E178" s="19"/>
      <c r="F178" s="19"/>
      <c r="G178" s="19"/>
      <c r="H178" s="174"/>
      <c r="I178" s="174"/>
      <c r="J178" s="174"/>
    </row>
    <row r="179" spans="2:10" x14ac:dyDescent="0.2">
      <c r="B179" s="19"/>
      <c r="C179" s="19"/>
      <c r="D179" s="19"/>
      <c r="E179" s="19"/>
      <c r="F179" s="19"/>
      <c r="G179" s="19"/>
      <c r="H179" s="174"/>
      <c r="I179" s="174"/>
      <c r="J179" s="174"/>
    </row>
    <row r="180" spans="2:10" x14ac:dyDescent="0.2">
      <c r="B180" s="19"/>
      <c r="C180" s="19"/>
      <c r="D180" s="19"/>
      <c r="E180" s="19"/>
      <c r="F180" s="19"/>
      <c r="G180" s="19"/>
      <c r="H180" s="174"/>
      <c r="I180" s="174"/>
      <c r="J180" s="174"/>
    </row>
  </sheetData>
  <mergeCells count="1">
    <mergeCell ref="A2:G2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J247"/>
  <sheetViews>
    <sheetView workbookViewId="0">
      <selection activeCell="B25" sqref="B25"/>
    </sheetView>
  </sheetViews>
  <sheetFormatPr defaultRowHeight="12.75" x14ac:dyDescent="0.2"/>
  <cols>
    <col min="1" max="1" width="52.7109375" style="27" bestFit="1" customWidth="1"/>
    <col min="2" max="7" width="15.140625" style="27" customWidth="1"/>
    <col min="8" max="16384" width="9.140625" style="27"/>
  </cols>
  <sheetData>
    <row r="2" spans="1:10" ht="18.75" x14ac:dyDescent="0.2">
      <c r="A2" s="5" t="s">
        <v>120</v>
      </c>
      <c r="B2" s="5"/>
      <c r="C2" s="5"/>
      <c r="D2" s="5"/>
      <c r="E2" s="5"/>
      <c r="F2" s="5"/>
      <c r="G2" s="5"/>
      <c r="H2" s="15"/>
      <c r="I2" s="15"/>
      <c r="J2" s="15"/>
    </row>
    <row r="3" spans="1:10" x14ac:dyDescent="0.2">
      <c r="A3" s="212"/>
    </row>
    <row r="4" spans="1:10" s="133" customFormat="1" x14ac:dyDescent="0.2">
      <c r="A4" s="8" t="str">
        <f>$A$2 &amp; " (" &amp;G4 &amp; ")"</f>
        <v>Державний та гарантований державою борг України за поточний рік (bn UAH)</v>
      </c>
      <c r="G4" s="133" t="str">
        <f>VALUAH</f>
        <v>bn UAH</v>
      </c>
    </row>
    <row r="5" spans="1:10" s="91" customFormat="1" x14ac:dyDescent="0.2">
      <c r="A5" s="138"/>
      <c r="B5" s="126">
        <v>45291</v>
      </c>
      <c r="C5" s="126">
        <v>45322</v>
      </c>
      <c r="D5" s="126">
        <v>45351</v>
      </c>
      <c r="E5" s="126">
        <v>45382</v>
      </c>
      <c r="F5" s="126">
        <v>45412</v>
      </c>
      <c r="G5" s="51">
        <v>45443</v>
      </c>
    </row>
    <row r="6" spans="1:10" s="254" customFormat="1" x14ac:dyDescent="0.2">
      <c r="A6" s="82" t="s">
        <v>151</v>
      </c>
      <c r="B6" s="31">
        <f t="shared" ref="B6:G6" si="0">SUM(B7:B8)</f>
        <v>5519.5057194944002</v>
      </c>
      <c r="C6" s="31">
        <f t="shared" si="0"/>
        <v>5487.91750246027</v>
      </c>
      <c r="D6" s="31">
        <f t="shared" si="0"/>
        <v>5489.9451869411205</v>
      </c>
      <c r="E6" s="31">
        <f t="shared" si="0"/>
        <v>5924.2538039275996</v>
      </c>
      <c r="F6" s="31">
        <f t="shared" si="0"/>
        <v>6010.58517705345</v>
      </c>
      <c r="G6" s="31">
        <f t="shared" si="0"/>
        <v>6115.26354220139</v>
      </c>
    </row>
    <row r="7" spans="1:10" s="43" customFormat="1" x14ac:dyDescent="0.2">
      <c r="A7" s="39" t="s">
        <v>39</v>
      </c>
      <c r="B7" s="26">
        <v>1656.49630379928</v>
      </c>
      <c r="C7" s="26">
        <v>1670.3974646002</v>
      </c>
      <c r="D7" s="26">
        <v>1665.38393269278</v>
      </c>
      <c r="E7" s="26">
        <v>1684.7276228201199</v>
      </c>
      <c r="F7" s="26">
        <v>1711.6649011664399</v>
      </c>
      <c r="G7" s="95">
        <v>1705.1476223949201</v>
      </c>
    </row>
    <row r="8" spans="1:10" s="43" customFormat="1" x14ac:dyDescent="0.2">
      <c r="A8" s="39" t="s">
        <v>177</v>
      </c>
      <c r="B8" s="26">
        <v>3863.00941569512</v>
      </c>
      <c r="C8" s="26">
        <v>3817.5200378600698</v>
      </c>
      <c r="D8" s="26">
        <v>3824.56125424834</v>
      </c>
      <c r="E8" s="26">
        <v>4239.5261811074797</v>
      </c>
      <c r="F8" s="26">
        <v>4298.9202758870097</v>
      </c>
      <c r="G8" s="95">
        <v>4410.1159198064697</v>
      </c>
    </row>
    <row r="9" spans="1:10" x14ac:dyDescent="0.2">
      <c r="B9" s="15"/>
      <c r="C9" s="15"/>
      <c r="D9" s="15"/>
      <c r="E9" s="15"/>
      <c r="F9" s="15"/>
      <c r="G9" s="15"/>
      <c r="H9" s="15"/>
    </row>
    <row r="10" spans="1:10" x14ac:dyDescent="0.2">
      <c r="A10" s="8" t="str">
        <f>$A$2 &amp; " (" &amp;G10 &amp; ")"</f>
        <v>Державний та гарантований державою борг України за поточний рік (bn USD)</v>
      </c>
      <c r="B10" s="15"/>
      <c r="C10" s="15"/>
      <c r="D10" s="15"/>
      <c r="E10" s="15"/>
      <c r="F10" s="15"/>
      <c r="G10" s="133" t="str">
        <f>VALUSD</f>
        <v>bn USD</v>
      </c>
      <c r="H10" s="15"/>
    </row>
    <row r="11" spans="1:10" s="198" customFormat="1" x14ac:dyDescent="0.2">
      <c r="A11" s="138"/>
      <c r="B11" s="126">
        <v>45291</v>
      </c>
      <c r="C11" s="126">
        <v>45322</v>
      </c>
      <c r="D11" s="126">
        <v>45351</v>
      </c>
      <c r="E11" s="126">
        <v>45382</v>
      </c>
      <c r="F11" s="126">
        <v>45412</v>
      </c>
      <c r="G11" s="51">
        <v>45443</v>
      </c>
      <c r="H11" s="91"/>
      <c r="I11" s="91"/>
      <c r="J11" s="91"/>
    </row>
    <row r="12" spans="1:10" s="120" customFormat="1" x14ac:dyDescent="0.2">
      <c r="A12" s="82" t="s">
        <v>151</v>
      </c>
      <c r="B12" s="31">
        <f t="shared" ref="B12:G12" si="1">SUM(B13:B14)</f>
        <v>145.31745543965999</v>
      </c>
      <c r="C12" s="31">
        <f t="shared" si="1"/>
        <v>144.89704188175</v>
      </c>
      <c r="D12" s="31">
        <f t="shared" si="1"/>
        <v>143.68687952817999</v>
      </c>
      <c r="E12" s="31">
        <f t="shared" si="1"/>
        <v>151.04646453015999</v>
      </c>
      <c r="F12" s="31">
        <f t="shared" si="1"/>
        <v>151.51920847247999</v>
      </c>
      <c r="G12" s="31">
        <f t="shared" si="1"/>
        <v>150.99378871165001</v>
      </c>
      <c r="H12" s="112"/>
    </row>
    <row r="13" spans="1:10" s="139" customFormat="1" x14ac:dyDescent="0.2">
      <c r="A13" s="163" t="s">
        <v>39</v>
      </c>
      <c r="B13" s="26">
        <v>43.612207332799997</v>
      </c>
      <c r="C13" s="26">
        <v>44.103369133839998</v>
      </c>
      <c r="D13" s="26">
        <v>43.58765203606</v>
      </c>
      <c r="E13" s="26">
        <v>42.954295940889999</v>
      </c>
      <c r="F13" s="26">
        <v>43.148895382909998</v>
      </c>
      <c r="G13" s="95">
        <v>42.10230647321</v>
      </c>
      <c r="H13" s="128"/>
    </row>
    <row r="14" spans="1:10" s="139" customFormat="1" x14ac:dyDescent="0.2">
      <c r="A14" s="163" t="s">
        <v>177</v>
      </c>
      <c r="B14" s="26">
        <v>101.70524810686</v>
      </c>
      <c r="C14" s="26">
        <v>100.79367274790999</v>
      </c>
      <c r="D14" s="26">
        <v>100.09922749211999</v>
      </c>
      <c r="E14" s="26">
        <v>108.09216858927</v>
      </c>
      <c r="F14" s="26">
        <v>108.37031308957</v>
      </c>
      <c r="G14" s="95">
        <v>108.89148223844001</v>
      </c>
      <c r="H14" s="128"/>
    </row>
    <row r="15" spans="1:10" x14ac:dyDescent="0.2">
      <c r="B15" s="15"/>
      <c r="C15" s="15"/>
      <c r="D15" s="15"/>
      <c r="E15" s="15"/>
      <c r="F15" s="15"/>
      <c r="G15" s="15"/>
      <c r="H15" s="15"/>
    </row>
    <row r="16" spans="1:10" s="185" customFormat="1" x14ac:dyDescent="0.2">
      <c r="B16" s="177"/>
      <c r="C16" s="177"/>
      <c r="D16" s="177"/>
      <c r="E16" s="177"/>
      <c r="F16" s="177"/>
      <c r="G16" s="187" t="s">
        <v>44</v>
      </c>
      <c r="H16" s="177"/>
    </row>
    <row r="17" spans="1:10" s="198" customFormat="1" x14ac:dyDescent="0.2">
      <c r="A17" s="252"/>
      <c r="B17" s="126">
        <v>45291</v>
      </c>
      <c r="C17" s="126">
        <v>45322</v>
      </c>
      <c r="D17" s="126">
        <v>45351</v>
      </c>
      <c r="E17" s="126">
        <v>45382</v>
      </c>
      <c r="F17" s="126">
        <v>45412</v>
      </c>
      <c r="G17" s="126">
        <v>45443</v>
      </c>
      <c r="H17" s="91"/>
      <c r="I17" s="91"/>
      <c r="J17" s="91"/>
    </row>
    <row r="18" spans="1:10" s="120" customFormat="1" x14ac:dyDescent="0.2">
      <c r="A18" s="215" t="s">
        <v>151</v>
      </c>
      <c r="B18" s="31">
        <f t="shared" ref="B18:G18" si="2">SUM(B19:B20)</f>
        <v>1</v>
      </c>
      <c r="C18" s="31">
        <f t="shared" si="2"/>
        <v>1</v>
      </c>
      <c r="D18" s="31">
        <f t="shared" si="2"/>
        <v>1</v>
      </c>
      <c r="E18" s="31">
        <f t="shared" si="2"/>
        <v>1</v>
      </c>
      <c r="F18" s="31">
        <f t="shared" si="2"/>
        <v>1</v>
      </c>
      <c r="G18" s="31">
        <f t="shared" si="2"/>
        <v>1</v>
      </c>
      <c r="H18" s="112"/>
    </row>
    <row r="19" spans="1:10" s="139" customFormat="1" x14ac:dyDescent="0.2">
      <c r="A19" s="163" t="s">
        <v>39</v>
      </c>
      <c r="B19" s="151">
        <v>0.30011700000000002</v>
      </c>
      <c r="C19" s="151">
        <v>0.30437700000000001</v>
      </c>
      <c r="D19" s="151">
        <v>0.30335200000000001</v>
      </c>
      <c r="E19" s="151">
        <v>0.28437800000000002</v>
      </c>
      <c r="F19" s="151">
        <v>0.284775</v>
      </c>
      <c r="G19" s="190">
        <v>0.278835</v>
      </c>
      <c r="H19" s="128"/>
    </row>
    <row r="20" spans="1:10" s="139" customFormat="1" x14ac:dyDescent="0.2">
      <c r="A20" s="163" t="s">
        <v>177</v>
      </c>
      <c r="B20" s="151">
        <v>0.69988300000000003</v>
      </c>
      <c r="C20" s="151">
        <v>0.69562299999999999</v>
      </c>
      <c r="D20" s="151">
        <v>0.69664800000000004</v>
      </c>
      <c r="E20" s="151">
        <v>0.71562199999999998</v>
      </c>
      <c r="F20" s="151">
        <v>0.715225</v>
      </c>
      <c r="G20" s="190">
        <v>0.72116499999999994</v>
      </c>
      <c r="H20" s="128"/>
    </row>
    <row r="21" spans="1:10" x14ac:dyDescent="0.2">
      <c r="B21" s="15"/>
      <c r="C21" s="15"/>
      <c r="D21" s="15"/>
      <c r="E21" s="15"/>
      <c r="F21" s="15"/>
      <c r="G21" s="15"/>
      <c r="H21" s="15"/>
    </row>
    <row r="22" spans="1:10" x14ac:dyDescent="0.2">
      <c r="B22" s="15"/>
      <c r="C22" s="15"/>
      <c r="D22" s="15"/>
      <c r="E22" s="15"/>
      <c r="F22" s="15"/>
      <c r="G22" s="15"/>
      <c r="H22" s="15"/>
    </row>
    <row r="23" spans="1:10" x14ac:dyDescent="0.2">
      <c r="B23" s="15"/>
      <c r="C23" s="15"/>
      <c r="D23" s="15"/>
      <c r="E23" s="15"/>
      <c r="F23" s="15"/>
      <c r="G23" s="15"/>
      <c r="H23" s="15"/>
    </row>
    <row r="24" spans="1:10" x14ac:dyDescent="0.2">
      <c r="B24" s="15"/>
      <c r="C24" s="15"/>
      <c r="D24" s="15"/>
      <c r="E24" s="15"/>
      <c r="F24" s="15"/>
      <c r="G24" s="15"/>
      <c r="H24" s="15"/>
    </row>
    <row r="25" spans="1:10" s="185" customFormat="1" x14ac:dyDescent="0.2">
      <c r="B25" s="177"/>
      <c r="C25" s="177"/>
      <c r="D25" s="177"/>
      <c r="E25" s="177"/>
      <c r="F25" s="177"/>
      <c r="G25" s="177"/>
      <c r="H25" s="177"/>
    </row>
    <row r="26" spans="1:10" x14ac:dyDescent="0.2">
      <c r="B26" s="15"/>
      <c r="C26" s="15"/>
      <c r="D26" s="15"/>
      <c r="E26" s="15"/>
      <c r="F26" s="15"/>
      <c r="G26" s="15"/>
      <c r="H26" s="15"/>
    </row>
    <row r="27" spans="1:10" x14ac:dyDescent="0.2">
      <c r="B27" s="15"/>
      <c r="C27" s="15"/>
      <c r="D27" s="15"/>
      <c r="E27" s="15"/>
      <c r="F27" s="15"/>
      <c r="G27" s="15"/>
      <c r="H27" s="15"/>
    </row>
    <row r="28" spans="1:10" x14ac:dyDescent="0.2">
      <c r="B28" s="15"/>
      <c r="C28" s="15"/>
      <c r="D28" s="15"/>
      <c r="E28" s="15"/>
      <c r="F28" s="15"/>
      <c r="G28" s="15"/>
      <c r="H28" s="15"/>
    </row>
    <row r="29" spans="1:10" x14ac:dyDescent="0.2">
      <c r="B29" s="15"/>
      <c r="C29" s="15"/>
      <c r="D29" s="15"/>
      <c r="E29" s="15"/>
      <c r="F29" s="15"/>
      <c r="G29" s="15"/>
      <c r="H29" s="15"/>
    </row>
    <row r="30" spans="1:10" x14ac:dyDescent="0.2">
      <c r="B30" s="15"/>
      <c r="C30" s="15"/>
      <c r="D30" s="15"/>
      <c r="E30" s="15"/>
      <c r="F30" s="15"/>
      <c r="G30" s="15"/>
      <c r="H30" s="15"/>
    </row>
    <row r="31" spans="1:10" x14ac:dyDescent="0.2">
      <c r="B31" s="15"/>
      <c r="C31" s="15"/>
      <c r="D31" s="15"/>
      <c r="E31" s="15"/>
      <c r="F31" s="15"/>
      <c r="G31" s="15"/>
      <c r="H31" s="15"/>
    </row>
    <row r="32" spans="1:10" x14ac:dyDescent="0.2">
      <c r="B32" s="15"/>
      <c r="C32" s="15"/>
      <c r="D32" s="15"/>
      <c r="E32" s="15"/>
      <c r="F32" s="15"/>
      <c r="G32" s="15"/>
      <c r="H32" s="15"/>
    </row>
    <row r="33" spans="2:8" x14ac:dyDescent="0.2">
      <c r="B33" s="15"/>
      <c r="C33" s="15"/>
      <c r="D33" s="15"/>
      <c r="E33" s="15"/>
      <c r="F33" s="15"/>
      <c r="G33" s="15"/>
      <c r="H33" s="15"/>
    </row>
    <row r="34" spans="2:8" x14ac:dyDescent="0.2">
      <c r="B34" s="15"/>
      <c r="C34" s="15"/>
      <c r="D34" s="15"/>
      <c r="E34" s="15"/>
      <c r="F34" s="15"/>
      <c r="G34" s="15"/>
      <c r="H34" s="15"/>
    </row>
    <row r="35" spans="2:8" x14ac:dyDescent="0.2">
      <c r="B35" s="15"/>
      <c r="C35" s="15"/>
      <c r="D35" s="15"/>
      <c r="E35" s="15"/>
      <c r="F35" s="15"/>
      <c r="G35" s="15"/>
      <c r="H35" s="15"/>
    </row>
    <row r="36" spans="2:8" x14ac:dyDescent="0.2">
      <c r="B36" s="15"/>
      <c r="C36" s="15"/>
      <c r="D36" s="15"/>
      <c r="E36" s="15"/>
      <c r="F36" s="15"/>
      <c r="G36" s="15"/>
      <c r="H36" s="15"/>
    </row>
    <row r="37" spans="2:8" x14ac:dyDescent="0.2">
      <c r="B37" s="15"/>
      <c r="C37" s="15"/>
      <c r="D37" s="15"/>
      <c r="E37" s="15"/>
      <c r="F37" s="15"/>
      <c r="G37" s="15"/>
      <c r="H37" s="15"/>
    </row>
    <row r="38" spans="2:8" x14ac:dyDescent="0.2">
      <c r="B38" s="15"/>
      <c r="C38" s="15"/>
      <c r="D38" s="15"/>
      <c r="E38" s="15"/>
      <c r="F38" s="15"/>
      <c r="G38" s="15"/>
      <c r="H38" s="15"/>
    </row>
    <row r="39" spans="2:8" x14ac:dyDescent="0.2">
      <c r="B39" s="15"/>
      <c r="C39" s="15"/>
      <c r="D39" s="15"/>
      <c r="E39" s="15"/>
      <c r="F39" s="15"/>
      <c r="G39" s="15"/>
      <c r="H39" s="15"/>
    </row>
    <row r="40" spans="2:8" x14ac:dyDescent="0.2">
      <c r="B40" s="15"/>
      <c r="C40" s="15"/>
      <c r="D40" s="15"/>
      <c r="E40" s="15"/>
      <c r="F40" s="15"/>
      <c r="G40" s="15"/>
      <c r="H40" s="15"/>
    </row>
    <row r="41" spans="2:8" x14ac:dyDescent="0.2">
      <c r="B41" s="15"/>
      <c r="C41" s="15"/>
      <c r="D41" s="15"/>
      <c r="E41" s="15"/>
      <c r="F41" s="15"/>
      <c r="G41" s="15"/>
      <c r="H41" s="15"/>
    </row>
    <row r="42" spans="2:8" x14ac:dyDescent="0.2">
      <c r="B42" s="15"/>
      <c r="C42" s="15"/>
      <c r="D42" s="15"/>
      <c r="E42" s="15"/>
      <c r="F42" s="15"/>
      <c r="G42" s="15"/>
      <c r="H42" s="15"/>
    </row>
    <row r="43" spans="2:8" x14ac:dyDescent="0.2">
      <c r="B43" s="15"/>
      <c r="C43" s="15"/>
      <c r="D43" s="15"/>
      <c r="E43" s="15"/>
      <c r="F43" s="15"/>
      <c r="G43" s="15"/>
      <c r="H43" s="15"/>
    </row>
    <row r="44" spans="2:8" x14ac:dyDescent="0.2">
      <c r="B44" s="15"/>
      <c r="C44" s="15"/>
      <c r="D44" s="15"/>
      <c r="E44" s="15"/>
      <c r="F44" s="15"/>
      <c r="G44" s="15"/>
      <c r="H44" s="15"/>
    </row>
    <row r="45" spans="2:8" x14ac:dyDescent="0.2">
      <c r="B45" s="15"/>
      <c r="C45" s="15"/>
      <c r="D45" s="15"/>
      <c r="E45" s="15"/>
      <c r="F45" s="15"/>
      <c r="G45" s="15"/>
      <c r="H45" s="15"/>
    </row>
    <row r="46" spans="2:8" x14ac:dyDescent="0.2">
      <c r="B46" s="15"/>
      <c r="C46" s="15"/>
      <c r="D46" s="15"/>
      <c r="E46" s="15"/>
      <c r="F46" s="15"/>
      <c r="G46" s="15"/>
      <c r="H46" s="15"/>
    </row>
    <row r="47" spans="2:8" x14ac:dyDescent="0.2">
      <c r="B47" s="15"/>
      <c r="C47" s="15"/>
      <c r="D47" s="15"/>
      <c r="E47" s="15"/>
      <c r="F47" s="15"/>
      <c r="G47" s="15"/>
      <c r="H47" s="15"/>
    </row>
    <row r="48" spans="2:8" x14ac:dyDescent="0.2">
      <c r="B48" s="15"/>
      <c r="C48" s="15"/>
      <c r="D48" s="15"/>
      <c r="E48" s="15"/>
      <c r="F48" s="15"/>
      <c r="G48" s="15"/>
      <c r="H48" s="15"/>
    </row>
    <row r="49" spans="2:8" x14ac:dyDescent="0.2">
      <c r="B49" s="15"/>
      <c r="C49" s="15"/>
      <c r="D49" s="15"/>
      <c r="E49" s="15"/>
      <c r="F49" s="15"/>
      <c r="G49" s="15"/>
      <c r="H49" s="15"/>
    </row>
    <row r="50" spans="2:8" x14ac:dyDescent="0.2">
      <c r="B50" s="15"/>
      <c r="C50" s="15"/>
      <c r="D50" s="15"/>
      <c r="E50" s="15"/>
      <c r="F50" s="15"/>
      <c r="G50" s="15"/>
      <c r="H50" s="15"/>
    </row>
    <row r="51" spans="2:8" x14ac:dyDescent="0.2">
      <c r="B51" s="15"/>
      <c r="C51" s="15"/>
      <c r="D51" s="15"/>
      <c r="E51" s="15"/>
      <c r="F51" s="15"/>
      <c r="G51" s="15"/>
      <c r="H51" s="15"/>
    </row>
    <row r="52" spans="2:8" x14ac:dyDescent="0.2">
      <c r="B52" s="15"/>
      <c r="C52" s="15"/>
      <c r="D52" s="15"/>
      <c r="E52" s="15"/>
      <c r="F52" s="15"/>
      <c r="G52" s="15"/>
      <c r="H52" s="15"/>
    </row>
    <row r="53" spans="2:8" x14ac:dyDescent="0.2">
      <c r="B53" s="15"/>
      <c r="C53" s="15"/>
      <c r="D53" s="15"/>
      <c r="E53" s="15"/>
      <c r="F53" s="15"/>
      <c r="G53" s="15"/>
      <c r="H53" s="15"/>
    </row>
    <row r="54" spans="2:8" x14ac:dyDescent="0.2">
      <c r="B54" s="15"/>
      <c r="C54" s="15"/>
      <c r="D54" s="15"/>
      <c r="E54" s="15"/>
      <c r="F54" s="15"/>
      <c r="G54" s="15"/>
      <c r="H54" s="15"/>
    </row>
    <row r="55" spans="2:8" x14ac:dyDescent="0.2">
      <c r="B55" s="15"/>
      <c r="C55" s="15"/>
      <c r="D55" s="15"/>
      <c r="E55" s="15"/>
      <c r="F55" s="15"/>
      <c r="G55" s="15"/>
      <c r="H55" s="15"/>
    </row>
    <row r="56" spans="2:8" x14ac:dyDescent="0.2">
      <c r="B56" s="15"/>
      <c r="C56" s="15"/>
      <c r="D56" s="15"/>
      <c r="E56" s="15"/>
      <c r="F56" s="15"/>
      <c r="G56" s="15"/>
      <c r="H56" s="15"/>
    </row>
    <row r="57" spans="2:8" x14ac:dyDescent="0.2">
      <c r="B57" s="15"/>
      <c r="C57" s="15"/>
      <c r="D57" s="15"/>
      <c r="E57" s="15"/>
      <c r="F57" s="15"/>
      <c r="G57" s="15"/>
      <c r="H57" s="15"/>
    </row>
    <row r="58" spans="2:8" x14ac:dyDescent="0.2">
      <c r="B58" s="15"/>
      <c r="C58" s="15"/>
      <c r="D58" s="15"/>
      <c r="E58" s="15"/>
      <c r="F58" s="15"/>
      <c r="G58" s="15"/>
      <c r="H58" s="15"/>
    </row>
    <row r="59" spans="2:8" x14ac:dyDescent="0.2">
      <c r="B59" s="15"/>
      <c r="C59" s="15"/>
      <c r="D59" s="15"/>
      <c r="E59" s="15"/>
      <c r="F59" s="15"/>
      <c r="G59" s="15"/>
      <c r="H59" s="15"/>
    </row>
    <row r="60" spans="2:8" x14ac:dyDescent="0.2">
      <c r="B60" s="15"/>
      <c r="C60" s="15"/>
      <c r="D60" s="15"/>
      <c r="E60" s="15"/>
      <c r="F60" s="15"/>
      <c r="G60" s="15"/>
      <c r="H60" s="15"/>
    </row>
    <row r="61" spans="2:8" x14ac:dyDescent="0.2">
      <c r="B61" s="15"/>
      <c r="C61" s="15"/>
      <c r="D61" s="15"/>
      <c r="E61" s="15"/>
      <c r="F61" s="15"/>
      <c r="G61" s="15"/>
      <c r="H61" s="15"/>
    </row>
    <row r="62" spans="2:8" x14ac:dyDescent="0.2">
      <c r="B62" s="15"/>
      <c r="C62" s="15"/>
      <c r="D62" s="15"/>
      <c r="E62" s="15"/>
      <c r="F62" s="15"/>
      <c r="G62" s="15"/>
      <c r="H62" s="15"/>
    </row>
    <row r="63" spans="2:8" x14ac:dyDescent="0.2">
      <c r="B63" s="15"/>
      <c r="C63" s="15"/>
      <c r="D63" s="15"/>
      <c r="E63" s="15"/>
      <c r="F63" s="15"/>
      <c r="G63" s="15"/>
      <c r="H63" s="15"/>
    </row>
    <row r="64" spans="2:8" x14ac:dyDescent="0.2">
      <c r="B64" s="15"/>
      <c r="C64" s="15"/>
      <c r="D64" s="15"/>
      <c r="E64" s="15"/>
      <c r="F64" s="15"/>
      <c r="G64" s="15"/>
      <c r="H64" s="15"/>
    </row>
    <row r="65" spans="2:8" x14ac:dyDescent="0.2">
      <c r="B65" s="15"/>
      <c r="C65" s="15"/>
      <c r="D65" s="15"/>
      <c r="E65" s="15"/>
      <c r="F65" s="15"/>
      <c r="G65" s="15"/>
      <c r="H65" s="15"/>
    </row>
    <row r="66" spans="2:8" x14ac:dyDescent="0.2">
      <c r="B66" s="15"/>
      <c r="C66" s="15"/>
      <c r="D66" s="15"/>
      <c r="E66" s="15"/>
      <c r="F66" s="15"/>
      <c r="G66" s="15"/>
      <c r="H66" s="15"/>
    </row>
    <row r="67" spans="2:8" x14ac:dyDescent="0.2">
      <c r="B67" s="15"/>
      <c r="C67" s="15"/>
      <c r="D67" s="15"/>
      <c r="E67" s="15"/>
      <c r="F67" s="15"/>
      <c r="G67" s="15"/>
      <c r="H67" s="15"/>
    </row>
    <row r="68" spans="2:8" x14ac:dyDescent="0.2">
      <c r="B68" s="15"/>
      <c r="C68" s="15"/>
      <c r="D68" s="15"/>
      <c r="E68" s="15"/>
      <c r="F68" s="15"/>
      <c r="G68" s="15"/>
      <c r="H68" s="15"/>
    </row>
    <row r="69" spans="2:8" x14ac:dyDescent="0.2">
      <c r="B69" s="15"/>
      <c r="C69" s="15"/>
      <c r="D69" s="15"/>
      <c r="E69" s="15"/>
      <c r="F69" s="15"/>
      <c r="G69" s="15"/>
      <c r="H69" s="15"/>
    </row>
    <row r="70" spans="2:8" x14ac:dyDescent="0.2">
      <c r="B70" s="15"/>
      <c r="C70" s="15"/>
      <c r="D70" s="15"/>
      <c r="E70" s="15"/>
      <c r="F70" s="15"/>
      <c r="G70" s="15"/>
      <c r="H70" s="15"/>
    </row>
    <row r="71" spans="2:8" x14ac:dyDescent="0.2">
      <c r="B71" s="15"/>
      <c r="C71" s="15"/>
      <c r="D71" s="15"/>
      <c r="E71" s="15"/>
      <c r="F71" s="15"/>
      <c r="G71" s="15"/>
      <c r="H71" s="15"/>
    </row>
    <row r="72" spans="2:8" x14ac:dyDescent="0.2">
      <c r="B72" s="15"/>
      <c r="C72" s="15"/>
      <c r="D72" s="15"/>
      <c r="E72" s="15"/>
      <c r="F72" s="15"/>
      <c r="G72" s="15"/>
      <c r="H72" s="15"/>
    </row>
    <row r="73" spans="2:8" x14ac:dyDescent="0.2">
      <c r="B73" s="15"/>
      <c r="C73" s="15"/>
      <c r="D73" s="15"/>
      <c r="E73" s="15"/>
      <c r="F73" s="15"/>
      <c r="G73" s="15"/>
      <c r="H73" s="15"/>
    </row>
    <row r="74" spans="2:8" x14ac:dyDescent="0.2">
      <c r="B74" s="15"/>
      <c r="C74" s="15"/>
      <c r="D74" s="15"/>
      <c r="E74" s="15"/>
      <c r="F74" s="15"/>
      <c r="G74" s="15"/>
      <c r="H74" s="15"/>
    </row>
    <row r="75" spans="2:8" x14ac:dyDescent="0.2">
      <c r="B75" s="15"/>
      <c r="C75" s="15"/>
      <c r="D75" s="15"/>
      <c r="E75" s="15"/>
      <c r="F75" s="15"/>
      <c r="G75" s="15"/>
      <c r="H75" s="15"/>
    </row>
    <row r="76" spans="2:8" x14ac:dyDescent="0.2">
      <c r="B76" s="15"/>
      <c r="C76" s="15"/>
      <c r="D76" s="15"/>
      <c r="E76" s="15"/>
      <c r="F76" s="15"/>
      <c r="G76" s="15"/>
      <c r="H76" s="15"/>
    </row>
    <row r="77" spans="2:8" x14ac:dyDescent="0.2">
      <c r="B77" s="15"/>
      <c r="C77" s="15"/>
      <c r="D77" s="15"/>
      <c r="E77" s="15"/>
      <c r="F77" s="15"/>
      <c r="G77" s="15"/>
      <c r="H77" s="15"/>
    </row>
    <row r="78" spans="2:8" x14ac:dyDescent="0.2">
      <c r="B78" s="15"/>
      <c r="C78" s="15"/>
      <c r="D78" s="15"/>
      <c r="E78" s="15"/>
      <c r="F78" s="15"/>
      <c r="G78" s="15"/>
      <c r="H78" s="15"/>
    </row>
    <row r="79" spans="2:8" x14ac:dyDescent="0.2">
      <c r="B79" s="15"/>
      <c r="C79" s="15"/>
      <c r="D79" s="15"/>
      <c r="E79" s="15"/>
      <c r="F79" s="15"/>
      <c r="G79" s="15"/>
      <c r="H79" s="15"/>
    </row>
    <row r="80" spans="2:8" x14ac:dyDescent="0.2">
      <c r="B80" s="15"/>
      <c r="C80" s="15"/>
      <c r="D80" s="15"/>
      <c r="E80" s="15"/>
      <c r="F80" s="15"/>
      <c r="G80" s="15"/>
      <c r="H80" s="15"/>
    </row>
    <row r="81" spans="2:8" x14ac:dyDescent="0.2">
      <c r="B81" s="15"/>
      <c r="C81" s="15"/>
      <c r="D81" s="15"/>
      <c r="E81" s="15"/>
      <c r="F81" s="15"/>
      <c r="G81" s="15"/>
      <c r="H81" s="15"/>
    </row>
    <row r="82" spans="2:8" x14ac:dyDescent="0.2">
      <c r="B82" s="15"/>
      <c r="C82" s="15"/>
      <c r="D82" s="15"/>
      <c r="E82" s="15"/>
      <c r="F82" s="15"/>
      <c r="G82" s="15"/>
      <c r="H82" s="15"/>
    </row>
    <row r="83" spans="2:8" x14ac:dyDescent="0.2">
      <c r="B83" s="15"/>
      <c r="C83" s="15"/>
      <c r="D83" s="15"/>
      <c r="E83" s="15"/>
      <c r="F83" s="15"/>
      <c r="G83" s="15"/>
      <c r="H83" s="15"/>
    </row>
    <row r="84" spans="2:8" x14ac:dyDescent="0.2">
      <c r="B84" s="15"/>
      <c r="C84" s="15"/>
      <c r="D84" s="15"/>
      <c r="E84" s="15"/>
      <c r="F84" s="15"/>
      <c r="G84" s="15"/>
      <c r="H84" s="15"/>
    </row>
    <row r="85" spans="2:8" x14ac:dyDescent="0.2">
      <c r="B85" s="15"/>
      <c r="C85" s="15"/>
      <c r="D85" s="15"/>
      <c r="E85" s="15"/>
      <c r="F85" s="15"/>
      <c r="G85" s="15"/>
      <c r="H85" s="15"/>
    </row>
    <row r="86" spans="2:8" x14ac:dyDescent="0.2">
      <c r="B86" s="15"/>
      <c r="C86" s="15"/>
      <c r="D86" s="15"/>
      <c r="E86" s="15"/>
      <c r="F86" s="15"/>
      <c r="G86" s="15"/>
      <c r="H86" s="15"/>
    </row>
    <row r="87" spans="2:8" x14ac:dyDescent="0.2">
      <c r="B87" s="15"/>
      <c r="C87" s="15"/>
      <c r="D87" s="15"/>
      <c r="E87" s="15"/>
      <c r="F87" s="15"/>
      <c r="G87" s="15"/>
      <c r="H87" s="15"/>
    </row>
    <row r="88" spans="2:8" x14ac:dyDescent="0.2">
      <c r="B88" s="15"/>
      <c r="C88" s="15"/>
      <c r="D88" s="15"/>
      <c r="E88" s="15"/>
      <c r="F88" s="15"/>
      <c r="G88" s="15"/>
      <c r="H88" s="15"/>
    </row>
    <row r="89" spans="2:8" x14ac:dyDescent="0.2">
      <c r="B89" s="15"/>
      <c r="C89" s="15"/>
      <c r="D89" s="15"/>
      <c r="E89" s="15"/>
      <c r="F89" s="15"/>
      <c r="G89" s="15"/>
      <c r="H89" s="15"/>
    </row>
    <row r="90" spans="2:8" x14ac:dyDescent="0.2">
      <c r="B90" s="15"/>
      <c r="C90" s="15"/>
      <c r="D90" s="15"/>
      <c r="E90" s="15"/>
      <c r="F90" s="15"/>
      <c r="G90" s="15"/>
      <c r="H90" s="15"/>
    </row>
    <row r="91" spans="2:8" x14ac:dyDescent="0.2">
      <c r="B91" s="15"/>
      <c r="C91" s="15"/>
      <c r="D91" s="15"/>
      <c r="E91" s="15"/>
      <c r="F91" s="15"/>
      <c r="G91" s="15"/>
      <c r="H91" s="15"/>
    </row>
    <row r="92" spans="2:8" x14ac:dyDescent="0.2">
      <c r="B92" s="15"/>
      <c r="C92" s="15"/>
      <c r="D92" s="15"/>
      <c r="E92" s="15"/>
      <c r="F92" s="15"/>
      <c r="G92" s="15"/>
      <c r="H92" s="15"/>
    </row>
    <row r="93" spans="2:8" x14ac:dyDescent="0.2">
      <c r="B93" s="15"/>
      <c r="C93" s="15"/>
      <c r="D93" s="15"/>
      <c r="E93" s="15"/>
      <c r="F93" s="15"/>
      <c r="G93" s="15"/>
      <c r="H93" s="15"/>
    </row>
    <row r="94" spans="2:8" x14ac:dyDescent="0.2">
      <c r="B94" s="15"/>
      <c r="C94" s="15"/>
      <c r="D94" s="15"/>
      <c r="E94" s="15"/>
      <c r="F94" s="15"/>
      <c r="G94" s="15"/>
      <c r="H94" s="15"/>
    </row>
    <row r="95" spans="2:8" x14ac:dyDescent="0.2">
      <c r="B95" s="15"/>
      <c r="C95" s="15"/>
      <c r="D95" s="15"/>
      <c r="E95" s="15"/>
      <c r="F95" s="15"/>
      <c r="G95" s="15"/>
      <c r="H95" s="15"/>
    </row>
    <row r="96" spans="2:8" x14ac:dyDescent="0.2">
      <c r="B96" s="15"/>
      <c r="C96" s="15"/>
      <c r="D96" s="15"/>
      <c r="E96" s="15"/>
      <c r="F96" s="15"/>
      <c r="G96" s="15"/>
      <c r="H96" s="15"/>
    </row>
    <row r="97" spans="2:8" x14ac:dyDescent="0.2">
      <c r="B97" s="15"/>
      <c r="C97" s="15"/>
      <c r="D97" s="15"/>
      <c r="E97" s="15"/>
      <c r="F97" s="15"/>
      <c r="G97" s="15"/>
      <c r="H97" s="15"/>
    </row>
    <row r="98" spans="2:8" x14ac:dyDescent="0.2">
      <c r="B98" s="15"/>
      <c r="C98" s="15"/>
      <c r="D98" s="15"/>
      <c r="E98" s="15"/>
      <c r="F98" s="15"/>
      <c r="G98" s="15"/>
      <c r="H98" s="15"/>
    </row>
    <row r="99" spans="2:8" x14ac:dyDescent="0.2">
      <c r="B99" s="15"/>
      <c r="C99" s="15"/>
      <c r="D99" s="15"/>
      <c r="E99" s="15"/>
      <c r="F99" s="15"/>
      <c r="G99" s="15"/>
      <c r="H99" s="15"/>
    </row>
    <row r="100" spans="2:8" x14ac:dyDescent="0.2">
      <c r="B100" s="15"/>
      <c r="C100" s="15"/>
      <c r="D100" s="15"/>
      <c r="E100" s="15"/>
      <c r="F100" s="15"/>
      <c r="G100" s="15"/>
      <c r="H100" s="15"/>
    </row>
    <row r="101" spans="2:8" x14ac:dyDescent="0.2">
      <c r="B101" s="15"/>
      <c r="C101" s="15"/>
      <c r="D101" s="15"/>
      <c r="E101" s="15"/>
      <c r="F101" s="15"/>
      <c r="G101" s="15"/>
      <c r="H101" s="15"/>
    </row>
    <row r="102" spans="2:8" x14ac:dyDescent="0.2">
      <c r="B102" s="15"/>
      <c r="C102" s="15"/>
      <c r="D102" s="15"/>
      <c r="E102" s="15"/>
      <c r="F102" s="15"/>
      <c r="G102" s="15"/>
      <c r="H102" s="15"/>
    </row>
    <row r="103" spans="2:8" x14ac:dyDescent="0.2">
      <c r="B103" s="15"/>
      <c r="C103" s="15"/>
      <c r="D103" s="15"/>
      <c r="E103" s="15"/>
      <c r="F103" s="15"/>
      <c r="G103" s="15"/>
      <c r="H103" s="15"/>
    </row>
    <row r="104" spans="2:8" x14ac:dyDescent="0.2">
      <c r="B104" s="15"/>
      <c r="C104" s="15"/>
      <c r="D104" s="15"/>
      <c r="E104" s="15"/>
      <c r="F104" s="15"/>
      <c r="G104" s="15"/>
      <c r="H104" s="15"/>
    </row>
    <row r="105" spans="2:8" x14ac:dyDescent="0.2">
      <c r="B105" s="15"/>
      <c r="C105" s="15"/>
      <c r="D105" s="15"/>
      <c r="E105" s="15"/>
      <c r="F105" s="15"/>
      <c r="G105" s="15"/>
      <c r="H105" s="15"/>
    </row>
    <row r="106" spans="2:8" x14ac:dyDescent="0.2">
      <c r="B106" s="15"/>
      <c r="C106" s="15"/>
      <c r="D106" s="15"/>
      <c r="E106" s="15"/>
      <c r="F106" s="15"/>
      <c r="G106" s="15"/>
      <c r="H106" s="15"/>
    </row>
    <row r="107" spans="2:8" x14ac:dyDescent="0.2">
      <c r="B107" s="15"/>
      <c r="C107" s="15"/>
      <c r="D107" s="15"/>
      <c r="E107" s="15"/>
      <c r="F107" s="15"/>
      <c r="G107" s="15"/>
      <c r="H107" s="15"/>
    </row>
    <row r="108" spans="2:8" x14ac:dyDescent="0.2">
      <c r="B108" s="15"/>
      <c r="C108" s="15"/>
      <c r="D108" s="15"/>
      <c r="E108" s="15"/>
      <c r="F108" s="15"/>
      <c r="G108" s="15"/>
      <c r="H108" s="15"/>
    </row>
    <row r="109" spans="2:8" x14ac:dyDescent="0.2">
      <c r="B109" s="15"/>
      <c r="C109" s="15"/>
      <c r="D109" s="15"/>
      <c r="E109" s="15"/>
      <c r="F109" s="15"/>
      <c r="G109" s="15"/>
      <c r="H109" s="15"/>
    </row>
    <row r="110" spans="2:8" x14ac:dyDescent="0.2">
      <c r="B110" s="15"/>
      <c r="C110" s="15"/>
      <c r="D110" s="15"/>
      <c r="E110" s="15"/>
      <c r="F110" s="15"/>
      <c r="G110" s="15"/>
      <c r="H110" s="15"/>
    </row>
    <row r="111" spans="2:8" x14ac:dyDescent="0.2">
      <c r="B111" s="15"/>
      <c r="C111" s="15"/>
      <c r="D111" s="15"/>
      <c r="E111" s="15"/>
      <c r="F111" s="15"/>
      <c r="G111" s="15"/>
      <c r="H111" s="15"/>
    </row>
    <row r="112" spans="2:8" x14ac:dyDescent="0.2">
      <c r="B112" s="15"/>
      <c r="C112" s="15"/>
      <c r="D112" s="15"/>
      <c r="E112" s="15"/>
      <c r="F112" s="15"/>
      <c r="G112" s="15"/>
      <c r="H112" s="15"/>
    </row>
    <row r="113" spans="2:8" x14ac:dyDescent="0.2">
      <c r="B113" s="15"/>
      <c r="C113" s="15"/>
      <c r="D113" s="15"/>
      <c r="E113" s="15"/>
      <c r="F113" s="15"/>
      <c r="G113" s="15"/>
      <c r="H113" s="15"/>
    </row>
    <row r="114" spans="2:8" x14ac:dyDescent="0.2">
      <c r="B114" s="15"/>
      <c r="C114" s="15"/>
      <c r="D114" s="15"/>
      <c r="E114" s="15"/>
      <c r="F114" s="15"/>
      <c r="G114" s="15"/>
      <c r="H114" s="15"/>
    </row>
    <row r="115" spans="2:8" x14ac:dyDescent="0.2">
      <c r="B115" s="15"/>
      <c r="C115" s="15"/>
      <c r="D115" s="15"/>
      <c r="E115" s="15"/>
      <c r="F115" s="15"/>
      <c r="G115" s="15"/>
      <c r="H115" s="15"/>
    </row>
    <row r="116" spans="2:8" x14ac:dyDescent="0.2">
      <c r="B116" s="15"/>
      <c r="C116" s="15"/>
      <c r="D116" s="15"/>
      <c r="E116" s="15"/>
      <c r="F116" s="15"/>
      <c r="G116" s="15"/>
      <c r="H116" s="15"/>
    </row>
    <row r="117" spans="2:8" x14ac:dyDescent="0.2">
      <c r="B117" s="15"/>
      <c r="C117" s="15"/>
      <c r="D117" s="15"/>
      <c r="E117" s="15"/>
      <c r="F117" s="15"/>
      <c r="G117" s="15"/>
      <c r="H117" s="15"/>
    </row>
    <row r="118" spans="2:8" x14ac:dyDescent="0.2">
      <c r="B118" s="15"/>
      <c r="C118" s="15"/>
      <c r="D118" s="15"/>
      <c r="E118" s="15"/>
      <c r="F118" s="15"/>
      <c r="G118" s="15"/>
      <c r="H118" s="15"/>
    </row>
    <row r="119" spans="2:8" x14ac:dyDescent="0.2">
      <c r="B119" s="15"/>
      <c r="C119" s="15"/>
      <c r="D119" s="15"/>
      <c r="E119" s="15"/>
      <c r="F119" s="15"/>
      <c r="G119" s="15"/>
      <c r="H119" s="15"/>
    </row>
    <row r="120" spans="2:8" x14ac:dyDescent="0.2">
      <c r="B120" s="15"/>
      <c r="C120" s="15"/>
      <c r="D120" s="15"/>
      <c r="E120" s="15"/>
      <c r="F120" s="15"/>
      <c r="G120" s="15"/>
      <c r="H120" s="15"/>
    </row>
    <row r="121" spans="2:8" x14ac:dyDescent="0.2">
      <c r="B121" s="15"/>
      <c r="C121" s="15"/>
      <c r="D121" s="15"/>
      <c r="E121" s="15"/>
      <c r="F121" s="15"/>
      <c r="G121" s="15"/>
      <c r="H121" s="15"/>
    </row>
    <row r="122" spans="2:8" x14ac:dyDescent="0.2">
      <c r="B122" s="15"/>
      <c r="C122" s="15"/>
      <c r="D122" s="15"/>
      <c r="E122" s="15"/>
      <c r="F122" s="15"/>
      <c r="G122" s="15"/>
      <c r="H122" s="15"/>
    </row>
    <row r="123" spans="2:8" x14ac:dyDescent="0.2">
      <c r="B123" s="15"/>
      <c r="C123" s="15"/>
      <c r="D123" s="15"/>
      <c r="E123" s="15"/>
      <c r="F123" s="15"/>
      <c r="G123" s="15"/>
      <c r="H123" s="15"/>
    </row>
    <row r="124" spans="2:8" x14ac:dyDescent="0.2">
      <c r="B124" s="15"/>
      <c r="C124" s="15"/>
      <c r="D124" s="15"/>
      <c r="E124" s="15"/>
      <c r="F124" s="15"/>
      <c r="G124" s="15"/>
      <c r="H124" s="15"/>
    </row>
    <row r="125" spans="2:8" x14ac:dyDescent="0.2">
      <c r="B125" s="15"/>
      <c r="C125" s="15"/>
      <c r="D125" s="15"/>
      <c r="E125" s="15"/>
      <c r="F125" s="15"/>
      <c r="G125" s="15"/>
      <c r="H125" s="15"/>
    </row>
    <row r="126" spans="2:8" x14ac:dyDescent="0.2">
      <c r="B126" s="15"/>
      <c r="C126" s="15"/>
      <c r="D126" s="15"/>
      <c r="E126" s="15"/>
      <c r="F126" s="15"/>
      <c r="G126" s="15"/>
      <c r="H126" s="15"/>
    </row>
    <row r="127" spans="2:8" x14ac:dyDescent="0.2">
      <c r="B127" s="15"/>
      <c r="C127" s="15"/>
      <c r="D127" s="15"/>
      <c r="E127" s="15"/>
      <c r="F127" s="15"/>
      <c r="G127" s="15"/>
      <c r="H127" s="15"/>
    </row>
    <row r="128" spans="2:8" x14ac:dyDescent="0.2">
      <c r="B128" s="15"/>
      <c r="C128" s="15"/>
      <c r="D128" s="15"/>
      <c r="E128" s="15"/>
      <c r="F128" s="15"/>
      <c r="G128" s="15"/>
      <c r="H128" s="15"/>
    </row>
    <row r="129" spans="2:8" x14ac:dyDescent="0.2">
      <c r="B129" s="15"/>
      <c r="C129" s="15"/>
      <c r="D129" s="15"/>
      <c r="E129" s="15"/>
      <c r="F129" s="15"/>
      <c r="G129" s="15"/>
      <c r="H129" s="15"/>
    </row>
    <row r="130" spans="2:8" x14ac:dyDescent="0.2">
      <c r="B130" s="15"/>
      <c r="C130" s="15"/>
      <c r="D130" s="15"/>
      <c r="E130" s="15"/>
      <c r="F130" s="15"/>
      <c r="G130" s="15"/>
      <c r="H130" s="15"/>
    </row>
    <row r="131" spans="2:8" x14ac:dyDescent="0.2">
      <c r="B131" s="15"/>
      <c r="C131" s="15"/>
      <c r="D131" s="15"/>
      <c r="E131" s="15"/>
      <c r="F131" s="15"/>
      <c r="G131" s="15"/>
      <c r="H131" s="15"/>
    </row>
    <row r="132" spans="2:8" x14ac:dyDescent="0.2">
      <c r="B132" s="15"/>
      <c r="C132" s="15"/>
      <c r="D132" s="15"/>
      <c r="E132" s="15"/>
      <c r="F132" s="15"/>
      <c r="G132" s="15"/>
      <c r="H132" s="15"/>
    </row>
    <row r="133" spans="2:8" x14ac:dyDescent="0.2">
      <c r="B133" s="15"/>
      <c r="C133" s="15"/>
      <c r="D133" s="15"/>
      <c r="E133" s="15"/>
      <c r="F133" s="15"/>
      <c r="G133" s="15"/>
      <c r="H133" s="15"/>
    </row>
    <row r="134" spans="2:8" x14ac:dyDescent="0.2">
      <c r="B134" s="15"/>
      <c r="C134" s="15"/>
      <c r="D134" s="15"/>
      <c r="E134" s="15"/>
      <c r="F134" s="15"/>
      <c r="G134" s="15"/>
      <c r="H134" s="15"/>
    </row>
    <row r="135" spans="2:8" x14ac:dyDescent="0.2">
      <c r="B135" s="15"/>
      <c r="C135" s="15"/>
      <c r="D135" s="15"/>
      <c r="E135" s="15"/>
      <c r="F135" s="15"/>
      <c r="G135" s="15"/>
      <c r="H135" s="15"/>
    </row>
    <row r="136" spans="2:8" x14ac:dyDescent="0.2">
      <c r="B136" s="15"/>
      <c r="C136" s="15"/>
      <c r="D136" s="15"/>
      <c r="E136" s="15"/>
      <c r="F136" s="15"/>
      <c r="G136" s="15"/>
      <c r="H136" s="15"/>
    </row>
    <row r="137" spans="2:8" x14ac:dyDescent="0.2">
      <c r="B137" s="15"/>
      <c r="C137" s="15"/>
      <c r="D137" s="15"/>
      <c r="E137" s="15"/>
      <c r="F137" s="15"/>
      <c r="G137" s="15"/>
      <c r="H137" s="15"/>
    </row>
    <row r="138" spans="2:8" x14ac:dyDescent="0.2">
      <c r="B138" s="15"/>
      <c r="C138" s="15"/>
      <c r="D138" s="15"/>
      <c r="E138" s="15"/>
      <c r="F138" s="15"/>
      <c r="G138" s="15"/>
      <c r="H138" s="15"/>
    </row>
    <row r="139" spans="2:8" x14ac:dyDescent="0.2">
      <c r="B139" s="15"/>
      <c r="C139" s="15"/>
      <c r="D139" s="15"/>
      <c r="E139" s="15"/>
      <c r="F139" s="15"/>
      <c r="G139" s="15"/>
      <c r="H139" s="15"/>
    </row>
    <row r="140" spans="2:8" x14ac:dyDescent="0.2">
      <c r="B140" s="15"/>
      <c r="C140" s="15"/>
      <c r="D140" s="15"/>
      <c r="E140" s="15"/>
      <c r="F140" s="15"/>
      <c r="G140" s="15"/>
      <c r="H140" s="15"/>
    </row>
    <row r="141" spans="2:8" x14ac:dyDescent="0.2">
      <c r="B141" s="15"/>
      <c r="C141" s="15"/>
      <c r="D141" s="15"/>
      <c r="E141" s="15"/>
      <c r="F141" s="15"/>
      <c r="G141" s="15"/>
      <c r="H141" s="15"/>
    </row>
    <row r="142" spans="2:8" x14ac:dyDescent="0.2">
      <c r="B142" s="15"/>
      <c r="C142" s="15"/>
      <c r="D142" s="15"/>
      <c r="E142" s="15"/>
      <c r="F142" s="15"/>
      <c r="G142" s="15"/>
      <c r="H142" s="15"/>
    </row>
    <row r="143" spans="2:8" x14ac:dyDescent="0.2">
      <c r="B143" s="15"/>
      <c r="C143" s="15"/>
      <c r="D143" s="15"/>
      <c r="E143" s="15"/>
      <c r="F143" s="15"/>
      <c r="G143" s="15"/>
      <c r="H143" s="15"/>
    </row>
    <row r="144" spans="2:8" x14ac:dyDescent="0.2">
      <c r="B144" s="15"/>
      <c r="C144" s="15"/>
      <c r="D144" s="15"/>
      <c r="E144" s="15"/>
      <c r="F144" s="15"/>
      <c r="G144" s="15"/>
      <c r="H144" s="15"/>
    </row>
    <row r="145" spans="2:8" x14ac:dyDescent="0.2">
      <c r="B145" s="15"/>
      <c r="C145" s="15"/>
      <c r="D145" s="15"/>
      <c r="E145" s="15"/>
      <c r="F145" s="15"/>
      <c r="G145" s="15"/>
      <c r="H145" s="15"/>
    </row>
    <row r="146" spans="2:8" x14ac:dyDescent="0.2">
      <c r="B146" s="15"/>
      <c r="C146" s="15"/>
      <c r="D146" s="15"/>
      <c r="E146" s="15"/>
      <c r="F146" s="15"/>
      <c r="G146" s="15"/>
      <c r="H146" s="15"/>
    </row>
    <row r="147" spans="2:8" x14ac:dyDescent="0.2">
      <c r="B147" s="15"/>
      <c r="C147" s="15"/>
      <c r="D147" s="15"/>
      <c r="E147" s="15"/>
      <c r="F147" s="15"/>
      <c r="G147" s="15"/>
      <c r="H147" s="15"/>
    </row>
    <row r="148" spans="2:8" x14ac:dyDescent="0.2">
      <c r="B148" s="15"/>
      <c r="C148" s="15"/>
      <c r="D148" s="15"/>
      <c r="E148" s="15"/>
      <c r="F148" s="15"/>
      <c r="G148" s="15"/>
      <c r="H148" s="15"/>
    </row>
    <row r="149" spans="2:8" x14ac:dyDescent="0.2">
      <c r="B149" s="15"/>
      <c r="C149" s="15"/>
      <c r="D149" s="15"/>
      <c r="E149" s="15"/>
      <c r="F149" s="15"/>
      <c r="G149" s="15"/>
      <c r="H149" s="15"/>
    </row>
    <row r="150" spans="2:8" x14ac:dyDescent="0.2">
      <c r="B150" s="15"/>
      <c r="C150" s="15"/>
      <c r="D150" s="15"/>
      <c r="E150" s="15"/>
      <c r="F150" s="15"/>
      <c r="G150" s="15"/>
      <c r="H150" s="15"/>
    </row>
    <row r="151" spans="2:8" x14ac:dyDescent="0.2">
      <c r="B151" s="15"/>
      <c r="C151" s="15"/>
      <c r="D151" s="15"/>
      <c r="E151" s="15"/>
      <c r="F151" s="15"/>
      <c r="G151" s="15"/>
      <c r="H151" s="15"/>
    </row>
    <row r="152" spans="2:8" x14ac:dyDescent="0.2">
      <c r="B152" s="15"/>
      <c r="C152" s="15"/>
      <c r="D152" s="15"/>
      <c r="E152" s="15"/>
      <c r="F152" s="15"/>
      <c r="G152" s="15"/>
      <c r="H152" s="15"/>
    </row>
    <row r="153" spans="2:8" x14ac:dyDescent="0.2">
      <c r="B153" s="15"/>
      <c r="C153" s="15"/>
      <c r="D153" s="15"/>
      <c r="E153" s="15"/>
      <c r="F153" s="15"/>
      <c r="G153" s="15"/>
      <c r="H153" s="15"/>
    </row>
    <row r="154" spans="2:8" x14ac:dyDescent="0.2">
      <c r="B154" s="15"/>
      <c r="C154" s="15"/>
      <c r="D154" s="15"/>
      <c r="E154" s="15"/>
      <c r="F154" s="15"/>
      <c r="G154" s="15"/>
      <c r="H154" s="15"/>
    </row>
    <row r="155" spans="2:8" x14ac:dyDescent="0.2">
      <c r="B155" s="15"/>
      <c r="C155" s="15"/>
      <c r="D155" s="15"/>
      <c r="E155" s="15"/>
      <c r="F155" s="15"/>
      <c r="G155" s="15"/>
      <c r="H155" s="15"/>
    </row>
    <row r="156" spans="2:8" x14ac:dyDescent="0.2">
      <c r="B156" s="15"/>
      <c r="C156" s="15"/>
      <c r="D156" s="15"/>
      <c r="E156" s="15"/>
      <c r="F156" s="15"/>
      <c r="G156" s="15"/>
      <c r="H156" s="15"/>
    </row>
    <row r="157" spans="2:8" x14ac:dyDescent="0.2">
      <c r="B157" s="15"/>
      <c r="C157" s="15"/>
      <c r="D157" s="15"/>
      <c r="E157" s="15"/>
      <c r="F157" s="15"/>
      <c r="G157" s="15"/>
      <c r="H157" s="15"/>
    </row>
    <row r="158" spans="2:8" x14ac:dyDescent="0.2">
      <c r="B158" s="15"/>
      <c r="C158" s="15"/>
      <c r="D158" s="15"/>
      <c r="E158" s="15"/>
      <c r="F158" s="15"/>
      <c r="G158" s="15"/>
      <c r="H158" s="15"/>
    </row>
    <row r="159" spans="2:8" x14ac:dyDescent="0.2">
      <c r="B159" s="15"/>
      <c r="C159" s="15"/>
      <c r="D159" s="15"/>
      <c r="E159" s="15"/>
      <c r="F159" s="15"/>
      <c r="G159" s="15"/>
      <c r="H159" s="15"/>
    </row>
    <row r="160" spans="2:8" x14ac:dyDescent="0.2">
      <c r="B160" s="15"/>
      <c r="C160" s="15"/>
      <c r="D160" s="15"/>
      <c r="E160" s="15"/>
      <c r="F160" s="15"/>
      <c r="G160" s="15"/>
      <c r="H160" s="15"/>
    </row>
    <row r="161" spans="2:8" x14ac:dyDescent="0.2">
      <c r="B161" s="15"/>
      <c r="C161" s="15"/>
      <c r="D161" s="15"/>
      <c r="E161" s="15"/>
      <c r="F161" s="15"/>
      <c r="G161" s="15"/>
      <c r="H161" s="15"/>
    </row>
    <row r="162" spans="2:8" x14ac:dyDescent="0.2">
      <c r="B162" s="15"/>
      <c r="C162" s="15"/>
      <c r="D162" s="15"/>
      <c r="E162" s="15"/>
      <c r="F162" s="15"/>
      <c r="G162" s="15"/>
      <c r="H162" s="15"/>
    </row>
    <row r="163" spans="2:8" x14ac:dyDescent="0.2">
      <c r="B163" s="15"/>
      <c r="C163" s="15"/>
      <c r="D163" s="15"/>
      <c r="E163" s="15"/>
      <c r="F163" s="15"/>
      <c r="G163" s="15"/>
      <c r="H163" s="15"/>
    </row>
    <row r="164" spans="2:8" x14ac:dyDescent="0.2">
      <c r="B164" s="15"/>
      <c r="C164" s="15"/>
      <c r="D164" s="15"/>
      <c r="E164" s="15"/>
      <c r="F164" s="15"/>
      <c r="G164" s="15"/>
      <c r="H164" s="15"/>
    </row>
    <row r="165" spans="2:8" x14ac:dyDescent="0.2">
      <c r="B165" s="15"/>
      <c r="C165" s="15"/>
      <c r="D165" s="15"/>
      <c r="E165" s="15"/>
      <c r="F165" s="15"/>
      <c r="G165" s="15"/>
      <c r="H165" s="15"/>
    </row>
    <row r="166" spans="2:8" x14ac:dyDescent="0.2">
      <c r="B166" s="15"/>
      <c r="C166" s="15"/>
      <c r="D166" s="15"/>
      <c r="E166" s="15"/>
      <c r="F166" s="15"/>
      <c r="G166" s="15"/>
      <c r="H166" s="15"/>
    </row>
    <row r="167" spans="2:8" x14ac:dyDescent="0.2">
      <c r="B167" s="15"/>
      <c r="C167" s="15"/>
      <c r="D167" s="15"/>
      <c r="E167" s="15"/>
      <c r="F167" s="15"/>
      <c r="G167" s="15"/>
      <c r="H167" s="15"/>
    </row>
    <row r="168" spans="2:8" x14ac:dyDescent="0.2">
      <c r="B168" s="15"/>
      <c r="C168" s="15"/>
      <c r="D168" s="15"/>
      <c r="E168" s="15"/>
      <c r="F168" s="15"/>
      <c r="G168" s="15"/>
      <c r="H168" s="15"/>
    </row>
    <row r="169" spans="2:8" x14ac:dyDescent="0.2">
      <c r="B169" s="15"/>
      <c r="C169" s="15"/>
      <c r="D169" s="15"/>
      <c r="E169" s="15"/>
      <c r="F169" s="15"/>
      <c r="G169" s="15"/>
      <c r="H169" s="15"/>
    </row>
    <row r="170" spans="2:8" x14ac:dyDescent="0.2">
      <c r="B170" s="15"/>
      <c r="C170" s="15"/>
      <c r="D170" s="15"/>
      <c r="E170" s="15"/>
      <c r="F170" s="15"/>
      <c r="G170" s="15"/>
      <c r="H170" s="15"/>
    </row>
    <row r="171" spans="2:8" x14ac:dyDescent="0.2">
      <c r="B171" s="15"/>
      <c r="C171" s="15"/>
      <c r="D171" s="15"/>
      <c r="E171" s="15"/>
      <c r="F171" s="15"/>
      <c r="G171" s="15"/>
      <c r="H171" s="15"/>
    </row>
    <row r="172" spans="2:8" x14ac:dyDescent="0.2">
      <c r="B172" s="15"/>
      <c r="C172" s="15"/>
      <c r="D172" s="15"/>
      <c r="E172" s="15"/>
      <c r="F172" s="15"/>
      <c r="G172" s="15"/>
      <c r="H172" s="15"/>
    </row>
    <row r="173" spans="2:8" x14ac:dyDescent="0.2">
      <c r="B173" s="15"/>
      <c r="C173" s="15"/>
      <c r="D173" s="15"/>
      <c r="E173" s="15"/>
      <c r="F173" s="15"/>
      <c r="G173" s="15"/>
      <c r="H173" s="15"/>
    </row>
    <row r="174" spans="2:8" x14ac:dyDescent="0.2">
      <c r="B174" s="15"/>
      <c r="C174" s="15"/>
      <c r="D174" s="15"/>
      <c r="E174" s="15"/>
      <c r="F174" s="15"/>
      <c r="G174" s="15"/>
      <c r="H174" s="15"/>
    </row>
    <row r="175" spans="2:8" x14ac:dyDescent="0.2">
      <c r="B175" s="15"/>
      <c r="C175" s="15"/>
      <c r="D175" s="15"/>
      <c r="E175" s="15"/>
      <c r="F175" s="15"/>
      <c r="G175" s="15"/>
      <c r="H175" s="15"/>
    </row>
    <row r="176" spans="2:8" x14ac:dyDescent="0.2">
      <c r="B176" s="15"/>
      <c r="C176" s="15"/>
      <c r="D176" s="15"/>
      <c r="E176" s="15"/>
      <c r="F176" s="15"/>
      <c r="G176" s="15"/>
      <c r="H176" s="15"/>
    </row>
    <row r="177" spans="2:8" x14ac:dyDescent="0.2">
      <c r="B177" s="15"/>
      <c r="C177" s="15"/>
      <c r="D177" s="15"/>
      <c r="E177" s="15"/>
      <c r="F177" s="15"/>
      <c r="G177" s="15"/>
      <c r="H177" s="15"/>
    </row>
    <row r="178" spans="2:8" x14ac:dyDescent="0.2">
      <c r="B178" s="15"/>
      <c r="C178" s="15"/>
      <c r="D178" s="15"/>
      <c r="E178" s="15"/>
      <c r="F178" s="15"/>
      <c r="G178" s="15"/>
      <c r="H178" s="15"/>
    </row>
    <row r="179" spans="2:8" x14ac:dyDescent="0.2">
      <c r="B179" s="15"/>
      <c r="C179" s="15"/>
      <c r="D179" s="15"/>
      <c r="E179" s="15"/>
      <c r="F179" s="15"/>
      <c r="G179" s="15"/>
      <c r="H179" s="15"/>
    </row>
    <row r="180" spans="2:8" x14ac:dyDescent="0.2">
      <c r="B180" s="15"/>
      <c r="C180" s="15"/>
      <c r="D180" s="15"/>
      <c r="E180" s="15"/>
      <c r="F180" s="15"/>
      <c r="G180" s="15"/>
      <c r="H180" s="15"/>
    </row>
    <row r="181" spans="2:8" x14ac:dyDescent="0.2">
      <c r="B181" s="15"/>
      <c r="C181" s="15"/>
      <c r="D181" s="15"/>
      <c r="E181" s="15"/>
      <c r="F181" s="15"/>
      <c r="G181" s="15"/>
      <c r="H181" s="15"/>
    </row>
    <row r="182" spans="2:8" x14ac:dyDescent="0.2">
      <c r="B182" s="15"/>
      <c r="C182" s="15"/>
      <c r="D182" s="15"/>
      <c r="E182" s="15"/>
      <c r="F182" s="15"/>
      <c r="G182" s="15"/>
      <c r="H182" s="15"/>
    </row>
    <row r="183" spans="2:8" x14ac:dyDescent="0.2">
      <c r="B183" s="15"/>
      <c r="C183" s="15"/>
      <c r="D183" s="15"/>
      <c r="E183" s="15"/>
      <c r="F183" s="15"/>
      <c r="G183" s="15"/>
      <c r="H183" s="15"/>
    </row>
    <row r="184" spans="2:8" x14ac:dyDescent="0.2">
      <c r="B184" s="15"/>
      <c r="C184" s="15"/>
      <c r="D184" s="15"/>
      <c r="E184" s="15"/>
      <c r="F184" s="15"/>
      <c r="G184" s="15"/>
      <c r="H184" s="15"/>
    </row>
    <row r="185" spans="2:8" x14ac:dyDescent="0.2">
      <c r="B185" s="15"/>
      <c r="C185" s="15"/>
      <c r="D185" s="15"/>
      <c r="E185" s="15"/>
      <c r="F185" s="15"/>
      <c r="G185" s="15"/>
      <c r="H185" s="15"/>
    </row>
    <row r="186" spans="2:8" x14ac:dyDescent="0.2">
      <c r="B186" s="15"/>
      <c r="C186" s="15"/>
      <c r="D186" s="15"/>
      <c r="E186" s="15"/>
      <c r="F186" s="15"/>
      <c r="G186" s="15"/>
      <c r="H186" s="15"/>
    </row>
    <row r="187" spans="2:8" x14ac:dyDescent="0.2">
      <c r="B187" s="15"/>
      <c r="C187" s="15"/>
      <c r="D187" s="15"/>
      <c r="E187" s="15"/>
      <c r="F187" s="15"/>
      <c r="G187" s="15"/>
      <c r="H187" s="15"/>
    </row>
    <row r="188" spans="2:8" x14ac:dyDescent="0.2">
      <c r="B188" s="15"/>
      <c r="C188" s="15"/>
      <c r="D188" s="15"/>
      <c r="E188" s="15"/>
      <c r="F188" s="15"/>
      <c r="G188" s="15"/>
      <c r="H188" s="15"/>
    </row>
    <row r="189" spans="2:8" x14ac:dyDescent="0.2">
      <c r="B189" s="15"/>
      <c r="C189" s="15"/>
      <c r="D189" s="15"/>
      <c r="E189" s="15"/>
      <c r="F189" s="15"/>
      <c r="G189" s="15"/>
      <c r="H189" s="15"/>
    </row>
    <row r="190" spans="2:8" x14ac:dyDescent="0.2">
      <c r="B190" s="15"/>
      <c r="C190" s="15"/>
      <c r="D190" s="15"/>
      <c r="E190" s="15"/>
      <c r="F190" s="15"/>
      <c r="G190" s="15"/>
      <c r="H190" s="15"/>
    </row>
    <row r="191" spans="2:8" x14ac:dyDescent="0.2">
      <c r="B191" s="15"/>
      <c r="C191" s="15"/>
      <c r="D191" s="15"/>
      <c r="E191" s="15"/>
      <c r="F191" s="15"/>
      <c r="G191" s="15"/>
      <c r="H191" s="15"/>
    </row>
    <row r="192" spans="2:8" x14ac:dyDescent="0.2">
      <c r="B192" s="15"/>
      <c r="C192" s="15"/>
      <c r="D192" s="15"/>
      <c r="E192" s="15"/>
      <c r="F192" s="15"/>
      <c r="G192" s="15"/>
      <c r="H192" s="15"/>
    </row>
    <row r="193" spans="2:8" x14ac:dyDescent="0.2">
      <c r="B193" s="15"/>
      <c r="C193" s="15"/>
      <c r="D193" s="15"/>
      <c r="E193" s="15"/>
      <c r="F193" s="15"/>
      <c r="G193" s="15"/>
      <c r="H193" s="15"/>
    </row>
    <row r="194" spans="2:8" x14ac:dyDescent="0.2">
      <c r="B194" s="15"/>
      <c r="C194" s="15"/>
      <c r="D194" s="15"/>
      <c r="E194" s="15"/>
      <c r="F194" s="15"/>
      <c r="G194" s="15"/>
      <c r="H194" s="15"/>
    </row>
    <row r="195" spans="2:8" x14ac:dyDescent="0.2">
      <c r="B195" s="15"/>
      <c r="C195" s="15"/>
      <c r="D195" s="15"/>
      <c r="E195" s="15"/>
      <c r="F195" s="15"/>
      <c r="G195" s="15"/>
      <c r="H195" s="15"/>
    </row>
    <row r="196" spans="2:8" x14ac:dyDescent="0.2">
      <c r="B196" s="15"/>
      <c r="C196" s="15"/>
      <c r="D196" s="15"/>
      <c r="E196" s="15"/>
      <c r="F196" s="15"/>
      <c r="G196" s="15"/>
      <c r="H196" s="15"/>
    </row>
    <row r="197" spans="2:8" x14ac:dyDescent="0.2">
      <c r="B197" s="15"/>
      <c r="C197" s="15"/>
      <c r="D197" s="15"/>
      <c r="E197" s="15"/>
      <c r="F197" s="15"/>
      <c r="G197" s="15"/>
      <c r="H197" s="15"/>
    </row>
    <row r="198" spans="2:8" x14ac:dyDescent="0.2">
      <c r="B198" s="15"/>
      <c r="C198" s="15"/>
      <c r="D198" s="15"/>
      <c r="E198" s="15"/>
      <c r="F198" s="15"/>
      <c r="G198" s="15"/>
      <c r="H198" s="15"/>
    </row>
    <row r="199" spans="2:8" x14ac:dyDescent="0.2">
      <c r="B199" s="15"/>
      <c r="C199" s="15"/>
      <c r="D199" s="15"/>
      <c r="E199" s="15"/>
      <c r="F199" s="15"/>
      <c r="G199" s="15"/>
      <c r="H199" s="15"/>
    </row>
    <row r="200" spans="2:8" x14ac:dyDescent="0.2">
      <c r="B200" s="15"/>
      <c r="C200" s="15"/>
      <c r="D200" s="15"/>
      <c r="E200" s="15"/>
      <c r="F200" s="15"/>
      <c r="G200" s="15"/>
      <c r="H200" s="15"/>
    </row>
    <row r="201" spans="2:8" x14ac:dyDescent="0.2">
      <c r="B201" s="15"/>
      <c r="C201" s="15"/>
      <c r="D201" s="15"/>
      <c r="E201" s="15"/>
      <c r="F201" s="15"/>
      <c r="G201" s="15"/>
      <c r="H201" s="15"/>
    </row>
    <row r="202" spans="2:8" x14ac:dyDescent="0.2">
      <c r="B202" s="15"/>
      <c r="C202" s="15"/>
      <c r="D202" s="15"/>
      <c r="E202" s="15"/>
      <c r="F202" s="15"/>
      <c r="G202" s="15"/>
      <c r="H202" s="15"/>
    </row>
    <row r="203" spans="2:8" x14ac:dyDescent="0.2">
      <c r="B203" s="15"/>
      <c r="C203" s="15"/>
      <c r="D203" s="15"/>
      <c r="E203" s="15"/>
      <c r="F203" s="15"/>
      <c r="G203" s="15"/>
      <c r="H203" s="15"/>
    </row>
    <row r="204" spans="2:8" x14ac:dyDescent="0.2">
      <c r="B204" s="15"/>
      <c r="C204" s="15"/>
      <c r="D204" s="15"/>
      <c r="E204" s="15"/>
      <c r="F204" s="15"/>
      <c r="G204" s="15"/>
      <c r="H204" s="15"/>
    </row>
    <row r="205" spans="2:8" x14ac:dyDescent="0.2">
      <c r="B205" s="15"/>
      <c r="C205" s="15"/>
      <c r="D205" s="15"/>
      <c r="E205" s="15"/>
      <c r="F205" s="15"/>
      <c r="G205" s="15"/>
      <c r="H205" s="15"/>
    </row>
    <row r="206" spans="2:8" x14ac:dyDescent="0.2">
      <c r="B206" s="15"/>
      <c r="C206" s="15"/>
      <c r="D206" s="15"/>
      <c r="E206" s="15"/>
      <c r="F206" s="15"/>
      <c r="G206" s="15"/>
      <c r="H206" s="15"/>
    </row>
    <row r="207" spans="2:8" x14ac:dyDescent="0.2">
      <c r="B207" s="15"/>
      <c r="C207" s="15"/>
      <c r="D207" s="15"/>
      <c r="E207" s="15"/>
      <c r="F207" s="15"/>
      <c r="G207" s="15"/>
      <c r="H207" s="15"/>
    </row>
    <row r="208" spans="2:8" x14ac:dyDescent="0.2">
      <c r="B208" s="15"/>
      <c r="C208" s="15"/>
      <c r="D208" s="15"/>
      <c r="E208" s="15"/>
      <c r="F208" s="15"/>
      <c r="G208" s="15"/>
      <c r="H208" s="15"/>
    </row>
    <row r="209" spans="2:8" x14ac:dyDescent="0.2">
      <c r="B209" s="15"/>
      <c r="C209" s="15"/>
      <c r="D209" s="15"/>
      <c r="E209" s="15"/>
      <c r="F209" s="15"/>
      <c r="G209" s="15"/>
      <c r="H209" s="15"/>
    </row>
    <row r="210" spans="2:8" x14ac:dyDescent="0.2">
      <c r="B210" s="15"/>
      <c r="C210" s="15"/>
      <c r="D210" s="15"/>
      <c r="E210" s="15"/>
      <c r="F210" s="15"/>
      <c r="G210" s="15"/>
      <c r="H210" s="15"/>
    </row>
    <row r="211" spans="2:8" x14ac:dyDescent="0.2">
      <c r="B211" s="15"/>
      <c r="C211" s="15"/>
      <c r="D211" s="15"/>
      <c r="E211" s="15"/>
      <c r="F211" s="15"/>
      <c r="G211" s="15"/>
      <c r="H211" s="15"/>
    </row>
    <row r="212" spans="2:8" x14ac:dyDescent="0.2">
      <c r="B212" s="15"/>
      <c r="C212" s="15"/>
      <c r="D212" s="15"/>
      <c r="E212" s="15"/>
      <c r="F212" s="15"/>
      <c r="G212" s="15"/>
      <c r="H212" s="15"/>
    </row>
    <row r="213" spans="2:8" x14ac:dyDescent="0.2">
      <c r="B213" s="15"/>
      <c r="C213" s="15"/>
      <c r="D213" s="15"/>
      <c r="E213" s="15"/>
      <c r="F213" s="15"/>
      <c r="G213" s="15"/>
      <c r="H213" s="15"/>
    </row>
    <row r="214" spans="2:8" x14ac:dyDescent="0.2">
      <c r="B214" s="15"/>
      <c r="C214" s="15"/>
      <c r="D214" s="15"/>
      <c r="E214" s="15"/>
      <c r="F214" s="15"/>
      <c r="G214" s="15"/>
      <c r="H214" s="15"/>
    </row>
    <row r="215" spans="2:8" x14ac:dyDescent="0.2">
      <c r="B215" s="15"/>
      <c r="C215" s="15"/>
      <c r="D215" s="15"/>
      <c r="E215" s="15"/>
      <c r="F215" s="15"/>
      <c r="G215" s="15"/>
      <c r="H215" s="15"/>
    </row>
    <row r="216" spans="2:8" x14ac:dyDescent="0.2">
      <c r="B216" s="15"/>
      <c r="C216" s="15"/>
      <c r="D216" s="15"/>
      <c r="E216" s="15"/>
      <c r="F216" s="15"/>
      <c r="G216" s="15"/>
      <c r="H216" s="15"/>
    </row>
    <row r="217" spans="2:8" x14ac:dyDescent="0.2">
      <c r="B217" s="15"/>
      <c r="C217" s="15"/>
      <c r="D217" s="15"/>
      <c r="E217" s="15"/>
      <c r="F217" s="15"/>
      <c r="G217" s="15"/>
      <c r="H217" s="15"/>
    </row>
    <row r="218" spans="2:8" x14ac:dyDescent="0.2">
      <c r="B218" s="15"/>
      <c r="C218" s="15"/>
      <c r="D218" s="15"/>
      <c r="E218" s="15"/>
      <c r="F218" s="15"/>
      <c r="G218" s="15"/>
      <c r="H218" s="15"/>
    </row>
    <row r="219" spans="2:8" x14ac:dyDescent="0.2">
      <c r="B219" s="15"/>
      <c r="C219" s="15"/>
      <c r="D219" s="15"/>
      <c r="E219" s="15"/>
      <c r="F219" s="15"/>
      <c r="G219" s="15"/>
      <c r="H219" s="15"/>
    </row>
    <row r="220" spans="2:8" x14ac:dyDescent="0.2">
      <c r="B220" s="15"/>
      <c r="C220" s="15"/>
      <c r="D220" s="15"/>
      <c r="E220" s="15"/>
      <c r="F220" s="15"/>
      <c r="G220" s="15"/>
      <c r="H220" s="15"/>
    </row>
    <row r="221" spans="2:8" x14ac:dyDescent="0.2">
      <c r="B221" s="15"/>
      <c r="C221" s="15"/>
      <c r="D221" s="15"/>
      <c r="E221" s="15"/>
      <c r="F221" s="15"/>
      <c r="G221" s="15"/>
      <c r="H221" s="15"/>
    </row>
    <row r="222" spans="2:8" x14ac:dyDescent="0.2">
      <c r="B222" s="15"/>
      <c r="C222" s="15"/>
      <c r="D222" s="15"/>
      <c r="E222" s="15"/>
      <c r="F222" s="15"/>
      <c r="G222" s="15"/>
      <c r="H222" s="15"/>
    </row>
    <row r="223" spans="2:8" x14ac:dyDescent="0.2">
      <c r="B223" s="15"/>
      <c r="C223" s="15"/>
      <c r="D223" s="15"/>
      <c r="E223" s="15"/>
      <c r="F223" s="15"/>
      <c r="G223" s="15"/>
      <c r="H223" s="15"/>
    </row>
    <row r="224" spans="2:8" x14ac:dyDescent="0.2">
      <c r="B224" s="15"/>
      <c r="C224" s="15"/>
      <c r="D224" s="15"/>
      <c r="E224" s="15"/>
      <c r="F224" s="15"/>
      <c r="G224" s="15"/>
      <c r="H224" s="15"/>
    </row>
    <row r="225" spans="2:8" x14ac:dyDescent="0.2">
      <c r="B225" s="15"/>
      <c r="C225" s="15"/>
      <c r="D225" s="15"/>
      <c r="E225" s="15"/>
      <c r="F225" s="15"/>
      <c r="G225" s="15"/>
      <c r="H225" s="15"/>
    </row>
    <row r="226" spans="2:8" x14ac:dyDescent="0.2">
      <c r="B226" s="15"/>
      <c r="C226" s="15"/>
      <c r="D226" s="15"/>
      <c r="E226" s="15"/>
      <c r="F226" s="15"/>
      <c r="G226" s="15"/>
      <c r="H226" s="15"/>
    </row>
    <row r="227" spans="2:8" x14ac:dyDescent="0.2">
      <c r="B227" s="15"/>
      <c r="C227" s="15"/>
      <c r="D227" s="15"/>
      <c r="E227" s="15"/>
      <c r="F227" s="15"/>
      <c r="G227" s="15"/>
      <c r="H227" s="15"/>
    </row>
    <row r="228" spans="2:8" x14ac:dyDescent="0.2">
      <c r="B228" s="15"/>
      <c r="C228" s="15"/>
      <c r="D228" s="15"/>
      <c r="E228" s="15"/>
      <c r="F228" s="15"/>
      <c r="G228" s="15"/>
      <c r="H228" s="15"/>
    </row>
    <row r="229" spans="2:8" x14ac:dyDescent="0.2">
      <c r="B229" s="15"/>
      <c r="C229" s="15"/>
      <c r="D229" s="15"/>
      <c r="E229" s="15"/>
      <c r="F229" s="15"/>
      <c r="G229" s="15"/>
      <c r="H229" s="15"/>
    </row>
    <row r="230" spans="2:8" x14ac:dyDescent="0.2">
      <c r="B230" s="15"/>
      <c r="C230" s="15"/>
      <c r="D230" s="15"/>
      <c r="E230" s="15"/>
      <c r="F230" s="15"/>
      <c r="G230" s="15"/>
      <c r="H230" s="15"/>
    </row>
    <row r="231" spans="2:8" x14ac:dyDescent="0.2">
      <c r="B231" s="15"/>
      <c r="C231" s="15"/>
      <c r="D231" s="15"/>
      <c r="E231" s="15"/>
      <c r="F231" s="15"/>
      <c r="G231" s="15"/>
      <c r="H231" s="15"/>
    </row>
    <row r="232" spans="2:8" x14ac:dyDescent="0.2">
      <c r="B232" s="15"/>
      <c r="C232" s="15"/>
      <c r="D232" s="15"/>
      <c r="E232" s="15"/>
      <c r="F232" s="15"/>
      <c r="G232" s="15"/>
      <c r="H232" s="15"/>
    </row>
    <row r="233" spans="2:8" x14ac:dyDescent="0.2">
      <c r="B233" s="15"/>
      <c r="C233" s="15"/>
      <c r="D233" s="15"/>
      <c r="E233" s="15"/>
      <c r="F233" s="15"/>
      <c r="G233" s="15"/>
      <c r="H233" s="15"/>
    </row>
    <row r="234" spans="2:8" x14ac:dyDescent="0.2">
      <c r="B234" s="15"/>
      <c r="C234" s="15"/>
      <c r="D234" s="15"/>
      <c r="E234" s="15"/>
      <c r="F234" s="15"/>
      <c r="G234" s="15"/>
      <c r="H234" s="15"/>
    </row>
    <row r="235" spans="2:8" x14ac:dyDescent="0.2">
      <c r="B235" s="15"/>
      <c r="C235" s="15"/>
      <c r="D235" s="15"/>
      <c r="E235" s="15"/>
      <c r="F235" s="15"/>
      <c r="G235" s="15"/>
      <c r="H235" s="15"/>
    </row>
    <row r="236" spans="2:8" x14ac:dyDescent="0.2">
      <c r="B236" s="15"/>
      <c r="C236" s="15"/>
      <c r="D236" s="15"/>
      <c r="E236" s="15"/>
      <c r="F236" s="15"/>
      <c r="G236" s="15"/>
      <c r="H236" s="15"/>
    </row>
    <row r="237" spans="2:8" x14ac:dyDescent="0.2">
      <c r="B237" s="15"/>
      <c r="C237" s="15"/>
      <c r="D237" s="15"/>
      <c r="E237" s="15"/>
      <c r="F237" s="15"/>
      <c r="G237" s="15"/>
      <c r="H237" s="15"/>
    </row>
    <row r="238" spans="2:8" x14ac:dyDescent="0.2">
      <c r="B238" s="15"/>
      <c r="C238" s="15"/>
      <c r="D238" s="15"/>
      <c r="E238" s="15"/>
      <c r="F238" s="15"/>
      <c r="G238" s="15"/>
      <c r="H238" s="15"/>
    </row>
    <row r="239" spans="2:8" x14ac:dyDescent="0.2">
      <c r="B239" s="15"/>
      <c r="C239" s="15"/>
      <c r="D239" s="15"/>
      <c r="E239" s="15"/>
      <c r="F239" s="15"/>
      <c r="G239" s="15"/>
      <c r="H239" s="15"/>
    </row>
    <row r="240" spans="2:8" x14ac:dyDescent="0.2">
      <c r="B240" s="15"/>
      <c r="C240" s="15"/>
      <c r="D240" s="15"/>
      <c r="E240" s="15"/>
      <c r="F240" s="15"/>
      <c r="G240" s="15"/>
      <c r="H240" s="15"/>
    </row>
    <row r="241" spans="2:8" x14ac:dyDescent="0.2">
      <c r="B241" s="15"/>
      <c r="C241" s="15"/>
      <c r="D241" s="15"/>
      <c r="E241" s="15"/>
      <c r="F241" s="15"/>
      <c r="G241" s="15"/>
      <c r="H241" s="15"/>
    </row>
    <row r="242" spans="2:8" x14ac:dyDescent="0.2">
      <c r="B242" s="15"/>
      <c r="C242" s="15"/>
      <c r="D242" s="15"/>
      <c r="E242" s="15"/>
      <c r="F242" s="15"/>
      <c r="G242" s="15"/>
      <c r="H242" s="15"/>
    </row>
    <row r="243" spans="2:8" x14ac:dyDescent="0.2">
      <c r="B243" s="15"/>
      <c r="C243" s="15"/>
      <c r="D243" s="15"/>
      <c r="E243" s="15"/>
      <c r="F243" s="15"/>
      <c r="G243" s="15"/>
      <c r="H243" s="15"/>
    </row>
    <row r="244" spans="2:8" x14ac:dyDescent="0.2">
      <c r="B244" s="15"/>
      <c r="C244" s="15"/>
      <c r="D244" s="15"/>
      <c r="E244" s="15"/>
      <c r="F244" s="15"/>
      <c r="G244" s="15"/>
      <c r="H244" s="15"/>
    </row>
    <row r="245" spans="2:8" x14ac:dyDescent="0.2">
      <c r="B245" s="15"/>
      <c r="C245" s="15"/>
      <c r="D245" s="15"/>
      <c r="E245" s="15"/>
      <c r="F245" s="15"/>
      <c r="G245" s="15"/>
      <c r="H245" s="15"/>
    </row>
    <row r="246" spans="2:8" x14ac:dyDescent="0.2">
      <c r="B246" s="15"/>
      <c r="C246" s="15"/>
      <c r="D246" s="15"/>
      <c r="E246" s="15"/>
      <c r="F246" s="15"/>
      <c r="G246" s="15"/>
      <c r="H246" s="15"/>
    </row>
    <row r="247" spans="2:8" x14ac:dyDescent="0.2">
      <c r="B247" s="15"/>
      <c r="C247" s="15"/>
      <c r="D247" s="15"/>
      <c r="E247" s="15"/>
      <c r="F247" s="15"/>
      <c r="G247" s="15"/>
      <c r="H247" s="1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H20"/>
  <sheetViews>
    <sheetView workbookViewId="0">
      <selection activeCell="N8" sqref="N8"/>
    </sheetView>
  </sheetViews>
  <sheetFormatPr defaultRowHeight="12.75" x14ac:dyDescent="0.2"/>
  <cols>
    <col min="1" max="1" width="52.7109375" style="27" bestFit="1" customWidth="1"/>
    <col min="2" max="7" width="10.140625" style="27" bestFit="1" customWidth="1"/>
    <col min="8" max="16384" width="9.140625" style="27"/>
  </cols>
  <sheetData>
    <row r="2" spans="1:8" ht="18.75" x14ac:dyDescent="0.2">
      <c r="A2" s="5" t="s">
        <v>120</v>
      </c>
      <c r="B2" s="5"/>
      <c r="C2" s="5"/>
      <c r="D2" s="5"/>
      <c r="E2" s="5"/>
      <c r="F2" s="5"/>
      <c r="G2" s="5"/>
    </row>
    <row r="4" spans="1:8" x14ac:dyDescent="0.2">
      <c r="G4" s="187" t="s">
        <v>108</v>
      </c>
    </row>
    <row r="5" spans="1:8" x14ac:dyDescent="0.2">
      <c r="A5" s="88"/>
      <c r="B5" s="160">
        <f>MT_ALL!B5</f>
        <v>45291</v>
      </c>
      <c r="C5" s="160">
        <f>MT_ALL!C5</f>
        <v>45322</v>
      </c>
      <c r="D5" s="160">
        <f>MT_ALL!D5</f>
        <v>45351</v>
      </c>
      <c r="E5" s="160">
        <f>MT_ALL!E5</f>
        <v>45382</v>
      </c>
      <c r="F5" s="160">
        <f>MT_ALL!F5</f>
        <v>45412</v>
      </c>
      <c r="G5" s="160">
        <f>MT_ALL!G5</f>
        <v>45443</v>
      </c>
      <c r="H5" s="83"/>
    </row>
    <row r="6" spans="1:8" x14ac:dyDescent="0.2">
      <c r="A6" s="231" t="str">
        <f>MT_ALL!A6</f>
        <v>Загальна сума державного та гарантованого державою боргу</v>
      </c>
      <c r="B6" s="7">
        <f t="shared" ref="B6:G6" si="0">SUM(B7:B8)</f>
        <v>5519.5057194944002</v>
      </c>
      <c r="C6" s="7">
        <f t="shared" si="0"/>
        <v>5487.91750246027</v>
      </c>
      <c r="D6" s="7">
        <f t="shared" si="0"/>
        <v>5489.9451869411205</v>
      </c>
      <c r="E6" s="7">
        <f t="shared" si="0"/>
        <v>5924.2538039275996</v>
      </c>
      <c r="F6" s="7">
        <f t="shared" si="0"/>
        <v>6010.58517705345</v>
      </c>
      <c r="G6" s="7">
        <f t="shared" si="0"/>
        <v>6115.26354220139</v>
      </c>
    </row>
    <row r="7" spans="1:8" x14ac:dyDescent="0.2">
      <c r="A7" s="237" t="str">
        <f>MT_ALL!A7</f>
        <v>Domestic Debt</v>
      </c>
      <c r="B7" s="146">
        <f>MT_ALL!B7/DMLMLR</f>
        <v>1656.49630379928</v>
      </c>
      <c r="C7" s="146">
        <f>MT_ALL!C7/DMLMLR</f>
        <v>1670.3974646002</v>
      </c>
      <c r="D7" s="146">
        <f>MT_ALL!D7/DMLMLR</f>
        <v>1665.38393269278</v>
      </c>
      <c r="E7" s="146">
        <f>MT_ALL!E7/DMLMLR</f>
        <v>1684.7276228201199</v>
      </c>
      <c r="F7" s="146">
        <f>MT_ALL!F7/DMLMLR</f>
        <v>1711.6649011664399</v>
      </c>
      <c r="G7" s="146">
        <f>MT_ALL!G7/DMLMLR</f>
        <v>1705.1476223949201</v>
      </c>
    </row>
    <row r="8" spans="1:8" x14ac:dyDescent="0.2">
      <c r="A8" s="237" t="str">
        <f>MT_ALL!A8</f>
        <v>External Debt</v>
      </c>
      <c r="B8" s="146">
        <f>MT_ALL!B8/DMLMLR</f>
        <v>3863.00941569512</v>
      </c>
      <c r="C8" s="146">
        <f>MT_ALL!C8/DMLMLR</f>
        <v>3817.5200378600698</v>
      </c>
      <c r="D8" s="146">
        <f>MT_ALL!D8/DMLMLR</f>
        <v>3824.56125424834</v>
      </c>
      <c r="E8" s="146">
        <f>MT_ALL!E8/DMLMLR</f>
        <v>4239.5261811074797</v>
      </c>
      <c r="F8" s="146">
        <f>MT_ALL!F8/DMLMLR</f>
        <v>4298.9202758870097</v>
      </c>
      <c r="G8" s="146">
        <f>MT_ALL!G8/DMLMLR</f>
        <v>4410.1159198064697</v>
      </c>
    </row>
    <row r="10" spans="1:8" x14ac:dyDescent="0.2">
      <c r="G10" s="187" t="s">
        <v>106</v>
      </c>
    </row>
    <row r="11" spans="1:8" x14ac:dyDescent="0.2">
      <c r="A11" s="88"/>
      <c r="B11" s="160">
        <f>MT_ALL!B11</f>
        <v>45291</v>
      </c>
      <c r="C11" s="160">
        <f>MT_ALL!C11</f>
        <v>45322</v>
      </c>
      <c r="D11" s="160">
        <f>MT_ALL!D11</f>
        <v>45351</v>
      </c>
      <c r="E11" s="160">
        <f>MT_ALL!E11</f>
        <v>45382</v>
      </c>
      <c r="F11" s="160">
        <f>MT_ALL!F11</f>
        <v>45412</v>
      </c>
      <c r="G11" s="160">
        <f>MT_ALL!G11</f>
        <v>45443</v>
      </c>
    </row>
    <row r="12" spans="1:8" x14ac:dyDescent="0.2">
      <c r="A12" s="231" t="str">
        <f>MT_ALL!A12</f>
        <v>Загальна сума державного та гарантованого державою боргу</v>
      </c>
      <c r="B12" s="7">
        <f t="shared" ref="B12:G12" si="1">SUM(B13:B14)</f>
        <v>145.31745543965999</v>
      </c>
      <c r="C12" s="7">
        <f t="shared" si="1"/>
        <v>144.89704188175</v>
      </c>
      <c r="D12" s="7">
        <f t="shared" si="1"/>
        <v>143.68687952817999</v>
      </c>
      <c r="E12" s="7">
        <f t="shared" si="1"/>
        <v>151.04646453015999</v>
      </c>
      <c r="F12" s="7">
        <f t="shared" si="1"/>
        <v>151.51920847247999</v>
      </c>
      <c r="G12" s="7">
        <f t="shared" si="1"/>
        <v>150.99378871165001</v>
      </c>
    </row>
    <row r="13" spans="1:8" x14ac:dyDescent="0.2">
      <c r="A13" s="237" t="str">
        <f>MT_ALL!A13</f>
        <v>Domestic Debt</v>
      </c>
      <c r="B13" s="146">
        <f>MT_ALL!B13/DMLMLR</f>
        <v>43.612207332799997</v>
      </c>
      <c r="C13" s="146">
        <f>MT_ALL!C13/DMLMLR</f>
        <v>44.103369133839998</v>
      </c>
      <c r="D13" s="146">
        <f>MT_ALL!D13/DMLMLR</f>
        <v>43.58765203606</v>
      </c>
      <c r="E13" s="146">
        <f>MT_ALL!E13/DMLMLR</f>
        <v>42.954295940889999</v>
      </c>
      <c r="F13" s="146">
        <f>MT_ALL!F13/DMLMLR</f>
        <v>43.148895382909998</v>
      </c>
      <c r="G13" s="146">
        <f>MT_ALL!G13/DMLMLR</f>
        <v>42.10230647321</v>
      </c>
    </row>
    <row r="14" spans="1:8" x14ac:dyDescent="0.2">
      <c r="A14" s="237" t="str">
        <f>MT_ALL!A14</f>
        <v>External Debt</v>
      </c>
      <c r="B14" s="146">
        <f>MT_ALL!B14/DMLMLR</f>
        <v>101.70524810686</v>
      </c>
      <c r="C14" s="146">
        <f>MT_ALL!C14/DMLMLR</f>
        <v>100.79367274790999</v>
      </c>
      <c r="D14" s="146">
        <f>MT_ALL!D14/DMLMLR</f>
        <v>100.09922749211999</v>
      </c>
      <c r="E14" s="146">
        <f>MT_ALL!E14/DMLMLR</f>
        <v>108.09216858927</v>
      </c>
      <c r="F14" s="146">
        <f>MT_ALL!F14/DMLMLR</f>
        <v>108.37031308957</v>
      </c>
      <c r="G14" s="146">
        <f>MT_ALL!G14/DMLMLR</f>
        <v>108.89148223844001</v>
      </c>
    </row>
    <row r="16" spans="1:8" x14ac:dyDescent="0.2">
      <c r="G16" s="187" t="s">
        <v>44</v>
      </c>
    </row>
    <row r="17" spans="1:7" x14ac:dyDescent="0.2">
      <c r="A17" s="88"/>
      <c r="B17" s="160">
        <f>MT_ALL!B17</f>
        <v>45291</v>
      </c>
      <c r="C17" s="160">
        <f>MT_ALL!C17</f>
        <v>45322</v>
      </c>
      <c r="D17" s="160">
        <f>MT_ALL!D17</f>
        <v>45351</v>
      </c>
      <c r="E17" s="160">
        <f>MT_ALL!E17</f>
        <v>45382</v>
      </c>
      <c r="F17" s="160">
        <f>MT_ALL!F17</f>
        <v>45412</v>
      </c>
      <c r="G17" s="160">
        <f>MT_ALL!G17</f>
        <v>45443</v>
      </c>
    </row>
    <row r="18" spans="1:7" x14ac:dyDescent="0.2">
      <c r="A18" s="231" t="str">
        <f>MT_ALL!A18</f>
        <v>Загальна сума державного та гарантованого державою боргу</v>
      </c>
      <c r="B18" s="7">
        <f t="shared" ref="B18:G18" si="2">SUM(B19:B20)</f>
        <v>1</v>
      </c>
      <c r="C18" s="7">
        <f t="shared" si="2"/>
        <v>1</v>
      </c>
      <c r="D18" s="7">
        <f t="shared" si="2"/>
        <v>1</v>
      </c>
      <c r="E18" s="7">
        <f t="shared" si="2"/>
        <v>1</v>
      </c>
      <c r="F18" s="7">
        <f t="shared" si="2"/>
        <v>1</v>
      </c>
      <c r="G18" s="7">
        <f t="shared" si="2"/>
        <v>1</v>
      </c>
    </row>
    <row r="19" spans="1:7" x14ac:dyDescent="0.2">
      <c r="A19" s="237" t="str">
        <f>MT_ALL!A19</f>
        <v>Domestic Debt</v>
      </c>
      <c r="B19" s="33">
        <f>MT_ALL!B19</f>
        <v>0.30011700000000002</v>
      </c>
      <c r="C19" s="33">
        <f>MT_ALL!C19</f>
        <v>0.30437700000000001</v>
      </c>
      <c r="D19" s="33">
        <f>MT_ALL!D19</f>
        <v>0.30335200000000001</v>
      </c>
      <c r="E19" s="33">
        <f>MT_ALL!E19</f>
        <v>0.28437800000000002</v>
      </c>
      <c r="F19" s="33">
        <f>MT_ALL!F19</f>
        <v>0.284775</v>
      </c>
      <c r="G19" s="33">
        <f>MT_ALL!G19</f>
        <v>0.278835</v>
      </c>
    </row>
    <row r="20" spans="1:7" x14ac:dyDescent="0.2">
      <c r="A20" s="237" t="str">
        <f>MT_ALL!A20</f>
        <v>External Debt</v>
      </c>
      <c r="B20" s="33">
        <f>MT_ALL!B20</f>
        <v>0.69988300000000003</v>
      </c>
      <c r="C20" s="33">
        <f>MT_ALL!C20</f>
        <v>0.69562299999999999</v>
      </c>
      <c r="D20" s="33">
        <f>MT_ALL!D20</f>
        <v>0.69664800000000004</v>
      </c>
      <c r="E20" s="33">
        <f>MT_ALL!E20</f>
        <v>0.71562199999999998</v>
      </c>
      <c r="F20" s="33">
        <f>MT_ALL!F20</f>
        <v>0.715225</v>
      </c>
      <c r="G20" s="33">
        <f>MT_ALL!G20</f>
        <v>0.72116499999999994</v>
      </c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N247"/>
  <sheetViews>
    <sheetView workbookViewId="0">
      <selection activeCell="A4" sqref="A4"/>
    </sheetView>
  </sheetViews>
  <sheetFormatPr defaultRowHeight="12.75" x14ac:dyDescent="0.2"/>
  <cols>
    <col min="1" max="1" width="63.28515625" style="27" bestFit="1" customWidth="1"/>
    <col min="2" max="2" width="14.7109375" style="27" customWidth="1"/>
    <col min="3" max="6" width="14.42578125" style="27" bestFit="1" customWidth="1"/>
    <col min="7" max="7" width="13" style="27" customWidth="1"/>
    <col min="8" max="16384" width="9.140625" style="27"/>
  </cols>
  <sheetData>
    <row r="2" spans="1:14" ht="18.75" x14ac:dyDescent="0.2">
      <c r="A2" s="5" t="s">
        <v>120</v>
      </c>
      <c r="B2" s="5"/>
      <c r="C2" s="5"/>
      <c r="D2" s="5"/>
      <c r="E2" s="5"/>
      <c r="F2" s="5"/>
      <c r="G2" s="5"/>
      <c r="H2" s="15"/>
      <c r="I2" s="15"/>
      <c r="J2" s="15"/>
      <c r="K2" s="15"/>
      <c r="L2" s="15"/>
      <c r="M2" s="15"/>
      <c r="N2" s="15"/>
    </row>
    <row r="3" spans="1:14" x14ac:dyDescent="0.2">
      <c r="A3" s="212"/>
    </row>
    <row r="4" spans="1:14" s="133" customFormat="1" x14ac:dyDescent="0.2">
      <c r="A4" s="8" t="str">
        <f>$A$2 &amp; " (" &amp;G4 &amp; ")"</f>
        <v>Державний та гарантований державою борг України за поточний рік (bn UAH)</v>
      </c>
      <c r="G4" s="133" t="str">
        <f>VALUAH</f>
        <v>bn UAH</v>
      </c>
    </row>
    <row r="5" spans="1:14" s="91" customFormat="1" x14ac:dyDescent="0.2">
      <c r="A5" s="169"/>
      <c r="B5" s="126">
        <v>45291</v>
      </c>
      <c r="C5" s="126">
        <v>45322</v>
      </c>
      <c r="D5" s="126">
        <v>45351</v>
      </c>
      <c r="E5" s="126">
        <v>45382</v>
      </c>
      <c r="F5" s="126">
        <v>45412</v>
      </c>
      <c r="G5" s="51">
        <v>45443</v>
      </c>
    </row>
    <row r="6" spans="1:14" s="254" customFormat="1" x14ac:dyDescent="0.2">
      <c r="A6" s="215" t="s">
        <v>151</v>
      </c>
      <c r="B6" s="31">
        <f t="shared" ref="B6:G6" si="0">SUM(B7:B8)</f>
        <v>5519.5057194943993</v>
      </c>
      <c r="C6" s="31">
        <f t="shared" si="0"/>
        <v>5487.91750246027</v>
      </c>
      <c r="D6" s="31">
        <f t="shared" si="0"/>
        <v>5489.9451869411196</v>
      </c>
      <c r="E6" s="31">
        <f t="shared" si="0"/>
        <v>5924.2538039275996</v>
      </c>
      <c r="F6" s="31">
        <f t="shared" si="0"/>
        <v>6010.58517705345</v>
      </c>
      <c r="G6" s="31">
        <f t="shared" si="0"/>
        <v>6115.26354220139</v>
      </c>
    </row>
    <row r="7" spans="1:14" s="43" customFormat="1" x14ac:dyDescent="0.2">
      <c r="A7" s="39" t="s">
        <v>161</v>
      </c>
      <c r="B7" s="131">
        <v>5188.0907415274296</v>
      </c>
      <c r="C7" s="131">
        <v>5154.3421032807601</v>
      </c>
      <c r="D7" s="131">
        <v>5167.2531379974098</v>
      </c>
      <c r="E7" s="131">
        <v>5612.5548101356399</v>
      </c>
      <c r="F7" s="131">
        <v>5699.54362534547</v>
      </c>
      <c r="G7" s="221">
        <v>5797.7632925308599</v>
      </c>
    </row>
    <row r="8" spans="1:14" s="43" customFormat="1" x14ac:dyDescent="0.2">
      <c r="A8" s="39" t="s">
        <v>64</v>
      </c>
      <c r="B8" s="131">
        <v>331.41497796697001</v>
      </c>
      <c r="C8" s="131">
        <v>333.57539917950999</v>
      </c>
      <c r="D8" s="131">
        <v>322.69204894371001</v>
      </c>
      <c r="E8" s="131">
        <v>311.69899379195999</v>
      </c>
      <c r="F8" s="131">
        <v>311.04155170797998</v>
      </c>
      <c r="G8" s="221">
        <v>317.50024967053002</v>
      </c>
    </row>
    <row r="9" spans="1:14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4" x14ac:dyDescent="0.2">
      <c r="A10" s="8" t="str">
        <f>$A$2 &amp; " (" &amp;G10 &amp; ")"</f>
        <v>Державний та гарантований державою борг України за поточний рік (bn USD)</v>
      </c>
      <c r="B10" s="15"/>
      <c r="C10" s="15"/>
      <c r="D10" s="15"/>
      <c r="E10" s="15"/>
      <c r="F10" s="15"/>
      <c r="G10" s="133" t="str">
        <f>VALUSD</f>
        <v>bn USD</v>
      </c>
      <c r="H10" s="15"/>
      <c r="I10" s="15"/>
      <c r="J10" s="15"/>
      <c r="K10" s="15"/>
      <c r="L10" s="15"/>
    </row>
    <row r="11" spans="1:14" s="198" customFormat="1" x14ac:dyDescent="0.2">
      <c r="A11" s="78"/>
      <c r="B11" s="126">
        <v>45291</v>
      </c>
      <c r="C11" s="126">
        <v>45322</v>
      </c>
      <c r="D11" s="126">
        <v>45351</v>
      </c>
      <c r="E11" s="126">
        <v>45382</v>
      </c>
      <c r="F11" s="126">
        <v>45412</v>
      </c>
      <c r="G11" s="51">
        <v>45443</v>
      </c>
      <c r="H11" s="91"/>
      <c r="I11" s="91"/>
      <c r="J11" s="91"/>
      <c r="K11" s="91"/>
      <c r="L11" s="91"/>
      <c r="M11" s="91"/>
      <c r="N11" s="91"/>
    </row>
    <row r="12" spans="1:14" s="120" customFormat="1" x14ac:dyDescent="0.2">
      <c r="A12" s="215" t="s">
        <v>151</v>
      </c>
      <c r="B12" s="31">
        <f t="shared" ref="B12:G12" si="1">SUM(B13:B14)</f>
        <v>145.31745543966002</v>
      </c>
      <c r="C12" s="31">
        <f t="shared" si="1"/>
        <v>144.89704188175</v>
      </c>
      <c r="D12" s="31">
        <f t="shared" si="1"/>
        <v>143.68687952818001</v>
      </c>
      <c r="E12" s="31">
        <f t="shared" si="1"/>
        <v>151.04646453015999</v>
      </c>
      <c r="F12" s="31">
        <f t="shared" si="1"/>
        <v>151.51920847247999</v>
      </c>
      <c r="G12" s="31">
        <f t="shared" si="1"/>
        <v>150.99378871164998</v>
      </c>
      <c r="H12" s="112"/>
      <c r="I12" s="112"/>
      <c r="J12" s="112"/>
      <c r="K12" s="112"/>
      <c r="L12" s="112"/>
    </row>
    <row r="13" spans="1:14" s="139" customFormat="1" x14ac:dyDescent="0.2">
      <c r="A13" s="163" t="s">
        <v>161</v>
      </c>
      <c r="B13" s="131">
        <v>136.59196737241001</v>
      </c>
      <c r="C13" s="131">
        <v>136.08967760121999</v>
      </c>
      <c r="D13" s="131">
        <v>135.24114610421</v>
      </c>
      <c r="E13" s="26">
        <v>143.09929809056999</v>
      </c>
      <c r="F13" s="26">
        <v>143.67824651477</v>
      </c>
      <c r="G13" s="95">
        <v>143.15429573087999</v>
      </c>
      <c r="H13" s="128"/>
      <c r="I13" s="128"/>
      <c r="J13" s="128"/>
      <c r="K13" s="128"/>
      <c r="L13" s="128"/>
    </row>
    <row r="14" spans="1:14" s="139" customFormat="1" x14ac:dyDescent="0.2">
      <c r="A14" s="163" t="s">
        <v>64</v>
      </c>
      <c r="B14" s="131">
        <v>8.7254880672499997</v>
      </c>
      <c r="C14" s="131">
        <v>8.8073642805300008</v>
      </c>
      <c r="D14" s="131">
        <v>8.4457334239699993</v>
      </c>
      <c r="E14" s="26">
        <v>7.9471664395900001</v>
      </c>
      <c r="F14" s="26">
        <v>7.8409619577100003</v>
      </c>
      <c r="G14" s="95">
        <v>7.8394929807700002</v>
      </c>
      <c r="H14" s="128"/>
      <c r="I14" s="128"/>
      <c r="J14" s="128"/>
      <c r="K14" s="128"/>
      <c r="L14" s="128"/>
    </row>
    <row r="15" spans="1:14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4" s="133" customFormat="1" x14ac:dyDescent="0.2">
      <c r="A16" s="185"/>
      <c r="B16" s="177"/>
      <c r="C16" s="177"/>
      <c r="D16" s="177"/>
      <c r="E16" s="177"/>
      <c r="F16" s="177"/>
      <c r="G16" s="187" t="s">
        <v>44</v>
      </c>
    </row>
    <row r="17" spans="1:14" s="198" customFormat="1" x14ac:dyDescent="0.2">
      <c r="A17" s="252"/>
      <c r="B17" s="126">
        <v>45291</v>
      </c>
      <c r="C17" s="126">
        <v>45322</v>
      </c>
      <c r="D17" s="126">
        <v>45351</v>
      </c>
      <c r="E17" s="126">
        <v>45382</v>
      </c>
      <c r="F17" s="126">
        <v>45412</v>
      </c>
      <c r="G17" s="126">
        <v>45443</v>
      </c>
      <c r="H17" s="91"/>
      <c r="I17" s="91"/>
      <c r="J17" s="91"/>
      <c r="K17" s="91"/>
      <c r="L17" s="91"/>
      <c r="M17" s="91"/>
      <c r="N17" s="91"/>
    </row>
    <row r="18" spans="1:14" s="120" customFormat="1" x14ac:dyDescent="0.2">
      <c r="A18" s="215" t="s">
        <v>151</v>
      </c>
      <c r="B18" s="31">
        <f t="shared" ref="B18:G18" si="2">SUM(B19:B20)</f>
        <v>1</v>
      </c>
      <c r="C18" s="31">
        <f t="shared" si="2"/>
        <v>1</v>
      </c>
      <c r="D18" s="31">
        <f t="shared" si="2"/>
        <v>1</v>
      </c>
      <c r="E18" s="31">
        <f t="shared" si="2"/>
        <v>1</v>
      </c>
      <c r="F18" s="31">
        <f t="shared" si="2"/>
        <v>1</v>
      </c>
      <c r="G18" s="31">
        <f t="shared" si="2"/>
        <v>1</v>
      </c>
      <c r="H18" s="112"/>
      <c r="I18" s="112"/>
      <c r="J18" s="112"/>
      <c r="K18" s="112"/>
      <c r="L18" s="112"/>
    </row>
    <row r="19" spans="1:14" s="139" customFormat="1" x14ac:dyDescent="0.2">
      <c r="A19" s="163" t="s">
        <v>161</v>
      </c>
      <c r="B19" s="151">
        <v>0.93995600000000001</v>
      </c>
      <c r="C19" s="151">
        <v>0.93921600000000005</v>
      </c>
      <c r="D19" s="151">
        <v>0.94122099999999997</v>
      </c>
      <c r="E19" s="151">
        <v>0.94738599999999995</v>
      </c>
      <c r="F19" s="151">
        <v>0.94825099999999996</v>
      </c>
      <c r="G19" s="190">
        <v>0.94808099999999995</v>
      </c>
      <c r="H19" s="128"/>
      <c r="I19" s="128"/>
      <c r="J19" s="128"/>
      <c r="K19" s="128"/>
      <c r="L19" s="128"/>
    </row>
    <row r="20" spans="1:14" s="139" customFormat="1" x14ac:dyDescent="0.2">
      <c r="A20" s="163" t="s">
        <v>64</v>
      </c>
      <c r="B20" s="151">
        <v>6.0044E-2</v>
      </c>
      <c r="C20" s="151">
        <v>6.0783999999999998E-2</v>
      </c>
      <c r="D20" s="151">
        <v>5.8778999999999998E-2</v>
      </c>
      <c r="E20" s="151">
        <v>5.2614000000000001E-2</v>
      </c>
      <c r="F20" s="151">
        <v>5.1749000000000003E-2</v>
      </c>
      <c r="G20" s="190">
        <v>5.1919E-2</v>
      </c>
      <c r="H20" s="128"/>
      <c r="I20" s="128"/>
      <c r="J20" s="128"/>
      <c r="K20" s="128"/>
      <c r="L20" s="128"/>
    </row>
    <row r="21" spans="1:14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4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4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4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4" s="185" customFormat="1" x14ac:dyDescent="0.2"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</row>
    <row r="26" spans="1:14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4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4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4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4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4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4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2:12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2:12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12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12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12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12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2:12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2:12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2:12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12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12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2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12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2:12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2:12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2:12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2:12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2:12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2:12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2:12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2:12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2:12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2:12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2:12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2:12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2:12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2:12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2:12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2:12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2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2:12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2:12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2:12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2:12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2:12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2:12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2:12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2:12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2:12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2:12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2:12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2:12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2:12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2:12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2:12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2:12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2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2:12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2:12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2:12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2:12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2:12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2:12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2:12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2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2:12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2:12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2:12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2:12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2:12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2:12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2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2:12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2:12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2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2:12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2:12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2:12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2:12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2:12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2:12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2:12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2:12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2:12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2:12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2:12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2:12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2:12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2:12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2:12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2:12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2:12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2:12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2:12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2:12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2:12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2:12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2:12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2:12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2:12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2:12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2:12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2:12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2:12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2:12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2:12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2:12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2:12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2:12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2:12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2:12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2:12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2:12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2:12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2:12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2:12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2:12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2:12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2:12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2:12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2:12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2:12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2:12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2:12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2:12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2:12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2:12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2:12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2:12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2:12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2:12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2:12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2:12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2:12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2:12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2:12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2:12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2:12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2:12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2:12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2:12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2:12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2:12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2:12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2:12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2:12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2:12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2:12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2:12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2:12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2:12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2:12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2:12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2:12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2:12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2:12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2:12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2:12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 spans="2:12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2:12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  <row r="194" spans="2:12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</row>
    <row r="195" spans="2:12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</row>
    <row r="196" spans="2:12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</row>
    <row r="197" spans="2:12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</row>
    <row r="198" spans="2:12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2:12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</row>
    <row r="200" spans="2:12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</row>
    <row r="201" spans="2:12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</row>
    <row r="202" spans="2:12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</row>
    <row r="203" spans="2:12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</row>
    <row r="204" spans="2:12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</row>
    <row r="205" spans="2:12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</row>
    <row r="206" spans="2:12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</row>
    <row r="207" spans="2:12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</row>
    <row r="208" spans="2:12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</row>
    <row r="209" spans="2:12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</row>
    <row r="210" spans="2:12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</row>
    <row r="211" spans="2:12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</row>
    <row r="212" spans="2:12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</row>
    <row r="213" spans="2:12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</row>
    <row r="214" spans="2:12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</row>
    <row r="215" spans="2:12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</row>
    <row r="216" spans="2:12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</row>
    <row r="217" spans="2:12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</row>
    <row r="218" spans="2:12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</row>
    <row r="219" spans="2:12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</row>
    <row r="220" spans="2:12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</row>
    <row r="221" spans="2:12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</row>
    <row r="222" spans="2:12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</row>
    <row r="223" spans="2:12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2:12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</row>
    <row r="225" spans="2:12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</row>
    <row r="226" spans="2:12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</row>
    <row r="227" spans="2:12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</row>
    <row r="228" spans="2:12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</row>
    <row r="229" spans="2:12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</row>
    <row r="230" spans="2:12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</row>
    <row r="231" spans="2:12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</row>
    <row r="232" spans="2:12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</row>
    <row r="233" spans="2:12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</row>
    <row r="234" spans="2:12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</row>
    <row r="235" spans="2:12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</row>
    <row r="236" spans="2:12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</row>
    <row r="237" spans="2:12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</row>
    <row r="238" spans="2:12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</row>
    <row r="239" spans="2:12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</row>
    <row r="240" spans="2:12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</row>
    <row r="241" spans="2:12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</row>
    <row r="242" spans="2:12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2:12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</row>
    <row r="244" spans="2:12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</row>
    <row r="245" spans="2:12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</row>
    <row r="246" spans="2:12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</row>
    <row r="247" spans="2:12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RowHeight="12.75" x14ac:dyDescent="0.2"/>
  <cols>
    <col min="1" max="1" width="77.28515625" style="27" bestFit="1" customWidth="1"/>
    <col min="2" max="2" width="20" style="27" customWidth="1"/>
    <col min="3" max="3" width="20.85546875" style="27" customWidth="1"/>
    <col min="4" max="4" width="11.42578125" style="27" bestFit="1" customWidth="1"/>
    <col min="5" max="16384" width="9.140625" style="27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31.05.2024 
(за видами відсоткових ставок)</v>
      </c>
      <c r="B2" s="3"/>
      <c r="C2" s="3"/>
      <c r="D2" s="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2">
      <c r="A3" s="2"/>
      <c r="B3" s="2"/>
      <c r="C3" s="2"/>
      <c r="D3" s="2"/>
    </row>
    <row r="4" spans="1:19" s="133" customFormat="1" x14ac:dyDescent="0.2">
      <c r="D4" s="133" t="str">
        <f>VALVAL</f>
        <v>bn units</v>
      </c>
    </row>
    <row r="5" spans="1:19" s="91" customFormat="1" x14ac:dyDescent="0.2">
      <c r="A5" s="138"/>
      <c r="B5" s="38" t="s">
        <v>170</v>
      </c>
      <c r="C5" s="38" t="s">
        <v>172</v>
      </c>
      <c r="D5" s="38" t="s">
        <v>196</v>
      </c>
    </row>
    <row r="6" spans="1:19" s="143" customFormat="1" ht="15.75" x14ac:dyDescent="0.2">
      <c r="A6" s="162" t="s">
        <v>151</v>
      </c>
      <c r="B6" s="241">
        <f t="shared" ref="B6:D6" si="0">SUM(B$7+ B$8)</f>
        <v>150.99378871165001</v>
      </c>
      <c r="C6" s="241">
        <f t="shared" si="0"/>
        <v>6115.26354220139</v>
      </c>
      <c r="D6" s="102">
        <f t="shared" si="0"/>
        <v>1</v>
      </c>
    </row>
    <row r="7" spans="1:19" s="43" customFormat="1" ht="14.25" x14ac:dyDescent="0.2">
      <c r="A7" s="233" t="s">
        <v>7</v>
      </c>
      <c r="B7" s="89">
        <v>102.74953224035001</v>
      </c>
      <c r="C7" s="89">
        <v>4161.3663306886601</v>
      </c>
      <c r="D7" s="189">
        <v>0.68048799999999998</v>
      </c>
    </row>
    <row r="8" spans="1:19" s="43" customFormat="1" ht="14.25" x14ac:dyDescent="0.2">
      <c r="A8" s="233" t="s">
        <v>22</v>
      </c>
      <c r="B8" s="89">
        <v>48.244256471299998</v>
      </c>
      <c r="C8" s="89">
        <v>1953.8972115127301</v>
      </c>
      <c r="D8" s="189">
        <v>0.31951200000000002</v>
      </c>
    </row>
    <row r="9" spans="1:19" x14ac:dyDescent="0.2">
      <c r="B9" s="101"/>
      <c r="C9" s="101"/>
      <c r="D9" s="101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9" x14ac:dyDescent="0.2">
      <c r="B10" s="101"/>
      <c r="C10" s="101"/>
      <c r="D10" s="101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9" x14ac:dyDescent="0.2">
      <c r="B11" s="101"/>
      <c r="C11" s="101"/>
      <c r="D11" s="101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x14ac:dyDescent="0.2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x14ac:dyDescent="0.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7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2:17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2:17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2:17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2:17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2:17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2:17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2:17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2:17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2:17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2:17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2:17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2:17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2:17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2:17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2:17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outlineLevelRow="1" x14ac:dyDescent="0.2"/>
  <cols>
    <col min="1" max="1" width="75.5703125" style="27" bestFit="1" customWidth="1"/>
    <col min="2" max="2" width="18" style="27" customWidth="1"/>
    <col min="3" max="3" width="19.85546875" style="27" customWidth="1"/>
    <col min="4" max="4" width="11.42578125" style="27" bestFit="1" customWidth="1"/>
    <col min="5" max="16384" width="9.140625" style="27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31.05.2024</v>
      </c>
      <c r="B2" s="3"/>
      <c r="C2" s="3"/>
      <c r="D2" s="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" t="s">
        <v>95</v>
      </c>
      <c r="B3" s="1"/>
      <c r="C3" s="1"/>
      <c r="D3" s="1"/>
    </row>
    <row r="4" spans="1:19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9" s="133" customFormat="1" x14ac:dyDescent="0.2">
      <c r="D5" s="133" t="str">
        <f>VALVAL</f>
        <v>bn units</v>
      </c>
    </row>
    <row r="6" spans="1:19" s="91" customFormat="1" x14ac:dyDescent="0.2">
      <c r="A6" s="140"/>
      <c r="B6" s="38" t="s">
        <v>170</v>
      </c>
      <c r="C6" s="38" t="s">
        <v>172</v>
      </c>
      <c r="D6" s="38" t="s">
        <v>196</v>
      </c>
    </row>
    <row r="7" spans="1:19" s="143" customFormat="1" ht="15.75" x14ac:dyDescent="0.2">
      <c r="A7" s="162" t="s">
        <v>151</v>
      </c>
      <c r="B7" s="250">
        <f t="shared" ref="B7:D7" si="0">SUM(B$8+ B$9)</f>
        <v>150.99378871165001</v>
      </c>
      <c r="C7" s="250">
        <f t="shared" si="0"/>
        <v>6115.26354220139</v>
      </c>
      <c r="D7" s="132">
        <f t="shared" si="0"/>
        <v>1</v>
      </c>
    </row>
    <row r="8" spans="1:19" s="43" customFormat="1" ht="14.25" x14ac:dyDescent="0.2">
      <c r="A8" s="86" t="str">
        <f>SRATE_M!A7</f>
        <v>Debt on which interest is paid at fixed interest rates</v>
      </c>
      <c r="B8" s="89">
        <f>SRATE_M!B7</f>
        <v>102.74953224035001</v>
      </c>
      <c r="C8" s="89">
        <f>SRATE_M!C7</f>
        <v>4161.3663306886601</v>
      </c>
      <c r="D8" s="189">
        <f>SRATE_M!D7</f>
        <v>0.68048799999999998</v>
      </c>
    </row>
    <row r="9" spans="1:19" s="43" customFormat="1" ht="14.25" x14ac:dyDescent="0.2">
      <c r="A9" s="86" t="str">
        <f>SRATE_M!A8</f>
        <v>Debt on which interest is paid at floating interest rates</v>
      </c>
      <c r="B9" s="89">
        <f>SRATE_M!B8</f>
        <v>48.244256471299998</v>
      </c>
      <c r="C9" s="89">
        <f>SRATE_M!C8</f>
        <v>1953.8972115127301</v>
      </c>
      <c r="D9" s="189">
        <f>SRATE_M!D8</f>
        <v>0.31951200000000002</v>
      </c>
    </row>
    <row r="10" spans="1:19" x14ac:dyDescent="0.2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9" x14ac:dyDescent="0.2">
      <c r="A11" s="83" t="s">
        <v>162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x14ac:dyDescent="0.2">
      <c r="B12" s="15"/>
      <c r="C12" s="15"/>
      <c r="D12" s="133" t="str">
        <f>VALVAL</f>
        <v>bn units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s="198" customFormat="1" x14ac:dyDescent="0.2">
      <c r="A13" s="138"/>
      <c r="B13" s="38" t="s">
        <v>170</v>
      </c>
      <c r="C13" s="38" t="s">
        <v>172</v>
      </c>
      <c r="D13" s="38" t="s">
        <v>196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spans="1:19" s="247" customFormat="1" ht="15" x14ac:dyDescent="0.25">
      <c r="A14" s="107" t="s">
        <v>151</v>
      </c>
      <c r="B14" s="178">
        <f t="shared" ref="B14:D14" si="1">B$15+B$18</f>
        <v>150.99378871164998</v>
      </c>
      <c r="C14" s="178">
        <f t="shared" si="1"/>
        <v>6115.26354220139</v>
      </c>
      <c r="D14" s="55">
        <f t="shared" si="1"/>
        <v>1</v>
      </c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</row>
    <row r="15" spans="1:19" s="219" customFormat="1" ht="15" x14ac:dyDescent="0.25">
      <c r="A15" s="20" t="s">
        <v>161</v>
      </c>
      <c r="B15" s="124">
        <f t="shared" ref="B15:D15" si="2">SUM(B$16:B$17)</f>
        <v>143.15429573087999</v>
      </c>
      <c r="C15" s="124">
        <f t="shared" si="2"/>
        <v>5797.7632925308599</v>
      </c>
      <c r="D15" s="76">
        <f t="shared" si="2"/>
        <v>0.94808099999999995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</row>
    <row r="16" spans="1:19" s="139" customFormat="1" outlineLevel="1" x14ac:dyDescent="0.2">
      <c r="A16" s="136" t="s">
        <v>7</v>
      </c>
      <c r="B16" s="26">
        <v>99.622690945529996</v>
      </c>
      <c r="C16" s="26">
        <v>4034.72894556447</v>
      </c>
      <c r="D16" s="151">
        <v>0.65978000000000003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</row>
    <row r="17" spans="1:17" s="139" customFormat="1" outlineLevel="1" x14ac:dyDescent="0.2">
      <c r="A17" s="136" t="s">
        <v>22</v>
      </c>
      <c r="B17" s="26">
        <v>43.531604785349998</v>
      </c>
      <c r="C17" s="26">
        <v>1763.0343469663901</v>
      </c>
      <c r="D17" s="151">
        <v>0.28830099999999997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219" customFormat="1" ht="15" x14ac:dyDescent="0.25">
      <c r="A18" s="20" t="s">
        <v>64</v>
      </c>
      <c r="B18" s="124">
        <f t="shared" ref="B18:D18" si="3">SUM(B$19:B$20)</f>
        <v>7.8394929807700002</v>
      </c>
      <c r="C18" s="124">
        <f t="shared" si="3"/>
        <v>317.50024967053002</v>
      </c>
      <c r="D18" s="76">
        <f t="shared" si="3"/>
        <v>5.1919E-2</v>
      </c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</row>
    <row r="19" spans="1:17" s="139" customFormat="1" outlineLevel="1" x14ac:dyDescent="0.2">
      <c r="A19" s="136" t="s">
        <v>7</v>
      </c>
      <c r="B19" s="26">
        <v>3.1268412948200002</v>
      </c>
      <c r="C19" s="26">
        <v>126.63738512419</v>
      </c>
      <c r="D19" s="151">
        <v>2.0708000000000001E-2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</row>
    <row r="20" spans="1:17" s="139" customFormat="1" outlineLevel="1" x14ac:dyDescent="0.2">
      <c r="A20" s="136" t="s">
        <v>22</v>
      </c>
      <c r="B20" s="26">
        <v>4.7126516859500001</v>
      </c>
      <c r="C20" s="26">
        <v>190.86286454634001</v>
      </c>
      <c r="D20" s="151">
        <v>3.1210999999999999E-2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7" x14ac:dyDescent="0.2">
      <c r="B21" s="101"/>
      <c r="C21" s="101"/>
      <c r="D21" s="20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">
      <c r="B22" s="101"/>
      <c r="C22" s="101"/>
      <c r="D22" s="20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">
      <c r="B23" s="101"/>
      <c r="C23" s="101"/>
      <c r="D23" s="20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">
      <c r="B24" s="101"/>
      <c r="C24" s="101"/>
      <c r="D24" s="20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">
      <c r="B25" s="101"/>
      <c r="C25" s="101"/>
      <c r="D25" s="20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">
      <c r="B26" s="101"/>
      <c r="C26" s="101"/>
      <c r="D26" s="20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">
      <c r="B27" s="101"/>
      <c r="C27" s="101"/>
      <c r="D27" s="20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2">
      <c r="B28" s="101"/>
      <c r="C28" s="101"/>
      <c r="D28" s="20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2">
      <c r="B29" s="101"/>
      <c r="C29" s="101"/>
      <c r="D29" s="20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2">
      <c r="B30" s="101"/>
      <c r="C30" s="101"/>
      <c r="D30" s="20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2">
      <c r="B31" s="101"/>
      <c r="C31" s="101"/>
      <c r="D31" s="20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2">
      <c r="B32" s="101"/>
      <c r="C32" s="101"/>
      <c r="D32" s="20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01"/>
      <c r="C33" s="101"/>
      <c r="D33" s="20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01"/>
      <c r="C34" s="101"/>
      <c r="D34" s="20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01"/>
      <c r="C35" s="101"/>
      <c r="D35" s="20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01"/>
      <c r="C36" s="101"/>
      <c r="D36" s="20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01"/>
      <c r="C37" s="101"/>
      <c r="D37" s="20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01"/>
      <c r="C38" s="101"/>
      <c r="D38" s="20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01"/>
      <c r="C39" s="10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2:17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75</vt:i4>
      </vt:variant>
    </vt:vector>
  </HeadingPairs>
  <TitlesOfParts>
    <vt:vector size="137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STRMAXDATE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Бура Оксана Вікторівна</cp:lastModifiedBy>
  <cp:lastPrinted>2024-06-25T09:31:24Z</cp:lastPrinted>
  <dcterms:created xsi:type="dcterms:W3CDTF">2024-06-25T09:35:12Z</dcterms:created>
  <dcterms:modified xsi:type="dcterms:W3CDTF">2024-06-25T11:13:50Z</dcterms:modified>
</cp:coreProperties>
</file>